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65" yWindow="30" windowWidth="19440" windowHeight="7995" firstSheet="5" activeTab="5"/>
  </bookViews>
  <sheets>
    <sheet name="platemap" sheetId="1" r:id="rId1"/>
    <sheet name="%activity" sheetId="2" r:id="rId2"/>
    <sheet name="__JChemStructureSheet" sheetId="5" state="hidden" r:id="rId3"/>
    <sheet name="Results" sheetId="3" r:id="rId4"/>
    <sheet name="rawdata" sheetId="4" r:id="rId5"/>
    <sheet name="Results DR" sheetId="10" r:id="rId6"/>
    <sheet name="Sheet4" sheetId="12" r:id="rId7"/>
  </sheets>
  <definedNames>
    <definedName name="_xlnm.Print_Area" localSheetId="0">platemap!$A$1:$W$39</definedName>
    <definedName name="_xlnm.Print_Area" localSheetId="3">Results!$A$1:$L$38</definedName>
  </definedNames>
  <calcPr calcId="125725"/>
</workbook>
</file>

<file path=xl/calcChain.xml><?xml version="1.0" encoding="utf-8"?>
<calcChain xmlns="http://schemas.openxmlformats.org/spreadsheetml/2006/main">
  <c r="C16" i="10"/>
  <c r="C12"/>
  <c r="C11"/>
  <c r="C10"/>
  <c r="C9"/>
  <c r="C8"/>
  <c r="C7"/>
  <c r="C6"/>
  <c r="C5"/>
  <c r="C16" i="12"/>
  <c r="C12"/>
  <c r="C11"/>
  <c r="C10"/>
  <c r="C9"/>
  <c r="C8"/>
  <c r="C7"/>
  <c r="C6"/>
  <c r="C5"/>
  <c r="G3" i="3" l="1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2"/>
  <c r="H2" s="1"/>
  <c r="O9" i="2"/>
  <c r="Y6" s="1"/>
  <c r="O24"/>
  <c r="Y28" s="1"/>
  <c r="O39"/>
  <c r="V36" s="1"/>
  <c r="O40"/>
  <c r="Z43"/>
  <c r="T38"/>
  <c r="O25"/>
  <c r="O10"/>
  <c r="V8"/>
  <c r="T6"/>
  <c r="J5" i="3"/>
  <c r="J4"/>
  <c r="J8"/>
  <c r="J12"/>
  <c r="J16"/>
  <c r="J20"/>
  <c r="J24"/>
  <c r="J28"/>
  <c r="J32"/>
  <c r="J36"/>
  <c r="J26"/>
  <c r="J9"/>
  <c r="J25"/>
  <c r="J37"/>
  <c r="J3"/>
  <c r="J7"/>
  <c r="J11"/>
  <c r="J15"/>
  <c r="J19"/>
  <c r="J23"/>
  <c r="J27"/>
  <c r="J31"/>
  <c r="J35"/>
  <c r="J2"/>
  <c r="J6"/>
  <c r="J10"/>
  <c r="J14"/>
  <c r="J18"/>
  <c r="J22"/>
  <c r="J30"/>
  <c r="J34"/>
  <c r="J13"/>
  <c r="J17"/>
  <c r="J21"/>
  <c r="J29"/>
  <c r="J33"/>
  <c r="I35"/>
  <c r="I31"/>
  <c r="I27"/>
  <c r="I23"/>
  <c r="I19"/>
  <c r="I15"/>
  <c r="I36"/>
  <c r="I32"/>
  <c r="I28"/>
  <c r="I24"/>
  <c r="I20"/>
  <c r="I16"/>
  <c r="I12"/>
  <c r="I8"/>
  <c r="I4"/>
  <c r="I11"/>
  <c r="I37"/>
  <c r="I33"/>
  <c r="I29"/>
  <c r="I25"/>
  <c r="I21"/>
  <c r="I17"/>
  <c r="I13"/>
  <c r="I9"/>
  <c r="I5"/>
  <c r="I34"/>
  <c r="I30"/>
  <c r="I26"/>
  <c r="I22"/>
  <c r="I18"/>
  <c r="I14"/>
  <c r="I10"/>
  <c r="I6"/>
  <c r="I2"/>
  <c r="I7"/>
  <c r="I3"/>
  <c r="Q8" i="2" l="1"/>
  <c r="X7"/>
  <c r="Z13"/>
  <c r="Q28"/>
  <c r="U37"/>
  <c r="X38"/>
  <c r="T42"/>
  <c r="T36"/>
  <c r="R37"/>
  <c r="Q38"/>
  <c r="AB38"/>
  <c r="Y39"/>
  <c r="X41"/>
  <c r="Q36"/>
  <c r="AB36"/>
  <c r="Z37"/>
  <c r="Y38"/>
  <c r="U39"/>
  <c r="AA40"/>
  <c r="X43"/>
  <c r="Y36"/>
  <c r="X37"/>
  <c r="V38"/>
  <c r="Q39"/>
  <c r="S40"/>
  <c r="AB42"/>
  <c r="Z21"/>
  <c r="U21"/>
  <c r="R7"/>
  <c r="W40"/>
  <c r="T41"/>
  <c r="AB41"/>
  <c r="X42"/>
  <c r="T43"/>
  <c r="AB43"/>
  <c r="R36"/>
  <c r="X36"/>
  <c r="Q37"/>
  <c r="V37"/>
  <c r="AB37"/>
  <c r="U38"/>
  <c r="Z38"/>
  <c r="S39"/>
  <c r="AA39"/>
  <c r="U40"/>
  <c r="R41"/>
  <c r="Z41"/>
  <c r="V42"/>
  <c r="R43"/>
  <c r="U36"/>
  <c r="Z36"/>
  <c r="T37"/>
  <c r="Y37"/>
  <c r="R38"/>
  <c r="Y43"/>
  <c r="W39"/>
  <c r="Q40"/>
  <c r="Y40"/>
  <c r="V41"/>
  <c r="R42"/>
  <c r="Z42"/>
  <c r="V43"/>
  <c r="T22"/>
  <c r="Y22"/>
  <c r="R23"/>
  <c r="X23"/>
  <c r="W24"/>
  <c r="Y25"/>
  <c r="R27"/>
  <c r="V28"/>
  <c r="T21"/>
  <c r="R21"/>
  <c r="X21"/>
  <c r="Q22"/>
  <c r="V22"/>
  <c r="AB22"/>
  <c r="U23"/>
  <c r="Z23"/>
  <c r="S24"/>
  <c r="AA24"/>
  <c r="U25"/>
  <c r="R26"/>
  <c r="Z26"/>
  <c r="V27"/>
  <c r="R28"/>
  <c r="Z28"/>
  <c r="Q21"/>
  <c r="V21"/>
  <c r="AB21"/>
  <c r="U22"/>
  <c r="Z22"/>
  <c r="T23"/>
  <c r="Y23"/>
  <c r="Q24"/>
  <c r="Y24"/>
  <c r="S25"/>
  <c r="AA25"/>
  <c r="X26"/>
  <c r="T27"/>
  <c r="AB27"/>
  <c r="X28"/>
  <c r="Q25"/>
  <c r="V26"/>
  <c r="Z27"/>
  <c r="Y21"/>
  <c r="R22"/>
  <c r="X22"/>
  <c r="Q23"/>
  <c r="V23"/>
  <c r="AB23"/>
  <c r="U24"/>
  <c r="W25"/>
  <c r="T26"/>
  <c r="AB26"/>
  <c r="X27"/>
  <c r="T28"/>
  <c r="AB28"/>
  <c r="T11"/>
  <c r="X12"/>
  <c r="AB13"/>
  <c r="R6"/>
  <c r="X6"/>
  <c r="Q7"/>
  <c r="V7"/>
  <c r="U8"/>
  <c r="Z8"/>
  <c r="S9"/>
  <c r="AA9"/>
  <c r="U10"/>
  <c r="R11"/>
  <c r="Z11"/>
  <c r="V12"/>
  <c r="R13"/>
  <c r="Q6"/>
  <c r="V6"/>
  <c r="AB6"/>
  <c r="U7"/>
  <c r="Z7"/>
  <c r="T8"/>
  <c r="Y8"/>
  <c r="Q9"/>
  <c r="Y9"/>
  <c r="S10"/>
  <c r="AA10"/>
  <c r="X11"/>
  <c r="T12"/>
  <c r="AB12"/>
  <c r="X13"/>
  <c r="U6"/>
  <c r="Z6"/>
  <c r="T7"/>
  <c r="Y7"/>
  <c r="R8"/>
  <c r="X8"/>
  <c r="Y13"/>
  <c r="W9"/>
  <c r="Q10"/>
  <c r="Y10"/>
  <c r="V11"/>
  <c r="R12"/>
  <c r="Z12"/>
  <c r="V13"/>
  <c r="AB8"/>
  <c r="U9"/>
  <c r="W10"/>
  <c r="AB11"/>
  <c r="T13"/>
  <c r="AB7"/>
  <c r="S6"/>
  <c r="W6"/>
  <c r="AA6"/>
  <c r="S7"/>
  <c r="W7"/>
  <c r="AA7"/>
  <c r="S8"/>
  <c r="W8"/>
  <c r="AA8"/>
  <c r="R9"/>
  <c r="V9"/>
  <c r="Z9"/>
  <c r="T10"/>
  <c r="X10"/>
  <c r="AB10"/>
  <c r="S11"/>
  <c r="W11"/>
  <c r="AA11"/>
  <c r="S12"/>
  <c r="W12"/>
  <c r="AA12"/>
  <c r="S13"/>
  <c r="W13"/>
  <c r="AA13"/>
  <c r="S21"/>
  <c r="W21"/>
  <c r="AA21"/>
  <c r="S22"/>
  <c r="W22"/>
  <c r="AA22"/>
  <c r="S23"/>
  <c r="W23"/>
  <c r="AA23"/>
  <c r="R24"/>
  <c r="V24"/>
  <c r="Z24"/>
  <c r="T25"/>
  <c r="X25"/>
  <c r="AB25"/>
  <c r="S26"/>
  <c r="W26"/>
  <c r="AA26"/>
  <c r="S27"/>
  <c r="W27"/>
  <c r="AA27"/>
  <c r="S28"/>
  <c r="W28"/>
  <c r="AA28"/>
  <c r="S36"/>
  <c r="W36"/>
  <c r="AA36"/>
  <c r="S37"/>
  <c r="W37"/>
  <c r="AA37"/>
  <c r="S38"/>
  <c r="W38"/>
  <c r="AA38"/>
  <c r="R39"/>
  <c r="V39"/>
  <c r="Z39"/>
  <c r="T40"/>
  <c r="X40"/>
  <c r="AB40"/>
  <c r="S41"/>
  <c r="W41"/>
  <c r="AA41"/>
  <c r="S42"/>
  <c r="W42"/>
  <c r="AA42"/>
  <c r="S43"/>
  <c r="W43"/>
  <c r="AA43"/>
  <c r="T9"/>
  <c r="X9"/>
  <c r="AB9"/>
  <c r="R10"/>
  <c r="V10"/>
  <c r="Z10"/>
  <c r="Q11"/>
  <c r="U11"/>
  <c r="Y11"/>
  <c r="Q12"/>
  <c r="U12"/>
  <c r="Y12"/>
  <c r="Q13"/>
  <c r="U13"/>
  <c r="T24"/>
  <c r="X24"/>
  <c r="AB24"/>
  <c r="R25"/>
  <c r="V25"/>
  <c r="Z25"/>
  <c r="Q26"/>
  <c r="U26"/>
  <c r="Y26"/>
  <c r="Q27"/>
  <c r="U27"/>
  <c r="Y27"/>
  <c r="U28"/>
  <c r="T39"/>
  <c r="X39"/>
  <c r="AB39"/>
  <c r="R40"/>
  <c r="V40"/>
  <c r="Z40"/>
  <c r="Q41"/>
  <c r="U41"/>
  <c r="Y41"/>
  <c r="Q42"/>
  <c r="U42"/>
  <c r="Y42"/>
  <c r="Q43"/>
  <c r="U43"/>
  <c r="AE39" l="1"/>
  <c r="AE40"/>
  <c r="AE25"/>
  <c r="AE10"/>
  <c r="AE9"/>
  <c r="AE24"/>
  <c r="F25" i="1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6"/>
  <c r="F27"/>
  <c r="F28"/>
  <c r="F29"/>
  <c r="F30"/>
  <c r="F31"/>
  <c r="F32"/>
  <c r="F33"/>
  <c r="F34"/>
  <c r="F35"/>
  <c r="F36"/>
  <c r="F37"/>
  <c r="F38"/>
  <c r="F39"/>
  <c r="F4"/>
</calcChain>
</file>

<file path=xl/sharedStrings.xml><?xml version="1.0" encoding="utf-8"?>
<sst xmlns="http://schemas.openxmlformats.org/spreadsheetml/2006/main" count="508" uniqueCount="181">
  <si>
    <t>OSM-S-106</t>
  </si>
  <si>
    <t>OSM-S-139</t>
  </si>
  <si>
    <t xml:space="preserve">OSM-S-140 </t>
  </si>
  <si>
    <t xml:space="preserve">OSM-S-141 </t>
  </si>
  <si>
    <t xml:space="preserve">OSM-S-142 </t>
  </si>
  <si>
    <t xml:space="preserve">OSM-S-143 </t>
  </si>
  <si>
    <t xml:space="preserve">OSM-S-145 </t>
  </si>
  <si>
    <t xml:space="preserve">OSM-S-187 </t>
  </si>
  <si>
    <t xml:space="preserve">OSM-S-188 </t>
  </si>
  <si>
    <t>OSM-S-189</t>
  </si>
  <si>
    <t xml:space="preserve">OSM-S-190 </t>
  </si>
  <si>
    <t xml:space="preserve">OSM-S-191 </t>
  </si>
  <si>
    <t>OSM-S-194</t>
  </si>
  <si>
    <t xml:space="preserve">OSM-S-195 </t>
  </si>
  <si>
    <t xml:space="preserve">OSM-S-196 </t>
  </si>
  <si>
    <t>OSM-S-197</t>
  </si>
  <si>
    <t xml:space="preserve">OSM-S-198 </t>
  </si>
  <si>
    <t xml:space="preserve">OSM-S-199 </t>
  </si>
  <si>
    <t>OSM-S-200</t>
  </si>
  <si>
    <t xml:space="preserve">OSM-S-201 </t>
  </si>
  <si>
    <t xml:space="preserve">OSM-S-202 </t>
  </si>
  <si>
    <t xml:space="preserve">OSM-S-204 </t>
  </si>
  <si>
    <t xml:space="preserve">OSM-S-206 </t>
  </si>
  <si>
    <t xml:space="preserve">OSM-S-207 </t>
  </si>
  <si>
    <t xml:space="preserve">OSM-S-208 </t>
  </si>
  <si>
    <t xml:space="preserve">OSM-S-209 </t>
  </si>
  <si>
    <t xml:space="preserve">OSM-S-210 </t>
  </si>
  <si>
    <t xml:space="preserve">OSM-S-211 </t>
  </si>
  <si>
    <t xml:space="preserve">OSM-S-212 </t>
  </si>
  <si>
    <t xml:space="preserve">OSM-S-213 </t>
  </si>
  <si>
    <t xml:space="preserve">OSM-S-214 </t>
  </si>
  <si>
    <t xml:space="preserve">OSM-S-215 </t>
  </si>
  <si>
    <t>OSM-S-216</t>
  </si>
  <si>
    <t xml:space="preserve">OSM-S-217 </t>
  </si>
  <si>
    <t xml:space="preserve">OSM-S-219 </t>
  </si>
  <si>
    <t xml:space="preserve">OSM-S-220 </t>
  </si>
  <si>
    <t>MW</t>
  </si>
  <si>
    <t>mass (mg)</t>
  </si>
  <si>
    <t>Compound</t>
  </si>
  <si>
    <t>ul DMSO stock 10mM</t>
  </si>
  <si>
    <t>A</t>
  </si>
  <si>
    <t>B</t>
  </si>
  <si>
    <t>C</t>
  </si>
  <si>
    <t>D</t>
  </si>
  <si>
    <t>E</t>
  </si>
  <si>
    <t>F</t>
  </si>
  <si>
    <t>G</t>
  </si>
  <si>
    <t>H</t>
  </si>
  <si>
    <t>Artesunate</t>
  </si>
  <si>
    <t>Atovaquone</t>
  </si>
  <si>
    <t>2 uM</t>
  </si>
  <si>
    <t>Evaluacion de los compuestos a 2 uM, singleshot</t>
  </si>
  <si>
    <t>RAW DATA MCIROBETA</t>
  </si>
  <si>
    <t>% ACTIVITY</t>
  </si>
  <si>
    <t>48h</t>
  </si>
  <si>
    <t>% ACTIVIDAD REMANENTE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</si>
  <si>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</si>
  <si>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</si>
  <si>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</si>
  <si>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</si>
  <si>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</si>
  <si>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</si>
  <si>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</si>
  <si>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</si>
  <si>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</si>
  <si>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</si>
  <si>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</si>
  <si>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</si>
  <si>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Blc=</t>
  </si>
  <si>
    <t>C+</t>
  </si>
  <si>
    <t xml:space="preserve">Atovaquone </t>
  </si>
  <si>
    <t>Control +</t>
  </si>
  <si>
    <t>Control -</t>
  </si>
  <si>
    <t>inhibitors</t>
  </si>
  <si>
    <t>% Activity (1)</t>
  </si>
  <si>
    <t>% Activity (2)</t>
  </si>
  <si>
    <t>% Activity (3)</t>
  </si>
  <si>
    <t>% Inhibition</t>
  </si>
  <si>
    <t>Average Activity</t>
  </si>
  <si>
    <t>Cassette information:</t>
  </si>
  <si>
    <t>Assay:-/Prot:-/Cass:-/Func:-/Cassette no:  21/Shelf:21/8*12</t>
  </si>
  <si>
    <t>CCPM1</t>
  </si>
  <si>
    <t xml:space="preserve"> </t>
  </si>
  <si>
    <t>Assay:-/Prot:-/Cass:-/Func:-/Cassette no:  22/Shelf:22/8*12</t>
  </si>
  <si>
    <t>Assay:-/Prot:-/Cass:-/Func:-/Cassette no:  23/Shelf:23/8*12</t>
  </si>
  <si>
    <t>Total count rate:  2110781.6 CCPM</t>
  </si>
  <si>
    <t>END</t>
  </si>
  <si>
    <t>Hash</t>
  </si>
  <si>
    <t>StructureStringLength</t>
  </si>
  <si>
    <t>StructureStringFormat</t>
  </si>
  <si>
    <t>StructureString</t>
  </si>
  <si>
    <t>7196F6072B421C073C687B3CCCBC42FC</t>
  </si>
  <si>
    <t>mol</t>
  </si>
  <si>
    <t>JChemExcelwAcAAB+LCAAAAAAABADtvQdgHEmWJSYvbcp7f0r1StfgdKEIgGATJNiQQBDswYjN5pLsHWlHIymrKoHKZVZlXWYWQMztnbz33nvvvffee++997o7nU4n99//P1xmZAFs9s5K2smeIYCqyB8/fnwfPyLS3zhJ05N5vnhaZ1c79/c+3d3f/fTeg72n+IL+t7eT7u2l6U70fw8fPkx/cm9nZ4ehpNt744f79z6l39Kd8af3H+7Lbzto8CLtvx75XwfO9s5499P7CpHhnLwfnL29h3sC5/6Dg92vi8/u+P7u/kH6wfhYOH36vBccO650d7zzYPfh14WzM36w9xBv02/7ezv3vz6cvf37jA9++/TD8aG3H+7u+/R5/R5wUsz2wwP57QPwARYP9+6lQp9PH3xd+tAsHew++Abg8LwfyNsfMi6LD0ZIEv914Vj6fCAcOy6SkN2DgJ/fa959vfHg00C+vnwfOJDT+3gbEvsw4MP3grM3/nR/94HAOXj46QfoQyfvXx/OLiHE/9vB+/TgQ/rzHn/lf0if7Pda0if3ey3pk097LT/lZp2W9PqD3of0yUHvdfrkYa/lw1jvB+nuTvdD+mR3twuTPtnd67XcS3fv9VreS8HHnZb76e79Xsv7sd4/TTHhnZb04UHsw/4wP4XBjeD5aefDL9L09AVs9P8D6RnaHcAHAAA=</t>
  </si>
  <si>
    <t>B2C724CF54E4317C7FD2BC06D80C3E7C</t>
  </si>
  <si>
    <t>JChemExcelZgQAAB+LCAAAAAAABADtvQdgHEmWJSYvbcp7f0r1StfgdKEIgGATJNiQQBDswYjN5pLsHWlHIymrKoHKZVZlXWYWQMztnbz33nvvvffee++997o7nU4n99//P1xmZAFs9s5K2smeIYCqyB8/fnwfPyLS3zhJ05N5vnhaZ1c79/c+3d3f/XR/Z+8pvqD/7e6mu3tpuhP938OHD9Of3NvZ2WEo6fbu+MGnuw/w2854Bx/To7+9SKMQuv/rwznY29/34Jy8H5yd/Qf35Le9e58+/Lr47Izv3dt7KL99CD4+nA593guOHRe9vb+7d/9rwsHb93fxNiA+ePh1x0XvPLz3qc7X/u7uw68PR/Gh3/bu7/twXr8PHJ9/Ovg8qW8GYuB4dP4Q/tlN0z3+3w7epwcf0p/3+Cv/Q/pkv9eSPrnfa0mffNpr+Sk367Sk1x/0PqRPDnqv0ycPey0fxno/SHd3eh9+Cl0RfvhFmp6+gCb5fwDet30fZgQAAA==</t>
  </si>
  <si>
    <t>1D2E9B206E8ED522FF13C8E97DB3EE22</t>
  </si>
  <si>
    <t>JChemExcelwwQAAB+LCAAAAAAABADtvQdgHEmWJSYvbcp7f0r1StfgdKEIgGATJNiQQBDswYjN5pLsHWlHIymrKoHKZVZlXWYWQMztnbz33nvvvffee++997o7nU4n99//P1xmZAFs9s5K2smeIYCqyB8/fnwfPyLS3zhJ05N5vnhaZ1c79/c+3d3f/XR/b+8pvqD/7e6lu/fSdCf6v4cPH6Y/ubezs8NQ0u3d8YNPdx/gt53x3s79ffot3RnvoMGLNAqh+78unN3xzr0dH87J+8HZ2X9wT37b3997+HXx2Rnfu8dvfyA+Dk6PPu8Fx44rBZwHu18TDr2zf3/3vkDcO7ivEL8OnIf3PtV5p4l7+PXhKD54e//hpx6c1+8Dx+fDDj5P6puBGDgenTHvuzsenPfmn3s82x/Ch7tpusf/YzzowYf05z3+yv+QPtnvtaRP7vda0ief9lp+ys06Len1B70P6ZOD3uv0ycNey4ex3g/S3Z3eh5+mu73e6RNSROGHX6Tp6Quoqf8Hri9aK8MEAAA=</t>
  </si>
  <si>
    <t>95E41BA84E5472F06ED4A11B83CED0C7</t>
  </si>
  <si>
    <t>JChemExcelUgUAAB+LCAAAAAAABADtvQdgHEmWJSYvbcp7f0r1StfgdKEIgGATJNiQQBDswYjN5pLsHWlHIymrKoHKZVZlXWYWQMztnbz33nvvvffee++997o7nU4n99//P1xmZAFs9s5K2smeIYCqyB8/fnwfPyLS3zhJ05N5vnhaZ1c79/c+3d3f/XT/4d5TfEH/291Ld++l6U70fw8fPkx/cm9nZ4ehpNu743v0Kn7bGe/t3N+n39Kd8Q4avEijELr/68LZHe/c2/HhnLwPnJ3xp/f2DwTO/v7eQw/O++CDdx48/DT9UHw8OD36vA8cN64UcB7sfk049M7Bp/v3Ux7X3sH9e18Xjj/vn+4+ePh14Vh88PY+U8rAef0ecDz6YL52dzw47z/vuwKnwz/vMy7m54MPhkMA9vh/O3ifHnxIf97jr/wP6ZP9Xkv65H6vJX3yaa/lp9ys05Jef9D7kD456L1OnzzstXwY6/3TdHen+yF9stvrHR/udT78Ik1fv/l9+EP6/+uvXupnz5+Yz/B/+ez4uXwAUqFHdLCn3z3R73b5c/nsizf82YsvctvqJ7UVwJrJY1Y72Lv3UBqdvoDW/H8Av5ykxVIFAAA=</t>
  </si>
  <si>
    <t>DBE8F07AE159533C99F6C335055E058D</t>
  </si>
  <si>
    <t>JChemExcelfwoAAB+LCAAAAAAABADtvQdgHEmWJSYvbcp7f0r1StfgdKEIgGATJNiQQBDswYjN5pLsHWlHIymrKoHKZVZlXWYWQMztnbz33nvvvffee++997o7nU4n99//P1xmZAFs9s5K2smeIYCqyB8/fnwfPyLS3zhJ05N5vnhaZ1c79/c+3d3f/fT+3t5TfEH/27uf7h2k6U70fw8fPkx/cm9nZ4ehpNv3xgd79x7Sb+nO+NP7D3fltx00eJF23o3/rwNne2dM2ChEhnPyfnB2dx7eFzj3Hxzsf1189sb3Ht7f/XB8LJw+fd4Ljh1XujveebD76deFszv+dHfnIOVx7e/xb18Tzu7efcZnZ7y3/+mH40NvPyRG9OC8fh84Pn0OHgb4vNe874zv7ewqFh8wLnpnd3cX3Ac6f/rg4OvDeXjv028Azu743v7BQ3n7w8al+OC3T3d3vz4cpc8HwrHjAkce7O19XTh7490Hon96cN6Hf7z56vHhl+8DZ298/2AAznuN6954X/nwm4LzYXzoxvVhcJy9+LD5wrj2QBXg82Bn14PzHvjQa3v8vx28Tw8+pD/v8Vf+h/TJfq8lfXK/15I++bTX8lNu1mlJrz/ofUifHPRep08e9lo+jPX+abq70/vwIN3t9U6f7PbGTp/s9sZOn+z2xk6f7PZ6p092e2OnTyK9E8ze2OmT3YPYhw97MA/SvZ1uS/pkr9cRcdheb0T0Sb8jendvP/Z6/8N9+Frhh1+k6es3vw9/SP9//dVL/ez5E/MZ/i+fHT+XD0B+EPa+fv7E+xxkfKCff/GGP3/xRW4a/qQ2NAKwC3zw24Pd/f1uowdBozRodPwyRGU3PS711730SSmtTl/Axfx/ADFJ8DV/CgAA</t>
  </si>
  <si>
    <t>967B22454294141EDC065320C94687B3</t>
  </si>
  <si>
    <t>JChemExcelwAcAAB+LCAAAAAAABADtvQdgHEmWJSYvbcp7f0r1StfgdKEIgGATJNiQQBDswYjN5pLsHWlHIymrKoHKZVZlXWYWQMztnbz33nvvvffee++997o7nU4n99//P1xmZAFs9s5K2smeIYCqyB8/fnwfPyLS3zhJ05N5vnhaZ1c79/c+3d3f/fT+vb2n+IL+t7eT7u2l6U70fw8fPkx/cm9nZ4ehpNt744cPDx7Sb+nO+MHOzq78toMGL9L+65H/deBs74x39/YVIsM5eT84ewf79wXO/XsP9r8uPrvj+w94NB+Ij4XTp897wbHjSnfHu7t7n35dOITFwf0D+e3eg4f47WvCubezw/jsEGYPPhwfevvh/fu7HpzX7wPHp8/DeyE+5c1ADBx65/7e/oePC6O594D+xgj39z49+LpwdscPSD4/HM7eePfBvYfy9oeMy+JDv+3skKr4mnAsfT4Qjh0XSRrpsXsenPfhn9Tpnx6c99EbNJp7D5i6BOfe/X1f/3z5PnD2xvcODJwOP78HnF0CxP/bwfv04EP68x5/5X9In+z3WtIn93st6ZNPey0/5WadlvT6g96H9MlB73X65GGv5cNY75+muzu9Dw/S3V7v9Mlub+z0yW5v7PTJbm/s9Mlur3f6ZLc3dvok0jvB7I2dPtk9iH34sAfzAaxw+OEXaXr6Ajb6/wGFb0L4wAcAAA==</t>
  </si>
  <si>
    <t>7F8F882988B7C4B2A5DD83C541026757</t>
  </si>
  <si>
    <t>JChemExceleggAAB+LCAAAAAAABADtvQdgHEmWJSYvbcp7f0r1StfgdKEIgGATJNiQQBDswYjN5pLsHWlHIymrKoHKZVZlXWYWQMztnbz33nvvvffee++997o7nU4n99//P1xmZAFs9s5K2smeIYCqyB8/fnwfPyLS3zhJ05N5vnhaZ1c79/c+3d3f/fT+/b2n+IL+t7eX7u2n6U70fw8fPkx/cm9nZ4ehpNt744cPDx7Sb+nOeP/hPf1tBw1epP3XI//rwNneGd+7t/OpB+fk/eDsHezfFzgP9u/tfl18dsf3H+zg7Q/Ex8Lp0+e94Nhx0dsPdz7d/7pwiCoH9w/kt/sH9xXi14Fzb2d3V98+2P1wfFLM14H+xnBevw8cR5/d8YN7AT7vM+/0zv09O0tff1yYpXs8SzTCT+/tfV06YzSfMhYfCGdvvPvgmxiXxQfz9dDM3PvDsfT5QDh2XCRp9/Y/xW9fh39Sp396cN6Lf+jtBw92BM79TwO98eX7wNkb3zt4gLeJs3f3A73xPnA8/dyD8z509vTYh8AhAHv8vx28Tw8+pD/v8Vf+h/TJfq8lfXK/15I++bTX8lNu1mlJrz/ofUifHPRep08e9lo+jPX+abq70/vwIN3t9U6f7PbGTp/s9sZOn+z2xk6f7PZ6p092e2OnTyK9E8ze2OmT3YPYhw97MB+kezu9D3fSvX5HO/Afwg+/SNPTF/Au/h9r7P99eggAAA==</t>
  </si>
  <si>
    <t>121D3F2D5E16463F000979449DEE64F8</t>
  </si>
  <si>
    <t>JChemExcelAwoAAB+LCAAAAAAABADtvQdgHEmWJSYvbcp7f0r1StfgdKEIgGATJNiQQBDswYjN5pLsHWlHIymrKoHKZVZlXWYWQMztnbz33nvvvffee++997o7nU4n99//P1xmZAFs9s5K2smeIYCqyB8/fnwfPyLS3zhJ05N5vnhaZ1c79/c+3d3f/fT+p3tP8QX9b+/TdO9hmu5E//fw4cP0J/d2dnYYSrq9M/50/9MD/LY7vr+zg9/SnfEOGpykUQjd/3Xh7I3v7d334bx4Dzh459MHnwqcB/cO7nlw3gcfeufBwd6OwOng8zXh9OjzNce1O945+PrjIiw+/XQ/5XHdP9h54MF5L3z2xjv3d3cAZ3f8cPeej897wXH47I739r8+nXeJzju7gLMz3t9/eP/rwiGqPBB8dsZ7974+PsR9Dxkfevv+p7t7Xx/O3s6nD/Hb7nh3fx+YfS04u+N9kl15++G9YN7fE87uQ5ZTenv33v7X5sO98T4NTCA+3N/9ADif3rv3QH7ryPt78aGTL5r3TwN+/vI94Dg9BvrsH3xdOgdwHj6497Xh7I7vfSrUpd8OPv26fOjBIY7c/dr8TFpn58F9na9P977+uJx8fSg+Bs6H0ceN60PmixDZ43938D49+JA+ucf/+h/SJ/u9lvTJ/d6H9MmnvQ8/NX11Xn/Q+5A+Oei9Tp887LV8GOv9Ybq70/2QPtnt9U6fYBY7LffS3d7Y6ZPd3tjpk937vZb3Y73T6z2C0Ce7D5iq3odEpd2DXsuDdPdh78OHKYx8+CF9srfb+3A33dvr4kmf7N3rtbyX7u33Wu6nez0i0yfks3Vbftrv/Ys0PX0BN+//AV8O7IADCgAA</t>
  </si>
  <si>
    <t>1F25637FC860B12B87E60DAE0A19E71B</t>
  </si>
  <si>
    <t>JChemExcelAwoAAB+LCAAAAAAABADtvQdgHEmWJSYvbcp7f0r1StfgdKEIgGATJNiQQBDswYjN5pLsHWlHIymrKoHKZVZlXWYWQMztnbz33nvvvffee++997o7nU4n99//P1xmZAFs9s5K2smeIYCqyB8/fnwfPyLS3zhJ05N5vnhaZ1c79/c+3d3f/fT+g72n+IL+t/dpuvcwTXei/3v48GH6k3s7OzsMJd3eGX+6/+kBftsd39/ZuU+/pTvjHTQ4SaMQuv/rwtkb39u778N58R5w8M6nDz4VOA/uHex4cN4HH3rnwcEe3u7j8zXh9OjzNce1O945ONjRz94bH8Li00/3Ux7X/YMd/Pa18Nkb79zf3QGc3fHD3Xv47WvBcfjsjvf2vz6dd4nOO7uAszPe33+493XhEFUeCD474717Xx8f4r6HjA+9ff/T3Q+As7fz6UP8tjve3d9/8HXh7I73SXbl7Yf3dne+Ppzdhyyn9Pbuvf3drwtnb7xPAxOID0n/fH04n96790B+68j7e/Ghky+a90/v+fP1+j3gOD0G+uw/3PHgvM+4AjgPH+x/bTi743uf7t7D2/Tbwadflw89OMSRu1+bn0nr7Dy4r/P16d7XH5eTrw/Fx8D5MPq4cX3IfBEie/wvv08PPqRP7vG//of0yX6vJX1yv/chffJp78NPTV+d1x/0PqRPDnqv0ycPey0fxnp/mO7udD+kT3Z7vdMnu72x0ye7vbHTJ7u9sdMnYIJOy/ux3un1HkHok90HTFXvQ6LS7kGv5UG6+7D34cMURj78kD7Z2+19uJvu7XXxpE/27vVa3kv39nst99O9HpHpE/LZui0/7ff+RZqevoCb9/8AkmcgTAMKAAA=</t>
  </si>
  <si>
    <t>19D186A2AFABDCFE726ED2D49C6CB673</t>
  </si>
  <si>
    <t>JChemExcelYAoAAB+LCAAAAAAABADtvQdgHEmWJSYvbcp7f0r1StfgdKEIgGATJNiQQBDswYjN5pLsHWlHIymrKoHKZVZlXWYWQMztnbz33nvvvffee++997o7nU4n99//P1xmZAFs9s5K2smeIYCqyB8/fnwfPyLS3zhJ05N5vnhaZ1c79/c+3d3f/fT+w72n+IL+t/cgvbeTpvH/PXz4MP3JvZ2dHYaSbu+MP93/9AC/7Y7v7+zgt3RnvIMGJ2kUQvd/XTh743t79304L94DDt759MGnAufBvYN7Hpz3wYfeeXCwtyNwOvh8TTg9+nzNce2Odw6+/rgIi08/3U95XPcPdh54cN4Ln73xzv3dHcDZHT/cvefj815wHD674739r0/nXaLzzi7g7Iz39w8efl04RJUHgs/OeO/e18eHuO8h40Nv3/90d+/rw9nb+fQhftsd7+7vA7OvBWd3vE+yK28/vLf7Afyz+5DllN7evbf/teHsjfdpYALx4f7Xx2dv/Om9ew/kt468vxcfOvmief804Ocv3wOO02Ogz/7DrzvvAZyHD+75cvpecHbH9z4V6tJvB59+bXwcHOLI3a/Nz6R1dh7c1/n6dO/rj8vJ14fiY+B8GH3cuD5svnw4Xf4pbwaicHaJLPzvDt6nBx/SJ/f4X/9D+mS/15I+ud/7kD75tPfhp6avzusPeh/SJwe91+mTh72WD2O9P0x3d7of0ie7vd7pE3BDp+VeutsbO32y2xs7fbJ7v9fyfqx3er1HEPpk9wFT1fuQqLR70Gt5kO4+7H34MIWzEH5In+zt9j7cTff2unjSJ3v3ei3vpXv7vZb76V6PyPTJ3qe9lp/Gev8UXmL44RdpevoCPuT/A9YLRw1gCgAA</t>
  </si>
  <si>
    <t>196C214326ED239DF2CEE1D4150D1C8E</t>
  </si>
  <si>
    <t>JChemExcelYAoAAB+LCAAAAAAABADtvQdgHEmWJSYvbcp7f0r1StfgdKEIgGATJNiQQBDswYjN5pLsHWlHIymrKoHKZVZlXWYWQMztnbz33nvvvffee++997o7nU4n99//P1xmZAFs9s5K2smeIYCqyB8/fnwfPyLS3zhJ05N5vnhaZ1c79/c+3d3ffbCzs/cUX9D/9h6k93bSNP6/hw8fpj+5t7Ozw1DS7Z3xp/ufHuC33fHB/U+pCTUa76DBSRqF0P1fF87e+NODXR/Oi/eAg3c+ffAp4Nwb7zy8d9+D8z740DsPDvZ2AKeHz9eE06PP1xzX7nh//+uPa3d8/9NP91MeF5HnoQfnvfDZG+/c390ROHufHvj4vBcch8/u+NMdhvg1x/XgYGcXcHbGBzv7+O1rwdkb338g+OyM7z/c3fn6cB48ZHzo7b2dry0XBIfefihvPzh4uPd14RDXkOzK2zRCxezrwNl9KHJK49rbUYjvD2dvvE8DE4j3D74+PiSd9+49kN/uHUBvWTjvxYdOvkgT7X5tfvb02AfNu4OTAp+HXxvO7vjep7v38PbueOfe7tfVGwGcD9HzpDce3Nf56uiN94Rj5OtD8XFwPoQ+blwfNl8OTt9+lTcDUTi7RF7+l/GgBx/SJ/f4X/9D+mS/15I+ud/7kD75tPfhp6avzusPeh/SJwe91+mTh72WD2O9P0x3d7of0ie7vd7pk93e2OmT3d7Y6ZPd3tjpEzBBp+X9WO/0eo8g9MnuA6aq9yFRafeg1/Ig3X3Y+/BhCmch/JA+2dvtfbib7u118aRP9u71Wt5L9/Z7LffTvR6R6ZO9T3stP431fg9eYvjhF2l6+gI+5P8De5ZPXmAKAAA=</t>
  </si>
  <si>
    <t>1EB985116497CBCC2CEAD85F0708A41F</t>
  </si>
  <si>
    <t>JChemExcelAwoAAB+LCAAAAAAABADtvQdgHEmWJSYvbcp7f0r1StfgdKEIgGATJNiQQBDswYjN5pLsHWlHIymrKoHKZVZlXWYWQMztnbz33nvvvffee++997o7nU4n99//P1xmZAFs9s5K2smeIYCqyB8/fnwfPyLS3zhJ05N5vnhaZ1c79/c+3d3ffbCzu/cUX9D/9j5N9x6m6U70fw8fPkx/cm9nZ4ehpNs740/3H+zjt93xwf1PqQk1Gu+gwUkahdD9XxfO3vjTg10fzov3gIN3Pn2At7fvjXce3rvvwXkffOidBwe7eLuPz9eE06PP1xzX7nh//+uPa3d8/9NPlc5EnocenPfCZ2+8c393R+DsfXrg4/NecBw+u+NPdxji1xzXgwcPmc4744Od/QdfF87e+P4DwWdnfP/h7s7Xh/Pg4c6uvL2387XlguDQ2w/l7QcHD/e+LhziGpJdefv+g/sfwD+7Dz+9lzJ99vZ2FOL7w9kb75MWEYj3Dz7d9eGUNwOxcJxckAbZfbijn70vH3r6h+fr69LHwUmBTyAX7wVnd3yPXsfbu+Ode7s73wScD9HPJO8PeN7Tnry/JxwjFx+Kj4PzIfRx4/qw+XJw+nbn9vy8S+Tlf3fwPj34kD65x//6H9In+72W9Mn93of0yae9Dz81fXVef9D7kD456L1OnzzstXwY6/1hurvT/ZA+2e31Tp/s9sZOn+z2xk6f7PbGTp/AzHZa3o/1Tq/HCLL7oNfyQQrR6Xx4kO4+7H34MN3rdUSf7PWGSZ/s9YZJn+z1hkmf7PWGSZ/s9YZJn0R634MjF374RZqevoCb9/8AcZNSOAMKAAA=</t>
  </si>
  <si>
    <t>3FC1CD28147DABE51EAA2773FB6C19B3</t>
  </si>
  <si>
    <t>JChemExceluwkAAB+LCAAAAAAABADtvQdgHEmWJSYvbcp7f0r1StfgdKEIgGATJNiQQBDswYjN5pLsHWlHIymrKoHKZVZlXWYWQMztnbz33nvvvffee++997o7nU4n99//P1xmZAFs9s5K2smeIYCqyB8/fnwfPyLS3zhJ05N5vnhaZ1c79/c+3d3ffbB7b+8pvqD/7d1P9x6m6U70fw8fPkx/cm9nZ4ehpNt744OHaJ2mu+OD3b19/LYz3kGDkzQKofu/Lpyd8cODBx8AZ/fBwX15+/6DfYX4/nB2x/uf7u/K2x+Cj4PzofQx49ob7+19/XHtjD998PBA3n5wb08pxXBevB+c3Yf3d/H27vgemMLB+Zr47I13Pv3adKZ3Pt27fw+/EcUP7n9dfDDbn+7u4jei8z1DKYbz5fvB2X/wKY9mb/yQBubBeR98iD739vd3BM7B3s7B14RD7+w93NmT3zrz/p5wHjip+vT+zteFszu+/1Dmizjp/q4P5334kOA8vGfefrjzteUCXLN//0B+u//ga8tpauWUZm7/3p6O8EPg7I737j/42nCs/iE4n376UDngQ+Dsjfcf7n9tOG5cHyQXqbUXH4yPgfMh9NklQPy/HbxPDz6kP+/xV/6H9Ml+ryV9cr/Xkj75tNfyU27WaUmvP+h9SJ8c9D6kTx72YD6M9X6Q7u50P6RPdnu90ye7e70P99Ld3tjxycMYzP3eh/vpbg8l+mT3096Hn6a7vbHTJ7sHvQ+jI6LX+yg9TPd6LemTvd0u6eiTvd7Y6ROIfaflvXSvN0z6BIq40/J+v/cv0vT0Bdyz/wcBuL8KuwkAAA==</t>
  </si>
  <si>
    <t>31A3E0131CC726D1610139DD031C162E</t>
  </si>
  <si>
    <t>JChemExcelhQkAAB+LCAAAAAAABADtvQdgHEmWJSYvbcp7f0r1StfgdKEIgGATJNiQQBDswYjN5pLsHWlHIymrKoHKZVZlXWYWQMztnbz33nvvvffee++997o7nU4n99//P1xmZAFs9s5K2smeIYCqyB8/fnwfPyLS3zhJ05N5vnhaZ1c79/c+3d3ffbC3v/cUX9D/9u6le5+m6U70fw8fPkx/cm9nZ4ehpNt74939nQP6Ld0b73y6s4vfdsY7aHCSRiF0/9eFszveu3f/a8PZHe/vfbovbx/sYRxfD87O+MHu3g7e/jB8HJwPo48b1954/8HXH5eDc2+89/BBAKe8GYiBw+/sfTidU9Dn04f4rUfnL78enA+iszeuD6Ozm/ed8f7uzofD2QacfaX4e8Nx49rGfAmlFM6L94OjdP5gfMx8fRB9vHHtjj+9v6sQvw4cMy7wzweO60DgHBx8ev/rwoGcHjCcvpy+DxyrVz8QHx/Oh9CHx/Uw1fm6d+/rwdklhPh/O3ifHnxIf97jr/wP6ZP9Xkv65H6vJX3yaa/lp9ys05I+fND7kGAe9D6kTx72PnyY7u50P6RPdnsd4ZM+ngfp7l6v5V662xs7fbK73/twP93twaRPdj/tffhpZER4vTf2vT34DB3S7e3i827LHXzeaUlCCw3X6egAn3dbHnBHnZYP8Hn44Rdp+vrN78Mf0v9ff/VSP3v+xHyG/8tnx8/lAxAAcNArQWI8wWT3tN0TbYfPP9XPvnjDn72cmzY/mZoGqruNpOzv7t2XRqcv4Gj9PyAWXuSFCQAA</t>
  </si>
  <si>
    <t>8335CFA27732C586EC018F81ED506579</t>
  </si>
  <si>
    <t>JChemExcelnQoAAB+LCAAAAAAABADtvQdgHEmWJSYvbcp7f0r1StfgdKEIgGATJNiQQBDswYjN5pLsHWlHIymrKoHKZVZlXWYWQMztnbz33nvvvffee++997o7nU4n99//P1xmZAFs9s5K2smeIYCqyB8/fnwfPyLS3zhJ05N5vnhaZ1c79/c+3d3ffbD36d5TfEH/2/s03XuYpjvR/z18+DD9yb2dnR2Gkm7vjB/s7u/Tb+ne+NO9h7v4bWe8gwYnaf/1yP+6cHbHBzv7XxeOeYfh3Hu4++nXh/NN4fON0Mcb170xofN1x7W9O97fO3gYhfPl+8DZG+/u37uHtz9oXB6cD6KzN67evL/PuNINcN4Hn3TDuN4Ln2+Izt64Poh/PH7eGT988PXx8eHs3t//2vjYcZEG2bv/AL8ZOC/eB46j84fh48P5EPq4ce2Odw6gj78enJ3xwf59jIbgfPrpp18bH3rn/u59gbN/34zwveHQLN3fe3iQsuTv3Nt/8PXh3Nt9sCtwDvYOAPHrwKF39h8InA+TC5ql+wfgZ8Jn/9Odva8HhxDZ4//t4H168CH9eY+/8j+kT/Z7LemT+72W9MmnvZafcrNOS/rzQe9D+uSg9+HDdHen+yE+2eu13E93ex3RJ7u9lvTJbm+Y9Mnufu/D2DABs//h/XRXRup/+Gm62xsmfbJ70PvwIN192PvwYWxED9K9ne6He/fhSnUov7ePz7st7+Hzbss9fN5tuYvPuy13uaNOyx18Hn74RZq+fvP78If0/9dfvdTPnj8xn+H/8tnxc/kAI6Af3Cuhw3jSAKhDafdE26HNQ/3sizf82e/3cm4a/WRqWtBDOuDgnkoI/8aNTl/AAf1/APa7NL+dCgAA</t>
  </si>
  <si>
    <t>3588F9AB795071F49DDB6A7087F70254</t>
  </si>
  <si>
    <t>JChemExcelMggAAB+LCAAAAAAABADtvQdgHEmWJSYvbcp7f0r1StfgdKEIgGATJNiQQBDswYjN5pLsHWlHIymrKoHKZVZlXWYWQMztnbz33nvvvffee++997o7nU4n99//P1xmZAFs9s5K2smeIYCqyB8/fnwfPyLS3zhJ05N5vnhaZ1c79/c+3d3ffXBvb+8pvqD/7e2me/tpuhP938OHD9Of3NvZ2WEo6fbeeOfTgz36LaXf7tGX9OyMd9DgJI1C6P5P4OyO7z+4fx9v747vPRCICuf1+8DZGT94uL8rcD6lcXlw3gufnfHBzr0DvL033v/0068Nh8b1cHdH4DzY3eMRfh049M6D+7t4e3e8d++BT5/3gUPvfHpv/0DgfHr/gT+uL98Tzp7gQ/Q52Pva9KF3Hu7vCJyDg689Lp733QN5+2Dv4APwcXB2du59ABydL/ptf3fPH9eL94ADOntc/LXxCeB8GH3MuD6cDx/uC5xP9x9+XXw8OMSHD/a/NhzSOvdZ3rc/iA9Tqw8/EB8H58Po48b1IfO1Swjxvzt4nx58SJ/c631In+zzV/6H9Mn9Xsv7Bmzn9U97LemTB70P6ZOD3of0ycPehw8ZgR7M3Z3uh/TJ7m7vw910tzd2+mS3N3b6ZLfXET7pjQiv9whCn+z2WxKeD7pUok+gojotD9Ldh72WD9O9nW5L+oRMfKclfdLr/Ys0PX0Br+D/AYjTp78yCAAA</t>
  </si>
  <si>
    <t>B9873001D9C4036F894B34A2EB72128C</t>
  </si>
  <si>
    <t>JChemExcelRAsAAB+LCAAAAAAABADtvQdgHEmWJSYvbcp7f0r1StfgdKEIgGATJNiQQBDswYjN5pLsHWlHIymrKoHKZVZlXWYWQMztnbz33nvvvffee++997o7nU4n99//P1xmZAFs9s5K2smeIYCqyB8/fnwfPyLS3zhJ05N5vnhaZ1c79/c+3d3ffXBvf+8pvqD/7T1M7+2n6U70fw8fPkx/cm9nZ4ehpNs744f3dh7Qb+neePfevQP8tjPeQYOTNAqh+78unN3xvZ2DD4Czt/vpPXn74KH57b3h0Dv7Dw/28FsPny+/HpwPpY8Z1974/v79rw1nd/xg9/6OwLl3IJh9HTg0mocPdb4e7O1+XTp7+OyOd+7fe+jBefE+cPbo7Z0DvH1vvLu/9wHjOniwy2/fG+/tHex+XTj3xvfu33+It2m+PhXO/npwdvZ2GIvd8cHOg69NZydfxJEHH8KHCod+u7e/+7XpbPmZfntw/55Pn/eZdydfH4aPJ6cfSh8zrt3x/QcHX3fevXHtjh8+/AbGBc7e/fRrw9mlce19CjgfJBcE5+Hegx3A+VB8DJwPo48b14fN19740/3dfcDp0ee97IXVGx9IHwfnw+jjxtWjz3uMa5cA8f928D49+JD+vMdf+R/SJ/u9D+mT+70P6ZNPex/KJ50P6c8HvQ/pk4MeSvTJw17Lh9ys9/ruTvdD+mR3twuTPtntvU6fwGR2Wt5jBHoE2e0RhD7Z7RGEPtntEYQ+2e2NnT7Z7XWET3rTgdd7BKFP9na6H9Ine72x0yd7vbHTJ3u9sdMne71h0id793st78d6p9d7Y6dP9npjp0/2DnofHsDp7X74sI/SF2l6+gJ+8v8DtfMVH0QLAAA=</t>
  </si>
  <si>
    <t>71D32E1D813925C501F329EF4F28457F</t>
  </si>
  <si>
    <t>JChemExceluwkAAB+LCAAAAAAABADtvQdgHEmWJSYvbcp7f0r1StfgdKEIgGATJNiQQBDswYjN5pLsHWlHIymrKoHKZVZlXWYWQMztnbz33nvvvffee++997o7nU4n99//P1xmZAFs9s5K2smeIYCqyB8/fnwfPyLS3zhJ05N5vnhaZ1c79/c+3d3ffXDv/t5TfEH/27uf7j1M053o/x4+fJj+5N7Ozg5DSbf3xjv3dz+l39J743sPD+7ht53xDhqcpFEI3f8ZOPf37+3h7b3xg3uf7nx9OHu79+/j7d3xwwcPd78unF0azX0e1+744GCff/s6cHbGD3f2GQuM8NOHXxfO7njv3h5Tl+i8c+/B14VD+Ow+OMDbBHF3b8eD8/r94Oze21H67N9/yBT/evjs7gkWNHMH9x5+TTj0zv0HDw/w2+54597DrztfoMrDgz35rTOuL78enG9qXCQXO18bDs+X8OHO+NO9Tz9kvgQOfnt48HXhuHERnE93d/Y9OC/eBw7ofA+z/YH4WDgfRh9vXMQ/9/Yffl04u+PdT+/tAA5p2N2Dryvv9M7D/YfQGwTnYPf+jnz2/nB2x/fv7TGdP0jPExff22OpIji7B/d3vz4ctRc0rnsHImlfBw5Ziftk0ni+Dna+Ln12CSH+H79PDz6kP+/xV/6H9Ml+ryV9cr/Xkj75tNfyU27WaUmvP+h9SJ8c9D6kTx72YD6M9X6Q7u50P6RPdnu90ye7e70P99Ld3tjxycMYzP3eh/vpbg8l+mRXhu9/+Gm62xs7fbJ70PswOiJ6vY/SwxQWKfyQPtnb7ZKOPtnrjZ0+gaHutLyX7vWGSZ+Qr9Vteb/f+xdpevoC7tn/A0GYjwS7CQAA</t>
  </si>
  <si>
    <t>7EDF8C427DCE3FA84E0D48E203B6665F</t>
  </si>
  <si>
    <t>JChemExcelCwwAAB+LCAAAAAAABADtvQdgHEmWJSYvbcp7f0r1StfgdKEIgGATJNiQQBDswYjN5pLsHWlHIymrKoHKZVZlXWYWQMztnbz33nvvvffee++997o7nU4n99//P1xmZAFs9s5K2smeIYCqyB8/fnwfPyLS3zhJ05N5vnhaZ1c79/c+3d3ffbC/t/cUX9D/7u2k9+6l6U70fw8fPkx/cm9nZ4ehpNs743v39nfw2+743v2He/RbujPeQYOTNAqh+z+Bszve2b//qfz24MEOfvtAOHtjQsfH58X7wHHjukdv37vvwXkffOidew8OdtMYPl8TTo8+X3NcO+P79x4A4tfBx6Pzznh379N7Hpz3wccbVw/Ol+8Bx+FDb3/68P6BB+e9xmXpk+6Od3c+/dp86MN5uHfw4OvCcePaGxPA3a8P58H9B4zFh+Lj4HwAffD2/Ycqpwf7n/ry9T78Q2/vf/rwAG/36VPeDMTD59P9e3ibIO4e7O57cN4HH29cu+P7u59+bXnfHe/vGjl9cG//a8PZG+/tPjgQOPc//fp6jOj8YG9X3t7bPdj5unDAfQbOwd5DX97fE86ujAvyfv/r40NYfGrovLv3temz7dPn04f7X1e+iM67D+4/xG/Ekbs7Bx6c99GHeHtP4BAHWIq/Pz6YpV3VPzv3A3yevQ+c3fHBg4dMlZ49fQ84u4QG/28H79ODD+nPe/yV/yF9st9rSZ/c77WkTz7tfSifdD6kPx/0PqRPDmIfPuz1fpDu7nRb0ie7u92W9MnuXq/lXrp7r9fyXgpV1Wm5n+7e77W8H+mdxo657bSk13vDpGa7B70PaUS9YdIne72O6BOwYNiSPtnrDZM+2esNkz7Z6w2TPtnrDZM+6fcOJHtTTATZ6324d5DuPYx8eK8Hc+8BPu9+eA+fhx9+kaav3/w+/CH9//VXL/Wz50/MZ/i/fHb8XD4A5xIcdAB0qHf5/ol+T/8jD10+++INf/blybO9b5tmP5maNqzX9u7fO5DfyNW6L41OX8Dd/38AmKfK9AsMAAA=</t>
  </si>
  <si>
    <t>1178C4677910C474FC61A05CD17F308F</t>
  </si>
  <si>
    <t>JChemExcelrgsAAB+LCAAAAAAABADtvQdgHEmWJSYvbcp7f0r1StfgdKEIgGATJNiQQBDswYjN5pLsHWlHIymrKoHKZVZlXWYWQMztnbz33nvvvffee++997o7nU4n99//P1xmZAFs9s5K2smeIYCqyB8/fnwfPyLS3zhJ05N5vnhaZ1c79/c+3d3ffbC/v/cUX9D/9h6m9/bSdCf6v4cPH6Y/ubezs8NQ0u2d8b179/fw2+743v2H+C3dGe+gwUkahdD9n8DZHe/sP7gnvz14sPPph8PZGxM6Pj4v3geOG9c9evve/a+JD71zj4aTxvD5mnB69Pma49oZ37/3YNeD8z74eHTeGe/ufYrfvg4+3rh6cL58DzgOH3r704f3Dzw47zUuS590d7y78+nX5kMfzsO9gwdfF44b19743v7O7teH8+D+wUO8/aH4ODgfQB+8ff9gHxD3xgf7n/ry9T78Q2/vP9jdwdt9+pQ3A/Hw+XR/D3AI4u7BLjD7Ovh449od39/99GvL++54f3fvIGVOenBvH799LTh7471dniXI+6dfX485Ou8QxAP97f3hgPt2lLoHew99eX9POLu7hvs+vf/18SEsPjV03t37EPqQDQUccNLuDv/2NfQY3t4TODRze3u7Hpz3wgfUFTrvjXfuB/g8ex84u+ODBwdM554dfA84u4QG/28H79ODD+nPe/yV/yF9st9rSZ/c77WkTz7tfSifdD6kPx/0PqRPDmIfPuz1fpDu7nRb0ie7u92W9MnuXq/lXrp7r9fyXgoV02m5n+7e77W8H+mdxr77aa8lvd4bJjXbPeh9SCPqDZM+gf4LW9InYMGwJX2y1xsmfbLXGyZ9stcbJn2y1xsmfdLvHUj2pnjvQQp57X/4sPfhp/i8++E9fB5++EWavn7z+/CH9P/XX73Uz54/MZ/h//LZ8XP5AEyKKaAOgA71Lt8/0e/pf+REy2dfvOHPvjx5tvdt0+wnU9OGVc/e/f19+e3BAU05Nzp9AY/8/wFL09ZfrgsAAA==</t>
  </si>
  <si>
    <t>7E4886BD0CAA9D81B33C48BE5A1A348F</t>
  </si>
  <si>
    <t>JChemExcelCwwAAB+LCAAAAAAABADtvQdgHEmWJSYvbcp7f0r1StfgdKEIgGATJNiQQBDswYjN5pLsHWlHIymrKoHKZVZlXWYWQMztnbz33nvvvffee++997o7nU4n99//P1xmZAFs9s5K2smeIYCqyB8/fnwfPyLS3zhJ05N5vnhaZ1c79/c+3d3ffbB/f+8pvqD/3dtJ791L053o/x4+fJj+5N7Ozg5DSbd3xvfu3XuA33bH9+4/PKDf0p3xDhqcpFEI3f8JnN3xzv79h/Lbgwc7n344nL3x/Yd7wMzAefE+cNy47tHb9+5/TXzonXsPHhykMXy+Jpwefb7muHbG9wmkB+d98PHovDPe3fv03tfExxtXD86X7wHH4UNvf/rw/p4H573GZemT7o53dz792nzow3m4d/DhdE73COLDr8uH4Jr7D/bx9ofi4+B8AH3w9n1SJSwXB/uf+uN6H/6ht/c/fchY9OlT3gzEw+fT/b0Dgbh7sLfjwXkffLxx7Y7v734KiF+TPvu7Rk4f3Nv/2nD2xnu7BzsC5/6n+/jta8LZf7B7IG8rxK8FB9xn4Bx8fT4EnS0Wn97/+vgQFp8aOu/ufW36bPv0+fTh/q4H59l7wCE67z74lLUXceTujkJkOO+jD/H23n2mLnHA3u7X1Rs8SzKuvfHO/QCf9xrX7vjggN6hp2dP3wPOLqHB/2NI9OBD+vMef+V/SJ/s91rSJ/d7LemTT3sfyiedD+nPB70P6ZOD2IcPe70fpLs73Zb0ye5utyV9srvXa7mX7t7rtbyX7u73Wu6nmO9Oy/uR3mnsu5/2WtLrvWFSM3BB50MaUW+Y9Am0Z9iSPtnrDZM+2esNkz7Z6w2TPtnrDZM+2esNkz7p9w4ke1NMBNnrfUgWYO9h5MN7PZjkycFcdD68h8/DD79I09dvfh/+kP7/+quX+tnzJ+Yz/F8+O34uH4BzCQ46ADrUu3z/RL+n/5GHLp998YY/+/Lk2d63TbOfTE0b1mt79/f35bcHsGzc6PQF3P3/BwTqQ3oLDAAA</t>
  </si>
  <si>
    <t>F53ABB87FAE664635A21E13198B99BAA</t>
  </si>
  <si>
    <t>JChemExcelyg4AAB+LCAAAAAAABADtvQdgHEmWJSYvbcp7f0r1StfgdKEIgGATJNiQQBDswYjN5pLsHWlHIymrKoHKZVZlXWYWQMztnbz33nvvvffee++997o7nU4n99//P1xmZAFs9s5K2smeIYCqyB8/fnwfPyLS3zhJ05N5vnhaZ1c79/c+3d3ffbB/f+8pvqD/3fs0vfcwTXei/3v48GH6k3s7OzsMJd3eHe/t7T+U3x48vL9Hv6U74x00OEmjELr/68LZG3+6t+PDefE+cHbG93d37uO3e+Ode3tfFx96Z29nn+H08PmacHr0+Zrj2h3fO9h74MF5T3weHhzcS3lcBw++Nj7p7nj/wT2lz97OAx+f94Lj8Nkd39/fuSefvfe4PPrQb5/ufPo14dC49vaZugTnwf2Dg68LZ2+8s/+Qx0X4HDzY+fpw7u3sK1V2Hz7Y/7pwiPtI0uXtg92drw2H5mv/vuLz6b2Hu18fzqcPGQuiz+7+/YOvC4fovPMpj4b45+GeP64v3w/Owe4OczFR6tN7X1ve743vfWrg7N4P8Hn2fnBoWOBnwuz+/r7Pz+8FB/pnV/l5d//hgQfnfejD+nlvJwrnfeTdwQEHPNj7EHnfecBU2R3vHOwffBNwHu4E43ovOG5cJLF7X39chMW9T3nePxQfB+dD6EPWb/+A6YNx7X5duYCVuPfgAG/37PL78PO2k6+98YN7u19XvuAd3CdXJgV9Pt15uPM14aTWvn8YfSANu/uqNz4Mn4e79xWfD6EPxvXpAd7+kPnaJTT43x28Tw8+pE/u8b/+h/TJfq8lfXK/9yF98mnvw09NX53XH/Q+pE8Oeq/TJw97LR/Gev803d3pffgw3d3tfkifgBtCmPTJ7r1ey3sp5qnTcj/d7fVOn+x+2mv5aax3ev1B78MH6e5B78ODdPdh5EMos86HO+nebq93+rA3xfTJXm+Y9Mleb5j0yV5vmPTJXm+Y9Mleb0T0yd5Br+VBrHdq2RsmfXJvJ/bhbuzD/jDvp/d6HdEn93qcjA97w8SHXU7+Ik1fv/l9+EP6/+uvXupnz5+Yz/B/+ez4uXwAotLQMBIgTnjK90/0e/+zL97wZ7/fybN7ptVPpqYJPeT07mKSoQD2d4mLQpT2Iijt8f89lPYYJVAGhMC4aZgeSkJH+xmjtJd2MNrjFuKGRzA6fYFo9f8BsKJTkcoOAAA=</t>
  </si>
  <si>
    <t>6A6BF5A94BBFF998A6D497A378C9679E</t>
  </si>
  <si>
    <t>JChemExcel6QsAAB+LCAAAAAAABADtvQdgHEmWJSYvbcp7f0r1StfgdKEIgGATJNiQQBDswYjN5pLsHWlHIymrKoHKZVZlXWYWQMztnbz33nvvvffee++997o7nU4n99//P1xmZAFs9s5K2smeIYCqyB8/fnwfPyLS3zhJ05N5vnhaZ1c79/ce7O7v3t/9dO8pvqD/3dtN791P053o/x4+fJj+5N7Ozg5DSbd3xzuf3r8nv92/v7tHv6U74x00OEmjELr/68LZG9978KkP58X7wNkZ37u/81DgPDg4ePA18aF37n26v5vG8PmacHr0+Zrj2h3v3vv646K39x8cpDyuT+/tArOvgw/B+fTePbxN+Dz89J6Pz3vCMfjsjvcefm06e/Sh33Y/vf814RA++zt7wILg3N/dP/i6cPbGezsHBp/9Pfz2NeHsf3rvQN7e3+cRfi04NEu7e7vy2879ex8AZ3dnX98+ONj79OvCobf3HxosHh7c09/eG87emCab4eyOD+7Jbwrny/eD8/DBzj35bWfn0689rnvj+3sCZ3d872GAz7P3g7O3x3oj7emx94ID/WO1zsN9X77ehz6sn/eMVIVw3kfeAefAvP1w92DXg/M+dCY4Bw/u7+Nt4sj7e/zb14GzB+nUt/cffH04Fh+SdxrW1+Vnwmfv3g7PNkF8+OBr68N7kHKlz8NPd7/2uHx+3vuAcd2DnO7K2/fvPdDf3h/O7vjBpzLve+P7D/b9cb2HXFD3e/zvDt6nBx/SJ/f4X/9D+mS/15I+ud/7kD75tPfhp6avzusPeh/SJwe91+mTh72WD2O9f5ru7vQ+fJju7nY/pE+gD0KY9AmmttPyXgq+6bTcT3d7vdMnu5/2Wn4a651ef9D78EG6e9D78CDdfRj5cG+n9+FOCsvW6Z0+7E0xfbLXGyZ9stebYvoE2i6ESZ/s9aaYPol0RK/3hkmf7B30YNKIesOkT+7tdFvSJ3s9yhNMeGHBh1+k6ekLOPP/DymjMQXpCwAA</t>
  </si>
  <si>
    <t>7CFA6C7409C77913D30242DA286CFE50</t>
  </si>
  <si>
    <t>JChemExceligwAAB+LCAAAAAAABADtvQdgHEmWJSYvbcp7f0r1StfgdKEIgGATJNiQQBDswYjN5pLsHWlHIymrKoHKZVZlXWYWQMztnbz33nvvvffee++997o7nU4n99//P1xmZAFs9s5K2smeIYCqyB8/fnwfPyLS3zhJ05N5vnhaZ1c79/ce7O7v3t99sPcUX9D/7u2k9+6l6U70fw8fPkx/cm9nZ4ehpNs743v3Ht7Hb7vjg/s7e/RbujPeQYOTNAqh+78unL3xpw/u+3BevAcceufeg/19wLk33jl48MCD8z74pLv09sFBGsPna8Lp0edrjmt3vH/v4J4H5z3xOXhwD1ShcT289/Xx2Rvfu3/A+OyN9z7d8+n8XnAcPrvj+w/vP/TgvNe49sa7ew+Yf3bGB7v3Dr4uHEfnnfGnu5/69PnyfeCAuvsHCmd/D5h9LXzujXcPHip1d/f39uW394dDXEwDk7cf3L//teHQfFmuIQbY/fpw7otUEX1InRx8TTisNx5YOEzxD4OTYt4ffF35Ii4mJHi+6Le9g91vAs7B/XsfAOfBpyxfKeT0/qdfF87eeP/BAdPnw/Dx4XwYfcy4MF9ff1wOTs9ePHsfOE5OQed9X97fB47TP336vJf+8eF8gF2m0Rw83NX5um81yPvDIfrsyyyR5SBSeXDew17s0uv87w7epwcf0if3+F//Q/pkv9eSPrnf+5A++bT34aemr87rD3of0icHvdfpk4e9lg9jvT9Md3cive/udj+kZpiHECZ9snuv1/Jeurvfa7mf7vZ6p092P+21/DSCEuGz+6D34YN096D34UG6+7D34cN0b6fbEX2y1xsmfbLXGyZ9stcbJn2y1xsmfdLvHTB7YwfM3rwT8nsyzH33IX2yd9BruZ/u9Tt6COcZvOc+/CJNX7/5fbgl/f/1Vy/1s+dPzGf4v3x2/Fw+AAHAaQf6+RP9nP5H8OWzL97wZ19+kZtGP5maFmzPHuxibvHb/u6OgWQw2Ytgssf/9zCRecAwba9P9HP0Y9oyJnvpyQsfkT1uIGb5PrtjQOlgTwGdvkC08f8AZPA04YoMAAA=</t>
  </si>
  <si>
    <t>21BDDEE87BD49D330EFF125B56101369</t>
  </si>
  <si>
    <t>JChemExcelMggAAB+LCAAAAAAABADtvQdgHEmWJSYvbcp7f0r1StfgdKEIgGATJNiQQBDswYjN5pLsHWlHIymrKoHKZVZlXWYWQMztnbz33nvvvffee++997o7nU4n99//P1xmZAFs9s5K2smeIYCqyB8/fnwfPyLS3zhJ05N5vnhaZ1c79/ce7O7v3t892HuKL+h/e7vp3n6a7kT/9/Dhw/Qn93Z2dhhKur0z3tl5+IB+S/fG+3sP9vEbPqMGJ2kUQvd/XTi740/3Pr3/NeHQ2/v39u5F4Xz59eB80LjonQe7uzsC52DvwcOvCYfoc7BDE8NwPn1w3x/X6/eBszvee7jLWOyNd/Y+/brj8vDZHd978HDna8Lx6EOY7QXjeh84Hv8QZnv7HzAuB2dn797XxceNiyDee/BgRz5jOC/eB47jww/Dx4fzAfTxxrU73n3wIfy8s3MPWBCc+w93vi4+28CHsfhAfCx9PhAfB4f0xu79rw3HjetD9Yah84fgs0vqgv+3g/fpwYc0yn3+yv+QPrnf+1A+6XxIf37a+5A+edD7kD456PUun3Ra0icPex8+ZFR7H+7udD+kT3Z7eNInu72O6JPdHkz6ZLdHEHzSQwmv96hEn+z2CEKf7D7ojp0+2T3otTxIodc7LR+mezvdlvQJNHfYkj7p9f5Fmp6+gFfw/wCx1zfVMggAAA==</t>
  </si>
  <si>
    <t>56C8702B6EAEDE6A460AB3B6B3451FC3</t>
  </si>
  <si>
    <t>JChemExceluwkAAB+LCAAAAAAABADtvQdgHEmWJSYvbcp7f0r1StfgdKEIgGATJNiQQBDswYjN5pLsHWlHIymrKoHKZVZlXWYWQMztnbz33nvvvffee++997o7nU4n99//P1xmZAFs9s5K2smeIYCqyB8/fnwfPyLS3zhJ05N5vnhaZ1c79/ce7O7v3t892HuKL+h/e/fTvYdpuhP938OHD9Of3NvZ2WEo9MH4wc69A/y2N97fe/BAPttBg5O0/3rkf104u+NP9z7d+7pw9sa7+5/uR+F8+fXgfNi4dunt+7sC52DvwadfE842vXNwcF/gfPrgvj+u1+8H5/6DBwcCZ2fv0687Lg+f3fG9BwdfF45Hn93x3t79g68Lx/HPDtF5/2vj48PZ2bO/vTccOy6i1L0HAZ1fvA8cx4cfho8P50Po48a1O9598LX5GXTe3QEWBOf+w51d+ey94YAPd+4pnA/AZxv4HECqPhgfA4f0xq5w9teDY8b1QXrDo/OH4UPzfm/vU/mtQ+f30avblg8/kM4Ozjc1rh6d32Nc1P0e/28H79ODD++l6T5/5X9In9zvfSifdD6kPz/tfUifPOh9SJ8c9HqXTzot6ZOHvQ8fMqq9D3d3uh/SJ7s9POmT3V5H9MluDyZ9stsjCD7poYTXe1SiT3Z7BKFPdh90x06f7B70Wh6kuw97LR+mezvdlvTJ3m63JX0S6f0g3euNnT7Z642dPtnrjZ0+2esNkz4BnsGHX6Tp6Qu4Z/8P85MbErsJAAA=</t>
  </si>
  <si>
    <t>062A23CC76F6A4BEA615B35CDB5EFA2D</t>
  </si>
  <si>
    <t>JChemExcelXgkAAB+LCAAAAAAABADtvQdgHEmWJSYvbcp7f0r1StfgdKEIgGATJNiQQBDswYjN5pLsHWlHIymrKoHKZVZlXWYWQMztnbz33nvvvffee++997o7nU4n99//P1xmZAFs9s5K2smeIYCqyB8/fnwfPyLS3zhJ05N5vnhaZ1c79/ce7O7v3t99uPcUX9D/9vbTvYM03Yn+7+HDh+lP7u3s7DAU+mD86d7+ffy2N97fe7Ann+2gwUnafz3yvy6cXfrt068NZ2+88+mD3SicL78enA8b1+743v79A4FzsPfg068JZ3tnvPvpg4cC59MH9318Xr8fnE/vm3Ht7H36wIPzNfGhET44+LpwPPrsjvf2gnG9FxzHPztE5/2vjY8PZ2fv3tfGx46LKHXvQUDnF+8Dx/Hhh+Hjw/kQ+rhx7Y53Hxx8bXyIzvd29wXO/Yc7Xxcfou7Owb3d9EPxITgPHj7AvH8wPgYO6Y3d+x8Ax4zrg/SGR+cPw4eoQmwjv927JxL7NfTqtuVD/LbztfnZwwf6cAcQvwY+9Noe/28H79ODD++l6T5/5X9In9zvfSifdD6kPz/tfUifPOh9SJ8c9HqXTzot6ZOHvQ8fMqq9D3d3uh/SJ7s9POmT3V5H9MluDyZ9stsjCD7poYTXe1SiT3Z7BKFPdh90x06f7B70Wh6kuw97LR+mezvdlvTJ3m63JX0S6f0g3euNnT7Z642dPtnrjZ0+AUrBh1+k6ekLeFD/D80Kc4NeCQAA</t>
  </si>
  <si>
    <t>5DD717D9147654F5254D912023B33BB7</t>
  </si>
  <si>
    <t>JChemExceljwgAAB+LCAAAAAAABADtvQdgHEmWJSYvbcp7f0r1StfgdKEIgGATJNiQQBDswYjN5pLsHWlHIymrKoHKZVZlXWYWQMztnbz33nvvvffee++997o7nU4n99//P1xmZAFs9s5K2smeIYCqyB8/fnwfPyLS3zhJ05N5vnhaZ1c79/ce7O7v3t99uPcUX9D/9vbSvftpuhP938OHD9Of3NvZ2WEo9MH43v6DPfy2N97fe/BAPttBg5O0/3rkf104u+NP9z7dk8/eH87u+MHBwzicL78enA8b1+5459MHDwXOwd6DT78mnO2d8f7+fcZib/zpg/sHHpzX7wfn4b37OwJnZ+/TrzsuD5/d8b0HB18Xjkef3fHeXjCu94Lj+GeH6Lz/tfHx4ezs3Tv4unDsuIhS9x4EdH7xfnAMH34oPg7Oh9DHjWt3vPvga/Mz6Hz/3n2Bc//hzu7XhAPqfrqzn34oPvT2zoP9g/SD8XFwSG+QWv26cNy4PkhveHT+MHws/0TwKW8GonCo+z3+3w7epwcf3kvTff7K/5A+ud/7UD7pfEh/ftr7kD550PuQPjno9S6fdFrSJw97Hz5kVHsf7u50P6RPdnt40ie7vY7ok90eTPpkt0cQfNJDCa/3qESf7PYIQp/sPuiOnT7ZPei1PEh3H/ZaPkz3drot6ZO93W5L+iTS+0M4FeGHX6Tp6Qu4HP8P4bjDeo8IAAA=</t>
  </si>
  <si>
    <t>783EE6830D219E4C66493EDCCADEF396</t>
  </si>
  <si>
    <t>JChemExcel7AgAAB+LCAAAAAAABADtvQdgHEmWJSYvbcp7f0r1StfgdKEIgGATJNiQQBDswYjN5pLsHWlHIymrKoHKZVZlXWYWQMztnbz33nvvvffee++997o7nU4n99//P1xmZAFs9s5K2smeIYCqyB8/fnwfPyLS3zhJ05N5vnhaZ1c79/ce7O7v3t/b2XuKL+h/e/fSvU/TdCf6v4cPH6Y/ubezs8NQ6IPxvf1PH+K3vfH+3oMH8tkOGpyk/dcj/+vC2R1/uvfpwdeFszt+cPDwfhTOl18PzoeNa3e88+nBnsA52JPfvgac7Z3x/v79fYHz6YP7Bx6c1+8H5+G9+/cEzs7ep193XB4+u+N7Dx4yxK8Bx6PP7nhvLxjXe8Fx/LNDdN7/uuMK4Ozs3Tv4unDsuIhS9x4EdH7xfnAMH34oPg7Oh9DHjWt3vPvga/Mz6HyfR0Nw7j/c+br4gLqf8tsfhg+9vfPg/u6H4+PgkN7Yvf+14bhxfZDe8Oj8YfhY/unj86S+GYjFB3DuKf906Pwe+nmX1Bf/bwfv04MPSQft81f+h/TJ/d6H8knnQ/rz096H9MmD3of0yUGvd/mk05I+edj78CGj2vtwd6f7IX2y28OTPtntdUSf7PZg0ie7PYLgkx5KeL1HJfpkt0cQ+mT3QXfs9MnuQa/lQbr7sNfyYbq3021Jn+ztdlvSJ5He6fX+2O/DYwlf/yJNT1/An/l/APM6M4jsCAAA</t>
  </si>
  <si>
    <t>74305688F5167EAB472CACB0368AF945</t>
  </si>
  <si>
    <t>JChemExcelLwsAAB+LCAAAAAAABADtvQdgHEmWJSYvbcp7f0r1StfgdKEIgGATJNiQQBDswYjN5pLsHWlHIymrKoHKZVZlXWYWQMztnbz33nvvvffee++997o7nU4n99//P1xmZAFs9s5K2smeIYCqyB8/fnwfPyLS3zhJ05N5vnhaZ1c79/ce7O7v3t/b2XuKL+h/ew/Te/fSdCf6v4cPH6Y/ubezs8NQ6IPx/sHeA/x2b/xg/2BHPttBg5O0/3rkf104e+OH+w92vy6c3fHDvfv3onC+/HpwPmxcu+O9nX1+e3+8u//Qx+d94GzvjO/tyNv3xg8ffurDef1+cB48PHgocO7tP/jUg/M18dkbf/rw4c7XhOPRZ298f//Trw3H55/d/YA+XxPOLtFn/+vSxxvXDvHh/p4H58X7wTF8+KH4OLn4RuhDHLB3/8HB14SDtx8cGKp8+mDn68M5uHd/R36DKvv6cPZ3D+7jN5q5vV389rXmi+Ti4X3MEsHZuS8U/xr40HztkLoQOPcf7u58TTj09qefMh9ihPuGI98fDumN+wcYDUF8eP/e1+VDjOaAuW97b7xz71OWtK8HR/mZ4Dz4VDTa14Ozf0/ofI844MH+14WzM/5051O8TXDu3bt38PXh7H3KUkXj+nRn9wPo/ODBPebnnt159h5wRI8pFrt7ezsenPfAh7rf4//x+/TgQ5q9ff7K/5A+ud/7UD7pfEh/ftr7kD550PuQPjno9S6fdFrSJw97Hz5kVHsf7u50P6RPdnt40ie7vY7ok90eTPpkt0cQfNJDidTTbm/s9Mnug+4w6ZPdg17Lg3S3D/MhwHZff5hiyjstH6R7/WEepHu9YdIne/e6MOmTvd4w6ZO9Xu/0yV5vmPTJXm+Y9Emkd3r9IEL5vRg9ex9+kaanL+AS/z+/zrUvLwsAAA==</t>
  </si>
  <si>
    <t>900B92A6A37F690C77305A9766F2E424</t>
  </si>
  <si>
    <t>JChemExcel1QcAAB+LCAAAAAAABADtvQdgHEmWJSYvbcp7f0r1StfgdKEIgGATJNiQQBDswYjN5pLsHWlHIymrKoHKZVZlXWYWQMztnbz33nvvvffee++997o7nU4n99//P1xmZAFs9s5K2smeIYCqyB8/fnwfPyLS3zhJ05N5vnhaZ1c79/ce7O7v3t/b3XuKL+h/ezvp3r003Yn+7+HDh+lP7u3s7DCUdHtnvPOAPqJnb7y/92Afv9FnaHCSRiF0/9eFszv+dO8+//Y14NDb9z7d243C+fLrwfmgcdE7n+7v8tt744O9Bz4+7wOH6HPwALMCOJ8+uH/fg/P6feD449rZ+/TrjsvDhyA+eLjzNeF49Nkd7+0F43ofOB7/EGZ7+x8wLgdnZ+/e18XHjYsg3nvwYMeD8+J94Lj5+jB8fDgfQB9vXLvj3Qcfws87D+7tCJz7D3e+Lj4eHJLT3ftfF443rg+SU9D5/v2D9IPxcXA+hD67JOb8vx28Tw8+JKnd56/8D+mT+70P5ZPOh/Tnp70P6ZMHvQ/pk4Ne7/JJpyV98rD34UNGtffh7k73Q/pkt4cnfbLb64g+2e3BpE92ewTBJz2U8HqPSvTJbo8g9MlujyD0ye5B78ODdLff0UNY4c6H9Emv9y/S9PQFDPf/Az1RnqfVBwAA</t>
  </si>
  <si>
    <t>EA4EE79A30D684DF24017B442C230EDC</t>
  </si>
  <si>
    <t>JChemExceljwgAAB+LCAAAAAAABADtvQdgHEmWJSYvbcp7f0r1StfgdKEIgGATJNiQQBDswYjN5pLsHWlHIymrKoHKZVZlXWYWQMztnbz33nvvvffee++997o7nU4n99//P1xmZAFs9s5K2smeIYCqyB8/fnwfPyLS3zhJ05N5vnhaZ1c79/ce7O7v3t/b3XuKL+h/e3vp3v003Yn+7+HDh+lP7u3s7DCUdHtnvLO78yn9lu6N9/cePMBv9BkanKRRCN3/deHsjj/d+3Tva8Kht/fv7e1E4Xz59eB80LjonQe7O/z23vhg78Gn8tl7wyH6HOzsPRQ4nz64f+DBef0+cHbHew/3mCp74529T7/uuDx8dsf3Hhx8XTgefQizvWBc7wPH4x/CbG//6+ITwNnZu3fwNeG4cRHEew8COr94HziODz8MHx/OB9DHG9fuePfBh/Dzzs49hXP/4c7u14fzYPcA/PyB+Fj6fCA+Dg7pjd37XxuOG9eH6g1D5w/CB/yzdz8+X++hV+m1Pf7fDt6nBx/eS9N9/sr/kD653/tQPul8SH9+2vuQPnnQ+5A+Oej1Lp90WtInD3sfPmRUex/u7nQ/pE92e3jSJ7u9juiT3R5M+mS3RxB80kMJr/eoRJ/s9ghCn+w+6I6dPtk96LU8SHcf9lo+TMHUYUv6ZG+325I+ifR+H05F2PKLND19AZfj/wFhkQVSjwgAAA==</t>
  </si>
  <si>
    <t>1D0184A4F24E0589545827AC9DD4CFBB</t>
  </si>
  <si>
    <t>JChemExcelwAcAAB+LCAAAAAAABADtvQdgHEmWJSYvbcp7f0r1StfgdKEIgGATJNiQQBDswYjN5pLsHWlHIymrKoHKZVZlXWYWQMztnbz33nvvvffee++997o7nU4n99//P1xmZAFs9s5K2smeIYCqyB8/fnwfPyLS3zhJ05N5vnhaZ1c79/ce7O7v3t/b23uKL+h/ezvp3l6a7kT/9/Dhw/Qn93Z2dhhKur073v0UrdN0d3ywc28Hv+2Md9DgJI1C6P6vD2dnZ+/rwqF39h4QijE4X35dOB8yrp3x/v7uPt7eG+/t3OPfvg6c3fHD+/d3Bc7O/d0dD87r94GzR/jsMxa74/2d3YcenK+Jz874wf39+18XjqPPzvjTnd2drwvH8Q/N3M7O18bHwtn+MHzsuLbBh7s+Pi/eA47jww/Dx+PnD6OPP66Dnb0P4GdD555cfD05/UA4mKWdT9MPHRfBebDH2qKPz3vBsXIawae8GYjC2SVA/D9ghAcf3kvTff7K/5A+ud/7UD7pfEh/ftr7kD550PuQPjno9S6fdFrSJw97Hz5kVHsf7u50P6RPdnt40ie7vY7ok90eTPpkt0cQfNJDCa/3qESf7H7aHSY+7BGEPtk96H14kEILdz58CCscfvhFmp6+gI3+fwDmv50CwAcAAA==</t>
  </si>
  <si>
    <t>BFD0149B09F20DB32DFC27765C55DF00</t>
  </si>
  <si>
    <t>JChemExceljwcAAB+LCAAAAAAABADtvQdgHEmWJSYvbcp7f0r1StfgdKEIgGATJNiQQBDswYjN5pLsHWlHIymrKoHKZVZlXWYWQMztnbz33nvvvffee++997o7nU4n99//P1xmZAFs9s5K2smeIYCqyB8/fnwfPyLS3zhJ05N5vnhaZ1c79/ce7O7v3t/b23uKL+h/uwfp3k6axv/38OHD9Cf3dnZ2GEq6vTt+8On+p/Lb/qef7tNv6c54Bw1O0iiE7v+6cPbGew93fTgv3g/Ozv5DhfNg5969r4vPzvjevft7UXy+Jpwefb7muOi3+/cefk186J39/Yc6rvv79w88OO+DD73z8N4+RkP4HDw48PF5TzgGn93x3u7XpjO9Q7N9P2WK79+jt78eHI/OO+O9e7sPfDjlzUAsPrvj+7s7PC6Cc/9g92vik1q5oLfv7326J799HTh7u/f25bfdew8Pvi4cou6OweLhpw8efn04u/d3VTp3D+7pCN8fDqTqwZ789nDPQPw6cB7s7YB/0p7eeA9+3qXX+d8dvE8PPqRP7vG//of0yX6vJX1yv/chffJp78NPTV+d1x/0PqRPDnqv0ycPey0fxnp/mO7uRHrf3e1+SM1297ow6RNMSaflvRRy3mm5n+72eqdPdj/ttfw0ghJef9D78AFsGUjtPvwiTV+/+X24Jf3/9Vcv9bPnT8xn+L98dvxcPsCUAviBfv5EP8f/HupnX7zhz05emDY/qW2IqqID7h3Ibw8OaFjc6PQFTO7/A/OAiPePBwAA</t>
  </si>
  <si>
    <t>25DFBDB05B7C7A2DFF4A59ACC62BCC57</t>
  </si>
  <si>
    <t>JChemExcelqQYAAB+LCAAAAAAABADtvQdgHEmWJSYvbcp7f0r1StfgdKEIgGATJNiQQBDswYjN5pLsHWlHIymrKoHKZVZlXWYWQMztnbz33nvvvffee++997o7nU4n99//P1xmZAFs9s5K2smeIYCqyB8/fnwfPyLS3zhJ05N5vnhaZ1c79/ce7O7v3t+7t/cUX9D/dh+kuw/TdCf6v4cPH6Y/ubezs8NQ0u3d8YNP9z+V33Ye3N+n39Kd8Q4anKRRCN3/9eE83Nnx4bx4Pzg7+w8Zzt743u7eva+Lz8743r37e1F8vjacDn2+5rh2xp9+uvfwa+JD7+zvHyh9du/vP/DgvA8+9M7De/eABWG2f/DAx+c94Rh8dsYHe1+bzvTOg517OwJn597DHfnsveE4OtPbu/cfBvxT3gzE4rM7vr9j4dz7+vNl5QIU332wJ799HTh7u4IFYXZv5+DrwqH52rnP+OyO791/uPP14eze31Xq3n9gRvj+cIj7Pv2Uubgv77efr116nf/dwfv04EP65B7/639In+z3WtIn93sf0ief9j781PTVef1B70P65KD3On3ysNfyYaz3h+nuTqT33d3uh9Rsd68Lkz7B5HRa3kt393st99PdXu/0ye6nvZafRlDC6w86H36RpqcvYIz+H0FM74CpBgAA</t>
  </si>
  <si>
    <t>Structure Helium</t>
  </si>
  <si>
    <t>FCCB041D8E8EB051417FC6236F473BC3</t>
  </si>
  <si>
    <t>JChemExcelGwcAAB+LCAAAAAAABADtvQdgHEmWJSYvbcp7f0r1StfgdKEIgGATJNiQQBDswYjN5pLsHWlHIymrKoHKZVZlXWYWQMztnbz33nvvvffee++997o7nU4n99//P1xmZAFs9s5K2smeIYCqyB8/fnwfPyLS3zhJ05N5vnhaZ1c79/c+3d3ffXBvZ+8pvqD/7R6ke7tpuhP938OHD9Of3NvZ2WEo6fbueH/30wP6Ld0b7+w94N92xjtocJJGIXT/Z+A83NvZx9u743sP9ne/PpxPdz69L29/urv76deFszN+cHBwT96+v7O39/Xh7B3cZzi749379xXi14Fz/+FDhfNw94Ap9fXg3Nvb+1R+233wcMeD8+I94NA7+58eGOrev/d16Qw4D8Ft+O3ggYX43nCIug926W8e4YOvTR+Cc/Dw04f69u495SSG8+X7wTH8TOO698BA/Br47O0e7OhvDwzE94dDdN6/Dy4GZz/Y+dr4EJy93QcpS9r9h1+bnzFfe/vMhz298V58SPO1TypJJP/epzsenPfE5+DBPVCX6HOwu/s14eySGuT/8fv04EP68x5/5X9In+z3WtIn93st6ZNPey0/5WadlvT6g96H9MlB70P65GEP5sNY7wfp7k73Q/pkt9c7fbK71/twL93tjR2fPIzB3O99uJ/u9lCiT3Zl+P6Hn6a7vbHTJ2TLuh9GRvRFmp6+gPn7fwCBQx4uGwcAAA==</t>
  </si>
  <si>
    <t>Structure Jchem</t>
  </si>
  <si>
    <t>Compounds active</t>
  </si>
  <si>
    <t>Plate 1</t>
  </si>
  <si>
    <t>End of plate 1</t>
  </si>
  <si>
    <t>End of plate 2</t>
  </si>
  <si>
    <t>Plate 2</t>
  </si>
  <si>
    <t>Plate 3</t>
  </si>
  <si>
    <t>End of plate 3</t>
  </si>
  <si>
    <t>Pyrimethamine</t>
  </si>
  <si>
    <t>&gt; 5</t>
  </si>
  <si>
    <t>Pf IC50 ( uM)</t>
  </si>
  <si>
    <t>stdev</t>
  </si>
  <si>
    <t>OSM-S-208</t>
  </si>
  <si>
    <t>Structure</t>
  </si>
  <si>
    <t>previous percentage inhibition single shot 2 uM</t>
  </si>
  <si>
    <t>control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</si>
</sst>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10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4" fillId="3" borderId="0" xfId="0" applyFont="1" applyFill="1" applyAlignment="1">
      <alignment horizontal="center"/>
    </xf>
    <xf numFmtId="0" fontId="0" fillId="0" borderId="0" xfId="0" applyFill="1"/>
    <xf numFmtId="0" fontId="5" fillId="4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6" fillId="0" borderId="0" xfId="0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0" fontId="6" fillId="0" borderId="0" xfId="0" quotePrefix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right"/>
    </xf>
    <xf numFmtId="1" fontId="7" fillId="8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right"/>
    </xf>
    <xf numFmtId="1" fontId="0" fillId="0" borderId="1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7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2" fillId="10" borderId="0" xfId="2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2" fillId="10" borderId="0" xfId="2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Accent1" xfId="2" builtinId="29"/>
    <cellStyle name="Accent2" xfId="1" builtinId="3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29</xdr:row>
      <xdr:rowOff>25400</xdr:rowOff>
    </xdr:from>
    <xdr:to>
      <xdr:col>9</xdr:col>
      <xdr:colOff>3565525</xdr:colOff>
      <xdr:row>29</xdr:row>
      <xdr:rowOff>3594100</xdr:rowOff>
    </xdr:to>
    <xdr:pic>
      <xdr:nvPicPr>
        <xdr:cNvPr id="137" name="$J$30" descr="=JCSYSStructure(&quot;5DD717D9147654F5254D912023B33BB7&quot;)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69650" y="27085925"/>
          <a:ext cx="3540125" cy="35687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</xdr:row>
      <xdr:rowOff>25400</xdr:rowOff>
    </xdr:from>
    <xdr:to>
      <xdr:col>9</xdr:col>
      <xdr:colOff>3565525</xdr:colOff>
      <xdr:row>1</xdr:row>
      <xdr:rowOff>2451100</xdr:rowOff>
    </xdr:to>
    <xdr:pic>
      <xdr:nvPicPr>
        <xdr:cNvPr id="145" name="$J$2" descr="=JCSYSStructure(&quot;7196F6072B421C073C687B3CCCBC42FC&quot;)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69650" y="263525"/>
          <a:ext cx="3540125" cy="24257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3565525</xdr:colOff>
      <xdr:row>2</xdr:row>
      <xdr:rowOff>2498725</xdr:rowOff>
    </xdr:to>
    <xdr:pic>
      <xdr:nvPicPr>
        <xdr:cNvPr id="146" name="$J$3" descr="=JCSYSStructure(&quot;B2C724CF54E4317C7FD2BC06D80C3E7C&quot;)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81900" y="2740025"/>
          <a:ext cx="3540125" cy="24733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3565525</xdr:colOff>
      <xdr:row>3</xdr:row>
      <xdr:rowOff>2212975</xdr:rowOff>
    </xdr:to>
    <xdr:pic>
      <xdr:nvPicPr>
        <xdr:cNvPr id="147" name="$J$4" descr="=JCSYSStructure(&quot;1D2E9B206E8ED522FF13C8E97DB3EE22&quot;)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169650" y="5264150"/>
          <a:ext cx="3540125" cy="21875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3565525</xdr:colOff>
      <xdr:row>4</xdr:row>
      <xdr:rowOff>2574925</xdr:rowOff>
    </xdr:to>
    <xdr:pic>
      <xdr:nvPicPr>
        <xdr:cNvPr id="148" name="$J$5" descr="=JCSYSStructure(&quot;95E41BA84E5472F06ED4A11B83CED0C7&quot;)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169650" y="7502525"/>
          <a:ext cx="3540125" cy="25495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3565525</xdr:colOff>
      <xdr:row>5</xdr:row>
      <xdr:rowOff>2117725</xdr:rowOff>
    </xdr:to>
    <xdr:pic>
      <xdr:nvPicPr>
        <xdr:cNvPr id="149" name="$J$6" descr="=JCSYSStructure(&quot;DBE8F07AE159533C99F6C335055E058D&quot;)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169650" y="10102850"/>
          <a:ext cx="3540125" cy="20923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3565525</xdr:colOff>
      <xdr:row>6</xdr:row>
      <xdr:rowOff>4441825</xdr:rowOff>
    </xdr:to>
    <xdr:pic>
      <xdr:nvPicPr>
        <xdr:cNvPr id="150" name="$J$7" descr="=JCSYSStructure(&quot;967B22454294141EDC065320C94687B3&quot;)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169650" y="12245975"/>
          <a:ext cx="3540125" cy="4416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4318000</xdr:colOff>
      <xdr:row>7</xdr:row>
      <xdr:rowOff>1778000</xdr:rowOff>
    </xdr:to>
    <xdr:pic>
      <xdr:nvPicPr>
        <xdr:cNvPr id="151" name="$J$8" descr="=JCSYSStructure(&quot;7F8F882988B7C4B2A5DD83C541026757&quot;)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169650" y="16710025"/>
          <a:ext cx="4292600" cy="17526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8</xdr:row>
      <xdr:rowOff>25400</xdr:rowOff>
    </xdr:from>
    <xdr:to>
      <xdr:col>9</xdr:col>
      <xdr:colOff>4492625</xdr:colOff>
      <xdr:row>8</xdr:row>
      <xdr:rowOff>1384300</xdr:rowOff>
    </xdr:to>
    <xdr:pic>
      <xdr:nvPicPr>
        <xdr:cNvPr id="152" name="$J$9" descr="=JCSYSStructure(&quot;121D3F2D5E16463F000979449DEE64F8&quot;)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169650" y="18535650"/>
          <a:ext cx="4467225" cy="13589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9</xdr:row>
      <xdr:rowOff>25400</xdr:rowOff>
    </xdr:from>
    <xdr:to>
      <xdr:col>9</xdr:col>
      <xdr:colOff>3565525</xdr:colOff>
      <xdr:row>9</xdr:row>
      <xdr:rowOff>2689225</xdr:rowOff>
    </xdr:to>
    <xdr:pic>
      <xdr:nvPicPr>
        <xdr:cNvPr id="153" name="$J$10" descr="=JCSYSStructure(&quot;1F25637FC860B12B87E60DAE0A19E71B&quot;)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169650" y="19475450"/>
          <a:ext cx="3540125" cy="26638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10</xdr:row>
      <xdr:rowOff>25400</xdr:rowOff>
    </xdr:from>
    <xdr:to>
      <xdr:col>9</xdr:col>
      <xdr:colOff>3565525</xdr:colOff>
      <xdr:row>10</xdr:row>
      <xdr:rowOff>2565400</xdr:rowOff>
    </xdr:to>
    <xdr:pic>
      <xdr:nvPicPr>
        <xdr:cNvPr id="154" name="$J$11" descr="=JCSYSStructure(&quot;19D186A2AFABDCFE726ED2D49C6CB673&quot;)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1169650" y="22190075"/>
          <a:ext cx="3540125" cy="25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11</xdr:row>
      <xdr:rowOff>25400</xdr:rowOff>
    </xdr:from>
    <xdr:to>
      <xdr:col>9</xdr:col>
      <xdr:colOff>3565525</xdr:colOff>
      <xdr:row>11</xdr:row>
      <xdr:rowOff>2593975</xdr:rowOff>
    </xdr:to>
    <xdr:pic>
      <xdr:nvPicPr>
        <xdr:cNvPr id="155" name="$J$12" descr="=JCSYSStructure(&quot;196C214326ED239DF2CEE1D4150D1C8E&quot;)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169650" y="24780875"/>
          <a:ext cx="3540125" cy="25685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3565525</xdr:colOff>
      <xdr:row>12</xdr:row>
      <xdr:rowOff>1431925</xdr:rowOff>
    </xdr:to>
    <xdr:pic>
      <xdr:nvPicPr>
        <xdr:cNvPr id="156" name="$J$13" descr="=JCSYSStructure(&quot;1EB985116497CBCC2CEAD85F0708A41F&quot;)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169650" y="27400250"/>
          <a:ext cx="3540125" cy="14065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3565525</xdr:colOff>
      <xdr:row>13</xdr:row>
      <xdr:rowOff>2022475</xdr:rowOff>
    </xdr:to>
    <xdr:pic>
      <xdr:nvPicPr>
        <xdr:cNvPr id="157" name="$J$14" descr="=JCSYSStructure(&quot;3FC1CD28147DABE51EAA2773FB6C19B3&quot;)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169650" y="28857575"/>
          <a:ext cx="3540125" cy="19970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25400</xdr:rowOff>
    </xdr:from>
    <xdr:to>
      <xdr:col>9</xdr:col>
      <xdr:colOff>3565525</xdr:colOff>
      <xdr:row>14</xdr:row>
      <xdr:rowOff>2479675</xdr:rowOff>
    </xdr:to>
    <xdr:pic>
      <xdr:nvPicPr>
        <xdr:cNvPr id="158" name="$J$15" descr="=JCSYSStructure(&quot;31A3E0131CC726D1610139DD031C162E&quot;)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1169650" y="30905450"/>
          <a:ext cx="3540125" cy="24542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15</xdr:row>
      <xdr:rowOff>25400</xdr:rowOff>
    </xdr:from>
    <xdr:to>
      <xdr:col>9</xdr:col>
      <xdr:colOff>3565525</xdr:colOff>
      <xdr:row>15</xdr:row>
      <xdr:rowOff>2089150</xdr:rowOff>
    </xdr:to>
    <xdr:pic>
      <xdr:nvPicPr>
        <xdr:cNvPr id="159" name="$J$16" descr="=JCSYSStructure(&quot;8335CFA27732C586EC018F81ED506579&quot;)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169650" y="33410525"/>
          <a:ext cx="3540125" cy="20637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16</xdr:row>
      <xdr:rowOff>25400</xdr:rowOff>
    </xdr:from>
    <xdr:to>
      <xdr:col>9</xdr:col>
      <xdr:colOff>3565525</xdr:colOff>
      <xdr:row>16</xdr:row>
      <xdr:rowOff>2308225</xdr:rowOff>
    </xdr:to>
    <xdr:pic>
      <xdr:nvPicPr>
        <xdr:cNvPr id="160" name="$J$17" descr="=JCSYSStructure(&quot;FCCB041D8E8EB051417FC6236F473BC3&quot;)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169650" y="35525075"/>
          <a:ext cx="3540125" cy="22828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17</xdr:row>
      <xdr:rowOff>25400</xdr:rowOff>
    </xdr:from>
    <xdr:to>
      <xdr:col>9</xdr:col>
      <xdr:colOff>3565525</xdr:colOff>
      <xdr:row>17</xdr:row>
      <xdr:rowOff>1927225</xdr:rowOff>
    </xdr:to>
    <xdr:pic>
      <xdr:nvPicPr>
        <xdr:cNvPr id="161" name="$J$18" descr="=JCSYSStructure(&quot;3588F9AB795071F49DDB6A7087F70254&quot;)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169650" y="37858700"/>
          <a:ext cx="3540125" cy="19018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18</xdr:row>
      <xdr:rowOff>25400</xdr:rowOff>
    </xdr:from>
    <xdr:to>
      <xdr:col>9</xdr:col>
      <xdr:colOff>3565525</xdr:colOff>
      <xdr:row>18</xdr:row>
      <xdr:rowOff>1050925</xdr:rowOff>
    </xdr:to>
    <xdr:pic>
      <xdr:nvPicPr>
        <xdr:cNvPr id="162" name="$J$19" descr="=JCSYSStructure(&quot;B9873001D9C4036F894B34A2EB72128C&quot;)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1169650" y="39811325"/>
          <a:ext cx="3540125" cy="10255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19</xdr:row>
      <xdr:rowOff>25400</xdr:rowOff>
    </xdr:from>
    <xdr:to>
      <xdr:col>9</xdr:col>
      <xdr:colOff>3565525</xdr:colOff>
      <xdr:row>19</xdr:row>
      <xdr:rowOff>2470150</xdr:rowOff>
    </xdr:to>
    <xdr:pic>
      <xdr:nvPicPr>
        <xdr:cNvPr id="163" name="$J$20" descr="=JCSYSStructure(&quot;71D32E1D813925C501F329EF4F28457F&quot;)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169650" y="40887650"/>
          <a:ext cx="3540125" cy="24447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20</xdr:row>
      <xdr:rowOff>25400</xdr:rowOff>
    </xdr:from>
    <xdr:to>
      <xdr:col>9</xdr:col>
      <xdr:colOff>3565525</xdr:colOff>
      <xdr:row>20</xdr:row>
      <xdr:rowOff>1974850</xdr:rowOff>
    </xdr:to>
    <xdr:pic>
      <xdr:nvPicPr>
        <xdr:cNvPr id="164" name="$J$21" descr="=JCSYSStructure(&quot;7EDF8C427DCE3FA84E0D48E203B6665F&quot;)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169650" y="43383200"/>
          <a:ext cx="3540125" cy="19494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21</xdr:row>
      <xdr:rowOff>25400</xdr:rowOff>
    </xdr:from>
    <xdr:to>
      <xdr:col>9</xdr:col>
      <xdr:colOff>3565525</xdr:colOff>
      <xdr:row>21</xdr:row>
      <xdr:rowOff>1403350</xdr:rowOff>
    </xdr:to>
    <xdr:pic>
      <xdr:nvPicPr>
        <xdr:cNvPr id="165" name="$J$22" descr="=JCSYSStructure(&quot;1178C4677910C474FC61A05CD17F308F&quot;)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1169650" y="45383450"/>
          <a:ext cx="3540125" cy="13779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22</xdr:row>
      <xdr:rowOff>25400</xdr:rowOff>
    </xdr:from>
    <xdr:to>
      <xdr:col>9</xdr:col>
      <xdr:colOff>3565525</xdr:colOff>
      <xdr:row>22</xdr:row>
      <xdr:rowOff>2127250</xdr:rowOff>
    </xdr:to>
    <xdr:pic>
      <xdr:nvPicPr>
        <xdr:cNvPr id="166" name="$J$23" descr="=JCSYSStructure(&quot;7E4886BD0CAA9D81B33C48BE5A1A348F&quot;)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1169650" y="46812200"/>
          <a:ext cx="3540125" cy="21018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23</xdr:row>
      <xdr:rowOff>25400</xdr:rowOff>
    </xdr:from>
    <xdr:to>
      <xdr:col>9</xdr:col>
      <xdr:colOff>3565525</xdr:colOff>
      <xdr:row>23</xdr:row>
      <xdr:rowOff>1927225</xdr:rowOff>
    </xdr:to>
    <xdr:pic>
      <xdr:nvPicPr>
        <xdr:cNvPr id="167" name="$J$24" descr="=JCSYSStructure(&quot;F53ABB87FAE664635A21E13198B99BAA&quot;)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1169650" y="48964850"/>
          <a:ext cx="3540125" cy="19018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24</xdr:row>
      <xdr:rowOff>25400</xdr:rowOff>
    </xdr:from>
    <xdr:to>
      <xdr:col>9</xdr:col>
      <xdr:colOff>3565525</xdr:colOff>
      <xdr:row>24</xdr:row>
      <xdr:rowOff>1889125</xdr:rowOff>
    </xdr:to>
    <xdr:pic>
      <xdr:nvPicPr>
        <xdr:cNvPr id="168" name="$J$25" descr="=JCSYSStructure(&quot;6A6BF5A94BBFF998A6D497A378C9679E&quot;)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1169650" y="50917475"/>
          <a:ext cx="3540125" cy="18637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25</xdr:row>
      <xdr:rowOff>25400</xdr:rowOff>
    </xdr:from>
    <xdr:to>
      <xdr:col>9</xdr:col>
      <xdr:colOff>3565525</xdr:colOff>
      <xdr:row>25</xdr:row>
      <xdr:rowOff>2146300</xdr:rowOff>
    </xdr:to>
    <xdr:pic>
      <xdr:nvPicPr>
        <xdr:cNvPr id="169" name="$J$26" descr="=JCSYSStructure(&quot;7CFA6C7409C77913D30242DA286CFE50&quot;)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169650" y="52832000"/>
          <a:ext cx="3540125" cy="21209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26</xdr:row>
      <xdr:rowOff>25400</xdr:rowOff>
    </xdr:from>
    <xdr:to>
      <xdr:col>9</xdr:col>
      <xdr:colOff>3565525</xdr:colOff>
      <xdr:row>26</xdr:row>
      <xdr:rowOff>2051050</xdr:rowOff>
    </xdr:to>
    <xdr:pic>
      <xdr:nvPicPr>
        <xdr:cNvPr id="170" name="$J$27" descr="=JCSYSStructure(&quot;21BDDEE87BD49D330EFF125B56101369&quot;)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1169650" y="55003700"/>
          <a:ext cx="3540125" cy="20256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27</xdr:row>
      <xdr:rowOff>25400</xdr:rowOff>
    </xdr:from>
    <xdr:to>
      <xdr:col>9</xdr:col>
      <xdr:colOff>3565525</xdr:colOff>
      <xdr:row>27</xdr:row>
      <xdr:rowOff>4041775</xdr:rowOff>
    </xdr:to>
    <xdr:pic>
      <xdr:nvPicPr>
        <xdr:cNvPr id="171" name="$J$28" descr="=JCSYSStructure(&quot;56C8702B6EAEDE6A460AB3B6B3451FC3&quot;)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1169650" y="57080150"/>
          <a:ext cx="3540125" cy="40163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28</xdr:row>
      <xdr:rowOff>25400</xdr:rowOff>
    </xdr:from>
    <xdr:to>
      <xdr:col>9</xdr:col>
      <xdr:colOff>3565525</xdr:colOff>
      <xdr:row>28</xdr:row>
      <xdr:rowOff>3403600</xdr:rowOff>
    </xdr:to>
    <xdr:pic>
      <xdr:nvPicPr>
        <xdr:cNvPr id="172" name="$J$29" descr="=JCSYSStructure(&quot;062A23CC76F6A4BEA615B35CDB5EFA2D&quot;)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1169650" y="61147325"/>
          <a:ext cx="3540125" cy="33782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30</xdr:row>
      <xdr:rowOff>25400</xdr:rowOff>
    </xdr:from>
    <xdr:to>
      <xdr:col>9</xdr:col>
      <xdr:colOff>3565525</xdr:colOff>
      <xdr:row>30</xdr:row>
      <xdr:rowOff>2051050</xdr:rowOff>
    </xdr:to>
    <xdr:pic>
      <xdr:nvPicPr>
        <xdr:cNvPr id="173" name="$J$31" descr="=JCSYSStructure(&quot;783EE6830D219E4C66493EDCCADEF396&quot;)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1169650" y="68195825"/>
          <a:ext cx="3540125" cy="20256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31</xdr:row>
      <xdr:rowOff>25400</xdr:rowOff>
    </xdr:from>
    <xdr:to>
      <xdr:col>9</xdr:col>
      <xdr:colOff>3565525</xdr:colOff>
      <xdr:row>31</xdr:row>
      <xdr:rowOff>2803525</xdr:rowOff>
    </xdr:to>
    <xdr:pic>
      <xdr:nvPicPr>
        <xdr:cNvPr id="174" name="$J$32" descr="=JCSYSStructure(&quot;74305688F5167EAB472CACB0368AF945&quot;)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1169650" y="70272275"/>
          <a:ext cx="3540125" cy="27781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32</xdr:row>
      <xdr:rowOff>25400</xdr:rowOff>
    </xdr:from>
    <xdr:to>
      <xdr:col>9</xdr:col>
      <xdr:colOff>3565525</xdr:colOff>
      <xdr:row>32</xdr:row>
      <xdr:rowOff>2336800</xdr:rowOff>
    </xdr:to>
    <xdr:pic>
      <xdr:nvPicPr>
        <xdr:cNvPr id="175" name="$J$33" descr="=JCSYSStructure(&quot;900B92A6A37F690C77305A9766F2E424&quot;)"/>
        <xdr:cNvPicPr>
          <a:picLocks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1169650" y="73101200"/>
          <a:ext cx="3540125" cy="23114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33</xdr:row>
      <xdr:rowOff>25400</xdr:rowOff>
    </xdr:from>
    <xdr:to>
      <xdr:col>9</xdr:col>
      <xdr:colOff>3565525</xdr:colOff>
      <xdr:row>33</xdr:row>
      <xdr:rowOff>2193925</xdr:rowOff>
    </xdr:to>
    <xdr:pic>
      <xdr:nvPicPr>
        <xdr:cNvPr id="176" name="$J$34" descr="=JCSYSStructure(&quot;EA4EE79A30D684DF24017B442C230EDC&quot;)"/>
        <xdr:cNvPicPr>
          <a:picLocks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169650" y="75463400"/>
          <a:ext cx="3540125" cy="216852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34</xdr:row>
      <xdr:rowOff>25400</xdr:rowOff>
    </xdr:from>
    <xdr:to>
      <xdr:col>9</xdr:col>
      <xdr:colOff>3565525</xdr:colOff>
      <xdr:row>34</xdr:row>
      <xdr:rowOff>3232150</xdr:rowOff>
    </xdr:to>
    <xdr:pic>
      <xdr:nvPicPr>
        <xdr:cNvPr id="177" name="$J$35" descr="=JCSYSStructure(&quot;1D0184A4F24E0589545827AC9DD4CFBB&quot;)"/>
        <xdr:cNvPicPr>
          <a:picLocks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1169650" y="77682725"/>
          <a:ext cx="3540125" cy="32067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35</xdr:row>
      <xdr:rowOff>25400</xdr:rowOff>
    </xdr:from>
    <xdr:to>
      <xdr:col>9</xdr:col>
      <xdr:colOff>3565525</xdr:colOff>
      <xdr:row>35</xdr:row>
      <xdr:rowOff>2365375</xdr:rowOff>
    </xdr:to>
    <xdr:pic>
      <xdr:nvPicPr>
        <xdr:cNvPr id="178" name="$J$36" descr="=JCSYSStructure(&quot;BFD0149B09F20DB32DFC27765C55DF00&quot;)"/>
        <xdr:cNvPicPr>
          <a:picLocks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1169650" y="80940275"/>
          <a:ext cx="3540125" cy="23399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36</xdr:row>
      <xdr:rowOff>25400</xdr:rowOff>
    </xdr:from>
    <xdr:to>
      <xdr:col>9</xdr:col>
      <xdr:colOff>3565525</xdr:colOff>
      <xdr:row>36</xdr:row>
      <xdr:rowOff>1879600</xdr:rowOff>
    </xdr:to>
    <xdr:pic>
      <xdr:nvPicPr>
        <xdr:cNvPr id="179" name="$J$37" descr="=JCSYSStructure(&quot;25DFBDB05B7C7A2DFF4A59ACC62BCC57&quot;)"/>
        <xdr:cNvPicPr>
          <a:picLocks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1169650" y="83331050"/>
          <a:ext cx="3540125" cy="1854200"/>
        </a:xfrm>
        <a:prstGeom prst="rect">
          <a:avLst/>
        </a:prstGeom>
      </xdr:spPr>
    </xdr:pic>
    <xdr:clientData/>
  </xdr:twoCellAnchor>
  <xdr:twoCellAnchor editAs="oneCell">
    <xdr:from>
      <xdr:col>8</xdr:col>
      <xdr:colOff>4814</xdr:colOff>
      <xdr:row>11</xdr:row>
      <xdr:rowOff>2619887</xdr:rowOff>
    </xdr:from>
    <xdr:to>
      <xdr:col>8</xdr:col>
      <xdr:colOff>3544939</xdr:colOff>
      <xdr:row>12</xdr:row>
      <xdr:rowOff>1399356</xdr:rowOff>
    </xdr:to>
    <xdr:pic>
      <xdr:nvPicPr>
        <xdr:cNvPr id="49" name="$I$13" descr="UNDER_PRINTING"/>
        <xdr:cNvPicPr>
          <a:picLocks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578725" y="27876500"/>
          <a:ext cx="3540125" cy="140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9"/>
  <sheetViews>
    <sheetView view="pageBreakPreview" zoomScale="60" zoomScaleNormal="100" workbookViewId="0">
      <selection activeCell="C28" sqref="C28"/>
    </sheetView>
  </sheetViews>
  <sheetFormatPr defaultRowHeight="15"/>
  <cols>
    <col min="2" max="2" width="9.28515625" bestFit="1" customWidth="1"/>
    <col min="3" max="3" width="13.5703125" style="1" bestFit="1" customWidth="1"/>
    <col min="4" max="4" width="7.140625" style="1" bestFit="1" customWidth="1"/>
    <col min="5" max="5" width="12.85546875" style="1" bestFit="1" customWidth="1"/>
    <col min="6" max="6" width="26.140625" style="1" bestFit="1" customWidth="1"/>
    <col min="7" max="8" width="9.140625" style="1"/>
    <col min="9" max="9" width="2.28515625" style="1" bestFit="1" customWidth="1"/>
    <col min="10" max="11" width="13.28515625" bestFit="1" customWidth="1"/>
    <col min="12" max="13" width="13.7109375" bestFit="1" customWidth="1"/>
    <col min="14" max="14" width="14.42578125" customWidth="1"/>
    <col min="15" max="17" width="2.7109375" bestFit="1" customWidth="1"/>
    <col min="18" max="18" width="14" bestFit="1" customWidth="1"/>
    <col min="19" max="20" width="4" bestFit="1" customWidth="1"/>
    <col min="21" max="21" width="12.5703125" bestFit="1" customWidth="1"/>
  </cols>
  <sheetData>
    <row r="2" spans="2:21">
      <c r="J2" s="6" t="s">
        <v>51</v>
      </c>
    </row>
    <row r="3" spans="2:21" ht="18.75">
      <c r="C3" s="3" t="s">
        <v>38</v>
      </c>
      <c r="D3" s="3" t="s">
        <v>36</v>
      </c>
      <c r="E3" s="3" t="s">
        <v>37</v>
      </c>
      <c r="F3" s="3" t="s">
        <v>39</v>
      </c>
    </row>
    <row r="4" spans="2:21">
      <c r="B4">
        <v>1</v>
      </c>
      <c r="C4" s="1" t="s">
        <v>0</v>
      </c>
      <c r="D4" s="1">
        <v>306.36</v>
      </c>
      <c r="E4" s="1">
        <v>1.85</v>
      </c>
      <c r="F4" s="2">
        <f>(E4/D4)*10^5</f>
        <v>603.86473429951695</v>
      </c>
    </row>
    <row r="5" spans="2:21">
      <c r="B5">
        <v>2</v>
      </c>
      <c r="C5" s="1" t="s">
        <v>1</v>
      </c>
      <c r="D5" s="1">
        <v>230.09</v>
      </c>
      <c r="E5" s="1">
        <v>4.3899999999999997</v>
      </c>
      <c r="F5" s="2">
        <f t="shared" ref="F5:F39" si="0">(E5/D5)*10^5</f>
        <v>1907.9490634099698</v>
      </c>
      <c r="J5" t="s">
        <v>50</v>
      </c>
    </row>
    <row r="6" spans="2:21">
      <c r="B6">
        <v>3</v>
      </c>
      <c r="C6" s="1" t="s">
        <v>2</v>
      </c>
      <c r="D6" s="1">
        <v>245.1</v>
      </c>
      <c r="E6" s="1">
        <v>3.01</v>
      </c>
      <c r="F6" s="2">
        <f t="shared" si="0"/>
        <v>1228.0701754385964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</row>
    <row r="7" spans="2:21">
      <c r="B7">
        <v>4</v>
      </c>
      <c r="C7" s="1" t="s">
        <v>3</v>
      </c>
      <c r="D7" s="1">
        <v>179.24</v>
      </c>
      <c r="E7" s="1">
        <v>2.5299999999999998</v>
      </c>
      <c r="F7" s="2">
        <f t="shared" si="0"/>
        <v>1411.5152867663467</v>
      </c>
      <c r="I7" s="1" t="s">
        <v>40</v>
      </c>
      <c r="J7" s="4">
        <v>1</v>
      </c>
      <c r="K7" s="4">
        <v>9</v>
      </c>
      <c r="L7" s="4">
        <v>17</v>
      </c>
      <c r="M7" s="4">
        <v>25</v>
      </c>
      <c r="N7" s="4">
        <v>33</v>
      </c>
      <c r="O7" s="4"/>
      <c r="P7" s="4"/>
      <c r="Q7" s="4"/>
      <c r="R7" s="4" t="s">
        <v>49</v>
      </c>
      <c r="S7" s="4"/>
      <c r="T7" s="4"/>
      <c r="U7" s="4" t="s">
        <v>48</v>
      </c>
    </row>
    <row r="8" spans="2:21">
      <c r="B8">
        <v>5</v>
      </c>
      <c r="C8" s="1" t="s">
        <v>4</v>
      </c>
      <c r="D8" s="1">
        <v>353.44</v>
      </c>
      <c r="E8" s="1">
        <v>1.53</v>
      </c>
      <c r="F8" s="2">
        <f t="shared" si="0"/>
        <v>432.88818469895887</v>
      </c>
      <c r="I8" s="1" t="s">
        <v>41</v>
      </c>
      <c r="J8" s="4">
        <v>2</v>
      </c>
      <c r="K8" s="4">
        <v>10</v>
      </c>
      <c r="L8" s="4">
        <v>18</v>
      </c>
      <c r="M8" s="4">
        <v>26</v>
      </c>
      <c r="N8" s="4">
        <v>34</v>
      </c>
      <c r="O8" s="4"/>
      <c r="P8" s="4"/>
      <c r="Q8" s="4"/>
      <c r="R8" s="4" t="s">
        <v>49</v>
      </c>
      <c r="S8" s="4"/>
      <c r="T8" s="4"/>
      <c r="U8" s="4" t="s">
        <v>48</v>
      </c>
    </row>
    <row r="9" spans="2:21">
      <c r="B9">
        <v>6</v>
      </c>
      <c r="C9" s="1" t="s">
        <v>5</v>
      </c>
      <c r="D9" s="1">
        <v>325.79000000000002</v>
      </c>
      <c r="E9" s="1">
        <v>1.1299999999999999</v>
      </c>
      <c r="F9" s="2">
        <f t="shared" si="0"/>
        <v>346.849197335707</v>
      </c>
      <c r="I9" s="1" t="s">
        <v>42</v>
      </c>
      <c r="J9" s="4">
        <v>3</v>
      </c>
      <c r="K9" s="4">
        <v>11</v>
      </c>
      <c r="L9" s="4">
        <v>19</v>
      </c>
      <c r="M9" s="4">
        <v>27</v>
      </c>
      <c r="N9" s="4">
        <v>35</v>
      </c>
      <c r="O9" s="4"/>
      <c r="P9" s="4"/>
      <c r="Q9" s="4"/>
      <c r="R9" s="4" t="s">
        <v>49</v>
      </c>
      <c r="S9" s="4"/>
      <c r="T9" s="4"/>
      <c r="U9" s="4" t="s">
        <v>48</v>
      </c>
    </row>
    <row r="10" spans="2:21">
      <c r="B10">
        <v>7</v>
      </c>
      <c r="C10" s="1" t="s">
        <v>6</v>
      </c>
      <c r="D10" s="1">
        <v>334.42</v>
      </c>
      <c r="E10" s="1">
        <v>2.16</v>
      </c>
      <c r="F10" s="2">
        <f t="shared" si="0"/>
        <v>645.8943843071587</v>
      </c>
      <c r="I10" s="1" t="s">
        <v>43</v>
      </c>
      <c r="J10" s="4">
        <v>4</v>
      </c>
      <c r="K10" s="4">
        <v>12</v>
      </c>
      <c r="L10" s="4">
        <v>20</v>
      </c>
      <c r="M10" s="4">
        <v>28</v>
      </c>
      <c r="N10" s="4">
        <v>36</v>
      </c>
      <c r="O10" s="4"/>
      <c r="P10" s="4"/>
      <c r="Q10" s="4"/>
      <c r="R10" s="4" t="s">
        <v>49</v>
      </c>
      <c r="S10" s="4"/>
      <c r="T10" s="4"/>
      <c r="U10" s="4" t="s">
        <v>48</v>
      </c>
    </row>
    <row r="11" spans="2:21">
      <c r="B11">
        <v>8</v>
      </c>
      <c r="C11" s="1" t="s">
        <v>7</v>
      </c>
      <c r="D11" s="1">
        <v>341.37</v>
      </c>
      <c r="E11" s="1">
        <v>3.04</v>
      </c>
      <c r="F11" s="2">
        <f t="shared" si="0"/>
        <v>890.52933766880506</v>
      </c>
      <c r="I11" s="1" t="s">
        <v>44</v>
      </c>
      <c r="J11" s="4">
        <v>5</v>
      </c>
      <c r="K11" s="4">
        <v>13</v>
      </c>
      <c r="L11" s="4">
        <v>21</v>
      </c>
      <c r="M11" s="4">
        <v>29</v>
      </c>
      <c r="N11" s="4"/>
      <c r="O11" s="4"/>
      <c r="P11" s="4"/>
      <c r="Q11" s="4"/>
      <c r="R11" s="4" t="s">
        <v>49</v>
      </c>
      <c r="S11" s="4"/>
      <c r="T11" s="4"/>
      <c r="U11" s="4" t="s">
        <v>48</v>
      </c>
    </row>
    <row r="12" spans="2:21">
      <c r="B12">
        <v>9</v>
      </c>
      <c r="C12" s="1" t="s">
        <v>8</v>
      </c>
      <c r="D12" s="1">
        <v>357.44</v>
      </c>
      <c r="E12" s="1">
        <v>3.38</v>
      </c>
      <c r="F12" s="2">
        <f t="shared" si="0"/>
        <v>945.61324977618619</v>
      </c>
      <c r="I12" s="1" t="s">
        <v>45</v>
      </c>
      <c r="J12" s="4">
        <v>6</v>
      </c>
      <c r="K12" s="4">
        <v>14</v>
      </c>
      <c r="L12" s="4">
        <v>22</v>
      </c>
      <c r="M12" s="4">
        <v>30</v>
      </c>
      <c r="N12" s="4"/>
      <c r="O12" s="4"/>
      <c r="P12" s="4"/>
      <c r="Q12" s="4"/>
      <c r="R12" s="4" t="s">
        <v>49</v>
      </c>
      <c r="S12" s="4"/>
      <c r="T12" s="4"/>
      <c r="U12" s="4" t="s">
        <v>48</v>
      </c>
    </row>
    <row r="13" spans="2:21">
      <c r="B13">
        <v>10</v>
      </c>
      <c r="C13" s="1" t="s">
        <v>9</v>
      </c>
      <c r="D13" s="1">
        <v>375.81</v>
      </c>
      <c r="E13" s="1">
        <v>3.38</v>
      </c>
      <c r="F13" s="2">
        <f t="shared" si="0"/>
        <v>899.39064953034779</v>
      </c>
      <c r="I13" s="1" t="s">
        <v>46</v>
      </c>
      <c r="J13" s="4">
        <v>7</v>
      </c>
      <c r="K13" s="4">
        <v>15</v>
      </c>
      <c r="L13" s="4">
        <v>23</v>
      </c>
      <c r="M13" s="4">
        <v>31</v>
      </c>
      <c r="N13" s="4"/>
      <c r="O13" s="4"/>
      <c r="P13" s="4"/>
      <c r="Q13" s="4"/>
      <c r="R13" s="4" t="s">
        <v>49</v>
      </c>
      <c r="S13" s="4"/>
      <c r="T13" s="4"/>
      <c r="U13" s="4" t="s">
        <v>48</v>
      </c>
    </row>
    <row r="14" spans="2:21">
      <c r="B14">
        <v>11</v>
      </c>
      <c r="C14" s="1" t="s">
        <v>10</v>
      </c>
      <c r="D14" s="1">
        <v>374.83</v>
      </c>
      <c r="E14" s="1">
        <v>3.11</v>
      </c>
      <c r="F14" s="2">
        <f t="shared" si="0"/>
        <v>829.7094682922924</v>
      </c>
      <c r="I14" s="1" t="s">
        <v>47</v>
      </c>
      <c r="J14" s="4">
        <v>8</v>
      </c>
      <c r="K14" s="4">
        <v>16</v>
      </c>
      <c r="L14" s="4">
        <v>24</v>
      </c>
      <c r="M14" s="4">
        <v>32</v>
      </c>
      <c r="N14" s="4"/>
      <c r="O14" s="4"/>
      <c r="P14" s="4"/>
      <c r="Q14" s="4"/>
      <c r="R14" s="4" t="s">
        <v>49</v>
      </c>
      <c r="S14" s="4"/>
      <c r="T14" s="4"/>
      <c r="U14" s="4" t="s">
        <v>48</v>
      </c>
    </row>
    <row r="15" spans="2:21">
      <c r="B15">
        <v>12</v>
      </c>
      <c r="C15" s="1" t="s">
        <v>11</v>
      </c>
      <c r="D15" s="1">
        <v>384.26</v>
      </c>
      <c r="E15" s="1">
        <v>3.55</v>
      </c>
      <c r="F15" s="2">
        <f t="shared" si="0"/>
        <v>923.85364076406597</v>
      </c>
    </row>
    <row r="16" spans="2:21">
      <c r="B16">
        <v>13</v>
      </c>
      <c r="C16" s="1" t="s">
        <v>12</v>
      </c>
      <c r="D16" s="1">
        <v>332.45</v>
      </c>
      <c r="E16" s="1">
        <v>3.72</v>
      </c>
      <c r="F16" s="2">
        <f t="shared" si="0"/>
        <v>1118.9652579335238</v>
      </c>
      <c r="J16">
        <v>1</v>
      </c>
      <c r="K16">
        <v>2</v>
      </c>
      <c r="L16">
        <v>3</v>
      </c>
      <c r="M16">
        <v>4</v>
      </c>
      <c r="N16">
        <v>5</v>
      </c>
      <c r="O16">
        <v>6</v>
      </c>
      <c r="P16">
        <v>7</v>
      </c>
      <c r="Q16">
        <v>8</v>
      </c>
      <c r="R16">
        <v>9</v>
      </c>
      <c r="S16">
        <v>10</v>
      </c>
      <c r="T16">
        <v>11</v>
      </c>
      <c r="U16">
        <v>12</v>
      </c>
    </row>
    <row r="17" spans="2:21">
      <c r="B17">
        <v>14</v>
      </c>
      <c r="C17" s="1" t="s">
        <v>13</v>
      </c>
      <c r="D17" s="1">
        <v>327.85</v>
      </c>
      <c r="E17" s="1">
        <v>3.18</v>
      </c>
      <c r="F17" s="2">
        <f t="shared" si="0"/>
        <v>969.95577245691629</v>
      </c>
      <c r="I17" s="1" t="s">
        <v>40</v>
      </c>
      <c r="J17" s="4" t="s">
        <v>0</v>
      </c>
      <c r="K17" s="4" t="s">
        <v>8</v>
      </c>
      <c r="L17" s="4" t="s">
        <v>16</v>
      </c>
      <c r="M17" s="4" t="s">
        <v>24</v>
      </c>
      <c r="N17" s="4" t="s">
        <v>32</v>
      </c>
      <c r="O17" s="5"/>
      <c r="P17" s="5"/>
      <c r="Q17" s="5"/>
      <c r="R17" s="4" t="s">
        <v>49</v>
      </c>
      <c r="S17" s="4"/>
      <c r="T17" s="4"/>
      <c r="U17" s="4" t="s">
        <v>48</v>
      </c>
    </row>
    <row r="18" spans="2:21">
      <c r="B18">
        <v>15</v>
      </c>
      <c r="C18" s="1" t="s">
        <v>14</v>
      </c>
      <c r="D18" s="1">
        <v>353.45</v>
      </c>
      <c r="E18" s="1">
        <v>3.4</v>
      </c>
      <c r="F18" s="2">
        <f t="shared" si="0"/>
        <v>961.94652709011177</v>
      </c>
      <c r="I18" s="1" t="s">
        <v>41</v>
      </c>
      <c r="J18" s="4" t="s">
        <v>1</v>
      </c>
      <c r="K18" s="4" t="s">
        <v>9</v>
      </c>
      <c r="L18" s="4" t="s">
        <v>17</v>
      </c>
      <c r="M18" s="4" t="s">
        <v>25</v>
      </c>
      <c r="N18" s="4" t="s">
        <v>33</v>
      </c>
      <c r="O18" s="5"/>
      <c r="P18" s="5"/>
      <c r="Q18" s="5"/>
      <c r="R18" s="4" t="s">
        <v>49</v>
      </c>
      <c r="S18" s="4"/>
      <c r="T18" s="4"/>
      <c r="U18" s="4" t="s">
        <v>48</v>
      </c>
    </row>
    <row r="19" spans="2:21">
      <c r="B19">
        <v>16</v>
      </c>
      <c r="C19" s="1" t="s">
        <v>15</v>
      </c>
      <c r="D19" s="1">
        <v>242.32</v>
      </c>
      <c r="E19" s="1">
        <v>2.48</v>
      </c>
      <c r="F19" s="2">
        <f t="shared" si="0"/>
        <v>1023.4400792340706</v>
      </c>
      <c r="I19" s="1" t="s">
        <v>42</v>
      </c>
      <c r="J19" s="4" t="s">
        <v>2</v>
      </c>
      <c r="K19" s="4" t="s">
        <v>10</v>
      </c>
      <c r="L19" s="4" t="s">
        <v>18</v>
      </c>
      <c r="M19" s="4" t="s">
        <v>26</v>
      </c>
      <c r="N19" s="4" t="s">
        <v>34</v>
      </c>
      <c r="O19" s="5"/>
      <c r="P19" s="5"/>
      <c r="Q19" s="5"/>
      <c r="R19" s="4" t="s">
        <v>49</v>
      </c>
      <c r="S19" s="4"/>
      <c r="T19" s="4"/>
      <c r="U19" s="4" t="s">
        <v>48</v>
      </c>
    </row>
    <row r="20" spans="2:21">
      <c r="B20">
        <v>17</v>
      </c>
      <c r="C20" s="1" t="s">
        <v>16</v>
      </c>
      <c r="D20" s="1">
        <v>299.43</v>
      </c>
      <c r="E20" s="1">
        <v>3.42</v>
      </c>
      <c r="F20" s="2">
        <f t="shared" si="0"/>
        <v>1142.1701232341447</v>
      </c>
      <c r="I20" s="1" t="s">
        <v>43</v>
      </c>
      <c r="J20" s="4" t="s">
        <v>3</v>
      </c>
      <c r="K20" s="4" t="s">
        <v>11</v>
      </c>
      <c r="L20" s="4" t="s">
        <v>19</v>
      </c>
      <c r="M20" s="4" t="s">
        <v>27</v>
      </c>
      <c r="N20" s="4" t="s">
        <v>35</v>
      </c>
      <c r="O20" s="5"/>
      <c r="P20" s="5"/>
      <c r="Q20" s="5"/>
      <c r="R20" s="4" t="s">
        <v>49</v>
      </c>
      <c r="S20" s="4"/>
      <c r="T20" s="4"/>
      <c r="U20" s="4" t="s">
        <v>48</v>
      </c>
    </row>
    <row r="21" spans="2:21">
      <c r="B21">
        <v>18</v>
      </c>
      <c r="C21" s="1" t="s">
        <v>17</v>
      </c>
      <c r="D21" s="1">
        <v>390.47</v>
      </c>
      <c r="E21" s="1">
        <v>2.34</v>
      </c>
      <c r="F21" s="2">
        <f t="shared" si="0"/>
        <v>599.27779342843235</v>
      </c>
      <c r="I21" s="1" t="s">
        <v>44</v>
      </c>
      <c r="J21" s="4" t="s">
        <v>4</v>
      </c>
      <c r="K21" s="4" t="s">
        <v>12</v>
      </c>
      <c r="L21" s="4" t="s">
        <v>20</v>
      </c>
      <c r="M21" s="4" t="s">
        <v>28</v>
      </c>
      <c r="N21" s="5"/>
      <c r="O21" s="5"/>
      <c r="P21" s="5"/>
      <c r="Q21" s="5"/>
      <c r="R21" s="4" t="s">
        <v>49</v>
      </c>
      <c r="S21" s="4"/>
      <c r="T21" s="4"/>
      <c r="U21" s="4" t="s">
        <v>48</v>
      </c>
    </row>
    <row r="22" spans="2:21">
      <c r="B22">
        <v>19</v>
      </c>
      <c r="C22" s="1" t="s">
        <v>18</v>
      </c>
      <c r="D22" s="1">
        <v>349.49</v>
      </c>
      <c r="E22" s="1">
        <v>2.94</v>
      </c>
      <c r="F22" s="2">
        <f t="shared" si="0"/>
        <v>841.22578614552629</v>
      </c>
      <c r="I22" s="1" t="s">
        <v>45</v>
      </c>
      <c r="J22" s="4" t="s">
        <v>5</v>
      </c>
      <c r="K22" s="4" t="s">
        <v>13</v>
      </c>
      <c r="L22" s="4" t="s">
        <v>21</v>
      </c>
      <c r="M22" s="4" t="s">
        <v>29</v>
      </c>
      <c r="N22" s="5"/>
      <c r="O22" s="5"/>
      <c r="P22" s="5"/>
      <c r="Q22" s="5"/>
      <c r="R22" s="4" t="s">
        <v>49</v>
      </c>
      <c r="S22" s="4"/>
      <c r="T22" s="4"/>
      <c r="U22" s="4" t="s">
        <v>48</v>
      </c>
    </row>
    <row r="23" spans="2:21">
      <c r="B23">
        <v>20</v>
      </c>
      <c r="C23" s="1" t="s">
        <v>19</v>
      </c>
      <c r="D23" s="1">
        <v>429.81</v>
      </c>
      <c r="E23" s="1">
        <v>2.29</v>
      </c>
      <c r="F23" s="2">
        <f t="shared" si="0"/>
        <v>532.79355994509206</v>
      </c>
      <c r="I23" s="1" t="s">
        <v>46</v>
      </c>
      <c r="J23" s="4" t="s">
        <v>6</v>
      </c>
      <c r="K23" s="4" t="s">
        <v>14</v>
      </c>
      <c r="L23" s="4" t="s">
        <v>22</v>
      </c>
      <c r="M23" s="4" t="s">
        <v>30</v>
      </c>
      <c r="N23" s="5"/>
      <c r="O23" s="5"/>
      <c r="P23" s="5"/>
      <c r="Q23" s="5"/>
      <c r="R23" s="4" t="s">
        <v>49</v>
      </c>
      <c r="S23" s="4"/>
      <c r="T23" s="4"/>
      <c r="U23" s="4" t="s">
        <v>48</v>
      </c>
    </row>
    <row r="24" spans="2:21">
      <c r="B24">
        <v>21</v>
      </c>
      <c r="C24" s="1" t="s">
        <v>20</v>
      </c>
      <c r="D24" s="1">
        <v>415.78</v>
      </c>
      <c r="E24" s="1">
        <v>2.2799999999999998</v>
      </c>
      <c r="F24" s="2">
        <f t="shared" si="0"/>
        <v>548.36692481600846</v>
      </c>
      <c r="I24" s="1" t="s">
        <v>47</v>
      </c>
      <c r="J24" s="4" t="s">
        <v>7</v>
      </c>
      <c r="K24" s="4" t="s">
        <v>15</v>
      </c>
      <c r="L24" s="4" t="s">
        <v>23</v>
      </c>
      <c r="M24" s="4" t="s">
        <v>31</v>
      </c>
      <c r="N24" s="5"/>
      <c r="O24" s="5"/>
      <c r="P24" s="5"/>
      <c r="Q24" s="5"/>
      <c r="R24" s="4" t="s">
        <v>49</v>
      </c>
      <c r="S24" s="4"/>
      <c r="T24" s="4"/>
      <c r="U24" s="4" t="s">
        <v>48</v>
      </c>
    </row>
    <row r="25" spans="2:21">
      <c r="B25">
        <v>22</v>
      </c>
      <c r="C25" s="1" t="s">
        <v>21</v>
      </c>
      <c r="D25" s="1">
        <v>433.78</v>
      </c>
      <c r="E25" s="1">
        <v>2.0699999999999998</v>
      </c>
      <c r="F25" s="2">
        <f>(E25/D25)*10^5</f>
        <v>477.20042417815483</v>
      </c>
    </row>
    <row r="26" spans="2:21">
      <c r="B26">
        <v>23</v>
      </c>
      <c r="C26" s="1" t="s">
        <v>22</v>
      </c>
      <c r="D26" s="1">
        <v>517.33000000000004</v>
      </c>
      <c r="E26" s="1">
        <v>2.06</v>
      </c>
      <c r="F26" s="2">
        <f t="shared" si="0"/>
        <v>398.19844200027063</v>
      </c>
    </row>
    <row r="27" spans="2:21">
      <c r="B27">
        <v>24</v>
      </c>
      <c r="C27" s="1" t="s">
        <v>23</v>
      </c>
      <c r="D27" s="1">
        <v>425.36</v>
      </c>
      <c r="E27" s="1">
        <v>2.58</v>
      </c>
      <c r="F27" s="2">
        <f t="shared" si="0"/>
        <v>606.54504419785599</v>
      </c>
    </row>
    <row r="28" spans="2:21">
      <c r="B28">
        <v>25</v>
      </c>
      <c r="C28" s="1" t="s">
        <v>24</v>
      </c>
      <c r="D28" s="1">
        <v>407.37</v>
      </c>
      <c r="E28" s="1">
        <v>2.41</v>
      </c>
      <c r="F28" s="2">
        <f t="shared" si="0"/>
        <v>591.59977416108211</v>
      </c>
    </row>
    <row r="29" spans="2:21">
      <c r="B29">
        <v>26</v>
      </c>
      <c r="C29" s="1" t="s">
        <v>25</v>
      </c>
      <c r="D29" s="1">
        <v>299.43</v>
      </c>
      <c r="E29" s="1">
        <v>5.03</v>
      </c>
      <c r="F29" s="2">
        <f t="shared" si="0"/>
        <v>1679.8583976221487</v>
      </c>
    </row>
    <row r="30" spans="2:21">
      <c r="B30">
        <v>27</v>
      </c>
      <c r="C30" s="1" t="s">
        <v>26</v>
      </c>
      <c r="D30" s="1">
        <v>357.47</v>
      </c>
      <c r="E30" s="1">
        <v>2.41</v>
      </c>
      <c r="F30" s="2">
        <f t="shared" si="0"/>
        <v>674.18244887682886</v>
      </c>
    </row>
    <row r="31" spans="2:21">
      <c r="B31">
        <v>28</v>
      </c>
      <c r="C31" s="1" t="s">
        <v>27</v>
      </c>
      <c r="D31" s="1">
        <v>343.44</v>
      </c>
      <c r="E31" s="1">
        <v>2.6</v>
      </c>
      <c r="F31" s="2">
        <f t="shared" si="0"/>
        <v>757.04635453063122</v>
      </c>
    </row>
    <row r="32" spans="2:21">
      <c r="B32">
        <v>29</v>
      </c>
      <c r="C32" s="1" t="s">
        <v>28</v>
      </c>
      <c r="D32" s="1">
        <v>333.87</v>
      </c>
      <c r="E32" s="1">
        <v>2.2999999999999998</v>
      </c>
      <c r="F32" s="2">
        <f t="shared" si="0"/>
        <v>688.89088567406475</v>
      </c>
    </row>
    <row r="33" spans="2:6">
      <c r="B33">
        <v>30</v>
      </c>
      <c r="C33" s="1" t="s">
        <v>29</v>
      </c>
      <c r="D33" s="1">
        <v>392.31</v>
      </c>
      <c r="E33" s="1">
        <v>2.33</v>
      </c>
      <c r="F33" s="2">
        <f t="shared" si="0"/>
        <v>593.9180749917158</v>
      </c>
    </row>
    <row r="34" spans="2:6">
      <c r="B34">
        <v>31</v>
      </c>
      <c r="C34" s="1" t="s">
        <v>30</v>
      </c>
      <c r="D34" s="1">
        <v>410.55</v>
      </c>
      <c r="E34" s="1">
        <v>2.46</v>
      </c>
      <c r="F34" s="2">
        <f t="shared" si="0"/>
        <v>599.1962002192181</v>
      </c>
    </row>
    <row r="35" spans="2:6">
      <c r="B35">
        <v>32</v>
      </c>
      <c r="C35" s="1" t="s">
        <v>31</v>
      </c>
      <c r="D35" s="1">
        <v>291.45</v>
      </c>
      <c r="E35" s="1">
        <v>2.13</v>
      </c>
      <c r="F35" s="2">
        <f t="shared" si="0"/>
        <v>730.82861554297483</v>
      </c>
    </row>
    <row r="36" spans="2:6">
      <c r="B36">
        <v>33</v>
      </c>
      <c r="C36" s="1" t="s">
        <v>32</v>
      </c>
      <c r="D36" s="1">
        <v>313.41000000000003</v>
      </c>
      <c r="E36" s="1">
        <v>2.31</v>
      </c>
      <c r="F36" s="2">
        <f t="shared" si="0"/>
        <v>737.05369962668703</v>
      </c>
    </row>
    <row r="37" spans="2:6">
      <c r="B37">
        <v>34</v>
      </c>
      <c r="C37" s="1" t="s">
        <v>33</v>
      </c>
      <c r="D37" s="1">
        <v>315.82</v>
      </c>
      <c r="E37" s="1">
        <v>2.84</v>
      </c>
      <c r="F37" s="2">
        <f t="shared" si="0"/>
        <v>899.24640618073579</v>
      </c>
    </row>
    <row r="38" spans="2:6">
      <c r="B38">
        <v>35</v>
      </c>
      <c r="C38" s="1" t="s">
        <v>34</v>
      </c>
      <c r="D38" s="1">
        <v>255.66</v>
      </c>
      <c r="E38" s="1">
        <v>2.44</v>
      </c>
      <c r="F38" s="2">
        <f t="shared" si="0"/>
        <v>954.39255260893367</v>
      </c>
    </row>
    <row r="39" spans="2:6">
      <c r="B39">
        <v>36</v>
      </c>
      <c r="C39" s="1" t="s">
        <v>35</v>
      </c>
      <c r="D39" s="1">
        <v>265.10000000000002</v>
      </c>
      <c r="E39" s="1">
        <v>3.09</v>
      </c>
      <c r="F39" s="2">
        <f t="shared" si="0"/>
        <v>1165.5978875895887</v>
      </c>
    </row>
  </sheetData>
  <sheetProtection formatCells="0" formatColumns="0" formatRows="0" insertColumns="0" insertRows="0" insertHyperlinks="0" deleteColumns="0" deleteRows="0" sort="0" autoFilter="0" pivotTables="0"/>
  <pageMargins left="0.70866141732283472" right="0.70866141732283472" top="0.74803149606299213" bottom="0.74803149606299213" header="0.31496062992125984" footer="0.31496062992125984"/>
  <pageSetup paperSize="9" scale="55" orientation="landscape" cellComments="asDisplayed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4"/>
  <sheetViews>
    <sheetView view="pageBreakPreview" zoomScale="60" zoomScaleNormal="100" workbookViewId="0">
      <selection activeCell="U21" sqref="U21:U24"/>
    </sheetView>
  </sheetViews>
  <sheetFormatPr defaultRowHeight="15"/>
  <cols>
    <col min="1" max="1" width="9.140625" style="1"/>
    <col min="25" max="25" width="14.42578125" bestFit="1" customWidth="1"/>
    <col min="26" max="27" width="9.5703125" bestFit="1" customWidth="1"/>
    <col min="28" max="28" width="9.28515625" bestFit="1" customWidth="1"/>
  </cols>
  <sheetData>
    <row r="1" spans="1:36">
      <c r="C1" t="s">
        <v>52</v>
      </c>
      <c r="Q1" t="s">
        <v>53</v>
      </c>
    </row>
    <row r="2" spans="1:36" ht="15.75">
      <c r="A2" s="7" t="s">
        <v>54</v>
      </c>
      <c r="F2" s="1"/>
      <c r="Y2" s="28" t="s">
        <v>70</v>
      </c>
      <c r="Z2" s="30" t="s">
        <v>72</v>
      </c>
    </row>
    <row r="3" spans="1:36" s="8" customFormat="1">
      <c r="A3" s="18"/>
      <c r="F3" s="9">
        <v>1</v>
      </c>
      <c r="G3" s="10"/>
      <c r="U3" s="11" t="s">
        <v>55</v>
      </c>
      <c r="V3" s="10"/>
      <c r="Y3" s="29" t="s">
        <v>71</v>
      </c>
      <c r="Z3" s="44" t="s">
        <v>73</v>
      </c>
      <c r="AC3" s="12"/>
    </row>
    <row r="4" spans="1:36" s="8" customFormat="1">
      <c r="A4" s="18"/>
      <c r="F4" s="13"/>
      <c r="G4" s="10"/>
      <c r="M4" s="14"/>
      <c r="U4" s="11"/>
      <c r="V4" s="10"/>
      <c r="AC4" s="12"/>
    </row>
    <row r="5" spans="1:36" s="8" customFormat="1">
      <c r="A5" s="42" t="s">
        <v>50</v>
      </c>
      <c r="B5" s="10" t="s">
        <v>56</v>
      </c>
      <c r="C5" s="10" t="s">
        <v>57</v>
      </c>
      <c r="D5" s="10" t="s">
        <v>58</v>
      </c>
      <c r="E5" s="10" t="s">
        <v>59</v>
      </c>
      <c r="F5" s="10" t="s">
        <v>60</v>
      </c>
      <c r="G5" s="10" t="s">
        <v>61</v>
      </c>
      <c r="H5" s="10" t="s">
        <v>62</v>
      </c>
      <c r="I5" s="10" t="s">
        <v>63</v>
      </c>
      <c r="J5" s="10" t="s">
        <v>64</v>
      </c>
      <c r="K5" s="10" t="s">
        <v>65</v>
      </c>
      <c r="L5" s="10" t="s">
        <v>66</v>
      </c>
      <c r="M5" s="10" t="s">
        <v>67</v>
      </c>
      <c r="P5" s="15" t="s">
        <v>50</v>
      </c>
      <c r="Q5" s="10" t="s">
        <v>56</v>
      </c>
      <c r="R5" s="10" t="s">
        <v>57</v>
      </c>
      <c r="S5" s="10" t="s">
        <v>58</v>
      </c>
      <c r="T5" s="10" t="s">
        <v>59</v>
      </c>
      <c r="U5" s="10" t="s">
        <v>60</v>
      </c>
      <c r="V5" s="10" t="s">
        <v>61</v>
      </c>
      <c r="W5" s="10" t="s">
        <v>62</v>
      </c>
      <c r="X5" s="10" t="s">
        <v>63</v>
      </c>
      <c r="Y5" s="10" t="s">
        <v>64</v>
      </c>
      <c r="Z5" s="10" t="s">
        <v>65</v>
      </c>
      <c r="AA5" s="10" t="s">
        <v>66</v>
      </c>
      <c r="AB5" s="10" t="s">
        <v>67</v>
      </c>
      <c r="AC5" s="12"/>
      <c r="AD5" s="16"/>
      <c r="AE5" s="17"/>
      <c r="AF5" s="16"/>
      <c r="AG5" s="18"/>
      <c r="AH5" s="18"/>
      <c r="AI5" s="18"/>
      <c r="AJ5" s="19"/>
    </row>
    <row r="6" spans="1:36" s="8" customFormat="1">
      <c r="A6" s="43" t="s">
        <v>40</v>
      </c>
      <c r="B6" s="21">
        <v>27</v>
      </c>
      <c r="C6" s="21">
        <v>742</v>
      </c>
      <c r="D6" s="21">
        <v>931</v>
      </c>
      <c r="E6" s="21">
        <v>27</v>
      </c>
      <c r="F6" s="21">
        <v>850</v>
      </c>
      <c r="G6" s="21">
        <v>955</v>
      </c>
      <c r="H6" s="21">
        <v>796</v>
      </c>
      <c r="I6" s="22">
        <v>934</v>
      </c>
      <c r="J6" s="23">
        <v>60</v>
      </c>
      <c r="K6" s="24">
        <v>895</v>
      </c>
      <c r="L6" s="25">
        <v>895</v>
      </c>
      <c r="M6" s="26">
        <v>42</v>
      </c>
      <c r="N6" s="16"/>
      <c r="O6" s="14"/>
      <c r="P6" s="15" t="s">
        <v>40</v>
      </c>
      <c r="Q6" s="44">
        <f>(B6-$O$9)/($O$10-$O$9)*100</f>
        <v>-3.2635364832241214</v>
      </c>
      <c r="R6" s="27">
        <f t="shared" ref="R6:AB13" si="0">(C6-$O$9)/($O$10-$O$9)*100</f>
        <v>75.644676553185192</v>
      </c>
      <c r="S6" s="27">
        <f t="shared" si="0"/>
        <v>96.502931467704585</v>
      </c>
      <c r="T6" s="44">
        <f t="shared" si="0"/>
        <v>-3.2635364832241214</v>
      </c>
      <c r="U6" s="27">
        <f t="shared" si="0"/>
        <v>87.563679361481988</v>
      </c>
      <c r="V6" s="27">
        <f t="shared" si="0"/>
        <v>99.151598758437203</v>
      </c>
      <c r="W6" s="27">
        <f t="shared" si="0"/>
        <v>81.604177957333604</v>
      </c>
      <c r="X6" s="27">
        <f t="shared" si="0"/>
        <v>96.834014879046165</v>
      </c>
      <c r="Y6" s="28">
        <f t="shared" si="0"/>
        <v>0.37838104153323177</v>
      </c>
      <c r="Z6" s="24">
        <f t="shared" si="0"/>
        <v>92.529930531605658</v>
      </c>
      <c r="AA6" s="29">
        <f t="shared" si="0"/>
        <v>92.529930531605658</v>
      </c>
      <c r="AB6" s="30">
        <f t="shared" si="0"/>
        <v>-1.6081194265162337</v>
      </c>
      <c r="AC6" s="12"/>
      <c r="AD6" s="18"/>
      <c r="AE6" s="18"/>
      <c r="AF6" s="18"/>
      <c r="AG6" s="18"/>
      <c r="AH6" s="18"/>
      <c r="AI6" s="31"/>
      <c r="AJ6" s="32"/>
    </row>
    <row r="7" spans="1:36" s="8" customFormat="1">
      <c r="A7" s="43" t="s">
        <v>41</v>
      </c>
      <c r="B7" s="21">
        <v>715</v>
      </c>
      <c r="C7" s="21">
        <v>48</v>
      </c>
      <c r="D7" s="21">
        <v>633</v>
      </c>
      <c r="E7" s="21">
        <v>823</v>
      </c>
      <c r="F7" s="21">
        <v>739</v>
      </c>
      <c r="G7" s="21">
        <v>823</v>
      </c>
      <c r="H7" s="21">
        <v>775</v>
      </c>
      <c r="I7" s="22">
        <v>865</v>
      </c>
      <c r="J7" s="23">
        <v>54</v>
      </c>
      <c r="K7" s="24">
        <v>775</v>
      </c>
      <c r="L7" s="25">
        <v>922</v>
      </c>
      <c r="M7" s="26">
        <v>33</v>
      </c>
      <c r="N7" s="16"/>
      <c r="P7" s="15" t="s">
        <v>41</v>
      </c>
      <c r="Q7" s="27">
        <f t="shared" ref="Q7:Q13" si="1">(B7-$O$9)/($O$10-$O$9)*100</f>
        <v>72.664925851111008</v>
      </c>
      <c r="R7" s="44">
        <f t="shared" si="0"/>
        <v>-0.94595260383307855</v>
      </c>
      <c r="S7" s="27">
        <f t="shared" si="0"/>
        <v>63.615312607774541</v>
      </c>
      <c r="T7" s="27">
        <f t="shared" si="0"/>
        <v>84.583928659407789</v>
      </c>
      <c r="U7" s="27">
        <f t="shared" si="0"/>
        <v>75.313593141843626</v>
      </c>
      <c r="V7" s="27">
        <f t="shared" si="0"/>
        <v>84.583928659407789</v>
      </c>
      <c r="W7" s="27">
        <f t="shared" si="0"/>
        <v>79.286594077942553</v>
      </c>
      <c r="X7" s="27">
        <f t="shared" si="0"/>
        <v>89.219096418189878</v>
      </c>
      <c r="Y7" s="28">
        <f t="shared" si="0"/>
        <v>-0.28378578114992342</v>
      </c>
      <c r="Z7" s="24">
        <f t="shared" si="0"/>
        <v>79.286594077942553</v>
      </c>
      <c r="AA7" s="29">
        <f t="shared" si="0"/>
        <v>95.509681233679856</v>
      </c>
      <c r="AB7" s="30">
        <f t="shared" si="0"/>
        <v>-2.6013696605409664</v>
      </c>
      <c r="AC7" s="33"/>
      <c r="AD7" s="34"/>
      <c r="AE7" s="34"/>
      <c r="AF7" s="34"/>
      <c r="AG7" s="34"/>
      <c r="AH7" s="34"/>
      <c r="AI7" s="34"/>
      <c r="AJ7" s="16"/>
    </row>
    <row r="8" spans="1:36" s="8" customFormat="1">
      <c r="A8" s="43" t="s">
        <v>42</v>
      </c>
      <c r="B8" s="21">
        <v>829</v>
      </c>
      <c r="C8" s="21">
        <v>781</v>
      </c>
      <c r="D8" s="21">
        <v>769</v>
      </c>
      <c r="E8" s="21">
        <v>678</v>
      </c>
      <c r="F8" s="21">
        <v>754</v>
      </c>
      <c r="G8" s="21">
        <v>760</v>
      </c>
      <c r="H8" s="21">
        <v>838</v>
      </c>
      <c r="I8" s="22">
        <v>832</v>
      </c>
      <c r="J8" s="23">
        <v>72</v>
      </c>
      <c r="K8" s="24">
        <v>832</v>
      </c>
      <c r="L8" s="25">
        <v>799</v>
      </c>
      <c r="M8" s="26">
        <v>48</v>
      </c>
      <c r="N8" s="34"/>
      <c r="P8" s="15" t="s">
        <v>42</v>
      </c>
      <c r="Q8" s="27">
        <f t="shared" si="1"/>
        <v>85.246095482090951</v>
      </c>
      <c r="R8" s="27">
        <f t="shared" si="0"/>
        <v>79.9487609006257</v>
      </c>
      <c r="S8" s="27">
        <f t="shared" si="0"/>
        <v>78.624427255259405</v>
      </c>
      <c r="T8" s="27">
        <f t="shared" si="0"/>
        <v>68.581563777898211</v>
      </c>
      <c r="U8" s="27">
        <f t="shared" si="0"/>
        <v>76.969010198551516</v>
      </c>
      <c r="V8" s="27">
        <f t="shared" si="0"/>
        <v>77.631177021234663</v>
      </c>
      <c r="W8" s="27">
        <f t="shared" si="0"/>
        <v>86.239345716115679</v>
      </c>
      <c r="X8" s="27">
        <f t="shared" si="0"/>
        <v>85.577178893432531</v>
      </c>
      <c r="Y8" s="28">
        <f t="shared" si="0"/>
        <v>1.702714686899542</v>
      </c>
      <c r="Z8" s="24">
        <f t="shared" si="0"/>
        <v>85.577178893432531</v>
      </c>
      <c r="AA8" s="29">
        <f t="shared" si="0"/>
        <v>81.935261368675171</v>
      </c>
      <c r="AB8" s="30">
        <f t="shared" si="0"/>
        <v>-0.94595260383307855</v>
      </c>
      <c r="AD8" s="35"/>
      <c r="AE8" s="36"/>
      <c r="AF8" s="34"/>
      <c r="AG8" s="34"/>
      <c r="AH8" s="34"/>
      <c r="AI8" s="34"/>
      <c r="AJ8" s="16"/>
    </row>
    <row r="9" spans="1:36" s="8" customFormat="1">
      <c r="A9" s="43" t="s">
        <v>43</v>
      </c>
      <c r="B9" s="21">
        <v>730</v>
      </c>
      <c r="C9" s="21">
        <v>703</v>
      </c>
      <c r="D9" s="21">
        <v>745</v>
      </c>
      <c r="E9" s="21">
        <v>790</v>
      </c>
      <c r="F9" s="21">
        <v>787</v>
      </c>
      <c r="G9" s="21">
        <v>727</v>
      </c>
      <c r="H9" s="21">
        <v>760</v>
      </c>
      <c r="I9" s="22">
        <v>805</v>
      </c>
      <c r="J9" s="23">
        <v>45</v>
      </c>
      <c r="K9" s="24">
        <v>913</v>
      </c>
      <c r="L9" s="25">
        <v>916</v>
      </c>
      <c r="M9" s="26">
        <v>24</v>
      </c>
      <c r="N9" s="37" t="s">
        <v>68</v>
      </c>
      <c r="O9" s="26">
        <f>AVERAGE(M6:M12)</f>
        <v>56.571428571428569</v>
      </c>
      <c r="P9" s="15" t="s">
        <v>43</v>
      </c>
      <c r="Q9" s="27">
        <f t="shared" si="1"/>
        <v>74.320342907818898</v>
      </c>
      <c r="R9" s="27">
        <f t="shared" si="0"/>
        <v>71.340592205744684</v>
      </c>
      <c r="S9" s="27">
        <f t="shared" si="0"/>
        <v>75.975759964526773</v>
      </c>
      <c r="T9" s="27">
        <f t="shared" si="0"/>
        <v>80.942011134650443</v>
      </c>
      <c r="U9" s="27">
        <f t="shared" si="0"/>
        <v>80.610927723308862</v>
      </c>
      <c r="V9" s="27">
        <f t="shared" si="0"/>
        <v>73.989259496477317</v>
      </c>
      <c r="W9" s="27">
        <f t="shared" si="0"/>
        <v>77.631177021234663</v>
      </c>
      <c r="X9" s="27">
        <f t="shared" si="0"/>
        <v>82.597428191358318</v>
      </c>
      <c r="Y9" s="28">
        <f t="shared" si="0"/>
        <v>-1.277036015174656</v>
      </c>
      <c r="Z9" s="24">
        <f t="shared" si="0"/>
        <v>94.516430999655114</v>
      </c>
      <c r="AA9" s="29">
        <f t="shared" si="0"/>
        <v>94.847514410996709</v>
      </c>
      <c r="AB9" s="30">
        <f t="shared" si="0"/>
        <v>-3.5946198945656991</v>
      </c>
      <c r="AD9" s="37" t="s">
        <v>68</v>
      </c>
      <c r="AE9" s="30">
        <f>AVERAGE(AB6:AB13)</f>
        <v>3.4822880228605211</v>
      </c>
      <c r="AF9" s="34"/>
      <c r="AG9" s="34"/>
      <c r="AH9" s="34"/>
      <c r="AI9" s="34"/>
      <c r="AJ9" s="16"/>
    </row>
    <row r="10" spans="1:36" s="8" customFormat="1">
      <c r="A10" s="43" t="s">
        <v>44</v>
      </c>
      <c r="B10" s="21">
        <v>772</v>
      </c>
      <c r="C10" s="21">
        <v>420</v>
      </c>
      <c r="D10" s="21">
        <v>39</v>
      </c>
      <c r="E10" s="21">
        <v>657</v>
      </c>
      <c r="F10" s="21">
        <v>745</v>
      </c>
      <c r="G10" s="21">
        <v>841</v>
      </c>
      <c r="H10" s="21">
        <v>760</v>
      </c>
      <c r="I10" s="22">
        <v>883</v>
      </c>
      <c r="J10" s="23">
        <v>69</v>
      </c>
      <c r="K10" s="24">
        <v>1012</v>
      </c>
      <c r="L10" s="25">
        <v>1051</v>
      </c>
      <c r="M10" s="26">
        <v>63</v>
      </c>
      <c r="N10" s="37" t="s">
        <v>69</v>
      </c>
      <c r="O10" s="29">
        <f>AVERAGE(K6:L13)</f>
        <v>962.6875</v>
      </c>
      <c r="P10" s="15" t="s">
        <v>44</v>
      </c>
      <c r="Q10" s="27">
        <f t="shared" si="1"/>
        <v>78.955510666600986</v>
      </c>
      <c r="R10" s="44">
        <f t="shared" si="0"/>
        <v>40.108390402522545</v>
      </c>
      <c r="S10" s="44">
        <f t="shared" si="0"/>
        <v>-1.9392028378578112</v>
      </c>
      <c r="T10" s="27">
        <f t="shared" si="0"/>
        <v>66.263979898507159</v>
      </c>
      <c r="U10" s="27">
        <f t="shared" si="0"/>
        <v>75.975759964526773</v>
      </c>
      <c r="V10" s="27">
        <f t="shared" si="0"/>
        <v>86.57042912745726</v>
      </c>
      <c r="W10" s="27">
        <f t="shared" si="0"/>
        <v>77.631177021234663</v>
      </c>
      <c r="X10" s="27">
        <f t="shared" si="0"/>
        <v>91.205596886239348</v>
      </c>
      <c r="Y10" s="28">
        <f t="shared" si="0"/>
        <v>1.3716312755579643</v>
      </c>
      <c r="Z10" s="24">
        <f t="shared" si="0"/>
        <v>105.44218357392718</v>
      </c>
      <c r="AA10" s="29">
        <f t="shared" si="0"/>
        <v>109.74626792136768</v>
      </c>
      <c r="AB10" s="30">
        <f t="shared" si="0"/>
        <v>0.7094644528748093</v>
      </c>
      <c r="AD10" s="37" t="s">
        <v>69</v>
      </c>
      <c r="AE10" s="38">
        <f>AVERAGE(Z6:AA13)</f>
        <v>100</v>
      </c>
      <c r="AF10" s="34"/>
      <c r="AG10" s="34"/>
      <c r="AH10" s="34"/>
      <c r="AI10" s="34"/>
      <c r="AJ10" s="16"/>
    </row>
    <row r="11" spans="1:36" s="8" customFormat="1">
      <c r="A11" s="43" t="s">
        <v>45</v>
      </c>
      <c r="B11" s="21">
        <v>700</v>
      </c>
      <c r="C11" s="21">
        <v>841</v>
      </c>
      <c r="D11" s="21">
        <v>799</v>
      </c>
      <c r="E11" s="21">
        <v>682</v>
      </c>
      <c r="F11" s="21">
        <v>850</v>
      </c>
      <c r="G11" s="22">
        <v>748</v>
      </c>
      <c r="H11" s="21">
        <v>784</v>
      </c>
      <c r="I11" s="22">
        <v>787</v>
      </c>
      <c r="J11" s="23">
        <v>75</v>
      </c>
      <c r="K11" s="24">
        <v>1063</v>
      </c>
      <c r="L11" s="25">
        <v>1081</v>
      </c>
      <c r="M11" s="26">
        <v>57</v>
      </c>
      <c r="N11" s="34"/>
      <c r="P11" s="15" t="s">
        <v>45</v>
      </c>
      <c r="Q11" s="27">
        <f t="shared" si="1"/>
        <v>71.009508794403104</v>
      </c>
      <c r="R11" s="27">
        <f t="shared" si="0"/>
        <v>86.57042912745726</v>
      </c>
      <c r="S11" s="27">
        <f t="shared" si="0"/>
        <v>81.935261368675171</v>
      </c>
      <c r="T11" s="27">
        <f t="shared" si="0"/>
        <v>69.023008326353647</v>
      </c>
      <c r="U11" s="27">
        <f t="shared" si="0"/>
        <v>87.563679361481988</v>
      </c>
      <c r="V11" s="27">
        <f t="shared" si="0"/>
        <v>76.306843375868354</v>
      </c>
      <c r="W11" s="27">
        <f t="shared" si="0"/>
        <v>80.279844311967281</v>
      </c>
      <c r="X11" s="27">
        <f t="shared" si="0"/>
        <v>80.610927723308862</v>
      </c>
      <c r="Y11" s="28">
        <f t="shared" si="0"/>
        <v>2.0337980982411197</v>
      </c>
      <c r="Z11" s="24">
        <f t="shared" si="0"/>
        <v>111.07060156673401</v>
      </c>
      <c r="AA11" s="29">
        <f t="shared" si="0"/>
        <v>113.05710203478345</v>
      </c>
      <c r="AB11" s="30">
        <f t="shared" si="0"/>
        <v>4.7297630191654165E-2</v>
      </c>
      <c r="AC11" s="12"/>
      <c r="AD11" s="34"/>
      <c r="AE11" s="34"/>
      <c r="AF11" s="34"/>
      <c r="AG11" s="34"/>
      <c r="AH11" s="34"/>
      <c r="AI11" s="34"/>
      <c r="AJ11" s="16"/>
    </row>
    <row r="12" spans="1:36" s="8" customFormat="1">
      <c r="A12" s="43" t="s">
        <v>46</v>
      </c>
      <c r="B12" s="21">
        <v>763</v>
      </c>
      <c r="C12" s="21">
        <v>841</v>
      </c>
      <c r="D12" s="21">
        <v>114</v>
      </c>
      <c r="E12" s="21">
        <v>769</v>
      </c>
      <c r="F12" s="21">
        <v>766</v>
      </c>
      <c r="G12" s="22">
        <v>808</v>
      </c>
      <c r="H12" s="21">
        <v>757</v>
      </c>
      <c r="I12" s="22">
        <v>814</v>
      </c>
      <c r="J12" s="23">
        <v>66</v>
      </c>
      <c r="K12" s="24">
        <v>1078</v>
      </c>
      <c r="L12" s="25">
        <v>1015</v>
      </c>
      <c r="M12" s="26">
        <v>129</v>
      </c>
      <c r="N12" s="34"/>
      <c r="P12" s="15" t="s">
        <v>46</v>
      </c>
      <c r="Q12" s="27">
        <f t="shared" si="1"/>
        <v>77.962260432576244</v>
      </c>
      <c r="R12" s="27">
        <f t="shared" si="0"/>
        <v>86.57042912745726</v>
      </c>
      <c r="S12" s="44">
        <f t="shared" si="0"/>
        <v>6.3378824456816281</v>
      </c>
      <c r="T12" s="27">
        <f t="shared" si="0"/>
        <v>78.624427255259405</v>
      </c>
      <c r="U12" s="27">
        <f t="shared" si="0"/>
        <v>78.293343843917825</v>
      </c>
      <c r="V12" s="27">
        <f t="shared" si="0"/>
        <v>82.928511602699899</v>
      </c>
      <c r="W12" s="27">
        <f t="shared" si="0"/>
        <v>77.300093609893082</v>
      </c>
      <c r="X12" s="27">
        <f t="shared" si="0"/>
        <v>83.590678425383061</v>
      </c>
      <c r="Y12" s="28">
        <f t="shared" si="0"/>
        <v>1.0405478642163868</v>
      </c>
      <c r="Z12" s="24">
        <f t="shared" si="0"/>
        <v>112.72601862344189</v>
      </c>
      <c r="AA12" s="29">
        <f t="shared" si="0"/>
        <v>105.77326698526876</v>
      </c>
      <c r="AB12" s="30">
        <f t="shared" si="0"/>
        <v>7.9932995023895153</v>
      </c>
      <c r="AC12" s="12"/>
      <c r="AD12" s="34"/>
      <c r="AE12" s="34"/>
      <c r="AF12" s="34"/>
      <c r="AG12" s="34"/>
      <c r="AH12" s="34"/>
      <c r="AI12" s="34"/>
      <c r="AJ12" s="16"/>
    </row>
    <row r="13" spans="1:36" s="8" customFormat="1">
      <c r="A13" s="43" t="s">
        <v>47</v>
      </c>
      <c r="B13" s="21">
        <v>45</v>
      </c>
      <c r="C13" s="21">
        <v>793</v>
      </c>
      <c r="D13" s="21">
        <v>748</v>
      </c>
      <c r="E13" s="21">
        <v>892</v>
      </c>
      <c r="F13" s="21">
        <v>874</v>
      </c>
      <c r="G13" s="22">
        <v>847</v>
      </c>
      <c r="H13" s="21">
        <v>952</v>
      </c>
      <c r="I13" s="22">
        <v>976</v>
      </c>
      <c r="J13" s="23">
        <v>72</v>
      </c>
      <c r="K13" s="24">
        <v>970</v>
      </c>
      <c r="L13" s="25">
        <v>1186</v>
      </c>
      <c r="M13" s="26">
        <v>309</v>
      </c>
      <c r="N13" s="34"/>
      <c r="P13" s="15" t="s">
        <v>47</v>
      </c>
      <c r="Q13" s="44">
        <f t="shared" si="1"/>
        <v>-1.277036015174656</v>
      </c>
      <c r="R13" s="27">
        <f t="shared" si="0"/>
        <v>81.273094545992024</v>
      </c>
      <c r="S13" s="27">
        <f>(D13-$O$9)/($O$10-$O$9)*100</f>
        <v>76.306843375868354</v>
      </c>
      <c r="T13" s="27">
        <f t="shared" si="0"/>
        <v>92.198847120264077</v>
      </c>
      <c r="U13" s="27">
        <f t="shared" si="0"/>
        <v>90.21234665221462</v>
      </c>
      <c r="V13" s="27">
        <f t="shared" si="0"/>
        <v>87.232595950140407</v>
      </c>
      <c r="W13" s="27">
        <f t="shared" si="0"/>
        <v>98.820515347095622</v>
      </c>
      <c r="X13" s="27">
        <f t="shared" si="0"/>
        <v>101.46918263782825</v>
      </c>
      <c r="Y13" s="28">
        <f t="shared" si="0"/>
        <v>1.702714686899542</v>
      </c>
      <c r="Z13" s="24">
        <f t="shared" si="0"/>
        <v>100.80701581514508</v>
      </c>
      <c r="AA13" s="29">
        <f t="shared" si="0"/>
        <v>124.64502143173868</v>
      </c>
      <c r="AB13" s="30">
        <f t="shared" si="0"/>
        <v>27.858304182884169</v>
      </c>
      <c r="AC13" s="12"/>
      <c r="AD13" s="34"/>
      <c r="AE13" s="34"/>
      <c r="AF13" s="34"/>
      <c r="AG13" s="34"/>
      <c r="AH13" s="34"/>
      <c r="AI13" s="34"/>
      <c r="AJ13" s="16"/>
    </row>
    <row r="14" spans="1:36" s="8" customFormat="1">
      <c r="A14" s="18"/>
      <c r="F14" s="39"/>
      <c r="G14" s="18"/>
      <c r="H14" s="34"/>
      <c r="I14" s="34"/>
      <c r="J14" s="34"/>
      <c r="K14" s="34"/>
      <c r="L14" s="34"/>
      <c r="M14" s="34"/>
      <c r="U14" s="34"/>
      <c r="V14" s="34"/>
      <c r="W14" s="34"/>
      <c r="X14" s="34"/>
      <c r="Y14" s="34"/>
      <c r="Z14" s="34"/>
      <c r="AA14" s="34"/>
      <c r="AC14" s="40"/>
      <c r="AD14" s="34"/>
      <c r="AE14" s="34"/>
      <c r="AF14" s="34"/>
      <c r="AG14" s="34"/>
      <c r="AH14" s="34"/>
      <c r="AI14" s="34"/>
      <c r="AJ14" s="16"/>
    </row>
    <row r="18" spans="1:36" s="8" customFormat="1">
      <c r="A18" s="18"/>
      <c r="F18" s="9">
        <v>2</v>
      </c>
      <c r="G18" s="10"/>
      <c r="U18" s="11" t="s">
        <v>55</v>
      </c>
      <c r="V18" s="10"/>
      <c r="AC18" s="12"/>
    </row>
    <row r="19" spans="1:36" s="8" customFormat="1">
      <c r="A19" s="18"/>
      <c r="F19" s="13"/>
      <c r="G19" s="10"/>
      <c r="M19" s="14"/>
      <c r="U19" s="11"/>
      <c r="V19" s="10"/>
      <c r="AC19" s="12"/>
    </row>
    <row r="20" spans="1:36" s="8" customFormat="1">
      <c r="A20" s="42" t="s">
        <v>50</v>
      </c>
      <c r="B20" s="10" t="s">
        <v>56</v>
      </c>
      <c r="C20" s="10" t="s">
        <v>57</v>
      </c>
      <c r="D20" s="10" t="s">
        <v>58</v>
      </c>
      <c r="E20" s="10" t="s">
        <v>59</v>
      </c>
      <c r="F20" s="10" t="s">
        <v>60</v>
      </c>
      <c r="G20" s="10" t="s">
        <v>61</v>
      </c>
      <c r="H20" s="10" t="s">
        <v>62</v>
      </c>
      <c r="I20" s="10" t="s">
        <v>63</v>
      </c>
      <c r="J20" s="10" t="s">
        <v>64</v>
      </c>
      <c r="K20" s="10" t="s">
        <v>65</v>
      </c>
      <c r="L20" s="10" t="s">
        <v>66</v>
      </c>
      <c r="M20" s="10" t="s">
        <v>67</v>
      </c>
      <c r="P20" s="15" t="s">
        <v>50</v>
      </c>
      <c r="Q20" s="10" t="s">
        <v>56</v>
      </c>
      <c r="R20" s="10" t="s">
        <v>57</v>
      </c>
      <c r="S20" s="10" t="s">
        <v>58</v>
      </c>
      <c r="T20" s="10" t="s">
        <v>59</v>
      </c>
      <c r="U20" s="10" t="s">
        <v>60</v>
      </c>
      <c r="V20" s="10" t="s">
        <v>61</v>
      </c>
      <c r="W20" s="10" t="s">
        <v>62</v>
      </c>
      <c r="X20" s="10" t="s">
        <v>63</v>
      </c>
      <c r="Y20" s="10" t="s">
        <v>64</v>
      </c>
      <c r="Z20" s="10" t="s">
        <v>65</v>
      </c>
      <c r="AA20" s="10" t="s">
        <v>66</v>
      </c>
      <c r="AB20" s="10" t="s">
        <v>67</v>
      </c>
      <c r="AC20" s="12"/>
      <c r="AD20" s="16"/>
      <c r="AE20" s="17"/>
      <c r="AF20" s="16"/>
      <c r="AG20" s="18"/>
      <c r="AH20" s="18"/>
      <c r="AI20" s="18"/>
      <c r="AJ20" s="19"/>
    </row>
    <row r="21" spans="1:36" s="8" customFormat="1">
      <c r="A21" s="43" t="s">
        <v>40</v>
      </c>
      <c r="B21" s="21">
        <v>24</v>
      </c>
      <c r="C21" s="21">
        <v>790</v>
      </c>
      <c r="D21" s="21">
        <v>949</v>
      </c>
      <c r="E21" s="21">
        <v>30</v>
      </c>
      <c r="F21" s="21">
        <v>769</v>
      </c>
      <c r="G21" s="21">
        <v>883</v>
      </c>
      <c r="H21" s="21">
        <v>811</v>
      </c>
      <c r="I21" s="22">
        <v>925</v>
      </c>
      <c r="J21" s="23">
        <v>36</v>
      </c>
      <c r="K21" s="24">
        <v>675</v>
      </c>
      <c r="L21" s="25">
        <v>910</v>
      </c>
      <c r="M21" s="26">
        <v>36</v>
      </c>
      <c r="N21" s="16"/>
      <c r="O21" s="14"/>
      <c r="P21" s="20" t="s">
        <v>40</v>
      </c>
      <c r="Q21" s="44">
        <f>(B21-$O$24)/($O$25-$O$24)*100</f>
        <v>-1.3454800280308337</v>
      </c>
      <c r="R21" s="27">
        <f t="shared" ref="R21:AB28" si="2">(C21-$O$24)/($O$25-$O$24)*100</f>
        <v>78.8152300864284</v>
      </c>
      <c r="S21" s="27">
        <f t="shared" si="2"/>
        <v>95.454333099743053</v>
      </c>
      <c r="T21" s="44">
        <f t="shared" si="2"/>
        <v>-0.71758934828311105</v>
      </c>
      <c r="U21" s="41">
        <f t="shared" si="2"/>
        <v>76.61761270731138</v>
      </c>
      <c r="V21" s="41">
        <f t="shared" si="2"/>
        <v>88.547535622518097</v>
      </c>
      <c r="W21" s="41">
        <f t="shared" si="2"/>
        <v>81.012847465545434</v>
      </c>
      <c r="X21" s="41">
        <f t="shared" si="2"/>
        <v>92.942770380752165</v>
      </c>
      <c r="Y21" s="28">
        <f t="shared" si="2"/>
        <v>-8.9698668535388618E-2</v>
      </c>
      <c r="Z21" s="24">
        <f t="shared" si="2"/>
        <v>66.780658724597046</v>
      </c>
      <c r="AA21" s="29">
        <f t="shared" si="2"/>
        <v>91.373043681382853</v>
      </c>
      <c r="AB21" s="30">
        <f t="shared" si="2"/>
        <v>-8.9698668535388618E-2</v>
      </c>
      <c r="AC21" s="12"/>
      <c r="AD21" s="18"/>
      <c r="AE21" s="18"/>
      <c r="AF21" s="18"/>
      <c r="AG21" s="18"/>
      <c r="AH21" s="18"/>
      <c r="AI21" s="31"/>
      <c r="AJ21" s="32"/>
    </row>
    <row r="22" spans="1:36" s="8" customFormat="1">
      <c r="A22" s="43" t="s">
        <v>41</v>
      </c>
      <c r="B22" s="21">
        <v>799</v>
      </c>
      <c r="C22" s="21">
        <v>51</v>
      </c>
      <c r="D22" s="21">
        <v>748</v>
      </c>
      <c r="E22" s="21">
        <v>766</v>
      </c>
      <c r="F22" s="21">
        <v>784</v>
      </c>
      <c r="G22" s="21">
        <v>715</v>
      </c>
      <c r="H22" s="21">
        <v>775</v>
      </c>
      <c r="I22" s="22">
        <v>823</v>
      </c>
      <c r="J22" s="23">
        <v>63</v>
      </c>
      <c r="K22" s="24">
        <v>943</v>
      </c>
      <c r="L22" s="25">
        <v>868</v>
      </c>
      <c r="M22" s="26">
        <v>42</v>
      </c>
      <c r="N22" s="16"/>
      <c r="P22" s="20" t="s">
        <v>41</v>
      </c>
      <c r="Q22" s="27">
        <f t="shared" ref="Q22:Q27" si="3">(B22-$O$24)/($O$25-$O$24)*100</f>
        <v>79.75706610604999</v>
      </c>
      <c r="R22" s="44">
        <f t="shared" si="2"/>
        <v>1.4800280308339175</v>
      </c>
      <c r="S22" s="27">
        <f t="shared" si="2"/>
        <v>74.419995328194346</v>
      </c>
      <c r="T22" s="27">
        <f t="shared" si="2"/>
        <v>76.303667367437512</v>
      </c>
      <c r="U22" s="41">
        <f t="shared" si="2"/>
        <v>78.187339406680678</v>
      </c>
      <c r="V22" s="41">
        <f t="shared" si="2"/>
        <v>70.966596589581883</v>
      </c>
      <c r="W22" s="41">
        <f t="shared" si="2"/>
        <v>77.245503387059102</v>
      </c>
      <c r="X22" s="41">
        <f t="shared" si="2"/>
        <v>82.268628825040878</v>
      </c>
      <c r="Y22" s="28">
        <f t="shared" si="2"/>
        <v>2.7358093903293628</v>
      </c>
      <c r="Z22" s="24">
        <f t="shared" si="2"/>
        <v>94.826442419995331</v>
      </c>
      <c r="AA22" s="29">
        <f t="shared" si="2"/>
        <v>86.977808923148785</v>
      </c>
      <c r="AB22" s="30">
        <f t="shared" si="2"/>
        <v>0.53819201121233395</v>
      </c>
      <c r="AC22" s="33"/>
      <c r="AD22" s="34"/>
      <c r="AE22" s="34"/>
      <c r="AF22" s="34"/>
      <c r="AG22" s="34"/>
      <c r="AH22" s="34"/>
      <c r="AI22" s="34"/>
      <c r="AJ22" s="16"/>
    </row>
    <row r="23" spans="1:36" s="8" customFormat="1">
      <c r="A23" s="43" t="s">
        <v>42</v>
      </c>
      <c r="B23" s="21">
        <v>871</v>
      </c>
      <c r="C23" s="21">
        <v>808</v>
      </c>
      <c r="D23" s="21">
        <v>772</v>
      </c>
      <c r="E23" s="21">
        <v>766</v>
      </c>
      <c r="F23" s="21">
        <v>799</v>
      </c>
      <c r="G23" s="21">
        <v>793</v>
      </c>
      <c r="H23" s="21">
        <v>754</v>
      </c>
      <c r="I23" s="22">
        <v>733</v>
      </c>
      <c r="J23" s="23">
        <v>60</v>
      </c>
      <c r="K23" s="24">
        <v>748</v>
      </c>
      <c r="L23" s="25">
        <v>1015</v>
      </c>
      <c r="M23" s="26">
        <v>30</v>
      </c>
      <c r="N23" s="34"/>
      <c r="P23" s="20" t="s">
        <v>42</v>
      </c>
      <c r="Q23" s="27">
        <f t="shared" si="3"/>
        <v>87.291754263022654</v>
      </c>
      <c r="R23" s="27">
        <f t="shared" si="2"/>
        <v>80.698902125671566</v>
      </c>
      <c r="S23" s="27">
        <f t="shared" si="2"/>
        <v>76.931558047185234</v>
      </c>
      <c r="T23" s="27">
        <f t="shared" si="2"/>
        <v>76.303667367437512</v>
      </c>
      <c r="U23" s="41">
        <f t="shared" si="2"/>
        <v>79.75706610604999</v>
      </c>
      <c r="V23" s="41">
        <f t="shared" si="2"/>
        <v>79.129175426302268</v>
      </c>
      <c r="W23" s="41">
        <f t="shared" si="2"/>
        <v>75.047886007942068</v>
      </c>
      <c r="X23" s="41">
        <f t="shared" si="2"/>
        <v>72.850268628825049</v>
      </c>
      <c r="Y23" s="28">
        <f t="shared" si="2"/>
        <v>2.4218640504555013</v>
      </c>
      <c r="Z23" s="24">
        <f t="shared" si="2"/>
        <v>74.419995328194346</v>
      </c>
      <c r="AA23" s="29">
        <f t="shared" si="2"/>
        <v>102.36113057696801</v>
      </c>
      <c r="AB23" s="30">
        <f t="shared" si="2"/>
        <v>-0.71758934828311105</v>
      </c>
      <c r="AD23" s="35"/>
      <c r="AE23" s="36"/>
      <c r="AF23" s="34"/>
      <c r="AG23" s="34"/>
      <c r="AH23" s="34"/>
      <c r="AI23" s="34"/>
      <c r="AJ23" s="16"/>
    </row>
    <row r="24" spans="1:36" s="8" customFormat="1">
      <c r="A24" s="43" t="s">
        <v>43</v>
      </c>
      <c r="B24" s="21">
        <v>898</v>
      </c>
      <c r="C24" s="21">
        <v>916</v>
      </c>
      <c r="D24" s="21">
        <v>952</v>
      </c>
      <c r="E24" s="21">
        <v>1120</v>
      </c>
      <c r="F24" s="21">
        <v>1189</v>
      </c>
      <c r="G24" s="21">
        <v>483</v>
      </c>
      <c r="H24" s="21">
        <v>552</v>
      </c>
      <c r="I24" s="22">
        <v>555</v>
      </c>
      <c r="J24" s="23">
        <v>66</v>
      </c>
      <c r="K24" s="24">
        <v>784</v>
      </c>
      <c r="L24" s="25">
        <v>1210</v>
      </c>
      <c r="M24" s="26">
        <v>36</v>
      </c>
      <c r="N24" s="37" t="s">
        <v>68</v>
      </c>
      <c r="O24" s="26">
        <f>AVERAGE(M21:M27)</f>
        <v>36.857142857142854</v>
      </c>
      <c r="P24" s="20" t="s">
        <v>43</v>
      </c>
      <c r="Q24" s="27">
        <f t="shared" si="3"/>
        <v>90.117262321887409</v>
      </c>
      <c r="R24" s="27">
        <f t="shared" si="2"/>
        <v>92.000934361130575</v>
      </c>
      <c r="S24" s="27">
        <f t="shared" si="2"/>
        <v>95.768278439616921</v>
      </c>
      <c r="T24" s="27">
        <f t="shared" si="2"/>
        <v>113.34921747255314</v>
      </c>
      <c r="U24" s="41">
        <f t="shared" si="2"/>
        <v>120.56996028965195</v>
      </c>
      <c r="V24" s="41">
        <f t="shared" si="2"/>
        <v>46.688156972669944</v>
      </c>
      <c r="W24" s="41">
        <f t="shared" si="2"/>
        <v>53.908899789768746</v>
      </c>
      <c r="X24" s="41">
        <f t="shared" si="2"/>
        <v>54.222845129642607</v>
      </c>
      <c r="Y24" s="28">
        <f t="shared" si="2"/>
        <v>3.0497547302032237</v>
      </c>
      <c r="Z24" s="24">
        <f t="shared" si="2"/>
        <v>78.187339406680678</v>
      </c>
      <c r="AA24" s="29">
        <f t="shared" si="2"/>
        <v>122.76757766876898</v>
      </c>
      <c r="AB24" s="30">
        <f t="shared" si="2"/>
        <v>-8.9698668535388618E-2</v>
      </c>
      <c r="AD24" s="37" t="s">
        <v>68</v>
      </c>
      <c r="AE24" s="30">
        <f>AVERAGE(AB21:AB28)</f>
        <v>4.2270497547302037</v>
      </c>
      <c r="AF24" s="34"/>
      <c r="AG24" s="34"/>
      <c r="AH24" s="34"/>
      <c r="AI24" s="34"/>
      <c r="AJ24" s="16"/>
    </row>
    <row r="25" spans="1:36" s="8" customFormat="1">
      <c r="A25" s="43" t="s">
        <v>44</v>
      </c>
      <c r="B25" s="21">
        <v>216</v>
      </c>
      <c r="C25" s="21">
        <v>486</v>
      </c>
      <c r="D25" s="21">
        <v>30</v>
      </c>
      <c r="E25" s="21">
        <v>694</v>
      </c>
      <c r="F25" s="21">
        <v>883</v>
      </c>
      <c r="G25" s="21">
        <v>898</v>
      </c>
      <c r="H25" s="21">
        <v>790</v>
      </c>
      <c r="I25" s="22">
        <v>901</v>
      </c>
      <c r="J25" s="23">
        <v>75</v>
      </c>
      <c r="K25" s="24">
        <v>1189</v>
      </c>
      <c r="L25" s="25">
        <v>1129</v>
      </c>
      <c r="M25" s="26">
        <v>30</v>
      </c>
      <c r="N25" s="37" t="s">
        <v>69</v>
      </c>
      <c r="O25" s="29">
        <f>AVERAGE(K21:L28)</f>
        <v>992.4375</v>
      </c>
      <c r="P25" s="20" t="s">
        <v>44</v>
      </c>
      <c r="Q25" s="44">
        <f>(B25-$O$24)/($O$25-$O$24)*100</f>
        <v>18.747021723896289</v>
      </c>
      <c r="R25" s="44">
        <f t="shared" si="2"/>
        <v>47.002102312543805</v>
      </c>
      <c r="S25" s="44">
        <f t="shared" si="2"/>
        <v>-0.71758934828311105</v>
      </c>
      <c r="T25" s="27">
        <f t="shared" si="2"/>
        <v>68.768979210464849</v>
      </c>
      <c r="U25" s="41">
        <f t="shared" si="2"/>
        <v>88.547535622518097</v>
      </c>
      <c r="V25" s="41">
        <f t="shared" si="2"/>
        <v>90.117262321887409</v>
      </c>
      <c r="W25" s="41">
        <f t="shared" si="2"/>
        <v>78.8152300864284</v>
      </c>
      <c r="X25" s="41">
        <f t="shared" si="2"/>
        <v>90.431207661761277</v>
      </c>
      <c r="Y25" s="28">
        <f t="shared" si="2"/>
        <v>3.9915907498248075</v>
      </c>
      <c r="Z25" s="24">
        <f t="shared" si="2"/>
        <v>120.56996028965195</v>
      </c>
      <c r="AA25" s="29">
        <f t="shared" si="2"/>
        <v>114.29105349217473</v>
      </c>
      <c r="AB25" s="30">
        <f t="shared" si="2"/>
        <v>-0.71758934828311105</v>
      </c>
      <c r="AD25" s="37" t="s">
        <v>69</v>
      </c>
      <c r="AE25" s="38">
        <f>AVERAGE(Z21:AA28)</f>
        <v>99.999999999999986</v>
      </c>
      <c r="AF25" s="34"/>
      <c r="AG25" s="34"/>
      <c r="AH25" s="34"/>
      <c r="AI25" s="34"/>
      <c r="AJ25" s="16"/>
    </row>
    <row r="26" spans="1:36" s="8" customFormat="1">
      <c r="A26" s="43" t="s">
        <v>45</v>
      </c>
      <c r="B26" s="21">
        <v>694</v>
      </c>
      <c r="C26" s="21">
        <v>847</v>
      </c>
      <c r="D26" s="21">
        <v>757</v>
      </c>
      <c r="E26" s="21">
        <v>766</v>
      </c>
      <c r="F26" s="21">
        <v>865</v>
      </c>
      <c r="G26" s="22">
        <v>877</v>
      </c>
      <c r="H26" s="21">
        <v>871</v>
      </c>
      <c r="I26" s="22">
        <v>871</v>
      </c>
      <c r="J26" s="23">
        <v>51</v>
      </c>
      <c r="K26" s="24">
        <v>1144</v>
      </c>
      <c r="L26" s="25">
        <v>1141</v>
      </c>
      <c r="M26" s="26">
        <v>45</v>
      </c>
      <c r="N26" s="34"/>
      <c r="P26" s="20" t="s">
        <v>45</v>
      </c>
      <c r="Q26" s="27">
        <f t="shared" si="3"/>
        <v>68.768979210464849</v>
      </c>
      <c r="R26" s="27">
        <f t="shared" si="2"/>
        <v>84.780191544031766</v>
      </c>
      <c r="S26" s="27">
        <f t="shared" si="2"/>
        <v>75.361831347815937</v>
      </c>
      <c r="T26" s="27">
        <f t="shared" si="2"/>
        <v>76.303667367437512</v>
      </c>
      <c r="U26" s="41">
        <f t="shared" si="2"/>
        <v>86.663863583274932</v>
      </c>
      <c r="V26" s="41">
        <f t="shared" si="2"/>
        <v>87.919644942770375</v>
      </c>
      <c r="W26" s="41">
        <f t="shared" si="2"/>
        <v>87.291754263022654</v>
      </c>
      <c r="X26" s="41">
        <f t="shared" si="2"/>
        <v>87.291754263022654</v>
      </c>
      <c r="Y26" s="28">
        <f t="shared" si="2"/>
        <v>1.4800280308339175</v>
      </c>
      <c r="Z26" s="24">
        <f t="shared" si="2"/>
        <v>115.86078019154402</v>
      </c>
      <c r="AA26" s="29">
        <f t="shared" si="2"/>
        <v>115.54683485167017</v>
      </c>
      <c r="AB26" s="30">
        <f t="shared" si="2"/>
        <v>0.85213735108619526</v>
      </c>
      <c r="AC26" s="12"/>
      <c r="AD26" s="34"/>
      <c r="AE26" s="34"/>
      <c r="AF26" s="34"/>
      <c r="AG26" s="34"/>
      <c r="AH26" s="34"/>
      <c r="AI26" s="34"/>
      <c r="AJ26" s="16"/>
    </row>
    <row r="27" spans="1:36" s="8" customFormat="1">
      <c r="A27" s="43" t="s">
        <v>46</v>
      </c>
      <c r="B27" s="21">
        <v>724</v>
      </c>
      <c r="C27" s="21">
        <v>748</v>
      </c>
      <c r="D27" s="21">
        <v>60</v>
      </c>
      <c r="E27" s="21">
        <v>667</v>
      </c>
      <c r="F27" s="21">
        <v>883</v>
      </c>
      <c r="G27" s="22">
        <v>874</v>
      </c>
      <c r="H27" s="21">
        <v>697</v>
      </c>
      <c r="I27" s="22">
        <v>940</v>
      </c>
      <c r="J27" s="23">
        <v>66</v>
      </c>
      <c r="K27" s="24">
        <v>970</v>
      </c>
      <c r="L27" s="25">
        <v>1024</v>
      </c>
      <c r="M27" s="26">
        <v>39</v>
      </c>
      <c r="N27" s="34"/>
      <c r="P27" s="20" t="s">
        <v>46</v>
      </c>
      <c r="Q27" s="27">
        <f t="shared" si="3"/>
        <v>71.908432609203459</v>
      </c>
      <c r="R27" s="27">
        <f t="shared" si="2"/>
        <v>74.419995328194346</v>
      </c>
      <c r="S27" s="44">
        <f t="shared" si="2"/>
        <v>2.4218640504555013</v>
      </c>
      <c r="T27" s="27">
        <f t="shared" si="2"/>
        <v>65.943471151600093</v>
      </c>
      <c r="U27" s="41">
        <f t="shared" si="2"/>
        <v>88.547535622518097</v>
      </c>
      <c r="V27" s="41">
        <f t="shared" si="2"/>
        <v>87.605699602896507</v>
      </c>
      <c r="W27" s="41">
        <f t="shared" si="2"/>
        <v>69.082924550338703</v>
      </c>
      <c r="X27" s="41">
        <f t="shared" si="2"/>
        <v>94.512497080121477</v>
      </c>
      <c r="Y27" s="28">
        <f t="shared" si="2"/>
        <v>3.0497547302032237</v>
      </c>
      <c r="Z27" s="24">
        <f t="shared" si="2"/>
        <v>97.651950478860087</v>
      </c>
      <c r="AA27" s="29">
        <f t="shared" si="2"/>
        <v>103.30296659658957</v>
      </c>
      <c r="AB27" s="30">
        <f t="shared" si="2"/>
        <v>0.22424667133847265</v>
      </c>
      <c r="AC27" s="12"/>
      <c r="AD27" s="34"/>
      <c r="AE27" s="34"/>
      <c r="AF27" s="34"/>
      <c r="AG27" s="34"/>
      <c r="AH27" s="34"/>
      <c r="AI27" s="34"/>
      <c r="AJ27" s="16"/>
    </row>
    <row r="28" spans="1:36" s="8" customFormat="1">
      <c r="A28" s="43" t="s">
        <v>47</v>
      </c>
      <c r="B28" s="21">
        <v>36</v>
      </c>
      <c r="C28" s="21">
        <v>817</v>
      </c>
      <c r="D28" s="21">
        <v>636</v>
      </c>
      <c r="E28" s="21">
        <v>703</v>
      </c>
      <c r="F28" s="21">
        <v>733</v>
      </c>
      <c r="G28" s="22">
        <v>805</v>
      </c>
      <c r="H28" s="21">
        <v>907</v>
      </c>
      <c r="I28" s="22">
        <v>961</v>
      </c>
      <c r="J28" s="23">
        <v>60</v>
      </c>
      <c r="K28" s="24">
        <v>1042</v>
      </c>
      <c r="L28" s="25">
        <v>1087</v>
      </c>
      <c r="M28" s="26">
        <v>360</v>
      </c>
      <c r="N28" s="34"/>
      <c r="P28" s="20" t="s">
        <v>47</v>
      </c>
      <c r="Q28" s="44">
        <f>(B28-$O$24)/($O$25-$O$24)*100</f>
        <v>-8.9698668535388618E-2</v>
      </c>
      <c r="R28" s="27">
        <f t="shared" si="2"/>
        <v>81.640738145293156</v>
      </c>
      <c r="S28" s="27">
        <f t="shared" si="2"/>
        <v>62.699369306236861</v>
      </c>
      <c r="T28" s="27">
        <f t="shared" si="2"/>
        <v>69.710815230086425</v>
      </c>
      <c r="U28" s="41">
        <f t="shared" si="2"/>
        <v>72.850268628825049</v>
      </c>
      <c r="V28" s="41">
        <f t="shared" si="2"/>
        <v>80.384956785797712</v>
      </c>
      <c r="W28" s="41">
        <f t="shared" si="2"/>
        <v>91.059098341508999</v>
      </c>
      <c r="X28" s="41">
        <f t="shared" si="2"/>
        <v>96.710114459238497</v>
      </c>
      <c r="Y28" s="28">
        <f t="shared" si="2"/>
        <v>2.4218640504555013</v>
      </c>
      <c r="Z28" s="24">
        <f t="shared" si="2"/>
        <v>105.18663863583275</v>
      </c>
      <c r="AA28" s="29">
        <f t="shared" si="2"/>
        <v>109.89581873394067</v>
      </c>
      <c r="AB28" s="30">
        <f t="shared" si="2"/>
        <v>33.81639803784163</v>
      </c>
      <c r="AC28" s="12"/>
      <c r="AD28" s="34"/>
      <c r="AE28" s="34"/>
      <c r="AF28" s="34"/>
      <c r="AG28" s="34"/>
      <c r="AH28" s="34"/>
      <c r="AI28" s="34"/>
      <c r="AJ28" s="16"/>
    </row>
    <row r="29" spans="1:36" s="8" customFormat="1">
      <c r="A29" s="18"/>
      <c r="F29" s="39"/>
      <c r="G29" s="18"/>
      <c r="H29" s="34"/>
      <c r="I29" s="34"/>
      <c r="J29" s="34"/>
      <c r="K29" s="34"/>
      <c r="L29" s="34"/>
      <c r="M29" s="34"/>
      <c r="U29" s="34"/>
      <c r="V29" s="34"/>
      <c r="W29" s="34"/>
      <c r="X29" s="34"/>
      <c r="Y29" s="34"/>
      <c r="Z29" s="34"/>
      <c r="AA29" s="34"/>
      <c r="AC29" s="40"/>
      <c r="AD29" s="34"/>
      <c r="AE29" s="34"/>
      <c r="AF29" s="34"/>
      <c r="AG29" s="34"/>
      <c r="AH29" s="34"/>
      <c r="AI29" s="34"/>
      <c r="AJ29" s="16"/>
    </row>
    <row r="33" spans="1:36" s="8" customFormat="1">
      <c r="A33" s="18"/>
      <c r="F33" s="9">
        <v>3</v>
      </c>
      <c r="G33" s="10"/>
      <c r="U33" s="11" t="s">
        <v>55</v>
      </c>
      <c r="V33" s="10"/>
      <c r="AC33" s="12"/>
    </row>
    <row r="34" spans="1:36" s="8" customFormat="1">
      <c r="A34" s="18"/>
      <c r="F34" s="13"/>
      <c r="G34" s="10"/>
      <c r="M34" s="14"/>
      <c r="U34" s="11"/>
      <c r="V34" s="10"/>
      <c r="AC34" s="12"/>
    </row>
    <row r="35" spans="1:36" s="8" customFormat="1">
      <c r="A35" s="42" t="s">
        <v>50</v>
      </c>
      <c r="B35" s="10" t="s">
        <v>56</v>
      </c>
      <c r="C35" s="10" t="s">
        <v>57</v>
      </c>
      <c r="D35" s="10" t="s">
        <v>58</v>
      </c>
      <c r="E35" s="10" t="s">
        <v>59</v>
      </c>
      <c r="F35" s="10" t="s">
        <v>60</v>
      </c>
      <c r="G35" s="10" t="s">
        <v>61</v>
      </c>
      <c r="H35" s="10" t="s">
        <v>62</v>
      </c>
      <c r="I35" s="10" t="s">
        <v>63</v>
      </c>
      <c r="J35" s="10" t="s">
        <v>64</v>
      </c>
      <c r="K35" s="10" t="s">
        <v>65</v>
      </c>
      <c r="L35" s="10" t="s">
        <v>66</v>
      </c>
      <c r="M35" s="10" t="s">
        <v>67</v>
      </c>
      <c r="P35" s="15" t="s">
        <v>50</v>
      </c>
      <c r="Q35" s="10" t="s">
        <v>56</v>
      </c>
      <c r="R35" s="10" t="s">
        <v>57</v>
      </c>
      <c r="S35" s="10" t="s">
        <v>58</v>
      </c>
      <c r="T35" s="10" t="s">
        <v>59</v>
      </c>
      <c r="U35" s="10" t="s">
        <v>60</v>
      </c>
      <c r="V35" s="10" t="s">
        <v>61</v>
      </c>
      <c r="W35" s="10" t="s">
        <v>62</v>
      </c>
      <c r="X35" s="10" t="s">
        <v>63</v>
      </c>
      <c r="Y35" s="10" t="s">
        <v>64</v>
      </c>
      <c r="Z35" s="10" t="s">
        <v>65</v>
      </c>
      <c r="AA35" s="10" t="s">
        <v>66</v>
      </c>
      <c r="AB35" s="10" t="s">
        <v>67</v>
      </c>
      <c r="AC35" s="12"/>
      <c r="AD35" s="16"/>
      <c r="AE35" s="17"/>
      <c r="AF35" s="16"/>
      <c r="AG35" s="18"/>
      <c r="AH35" s="18"/>
      <c r="AI35" s="18"/>
      <c r="AJ35" s="19"/>
    </row>
    <row r="36" spans="1:36" s="8" customFormat="1">
      <c r="A36" s="43" t="s">
        <v>40</v>
      </c>
      <c r="B36" s="21">
        <v>36</v>
      </c>
      <c r="C36" s="21">
        <v>2057</v>
      </c>
      <c r="D36" s="21">
        <v>2201</v>
      </c>
      <c r="E36" s="21">
        <v>36</v>
      </c>
      <c r="F36" s="21">
        <v>2189</v>
      </c>
      <c r="G36" s="21">
        <v>2123</v>
      </c>
      <c r="H36" s="21">
        <v>2303</v>
      </c>
      <c r="I36" s="22">
        <v>2264</v>
      </c>
      <c r="J36" s="23">
        <v>60</v>
      </c>
      <c r="K36" s="24">
        <v>2426</v>
      </c>
      <c r="L36" s="25">
        <v>2432</v>
      </c>
      <c r="M36" s="26">
        <v>45</v>
      </c>
      <c r="N36" s="16"/>
      <c r="O36" s="14"/>
      <c r="P36" s="20" t="s">
        <v>40</v>
      </c>
      <c r="Q36" s="45">
        <f>(B36-$O$39)/($O$40-$O$39)*100</f>
        <v>-0.43305064749399713</v>
      </c>
      <c r="R36" s="41">
        <f t="shared" ref="R36:AB43" si="4">(C36-$O$39)/($O$40-$O$39)*100</f>
        <v>78.11012255888518</v>
      </c>
      <c r="S36" s="41">
        <f t="shared" si="4"/>
        <v>83.706469388038357</v>
      </c>
      <c r="T36" s="45">
        <f t="shared" si="4"/>
        <v>-0.43305064749399713</v>
      </c>
      <c r="U36" s="41">
        <f t="shared" si="4"/>
        <v>83.240107152275598</v>
      </c>
      <c r="V36" s="41">
        <f t="shared" si="4"/>
        <v>80.675114855580389</v>
      </c>
      <c r="W36" s="41">
        <f t="shared" si="4"/>
        <v>87.670548392021871</v>
      </c>
      <c r="X36" s="41">
        <f t="shared" si="4"/>
        <v>86.15487112579288</v>
      </c>
      <c r="Y36" s="28">
        <f>(J36-$O$39)/($O$40-$O$39)*100</f>
        <v>0.49967382403153487</v>
      </c>
      <c r="Z36" s="24">
        <f t="shared" si="4"/>
        <v>92.450761308590216</v>
      </c>
      <c r="AA36" s="29">
        <f t="shared" si="4"/>
        <v>92.683942426471617</v>
      </c>
      <c r="AB36" s="30">
        <f t="shared" si="4"/>
        <v>-8.3278970671922622E-2</v>
      </c>
      <c r="AC36" s="12"/>
      <c r="AD36" s="18"/>
      <c r="AE36" s="18"/>
      <c r="AF36" s="18"/>
      <c r="AG36" s="18"/>
      <c r="AH36" s="18"/>
      <c r="AI36" s="31"/>
      <c r="AJ36" s="32"/>
    </row>
    <row r="37" spans="1:36" s="8" customFormat="1">
      <c r="A37" s="43" t="s">
        <v>41</v>
      </c>
      <c r="B37" s="21">
        <v>2132</v>
      </c>
      <c r="C37" s="21">
        <v>84</v>
      </c>
      <c r="D37" s="21">
        <v>1856</v>
      </c>
      <c r="E37" s="21">
        <v>2162</v>
      </c>
      <c r="F37" s="21">
        <v>2180</v>
      </c>
      <c r="G37" s="21">
        <v>2174</v>
      </c>
      <c r="H37" s="21">
        <v>1979</v>
      </c>
      <c r="I37" s="22">
        <v>2054</v>
      </c>
      <c r="J37" s="23">
        <v>75</v>
      </c>
      <c r="K37" s="24">
        <v>2159</v>
      </c>
      <c r="L37" s="25">
        <v>2549</v>
      </c>
      <c r="M37" s="26">
        <v>33</v>
      </c>
      <c r="N37" s="16"/>
      <c r="P37" s="20" t="s">
        <v>41</v>
      </c>
      <c r="Q37" s="41">
        <f t="shared" ref="Q37:Q43" si="5">(B37-$O$39)/($O$40-$O$39)*100</f>
        <v>81.024886532402462</v>
      </c>
      <c r="R37" s="45">
        <f t="shared" si="4"/>
        <v>1.4323982955570669</v>
      </c>
      <c r="S37" s="41">
        <f t="shared" si="4"/>
        <v>70.298555109858853</v>
      </c>
      <c r="T37" s="41">
        <f t="shared" si="4"/>
        <v>82.19079212180938</v>
      </c>
      <c r="U37" s="41">
        <f t="shared" si="4"/>
        <v>82.890335475453526</v>
      </c>
      <c r="V37" s="41">
        <f t="shared" si="4"/>
        <v>82.657154357572139</v>
      </c>
      <c r="W37" s="41">
        <f t="shared" si="4"/>
        <v>75.078768026427198</v>
      </c>
      <c r="X37" s="41">
        <f t="shared" si="4"/>
        <v>77.993531999944494</v>
      </c>
      <c r="Y37" s="28">
        <f t="shared" si="4"/>
        <v>1.0826266187349924</v>
      </c>
      <c r="Z37" s="24">
        <f t="shared" si="4"/>
        <v>82.07420156286868</v>
      </c>
      <c r="AA37" s="29">
        <f t="shared" si="4"/>
        <v>97.230974225158576</v>
      </c>
      <c r="AB37" s="30">
        <f t="shared" si="4"/>
        <v>-0.54964120643468861</v>
      </c>
      <c r="AC37" s="33"/>
      <c r="AD37" s="34"/>
      <c r="AE37" s="34"/>
      <c r="AF37" s="34"/>
      <c r="AG37" s="34"/>
      <c r="AH37" s="34"/>
      <c r="AI37" s="34"/>
      <c r="AJ37" s="16"/>
    </row>
    <row r="38" spans="1:36" s="8" customFormat="1">
      <c r="A38" s="43" t="s">
        <v>42</v>
      </c>
      <c r="B38" s="21">
        <v>2282</v>
      </c>
      <c r="C38" s="21">
        <v>2246</v>
      </c>
      <c r="D38" s="21">
        <v>1997</v>
      </c>
      <c r="E38" s="21">
        <v>1988</v>
      </c>
      <c r="F38" s="21">
        <v>2048</v>
      </c>
      <c r="G38" s="21">
        <v>2129</v>
      </c>
      <c r="H38" s="21">
        <v>1934</v>
      </c>
      <c r="I38" s="22">
        <v>2078</v>
      </c>
      <c r="J38" s="23">
        <v>45</v>
      </c>
      <c r="K38" s="24">
        <v>2246</v>
      </c>
      <c r="L38" s="25">
        <v>2255</v>
      </c>
      <c r="M38" s="26">
        <v>33</v>
      </c>
      <c r="N38" s="34"/>
      <c r="P38" s="20" t="s">
        <v>42</v>
      </c>
      <c r="Q38" s="41">
        <f t="shared" si="5"/>
        <v>86.85441447943704</v>
      </c>
      <c r="R38" s="41">
        <f t="shared" si="4"/>
        <v>85.455327772148735</v>
      </c>
      <c r="S38" s="41">
        <f t="shared" si="4"/>
        <v>75.778311380071344</v>
      </c>
      <c r="T38" s="41">
        <f t="shared" si="4"/>
        <v>75.428539703249271</v>
      </c>
      <c r="U38" s="41">
        <f t="shared" si="4"/>
        <v>77.760350882063108</v>
      </c>
      <c r="V38" s="41">
        <f t="shared" si="4"/>
        <v>80.908295973461762</v>
      </c>
      <c r="W38" s="41">
        <f t="shared" si="4"/>
        <v>73.329909642316821</v>
      </c>
      <c r="X38" s="41">
        <f t="shared" si="4"/>
        <v>78.926256471470026</v>
      </c>
      <c r="Y38" s="28">
        <f t="shared" si="4"/>
        <v>-8.3278970671922622E-2</v>
      </c>
      <c r="Z38" s="24">
        <f t="shared" si="4"/>
        <v>85.455327772148735</v>
      </c>
      <c r="AA38" s="29">
        <f t="shared" si="4"/>
        <v>85.805099448970807</v>
      </c>
      <c r="AB38" s="30">
        <f t="shared" si="4"/>
        <v>-0.54964120643468861</v>
      </c>
      <c r="AD38" s="35"/>
      <c r="AE38" s="36"/>
      <c r="AF38" s="34"/>
      <c r="AG38" s="34"/>
      <c r="AH38" s="34"/>
      <c r="AI38" s="34"/>
      <c r="AJ38" s="16"/>
    </row>
    <row r="39" spans="1:36" s="8" customFormat="1">
      <c r="A39" s="43" t="s">
        <v>43</v>
      </c>
      <c r="B39" s="21">
        <v>2150</v>
      </c>
      <c r="C39" s="21">
        <v>2877</v>
      </c>
      <c r="D39" s="21">
        <v>3340</v>
      </c>
      <c r="E39" s="21">
        <v>1787</v>
      </c>
      <c r="F39" s="21">
        <v>1910</v>
      </c>
      <c r="G39" s="21">
        <v>1877</v>
      </c>
      <c r="H39" s="21">
        <v>2072</v>
      </c>
      <c r="I39" s="22">
        <v>1904</v>
      </c>
      <c r="J39" s="23">
        <v>99</v>
      </c>
      <c r="K39" s="24">
        <v>2189</v>
      </c>
      <c r="L39" s="25">
        <v>2583</v>
      </c>
      <c r="M39" s="26">
        <v>33</v>
      </c>
      <c r="N39" s="37" t="s">
        <v>68</v>
      </c>
      <c r="O39" s="26">
        <f>AVERAGE(M36:M42)</f>
        <v>47.142857142857146</v>
      </c>
      <c r="P39" s="20" t="s">
        <v>43</v>
      </c>
      <c r="Q39" s="41">
        <f t="shared" si="5"/>
        <v>81.724429886046607</v>
      </c>
      <c r="R39" s="41">
        <f t="shared" si="4"/>
        <v>109.97820866934084</v>
      </c>
      <c r="S39" s="41">
        <f t="shared" si="4"/>
        <v>127.97201826585423</v>
      </c>
      <c r="T39" s="41">
        <f t="shared" si="4"/>
        <v>67.616972254222944</v>
      </c>
      <c r="U39" s="41">
        <f t="shared" si="4"/>
        <v>72.397185170791303</v>
      </c>
      <c r="V39" s="41">
        <f t="shared" si="4"/>
        <v>71.114689022443685</v>
      </c>
      <c r="W39" s="41">
        <f t="shared" si="4"/>
        <v>78.69307535358864</v>
      </c>
      <c r="X39" s="41">
        <f t="shared" si="4"/>
        <v>72.164004052909917</v>
      </c>
      <c r="Y39" s="28">
        <f t="shared" si="4"/>
        <v>2.0153510902605243</v>
      </c>
      <c r="Z39" s="24">
        <f t="shared" si="4"/>
        <v>83.240107152275598</v>
      </c>
      <c r="AA39" s="29">
        <f t="shared" si="4"/>
        <v>98.552333893153076</v>
      </c>
      <c r="AB39" s="30">
        <f t="shared" si="4"/>
        <v>-0.54964120643468861</v>
      </c>
      <c r="AD39" s="37" t="s">
        <v>68</v>
      </c>
      <c r="AE39" s="30">
        <f>AVERAGE(AB36:AB43)</f>
        <v>1.4032506558218938</v>
      </c>
      <c r="AF39" s="34"/>
      <c r="AG39" s="34"/>
      <c r="AH39" s="34"/>
      <c r="AI39" s="34"/>
      <c r="AJ39" s="16"/>
    </row>
    <row r="40" spans="1:36" s="8" customFormat="1">
      <c r="A40" s="43" t="s">
        <v>44</v>
      </c>
      <c r="B40" s="21">
        <v>1252</v>
      </c>
      <c r="C40" s="21">
        <v>1315</v>
      </c>
      <c r="D40" s="21">
        <v>45</v>
      </c>
      <c r="E40" s="21">
        <v>1829</v>
      </c>
      <c r="F40" s="21">
        <v>2234</v>
      </c>
      <c r="G40" s="21">
        <v>2186</v>
      </c>
      <c r="H40" s="21">
        <v>2078</v>
      </c>
      <c r="I40" s="22">
        <v>2237</v>
      </c>
      <c r="J40" s="23">
        <v>99</v>
      </c>
      <c r="K40" s="24">
        <v>2880</v>
      </c>
      <c r="L40" s="25">
        <v>3055</v>
      </c>
      <c r="M40" s="26">
        <v>57</v>
      </c>
      <c r="N40" s="37" t="s">
        <v>69</v>
      </c>
      <c r="O40" s="29">
        <f>AVERAGE(K36:L43)</f>
        <v>2620.25</v>
      </c>
      <c r="P40" s="20" t="s">
        <v>44</v>
      </c>
      <c r="Q40" s="45">
        <f t="shared" si="5"/>
        <v>46.824989243132961</v>
      </c>
      <c r="R40" s="45">
        <f t="shared" si="4"/>
        <v>49.273390980887484</v>
      </c>
      <c r="S40" s="45">
        <f t="shared" si="4"/>
        <v>-8.3278970671922622E-2</v>
      </c>
      <c r="T40" s="41">
        <f t="shared" si="4"/>
        <v>69.249240079392621</v>
      </c>
      <c r="U40" s="41">
        <f t="shared" si="4"/>
        <v>84.988965536385976</v>
      </c>
      <c r="V40" s="41">
        <f t="shared" si="4"/>
        <v>83.123516593334898</v>
      </c>
      <c r="W40" s="41">
        <f t="shared" si="4"/>
        <v>78.926256471470026</v>
      </c>
      <c r="X40" s="41">
        <f t="shared" si="4"/>
        <v>85.105556095326662</v>
      </c>
      <c r="Y40" s="28">
        <f t="shared" si="4"/>
        <v>2.0153510902605243</v>
      </c>
      <c r="Z40" s="24">
        <f t="shared" si="4"/>
        <v>110.09479922828153</v>
      </c>
      <c r="AA40" s="29">
        <f t="shared" si="4"/>
        <v>116.89591516648854</v>
      </c>
      <c r="AB40" s="30">
        <f t="shared" si="4"/>
        <v>0.38308326509084339</v>
      </c>
      <c r="AD40" s="37" t="s">
        <v>69</v>
      </c>
      <c r="AE40" s="38">
        <f>AVERAGE(Z36:AA43)</f>
        <v>100</v>
      </c>
      <c r="AF40" s="34"/>
      <c r="AG40" s="34"/>
      <c r="AH40" s="34"/>
      <c r="AI40" s="34"/>
      <c r="AJ40" s="16"/>
    </row>
    <row r="41" spans="1:36" s="8" customFormat="1">
      <c r="A41" s="43" t="s">
        <v>45</v>
      </c>
      <c r="B41" s="21">
        <v>1585</v>
      </c>
      <c r="C41" s="21">
        <v>1859</v>
      </c>
      <c r="D41" s="21">
        <v>1829</v>
      </c>
      <c r="E41" s="21">
        <v>1919</v>
      </c>
      <c r="F41" s="21">
        <v>2159</v>
      </c>
      <c r="G41" s="22">
        <v>2123</v>
      </c>
      <c r="H41" s="21">
        <v>2231</v>
      </c>
      <c r="I41" s="22">
        <v>2102</v>
      </c>
      <c r="J41" s="23">
        <v>96</v>
      </c>
      <c r="K41" s="24">
        <v>2808</v>
      </c>
      <c r="L41" s="25">
        <v>3067</v>
      </c>
      <c r="M41" s="26">
        <v>60</v>
      </c>
      <c r="N41" s="34"/>
      <c r="P41" s="20" t="s">
        <v>45</v>
      </c>
      <c r="Q41" s="41">
        <f t="shared" si="5"/>
        <v>59.766541285549714</v>
      </c>
      <c r="R41" s="41">
        <f t="shared" si="4"/>
        <v>70.415145668799539</v>
      </c>
      <c r="S41" s="41">
        <f t="shared" si="4"/>
        <v>69.249240079392621</v>
      </c>
      <c r="T41" s="41">
        <f t="shared" si="4"/>
        <v>72.746956847613376</v>
      </c>
      <c r="U41" s="41">
        <f t="shared" si="4"/>
        <v>82.07420156286868</v>
      </c>
      <c r="V41" s="41">
        <f t="shared" si="4"/>
        <v>80.675114855580389</v>
      </c>
      <c r="W41" s="41">
        <f t="shared" si="4"/>
        <v>84.872374977445276</v>
      </c>
      <c r="X41" s="41">
        <f t="shared" si="4"/>
        <v>79.858980942995544</v>
      </c>
      <c r="Y41" s="28">
        <f t="shared" si="4"/>
        <v>1.898760531319833</v>
      </c>
      <c r="Z41" s="24">
        <f t="shared" si="4"/>
        <v>107.29662581370494</v>
      </c>
      <c r="AA41" s="29">
        <f t="shared" si="4"/>
        <v>117.36227740225131</v>
      </c>
      <c r="AB41" s="30">
        <f t="shared" si="4"/>
        <v>0.49967382403153487</v>
      </c>
      <c r="AC41" s="12"/>
      <c r="AD41" s="34"/>
      <c r="AE41" s="34"/>
      <c r="AF41" s="34"/>
      <c r="AG41" s="34"/>
      <c r="AH41" s="34"/>
      <c r="AI41" s="34"/>
      <c r="AJ41" s="16"/>
    </row>
    <row r="42" spans="1:36" s="8" customFormat="1">
      <c r="A42" s="43" t="s">
        <v>46</v>
      </c>
      <c r="B42" s="21">
        <v>2105</v>
      </c>
      <c r="C42" s="21">
        <v>2048</v>
      </c>
      <c r="D42" s="21">
        <v>378</v>
      </c>
      <c r="E42" s="21">
        <v>2048</v>
      </c>
      <c r="F42" s="21">
        <v>2183</v>
      </c>
      <c r="G42" s="22">
        <v>2135</v>
      </c>
      <c r="H42" s="21">
        <v>2495</v>
      </c>
      <c r="I42" s="22">
        <v>2189</v>
      </c>
      <c r="J42" s="23">
        <v>111</v>
      </c>
      <c r="K42" s="24">
        <v>2706</v>
      </c>
      <c r="L42" s="25">
        <v>2898</v>
      </c>
      <c r="M42" s="26">
        <v>69</v>
      </c>
      <c r="N42" s="34"/>
      <c r="P42" s="20" t="s">
        <v>46</v>
      </c>
      <c r="Q42" s="41">
        <f t="shared" si="5"/>
        <v>79.975571501936244</v>
      </c>
      <c r="R42" s="41">
        <f t="shared" si="4"/>
        <v>77.760350882063108</v>
      </c>
      <c r="S42" s="45">
        <f t="shared" si="4"/>
        <v>12.858273071744833</v>
      </c>
      <c r="T42" s="41">
        <f t="shared" si="4"/>
        <v>77.760350882063108</v>
      </c>
      <c r="U42" s="41">
        <f t="shared" si="4"/>
        <v>83.006926034394212</v>
      </c>
      <c r="V42" s="41">
        <f t="shared" si="4"/>
        <v>81.141477091343148</v>
      </c>
      <c r="W42" s="41">
        <f t="shared" si="4"/>
        <v>95.13234416422614</v>
      </c>
      <c r="X42" s="41">
        <f t="shared" si="4"/>
        <v>83.240107152275598</v>
      </c>
      <c r="Y42" s="28">
        <f t="shared" si="4"/>
        <v>2.4817133260232902</v>
      </c>
      <c r="Z42" s="24">
        <f t="shared" si="4"/>
        <v>103.33254680972144</v>
      </c>
      <c r="AA42" s="29">
        <f t="shared" si="4"/>
        <v>110.79434258192569</v>
      </c>
      <c r="AB42" s="30">
        <f t="shared" si="4"/>
        <v>0.84944550085360937</v>
      </c>
      <c r="AC42" s="12"/>
      <c r="AD42" s="34"/>
      <c r="AE42" s="34"/>
      <c r="AF42" s="34"/>
      <c r="AG42" s="34"/>
      <c r="AH42" s="34"/>
      <c r="AI42" s="34"/>
      <c r="AJ42" s="16"/>
    </row>
    <row r="43" spans="1:36" s="8" customFormat="1">
      <c r="A43" s="43" t="s">
        <v>47</v>
      </c>
      <c r="B43" s="21">
        <v>63</v>
      </c>
      <c r="C43" s="21">
        <v>2030</v>
      </c>
      <c r="D43" s="21">
        <v>2000</v>
      </c>
      <c r="E43" s="21">
        <v>2030</v>
      </c>
      <c r="F43" s="21">
        <v>2465</v>
      </c>
      <c r="G43" s="22">
        <v>2198</v>
      </c>
      <c r="H43" s="21">
        <v>2351</v>
      </c>
      <c r="I43" s="22">
        <v>2336</v>
      </c>
      <c r="J43" s="23">
        <v>102</v>
      </c>
      <c r="K43" s="24">
        <v>3004</v>
      </c>
      <c r="L43" s="25">
        <v>2667</v>
      </c>
      <c r="M43" s="26">
        <v>336</v>
      </c>
      <c r="N43" s="34"/>
      <c r="P43" s="20" t="s">
        <v>47</v>
      </c>
      <c r="Q43" s="45">
        <f t="shared" si="5"/>
        <v>0.61626438297222641</v>
      </c>
      <c r="R43" s="41">
        <f t="shared" si="4"/>
        <v>77.060807528418948</v>
      </c>
      <c r="S43" s="41">
        <f t="shared" si="4"/>
        <v>75.894901939012044</v>
      </c>
      <c r="T43" s="41">
        <f t="shared" si="4"/>
        <v>77.060807528418948</v>
      </c>
      <c r="U43" s="41">
        <f t="shared" si="4"/>
        <v>93.966438574819207</v>
      </c>
      <c r="V43" s="41">
        <f t="shared" si="4"/>
        <v>83.589878829097671</v>
      </c>
      <c r="W43" s="41">
        <f t="shared" si="4"/>
        <v>89.535997335072935</v>
      </c>
      <c r="X43" s="41">
        <f t="shared" si="4"/>
        <v>88.953044540369476</v>
      </c>
      <c r="Y43" s="28">
        <f t="shared" si="4"/>
        <v>2.1319416492012158</v>
      </c>
      <c r="Z43" s="24">
        <f t="shared" si="4"/>
        <v>114.91387566449677</v>
      </c>
      <c r="AA43" s="29">
        <f t="shared" si="4"/>
        <v>101.81686954349244</v>
      </c>
      <c r="AB43" s="30">
        <f t="shared" si="4"/>
        <v>11.226005246575152</v>
      </c>
      <c r="AC43" s="12"/>
      <c r="AD43" s="34"/>
      <c r="AE43" s="34"/>
      <c r="AF43" s="34"/>
      <c r="AG43" s="34"/>
      <c r="AH43" s="34"/>
      <c r="AI43" s="34"/>
      <c r="AJ43" s="16"/>
    </row>
    <row r="44" spans="1:36" s="8" customFormat="1">
      <c r="A44" s="18"/>
      <c r="F44" s="39"/>
      <c r="G44" s="18"/>
      <c r="H44" s="34"/>
      <c r="I44" s="34"/>
      <c r="J44" s="34"/>
      <c r="K44" s="34"/>
      <c r="L44" s="34"/>
      <c r="M44" s="34"/>
      <c r="U44" s="34"/>
      <c r="V44" s="34"/>
      <c r="W44" s="34"/>
      <c r="X44" s="34"/>
      <c r="Y44" s="34"/>
      <c r="Z44" s="34"/>
      <c r="AA44" s="34"/>
      <c r="AC44" s="40"/>
      <c r="AD44" s="34"/>
      <c r="AE44" s="34"/>
      <c r="AF44" s="34"/>
      <c r="AG44" s="34"/>
      <c r="AH44" s="34"/>
      <c r="AI44" s="34"/>
      <c r="AJ44" s="1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29" orientation="portrait" cellComments="asDisplayed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91</v>
      </c>
      <c r="B2">
        <v>1</v>
      </c>
      <c r="C2" t="s">
        <v>92</v>
      </c>
      <c r="D2" t="s">
        <v>93</v>
      </c>
    </row>
    <row r="3" spans="1:4">
      <c r="A3" t="s">
        <v>94</v>
      </c>
      <c r="B3">
        <v>1</v>
      </c>
      <c r="C3" t="s">
        <v>92</v>
      </c>
      <c r="D3" t="s">
        <v>95</v>
      </c>
    </row>
    <row r="4" spans="1:4">
      <c r="A4" t="s">
        <v>96</v>
      </c>
      <c r="B4">
        <v>1</v>
      </c>
      <c r="C4" t="s">
        <v>92</v>
      </c>
      <c r="D4" t="s">
        <v>97</v>
      </c>
    </row>
    <row r="5" spans="1:4">
      <c r="A5" t="s">
        <v>98</v>
      </c>
      <c r="B5">
        <v>1</v>
      </c>
      <c r="C5" t="s">
        <v>92</v>
      </c>
      <c r="D5" t="s">
        <v>99</v>
      </c>
    </row>
    <row r="6" spans="1:4">
      <c r="A6" t="s">
        <v>100</v>
      </c>
      <c r="B6">
        <v>1</v>
      </c>
      <c r="C6" t="s">
        <v>92</v>
      </c>
      <c r="D6" t="s">
        <v>101</v>
      </c>
    </row>
    <row r="7" spans="1:4">
      <c r="A7" t="s">
        <v>102</v>
      </c>
      <c r="B7">
        <v>1</v>
      </c>
      <c r="C7" t="s">
        <v>92</v>
      </c>
      <c r="D7" t="s">
        <v>103</v>
      </c>
    </row>
    <row r="8" spans="1:4">
      <c r="A8" t="s">
        <v>104</v>
      </c>
      <c r="B8">
        <v>1</v>
      </c>
      <c r="C8" t="s">
        <v>92</v>
      </c>
      <c r="D8" t="s">
        <v>105</v>
      </c>
    </row>
    <row r="9" spans="1:4">
      <c r="A9" t="s">
        <v>106</v>
      </c>
      <c r="B9">
        <v>1</v>
      </c>
      <c r="C9" t="s">
        <v>92</v>
      </c>
      <c r="D9" t="s">
        <v>107</v>
      </c>
    </row>
    <row r="10" spans="1:4">
      <c r="A10" t="s">
        <v>108</v>
      </c>
      <c r="B10">
        <v>1</v>
      </c>
      <c r="C10" t="s">
        <v>92</v>
      </c>
      <c r="D10" t="s">
        <v>109</v>
      </c>
    </row>
    <row r="11" spans="1:4">
      <c r="A11" t="s">
        <v>110</v>
      </c>
      <c r="B11">
        <v>1</v>
      </c>
      <c r="C11" t="s">
        <v>92</v>
      </c>
      <c r="D11" t="s">
        <v>111</v>
      </c>
    </row>
    <row r="12" spans="1:4">
      <c r="A12" t="s">
        <v>112</v>
      </c>
      <c r="B12">
        <v>1</v>
      </c>
      <c r="C12" t="s">
        <v>92</v>
      </c>
      <c r="D12" t="s">
        <v>113</v>
      </c>
    </row>
    <row r="13" spans="1:4">
      <c r="A13" t="s">
        <v>114</v>
      </c>
      <c r="B13">
        <v>1</v>
      </c>
      <c r="C13" t="s">
        <v>92</v>
      </c>
      <c r="D13" t="s">
        <v>115</v>
      </c>
    </row>
    <row r="14" spans="1:4">
      <c r="A14" t="s">
        <v>116</v>
      </c>
      <c r="B14">
        <v>1</v>
      </c>
      <c r="C14" t="s">
        <v>92</v>
      </c>
      <c r="D14" t="s">
        <v>117</v>
      </c>
    </row>
    <row r="15" spans="1:4">
      <c r="A15" t="s">
        <v>118</v>
      </c>
      <c r="B15">
        <v>1</v>
      </c>
      <c r="C15" t="s">
        <v>92</v>
      </c>
      <c r="D15" t="s">
        <v>119</v>
      </c>
    </row>
    <row r="16" spans="1:4">
      <c r="A16" t="s">
        <v>120</v>
      </c>
      <c r="B16">
        <v>1</v>
      </c>
      <c r="C16" t="s">
        <v>92</v>
      </c>
      <c r="D16" t="s">
        <v>121</v>
      </c>
    </row>
    <row r="17" spans="1:4">
      <c r="A17" t="s">
        <v>122</v>
      </c>
      <c r="B17">
        <v>1</v>
      </c>
      <c r="C17" t="s">
        <v>92</v>
      </c>
      <c r="D17" t="s">
        <v>123</v>
      </c>
    </row>
    <row r="18" spans="1:4">
      <c r="A18" t="s">
        <v>124</v>
      </c>
      <c r="B18">
        <v>1</v>
      </c>
      <c r="C18" t="s">
        <v>92</v>
      </c>
      <c r="D18" t="s">
        <v>125</v>
      </c>
    </row>
    <row r="19" spans="1:4">
      <c r="A19" t="s">
        <v>126</v>
      </c>
      <c r="B19">
        <v>1</v>
      </c>
      <c r="C19" t="s">
        <v>92</v>
      </c>
      <c r="D19" t="s">
        <v>127</v>
      </c>
    </row>
    <row r="20" spans="1:4">
      <c r="A20" t="s">
        <v>128</v>
      </c>
      <c r="B20">
        <v>1</v>
      </c>
      <c r="C20" t="s">
        <v>92</v>
      </c>
      <c r="D20" t="s">
        <v>129</v>
      </c>
    </row>
    <row r="21" spans="1:4">
      <c r="A21" t="s">
        <v>130</v>
      </c>
      <c r="B21">
        <v>1</v>
      </c>
      <c r="C21" t="s">
        <v>92</v>
      </c>
      <c r="D21" t="s">
        <v>131</v>
      </c>
    </row>
    <row r="22" spans="1:4">
      <c r="A22" s="54" t="s">
        <v>132</v>
      </c>
      <c r="B22">
        <v>1</v>
      </c>
      <c r="C22" t="s">
        <v>92</v>
      </c>
      <c r="D22" t="s">
        <v>133</v>
      </c>
    </row>
    <row r="23" spans="1:4">
      <c r="A23" t="s">
        <v>134</v>
      </c>
      <c r="B23">
        <v>1</v>
      </c>
      <c r="C23" t="s">
        <v>92</v>
      </c>
      <c r="D23" t="s">
        <v>135</v>
      </c>
    </row>
    <row r="24" spans="1:4">
      <c r="A24" t="s">
        <v>136</v>
      </c>
      <c r="B24">
        <v>1</v>
      </c>
      <c r="C24" t="s">
        <v>92</v>
      </c>
      <c r="D24" t="s">
        <v>137</v>
      </c>
    </row>
    <row r="25" spans="1:4">
      <c r="A25" t="s">
        <v>138</v>
      </c>
      <c r="B25">
        <v>1</v>
      </c>
      <c r="C25" t="s">
        <v>92</v>
      </c>
      <c r="D25" t="s">
        <v>139</v>
      </c>
    </row>
    <row r="26" spans="1:4">
      <c r="A26" t="s">
        <v>140</v>
      </c>
      <c r="B26">
        <v>1</v>
      </c>
      <c r="C26" t="s">
        <v>92</v>
      </c>
      <c r="D26" t="s">
        <v>141</v>
      </c>
    </row>
    <row r="27" spans="1:4">
      <c r="A27" t="s">
        <v>142</v>
      </c>
      <c r="B27">
        <v>1</v>
      </c>
      <c r="C27" t="s">
        <v>92</v>
      </c>
      <c r="D27" t="s">
        <v>143</v>
      </c>
    </row>
    <row r="28" spans="1:4">
      <c r="A28" t="s">
        <v>144</v>
      </c>
      <c r="B28">
        <v>1</v>
      </c>
      <c r="C28" t="s">
        <v>92</v>
      </c>
      <c r="D28" t="s">
        <v>145</v>
      </c>
    </row>
    <row r="29" spans="1:4">
      <c r="A29" t="s">
        <v>146</v>
      </c>
      <c r="B29">
        <v>1</v>
      </c>
      <c r="C29" t="s">
        <v>92</v>
      </c>
      <c r="D29" t="s">
        <v>147</v>
      </c>
    </row>
    <row r="30" spans="1:4">
      <c r="A30" t="s">
        <v>148</v>
      </c>
      <c r="B30">
        <v>1</v>
      </c>
      <c r="C30" t="s">
        <v>92</v>
      </c>
      <c r="D30" t="s">
        <v>149</v>
      </c>
    </row>
    <row r="31" spans="1:4">
      <c r="A31" t="s">
        <v>150</v>
      </c>
      <c r="B31">
        <v>1</v>
      </c>
      <c r="C31" t="s">
        <v>92</v>
      </c>
      <c r="D31" t="s">
        <v>151</v>
      </c>
    </row>
    <row r="32" spans="1:4">
      <c r="A32" t="s">
        <v>152</v>
      </c>
      <c r="B32">
        <v>1</v>
      </c>
      <c r="C32" t="s">
        <v>92</v>
      </c>
      <c r="D32" t="s">
        <v>153</v>
      </c>
    </row>
    <row r="33" spans="1:4">
      <c r="A33" t="s">
        <v>154</v>
      </c>
      <c r="B33">
        <v>1</v>
      </c>
      <c r="C33" t="s">
        <v>92</v>
      </c>
      <c r="D33" t="s">
        <v>155</v>
      </c>
    </row>
    <row r="34" spans="1:4">
      <c r="A34" t="s">
        <v>156</v>
      </c>
      <c r="B34">
        <v>1</v>
      </c>
      <c r="C34" t="s">
        <v>92</v>
      </c>
      <c r="D34" t="s">
        <v>157</v>
      </c>
    </row>
    <row r="35" spans="1:4">
      <c r="A35" t="s">
        <v>158</v>
      </c>
      <c r="B35">
        <v>1</v>
      </c>
      <c r="C35" t="s">
        <v>92</v>
      </c>
      <c r="D35" t="s">
        <v>159</v>
      </c>
    </row>
    <row r="36" spans="1:4">
      <c r="A36" t="s">
        <v>160</v>
      </c>
      <c r="B36">
        <v>1</v>
      </c>
      <c r="C36" t="s">
        <v>92</v>
      </c>
      <c r="D36" t="s">
        <v>161</v>
      </c>
    </row>
    <row r="37" spans="1:4">
      <c r="A37" t="s">
        <v>163</v>
      </c>
      <c r="B37">
        <v>1</v>
      </c>
      <c r="C37" t="s">
        <v>92</v>
      </c>
      <c r="D37" t="s">
        <v>164</v>
      </c>
    </row>
  </sheetData>
  <sheetProtection password="D556" sheet="1" objects="1" scenarios="1"/>
  <pageMargins left="0.7" right="0.7" top="0.75" bottom="0.75" header="0.3" footer="0.3"/>
  <pageSetup paperSize="0" scale="0" orientation="portrait" usePrinterDefaults="0" cellComments="asDisplayed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J38"/>
  <sheetViews>
    <sheetView view="pageBreakPreview" topLeftCell="A4" zoomScale="60" zoomScaleNormal="100" workbookViewId="0">
      <selection activeCell="I6" sqref="I6"/>
    </sheetView>
  </sheetViews>
  <sheetFormatPr defaultRowHeight="15"/>
  <cols>
    <col min="1" max="2" width="9.140625" style="12"/>
    <col min="3" max="3" width="13.5703125" style="12" bestFit="1" customWidth="1"/>
    <col min="4" max="6" width="15.85546875" style="12" bestFit="1" customWidth="1"/>
    <col min="7" max="7" width="19.28515625" style="12" bestFit="1" customWidth="1"/>
    <col min="8" max="8" width="14.5703125" style="12" bestFit="1" customWidth="1"/>
    <col min="9" max="9" width="53.85546875" customWidth="1"/>
    <col min="10" max="10" width="68.140625" customWidth="1"/>
    <col min="11" max="16384" width="9.140625" style="12"/>
  </cols>
  <sheetData>
    <row r="1" spans="2:10" ht="18.75">
      <c r="C1" s="46" t="s">
        <v>38</v>
      </c>
      <c r="D1" s="46" t="s">
        <v>74</v>
      </c>
      <c r="E1" s="46" t="s">
        <v>75</v>
      </c>
      <c r="F1" s="46" t="s">
        <v>76</v>
      </c>
      <c r="G1" s="46" t="s">
        <v>78</v>
      </c>
      <c r="H1" s="46" t="s">
        <v>77</v>
      </c>
      <c r="I1" s="50" t="s">
        <v>162</v>
      </c>
      <c r="J1" s="50" t="s">
        <v>165</v>
      </c>
    </row>
    <row r="2" spans="2:10" ht="195" customHeight="1">
      <c r="B2" s="47">
        <v>1</v>
      </c>
      <c r="C2" s="47" t="s">
        <v>0</v>
      </c>
      <c r="D2" s="48">
        <v>-3.2635364832241214</v>
      </c>
      <c r="E2" s="48">
        <v>-1.3454800280308337</v>
      </c>
      <c r="F2" s="48">
        <v>-0.43305064749399713</v>
      </c>
      <c r="G2" s="48">
        <f>AVERAGE(D2:F2)</f>
        <v>-1.6806890529163174</v>
      </c>
      <c r="H2" s="48">
        <f>100-G2</f>
        <v>101.68068905291632</v>
      </c>
      <c r="I2" s="51" t="str">
        <f>_xll.JChemExcel.Functions.JCSYSStructure("7196F6072B421C073C687B3CCCBC42FC")</f>
        <v/>
      </c>
      <c r="J2" s="51" t="str">
        <f>_xll.JChemExcel.Functions.JCSYSStructure("7196F6072B421C073C687B3CCCBC42FC")</f>
        <v/>
      </c>
    </row>
    <row r="3" spans="2:10" ht="198.75" customHeight="1">
      <c r="B3" s="12">
        <v>2</v>
      </c>
      <c r="C3" s="12" t="s">
        <v>1</v>
      </c>
      <c r="D3" s="49">
        <v>72.664925851111008</v>
      </c>
      <c r="E3" s="49">
        <v>79.75706610604999</v>
      </c>
      <c r="F3" s="49">
        <v>81.024886532402462</v>
      </c>
      <c r="G3" s="49">
        <f t="shared" ref="G3:G37" si="0">AVERAGE(D3:F3)</f>
        <v>77.815626163187815</v>
      </c>
      <c r="H3" s="49">
        <f t="shared" ref="H3:H37" si="1">100-G3</f>
        <v>22.184373836812185</v>
      </c>
      <c r="I3" s="52" t="str">
        <f>_xll.JChemExcel.Functions.JCSYSStructure("B2C724CF54E4317C7FD2BC06D80C3E7C")</f>
        <v/>
      </c>
      <c r="J3" s="52" t="str">
        <f>_xll.JChemExcel.Functions.JCSYSStructure("B2C724CF54E4317C7FD2BC06D80C3E7C")</f>
        <v/>
      </c>
    </row>
    <row r="4" spans="2:10" ht="176.25" customHeight="1">
      <c r="B4" s="12">
        <v>3</v>
      </c>
      <c r="C4" s="12" t="s">
        <v>2</v>
      </c>
      <c r="D4" s="49">
        <v>85.246095482090951</v>
      </c>
      <c r="E4" s="49">
        <v>87.291754263022654</v>
      </c>
      <c r="F4" s="49">
        <v>86.85441447943704</v>
      </c>
      <c r="G4" s="49">
        <f t="shared" si="0"/>
        <v>86.46408807485021</v>
      </c>
      <c r="H4" s="49">
        <f t="shared" si="1"/>
        <v>13.53591192514979</v>
      </c>
      <c r="I4" s="52" t="str">
        <f>_xll.JChemExcel.Functions.JCSYSStructure("1D2E9B206E8ED522FF13C8E97DB3EE22")</f>
        <v/>
      </c>
      <c r="J4" s="52" t="str">
        <f>_xll.JChemExcel.Functions.JCSYSStructure("1D2E9B206E8ED522FF13C8E97DB3EE22")</f>
        <v/>
      </c>
    </row>
    <row r="5" spans="2:10" ht="204.75" customHeight="1">
      <c r="B5" s="12">
        <v>4</v>
      </c>
      <c r="C5" s="12" t="s">
        <v>3</v>
      </c>
      <c r="D5" s="49">
        <v>74.320342907818898</v>
      </c>
      <c r="E5" s="49">
        <v>90.117262321887409</v>
      </c>
      <c r="F5" s="49">
        <v>81.724429886046607</v>
      </c>
      <c r="G5" s="49">
        <f t="shared" si="0"/>
        <v>82.054011705250971</v>
      </c>
      <c r="H5" s="49">
        <f t="shared" si="1"/>
        <v>17.945988294749029</v>
      </c>
      <c r="I5" s="52" t="str">
        <f>_xll.JChemExcel.Functions.JCSYSStructure("95E41BA84E5472F06ED4A11B83CED0C7")</f>
        <v/>
      </c>
      <c r="J5" s="52" t="str">
        <f>_xll.JChemExcel.Functions.JCSYSStructure("95E41BA84E5472F06ED4A11B83CED0C7")</f>
        <v/>
      </c>
    </row>
    <row r="6" spans="2:10" ht="168.75" customHeight="1">
      <c r="B6" s="47">
        <v>5</v>
      </c>
      <c r="C6" s="47" t="s">
        <v>4</v>
      </c>
      <c r="D6" s="48">
        <v>78.955510666600986</v>
      </c>
      <c r="E6" s="48">
        <v>18.747021723896289</v>
      </c>
      <c r="F6" s="48">
        <v>46.824989243132961</v>
      </c>
      <c r="G6" s="48">
        <f t="shared" si="0"/>
        <v>48.175840544543412</v>
      </c>
      <c r="H6" s="48">
        <f t="shared" si="1"/>
        <v>51.824159455456588</v>
      </c>
      <c r="I6" s="52" t="str">
        <f>_xll.JChemExcel.Functions.JCSYSStructure("DBE8F07AE159533C99F6C335055E058D")</f>
        <v/>
      </c>
      <c r="J6" s="52" t="str">
        <f>_xll.JChemExcel.Functions.JCSYSStructure("DBE8F07AE159533C99F6C335055E058D")</f>
        <v/>
      </c>
    </row>
    <row r="7" spans="2:10" ht="351.75" customHeight="1">
      <c r="B7" s="12">
        <v>6</v>
      </c>
      <c r="C7" s="12" t="s">
        <v>5</v>
      </c>
      <c r="D7" s="49">
        <v>71.009508794403104</v>
      </c>
      <c r="E7" s="49">
        <v>68.768979210464849</v>
      </c>
      <c r="F7" s="49">
        <v>59.766541285549714</v>
      </c>
      <c r="G7" s="49">
        <f t="shared" si="0"/>
        <v>66.515009763472548</v>
      </c>
      <c r="H7" s="49">
        <f t="shared" si="1"/>
        <v>33.484990236527452</v>
      </c>
      <c r="I7" s="52" t="str">
        <f>_xll.JChemExcel.Functions.JCSYSStructure("967B22454294141EDC065320C94687B3")</f>
        <v/>
      </c>
      <c r="J7" s="52" t="str">
        <f>_xll.JChemExcel.Functions.JCSYSStructure("967B22454294141EDC065320C94687B3")</f>
        <v/>
      </c>
    </row>
    <row r="8" spans="2:10" ht="144" customHeight="1">
      <c r="B8" s="12">
        <v>7</v>
      </c>
      <c r="C8" s="12" t="s">
        <v>6</v>
      </c>
      <c r="D8" s="49">
        <v>77.962260432576244</v>
      </c>
      <c r="E8" s="49">
        <v>71.908432609203459</v>
      </c>
      <c r="F8" s="49">
        <v>79.975571501936244</v>
      </c>
      <c r="G8" s="49">
        <f t="shared" si="0"/>
        <v>76.615421514571992</v>
      </c>
      <c r="H8" s="49">
        <f t="shared" si="1"/>
        <v>23.384578485428008</v>
      </c>
      <c r="I8" s="51" t="str">
        <f>_xll.JChemExcel.Functions.JCSYSStructure("7F8F882988B7C4B2A5DD83C541026757")</f>
        <v/>
      </c>
      <c r="J8" s="51" t="str">
        <f>_xll.JChemExcel.Functions.JCSYSStructure("7F8F882988B7C4B2A5DD83C541026757")</f>
        <v/>
      </c>
    </row>
    <row r="9" spans="2:10" ht="111" customHeight="1">
      <c r="B9" s="47">
        <v>8</v>
      </c>
      <c r="C9" s="47" t="s">
        <v>7</v>
      </c>
      <c r="D9" s="48">
        <v>-1.277036015174656</v>
      </c>
      <c r="E9" s="48">
        <v>-8.9698668535388618E-2</v>
      </c>
      <c r="F9" s="48">
        <v>0.61626438297222641</v>
      </c>
      <c r="G9" s="48">
        <f t="shared" si="0"/>
        <v>-0.25015676691260608</v>
      </c>
      <c r="H9" s="48">
        <f t="shared" si="1"/>
        <v>100.25015676691261</v>
      </c>
      <c r="I9" s="51" t="str">
        <f>_xll.JChemExcel.Functions.JCSYSStructure("121D3F2D5E16463F000979449DEE64F8")</f>
        <v/>
      </c>
      <c r="J9" s="51" t="str">
        <f>_xll.JChemExcel.Functions.JCSYSStructure("121D3F2D5E16463F000979449DEE64F8")</f>
        <v/>
      </c>
    </row>
    <row r="10" spans="2:10" ht="213.75" customHeight="1">
      <c r="B10" s="12">
        <v>9</v>
      </c>
      <c r="C10" s="12" t="s">
        <v>8</v>
      </c>
      <c r="D10" s="49">
        <v>75.644676553185192</v>
      </c>
      <c r="E10" s="49">
        <v>78.8152300864284</v>
      </c>
      <c r="F10" s="49">
        <v>78.11012255888518</v>
      </c>
      <c r="G10" s="49">
        <f t="shared" si="0"/>
        <v>77.523343066166262</v>
      </c>
      <c r="H10" s="49">
        <f t="shared" si="1"/>
        <v>22.476656933833738</v>
      </c>
      <c r="I10" s="51" t="str">
        <f>_xll.JChemExcel.Functions.JCSYSStructure("1F25637FC860B12B87E60DAE0A19E71B")</f>
        <v/>
      </c>
      <c r="J10" s="51" t="str">
        <f>_xll.JChemExcel.Functions.JCSYSStructure("1F25637FC860B12B87E60DAE0A19E71B")</f>
        <v/>
      </c>
    </row>
    <row r="11" spans="2:10" ht="204" customHeight="1">
      <c r="B11" s="47">
        <v>10</v>
      </c>
      <c r="C11" s="47" t="s">
        <v>9</v>
      </c>
      <c r="D11" s="48">
        <v>-0.94595260383307855</v>
      </c>
      <c r="E11" s="48">
        <v>1.4800280308339175</v>
      </c>
      <c r="F11" s="48">
        <v>1.4323982955570669</v>
      </c>
      <c r="G11" s="48">
        <f t="shared" si="0"/>
        <v>0.65549124085263533</v>
      </c>
      <c r="H11" s="48">
        <f t="shared" si="1"/>
        <v>99.344508759147359</v>
      </c>
      <c r="I11" s="53" t="str">
        <f>_xll.JChemExcel.Functions.JCSYSStructure("19D186A2AFABDCFE726ED2D49C6CB673")</f>
        <v/>
      </c>
      <c r="J11" s="53" t="str">
        <f>_xll.JChemExcel.Functions.JCSYSStructure("19D186A2AFABDCFE726ED2D49C6CB673")</f>
        <v/>
      </c>
    </row>
    <row r="12" spans="2:10" ht="206.25" customHeight="1">
      <c r="B12" s="12">
        <v>11</v>
      </c>
      <c r="C12" s="12" t="s">
        <v>10</v>
      </c>
      <c r="D12" s="49">
        <v>79.9487609006257</v>
      </c>
      <c r="E12" s="49">
        <v>80.698902125671566</v>
      </c>
      <c r="F12" s="49">
        <v>85.455327772148735</v>
      </c>
      <c r="G12" s="49">
        <f t="shared" si="0"/>
        <v>82.034330266148672</v>
      </c>
      <c r="H12" s="49">
        <f t="shared" si="1"/>
        <v>17.965669733851328</v>
      </c>
      <c r="I12" s="51" t="str">
        <f>_xll.JChemExcel.Functions.JCSYSStructure("196C214326ED239DF2CEE1D4150D1C8E")</f>
        <v/>
      </c>
      <c r="J12" s="51" t="str">
        <f>_xll.JChemExcel.Functions.JCSYSStructure("196C214326ED239DF2CEE1D4150D1C8E")</f>
        <v/>
      </c>
    </row>
    <row r="13" spans="2:10" ht="114.75" customHeight="1">
      <c r="B13" s="12">
        <v>12</v>
      </c>
      <c r="C13" s="12" t="s">
        <v>11</v>
      </c>
      <c r="D13" s="49">
        <v>71.340592205744684</v>
      </c>
      <c r="E13" s="49">
        <v>92.000934361130575</v>
      </c>
      <c r="F13" s="49">
        <v>109.97820866934084</v>
      </c>
      <c r="G13" s="49">
        <f t="shared" si="0"/>
        <v>91.106578412072039</v>
      </c>
      <c r="H13" s="49">
        <f t="shared" si="1"/>
        <v>8.8934215879279606</v>
      </c>
      <c r="I13" s="51" t="str">
        <f>_xll.JChemExcel.Functions.JCSYSStructure("1EB985116497CBCC2CEAD85F0708A41F")</f>
        <v/>
      </c>
      <c r="J13" s="51" t="str">
        <f>_xll.JChemExcel.Functions.JCSYSStructure("1EB985116497CBCC2CEAD85F0708A41F")</f>
        <v/>
      </c>
    </row>
    <row r="14" spans="2:10" ht="161.25" customHeight="1">
      <c r="B14" s="47">
        <v>13</v>
      </c>
      <c r="C14" s="47" t="s">
        <v>12</v>
      </c>
      <c r="D14" s="48">
        <v>40.108390402522545</v>
      </c>
      <c r="E14" s="48">
        <v>47.002102312543805</v>
      </c>
      <c r="F14" s="48">
        <v>49.273390980887484</v>
      </c>
      <c r="G14" s="48">
        <f t="shared" si="0"/>
        <v>45.461294565317949</v>
      </c>
      <c r="H14" s="48">
        <f t="shared" si="1"/>
        <v>54.538705434682051</v>
      </c>
      <c r="I14" s="51" t="str">
        <f>_xll.JChemExcel.Functions.JCSYSStructure("3FC1CD28147DABE51EAA2773FB6C19B3")</f>
        <v/>
      </c>
      <c r="J14" s="51" t="str">
        <f>_xll.JChemExcel.Functions.JCSYSStructure("3FC1CD28147DABE51EAA2773FB6C19B3")</f>
        <v/>
      </c>
    </row>
    <row r="15" spans="2:10" ht="197.25" customHeight="1">
      <c r="B15" s="12">
        <v>14</v>
      </c>
      <c r="C15" s="12" t="s">
        <v>13</v>
      </c>
      <c r="D15" s="49">
        <v>86.57042912745726</v>
      </c>
      <c r="E15" s="49">
        <v>84.780191544031766</v>
      </c>
      <c r="F15" s="49">
        <v>70.415145668799539</v>
      </c>
      <c r="G15" s="49">
        <f t="shared" si="0"/>
        <v>80.588588780096188</v>
      </c>
      <c r="H15" s="49">
        <f t="shared" si="1"/>
        <v>19.411411219903812</v>
      </c>
      <c r="I15" s="51" t="str">
        <f>_xll.JChemExcel.Functions.JCSYSStructure("31A3E0131CC726D1610139DD031C162E")</f>
        <v/>
      </c>
      <c r="J15" s="51" t="str">
        <f>_xll.JChemExcel.Functions.JCSYSStructure("31A3E0131CC726D1610139DD031C162E")</f>
        <v/>
      </c>
    </row>
    <row r="16" spans="2:10" ht="166.5" customHeight="1">
      <c r="B16" s="12">
        <v>15</v>
      </c>
      <c r="C16" s="12" t="s">
        <v>14</v>
      </c>
      <c r="D16" s="49">
        <v>86.57042912745726</v>
      </c>
      <c r="E16" s="49">
        <v>74.419995328194346</v>
      </c>
      <c r="F16" s="49">
        <v>77.760350882063108</v>
      </c>
      <c r="G16" s="49">
        <f t="shared" si="0"/>
        <v>79.583591779238233</v>
      </c>
      <c r="H16" s="49">
        <f t="shared" si="1"/>
        <v>20.416408220761767</v>
      </c>
      <c r="I16" s="51" t="str">
        <f>_xll.JChemExcel.Functions.JCSYSStructure("8335CFA27732C586EC018F81ED506579")</f>
        <v/>
      </c>
      <c r="J16" s="51" t="str">
        <f>_xll.JChemExcel.Functions.JCSYSStructure("8335CFA27732C586EC018F81ED506579")</f>
        <v/>
      </c>
    </row>
    <row r="17" spans="2:10" ht="183.75" customHeight="1">
      <c r="B17" s="12">
        <v>16</v>
      </c>
      <c r="C17" s="12" t="s">
        <v>15</v>
      </c>
      <c r="D17" s="49">
        <v>81.273094545992024</v>
      </c>
      <c r="E17" s="49">
        <v>81.640738145293156</v>
      </c>
      <c r="F17" s="49">
        <v>77.060807528418948</v>
      </c>
      <c r="G17" s="49">
        <f t="shared" si="0"/>
        <v>79.991546739901366</v>
      </c>
      <c r="H17" s="49">
        <f t="shared" si="1"/>
        <v>20.008453260098634</v>
      </c>
      <c r="I17" s="51" t="str">
        <f>_xll.JChemExcel.Functions.JCSYSStructure("FCCB041D8E8EB051417FC6236F473BC3")</f>
        <v/>
      </c>
      <c r="J17" s="51" t="str">
        <f>_xll.JChemExcel.Functions.JCSYSStructure("FCCB041D8E8EB051417FC6236F473BC3")</f>
        <v/>
      </c>
    </row>
    <row r="18" spans="2:10" ht="153.75" customHeight="1">
      <c r="B18" s="12">
        <v>17</v>
      </c>
      <c r="C18" s="12" t="s">
        <v>16</v>
      </c>
      <c r="D18" s="49">
        <v>96.502931467704585</v>
      </c>
      <c r="E18" s="49">
        <v>95.454333099743053</v>
      </c>
      <c r="F18" s="49">
        <v>83.706469388038357</v>
      </c>
      <c r="G18" s="49">
        <f t="shared" si="0"/>
        <v>91.887911318495341</v>
      </c>
      <c r="H18" s="49">
        <f t="shared" si="1"/>
        <v>8.1120886815046589</v>
      </c>
      <c r="I18" s="51" t="str">
        <f>_xll.JChemExcel.Functions.JCSYSStructure("3588F9AB795071F49DDB6A7087F70254")</f>
        <v/>
      </c>
      <c r="J18" s="51" t="str">
        <f>_xll.JChemExcel.Functions.JCSYSStructure("3588F9AB795071F49DDB6A7087F70254")</f>
        <v/>
      </c>
    </row>
    <row r="19" spans="2:10" ht="84.75" customHeight="1">
      <c r="B19" s="12">
        <v>18</v>
      </c>
      <c r="C19" s="12" t="s">
        <v>17</v>
      </c>
      <c r="D19" s="49">
        <v>63.615312607774541</v>
      </c>
      <c r="E19" s="49">
        <v>74.419995328194346</v>
      </c>
      <c r="F19" s="49">
        <v>70.298555109858853</v>
      </c>
      <c r="G19" s="49">
        <f t="shared" si="0"/>
        <v>69.444621015275914</v>
      </c>
      <c r="H19" s="49">
        <f t="shared" si="1"/>
        <v>30.555378984724086</v>
      </c>
      <c r="I19" s="51" t="str">
        <f>_xll.JChemExcel.Functions.JCSYSStructure("B9873001D9C4036F894B34A2EB72128C")</f>
        <v/>
      </c>
      <c r="J19" s="51" t="str">
        <f>_xll.JChemExcel.Functions.JCSYSStructure("B9873001D9C4036F894B34A2EB72128C")</f>
        <v/>
      </c>
    </row>
    <row r="20" spans="2:10" ht="196.5" customHeight="1">
      <c r="B20" s="12">
        <v>19</v>
      </c>
      <c r="C20" s="12" t="s">
        <v>18</v>
      </c>
      <c r="D20" s="49">
        <v>78.624427255259405</v>
      </c>
      <c r="E20" s="49">
        <v>76.931558047185234</v>
      </c>
      <c r="F20" s="49">
        <v>75.778311380071344</v>
      </c>
      <c r="G20" s="49">
        <f t="shared" si="0"/>
        <v>77.111432227505318</v>
      </c>
      <c r="H20" s="49">
        <f t="shared" si="1"/>
        <v>22.888567772494682</v>
      </c>
      <c r="I20" s="51" t="str">
        <f>_xll.JChemExcel.Functions.JCSYSStructure("71D32E1D813925C501F329EF4F28457F")</f>
        <v/>
      </c>
      <c r="J20" s="51" t="str">
        <f>_xll.JChemExcel.Functions.JCSYSStructure("71D32E1D813925C501F329EF4F28457F")</f>
        <v/>
      </c>
    </row>
    <row r="21" spans="2:10" ht="157.5" customHeight="1">
      <c r="B21" s="12">
        <v>20</v>
      </c>
      <c r="C21" s="12" t="s">
        <v>19</v>
      </c>
      <c r="D21" s="49">
        <v>75.975759964526773</v>
      </c>
      <c r="E21" s="49">
        <v>95.768278439616921</v>
      </c>
      <c r="F21" s="49">
        <v>127.97201826585423</v>
      </c>
      <c r="G21" s="49">
        <f t="shared" si="0"/>
        <v>99.905352223332628</v>
      </c>
      <c r="H21" s="49">
        <f t="shared" si="1"/>
        <v>9.4647776667372341E-2</v>
      </c>
      <c r="I21" s="51" t="str">
        <f>_xll.JChemExcel.Functions.JCSYSStructure("7EDF8C427DCE3FA84E0D48E203B6665F")</f>
        <v/>
      </c>
      <c r="J21" s="51" t="str">
        <f>_xll.JChemExcel.Functions.JCSYSStructure("7EDF8C427DCE3FA84E0D48E203B6665F")</f>
        <v/>
      </c>
    </row>
    <row r="22" spans="2:10" ht="112.5" customHeight="1">
      <c r="B22" s="47">
        <v>21</v>
      </c>
      <c r="C22" s="47" t="s">
        <v>20</v>
      </c>
      <c r="D22" s="48">
        <v>-1.9392028378578112</v>
      </c>
      <c r="E22" s="48">
        <v>-0.71758934828311105</v>
      </c>
      <c r="F22" s="48">
        <v>-8.3278970671922622E-2</v>
      </c>
      <c r="G22" s="48">
        <f t="shared" si="0"/>
        <v>-0.91335705227094843</v>
      </c>
      <c r="H22" s="48">
        <f t="shared" si="1"/>
        <v>100.91335705227095</v>
      </c>
      <c r="I22" s="51" t="str">
        <f>_xll.JChemExcel.Functions.JCSYSStructure("1178C4677910C474FC61A05CD17F308F")</f>
        <v/>
      </c>
      <c r="J22" s="51" t="str">
        <f>_xll.JChemExcel.Functions.JCSYSStructure("1178C4677910C474FC61A05CD17F308F")</f>
        <v/>
      </c>
    </row>
    <row r="23" spans="2:10" ht="169.5" customHeight="1">
      <c r="B23" s="12">
        <v>22</v>
      </c>
      <c r="C23" s="12" t="s">
        <v>21</v>
      </c>
      <c r="D23" s="49">
        <v>81.935261368675171</v>
      </c>
      <c r="E23" s="49">
        <v>75.361831347815937</v>
      </c>
      <c r="F23" s="49">
        <v>69.249240079392621</v>
      </c>
      <c r="G23" s="49">
        <f t="shared" si="0"/>
        <v>75.515444265294576</v>
      </c>
      <c r="H23" s="49">
        <f t="shared" si="1"/>
        <v>24.484555734705424</v>
      </c>
      <c r="I23" s="51" t="str">
        <f>_xll.JChemExcel.Functions.JCSYSStructure("7E4886BD0CAA9D81B33C48BE5A1A348F")</f>
        <v/>
      </c>
      <c r="J23" s="51" t="str">
        <f>_xll.JChemExcel.Functions.JCSYSStructure("7E4886BD0CAA9D81B33C48BE5A1A348F")</f>
        <v/>
      </c>
    </row>
    <row r="24" spans="2:10" ht="153.75" customHeight="1">
      <c r="B24" s="47">
        <v>23</v>
      </c>
      <c r="C24" s="47" t="s">
        <v>22</v>
      </c>
      <c r="D24" s="48">
        <v>6.3378824456816281</v>
      </c>
      <c r="E24" s="48">
        <v>2.4218640504555013</v>
      </c>
      <c r="F24" s="48">
        <v>12.858273071744833</v>
      </c>
      <c r="G24" s="48">
        <f t="shared" si="0"/>
        <v>7.2060065226273204</v>
      </c>
      <c r="H24" s="48">
        <f t="shared" si="1"/>
        <v>92.79399347737268</v>
      </c>
      <c r="I24" s="51" t="str">
        <f>_xll.JChemExcel.Functions.JCSYSStructure("F53ABB87FAE664635A21E13198B99BAA")</f>
        <v/>
      </c>
      <c r="J24" s="51" t="str">
        <f>_xll.JChemExcel.Functions.JCSYSStructure("F53ABB87FAE664635A21E13198B99BAA")</f>
        <v/>
      </c>
    </row>
    <row r="25" spans="2:10" ht="150.75" customHeight="1">
      <c r="B25" s="12">
        <v>24</v>
      </c>
      <c r="C25" s="12" t="s">
        <v>23</v>
      </c>
      <c r="D25" s="49">
        <v>76.306843375868354</v>
      </c>
      <c r="E25" s="49">
        <v>62.699369306236861</v>
      </c>
      <c r="F25" s="49">
        <v>75.894901939012044</v>
      </c>
      <c r="G25" s="49">
        <f t="shared" si="0"/>
        <v>71.633704873705753</v>
      </c>
      <c r="H25" s="49">
        <f t="shared" si="1"/>
        <v>28.366295126294247</v>
      </c>
      <c r="I25" s="51" t="str">
        <f>_xll.JChemExcel.Functions.JCSYSStructure("6A6BF5A94BBFF998A6D497A378C9679E")</f>
        <v/>
      </c>
      <c r="J25" s="51" t="str">
        <f>_xll.JChemExcel.Functions.JCSYSStructure("6A6BF5A94BBFF998A6D497A378C9679E")</f>
        <v/>
      </c>
    </row>
    <row r="26" spans="2:10" ht="171" customHeight="1">
      <c r="B26" s="47">
        <v>25</v>
      </c>
      <c r="C26" s="47" t="s">
        <v>24</v>
      </c>
      <c r="D26" s="48">
        <v>-3.2635364832241214</v>
      </c>
      <c r="E26" s="48">
        <v>-3.2635364832241214</v>
      </c>
      <c r="F26" s="48">
        <v>-0.71758934828311105</v>
      </c>
      <c r="G26" s="48">
        <f t="shared" si="0"/>
        <v>-2.4148874382437846</v>
      </c>
      <c r="H26" s="48">
        <f t="shared" si="1"/>
        <v>102.41488743824378</v>
      </c>
      <c r="I26" s="51" t="str">
        <f>_xll.JChemExcel.Functions.JCSYSStructure("7CFA6C7409C77913D30242DA286CFE50")</f>
        <v/>
      </c>
      <c r="J26" s="51" t="str">
        <f>_xll.JChemExcel.Functions.JCSYSStructure("7CFA6C7409C77913D30242DA286CFE50")</f>
        <v/>
      </c>
    </row>
    <row r="27" spans="2:10" ht="163.5" customHeight="1">
      <c r="B27" s="12">
        <v>26</v>
      </c>
      <c r="C27" s="12" t="s">
        <v>25</v>
      </c>
      <c r="D27" s="49">
        <v>84.583928659407789</v>
      </c>
      <c r="E27" s="49">
        <v>84.583928659407789</v>
      </c>
      <c r="F27" s="49">
        <v>76.303667367437512</v>
      </c>
      <c r="G27" s="49">
        <f t="shared" si="0"/>
        <v>81.823841562084354</v>
      </c>
      <c r="H27" s="49">
        <f t="shared" si="1"/>
        <v>18.176158437915646</v>
      </c>
      <c r="I27" s="51" t="str">
        <f>_xll.JChemExcel.Functions.JCSYSStructure("21BDDEE87BD49D330EFF125B56101369")</f>
        <v/>
      </c>
      <c r="J27" s="51" t="str">
        <f>_xll.JChemExcel.Functions.JCSYSStructure("21BDDEE87BD49D330EFF125B56101369")</f>
        <v/>
      </c>
    </row>
    <row r="28" spans="2:10" ht="320.25" customHeight="1">
      <c r="B28" s="12">
        <v>27</v>
      </c>
      <c r="C28" s="12" t="s">
        <v>26</v>
      </c>
      <c r="D28" s="49">
        <v>68.581563777898211</v>
      </c>
      <c r="E28" s="49">
        <v>68.581563777898211</v>
      </c>
      <c r="F28" s="49">
        <v>76.303667367437512</v>
      </c>
      <c r="G28" s="49">
        <f t="shared" si="0"/>
        <v>71.15559830774464</v>
      </c>
      <c r="H28" s="49">
        <f t="shared" si="1"/>
        <v>28.84440169225536</v>
      </c>
      <c r="I28" s="51" t="str">
        <f>_xll.JChemExcel.Functions.JCSYSStructure("56C8702B6EAEDE6A460AB3B6B3451FC3")</f>
        <v/>
      </c>
      <c r="J28" s="51" t="str">
        <f>_xll.JChemExcel.Functions.JCSYSStructure("56C8702B6EAEDE6A460AB3B6B3451FC3")</f>
        <v/>
      </c>
    </row>
    <row r="29" spans="2:10" ht="270" customHeight="1">
      <c r="B29" s="12">
        <v>28</v>
      </c>
      <c r="C29" s="12" t="s">
        <v>27</v>
      </c>
      <c r="D29" s="49">
        <v>80.942011134650443</v>
      </c>
      <c r="E29" s="49">
        <v>80.942011134650443</v>
      </c>
      <c r="F29" s="49">
        <v>113.34921747255314</v>
      </c>
      <c r="G29" s="49">
        <f t="shared" si="0"/>
        <v>91.744413247284683</v>
      </c>
      <c r="H29" s="49">
        <f t="shared" si="1"/>
        <v>8.2555867527153168</v>
      </c>
      <c r="I29" s="51" t="str">
        <f>_xll.JChemExcel.Functions.JCSYSStructure("062A23CC76F6A4BEA615B35CDB5EFA2D")</f>
        <v/>
      </c>
      <c r="J29" s="51" t="str">
        <f>_xll.JChemExcel.Functions.JCSYSStructure("062A23CC76F6A4BEA615B35CDB5EFA2D")</f>
        <v/>
      </c>
    </row>
    <row r="30" spans="2:10" ht="285" customHeight="1">
      <c r="B30" s="12">
        <v>29</v>
      </c>
      <c r="C30" s="12" t="s">
        <v>28</v>
      </c>
      <c r="D30" s="49">
        <v>66.263979898507159</v>
      </c>
      <c r="E30" s="49">
        <v>66.263979898507159</v>
      </c>
      <c r="F30" s="49">
        <v>68.768979210464849</v>
      </c>
      <c r="G30" s="49">
        <f t="shared" si="0"/>
        <v>67.098979669159732</v>
      </c>
      <c r="H30" s="49">
        <f t="shared" si="1"/>
        <v>32.901020330840268</v>
      </c>
      <c r="I30" s="51" t="str">
        <f>_xll.JChemExcel.Functions.JCSYSStructure("5DD717D9147654F5254D912023B33BB7")</f>
        <v/>
      </c>
      <c r="J30" s="1" t="str">
        <f>_xll.JChemExcel.Functions.JCSYSStructure("5DD717D9147654F5254D912023B33BB7")</f>
        <v/>
      </c>
    </row>
    <row r="31" spans="2:10" ht="163.5" customHeight="1">
      <c r="B31" s="12">
        <v>30</v>
      </c>
      <c r="C31" s="12" t="s">
        <v>29</v>
      </c>
      <c r="D31" s="49">
        <v>69.023008326353647</v>
      </c>
      <c r="E31" s="49">
        <v>69.023008326353647</v>
      </c>
      <c r="F31" s="49">
        <v>76.303667367437512</v>
      </c>
      <c r="G31" s="49">
        <f t="shared" si="0"/>
        <v>71.449894673381607</v>
      </c>
      <c r="H31" s="49">
        <f t="shared" si="1"/>
        <v>28.550105326618393</v>
      </c>
      <c r="I31" s="51" t="str">
        <f>_xll.JChemExcel.Functions.JCSYSStructure("783EE6830D219E4C66493EDCCADEF396")</f>
        <v/>
      </c>
      <c r="J31" s="51" t="str">
        <f>_xll.JChemExcel.Functions.JCSYSStructure("783EE6830D219E4C66493EDCCADEF396")</f>
        <v/>
      </c>
    </row>
    <row r="32" spans="2:10" ht="222.75" customHeight="1">
      <c r="B32" s="12">
        <v>31</v>
      </c>
      <c r="C32" s="12" t="s">
        <v>30</v>
      </c>
      <c r="D32" s="49">
        <v>78.624427255259405</v>
      </c>
      <c r="E32" s="49">
        <v>78.624427255259405</v>
      </c>
      <c r="F32" s="49">
        <v>65.943471151600093</v>
      </c>
      <c r="G32" s="49">
        <f t="shared" si="0"/>
        <v>74.397441887372963</v>
      </c>
      <c r="H32" s="49">
        <f t="shared" si="1"/>
        <v>25.602558112627037</v>
      </c>
      <c r="I32" s="51" t="str">
        <f>_xll.JChemExcel.Functions.JCSYSStructure("74305688F5167EAB472CACB0368AF945")</f>
        <v/>
      </c>
      <c r="J32" s="51" t="str">
        <f>_xll.JChemExcel.Functions.JCSYSStructure("74305688F5167EAB472CACB0368AF945")</f>
        <v/>
      </c>
    </row>
    <row r="33" spans="2:10" ht="186" customHeight="1">
      <c r="B33" s="12">
        <v>32</v>
      </c>
      <c r="C33" s="12" t="s">
        <v>31</v>
      </c>
      <c r="D33" s="49">
        <v>92.198847120264077</v>
      </c>
      <c r="E33" s="49">
        <v>92.198847120264077</v>
      </c>
      <c r="F33" s="49">
        <v>69.710815230086425</v>
      </c>
      <c r="G33" s="49">
        <f t="shared" si="0"/>
        <v>84.702836490204859</v>
      </c>
      <c r="H33" s="49">
        <f t="shared" si="1"/>
        <v>15.297163509795141</v>
      </c>
      <c r="I33" s="51" t="str">
        <f>_xll.JChemExcel.Functions.JCSYSStructure("900B92A6A37F690C77305A9766F2E424")</f>
        <v/>
      </c>
      <c r="J33" s="51" t="str">
        <f>_xll.JChemExcel.Functions.JCSYSStructure("900B92A6A37F690C77305A9766F2E424")</f>
        <v/>
      </c>
    </row>
    <row r="34" spans="2:10" ht="174.75" customHeight="1">
      <c r="B34" s="12">
        <v>33</v>
      </c>
      <c r="C34" s="12" t="s">
        <v>32</v>
      </c>
      <c r="D34" s="49">
        <v>87.563679361481988</v>
      </c>
      <c r="E34" s="49">
        <v>87.563679361481988</v>
      </c>
      <c r="F34" s="49">
        <v>76.61761270731138</v>
      </c>
      <c r="G34" s="49">
        <f t="shared" si="0"/>
        <v>83.914990476758462</v>
      </c>
      <c r="H34" s="49">
        <f t="shared" si="1"/>
        <v>16.085009523241538</v>
      </c>
      <c r="I34" s="51" t="str">
        <f>_xll.JChemExcel.Functions.JCSYSStructure("EA4EE79A30D684DF24017B442C230EDC")</f>
        <v/>
      </c>
      <c r="J34" s="51" t="str">
        <f>_xll.JChemExcel.Functions.JCSYSStructure("EA4EE79A30D684DF24017B442C230EDC")</f>
        <v/>
      </c>
    </row>
    <row r="35" spans="2:10" ht="256.5" customHeight="1">
      <c r="B35" s="12">
        <v>34</v>
      </c>
      <c r="C35" s="12" t="s">
        <v>33</v>
      </c>
      <c r="D35" s="49">
        <v>75.313593141843626</v>
      </c>
      <c r="E35" s="49">
        <v>75.313593141843626</v>
      </c>
      <c r="F35" s="49">
        <v>78.187339406680678</v>
      </c>
      <c r="G35" s="49">
        <f t="shared" si="0"/>
        <v>76.271508563455981</v>
      </c>
      <c r="H35" s="49">
        <f t="shared" si="1"/>
        <v>23.728491436544019</v>
      </c>
      <c r="I35" s="51" t="str">
        <f>_xll.JChemExcel.Functions.JCSYSStructure("1D0184A4F24E0589545827AC9DD4CFBB")</f>
        <v/>
      </c>
      <c r="J35" s="51" t="str">
        <f>_xll.JChemExcel.Functions.JCSYSStructure("1D0184A4F24E0589545827AC9DD4CFBB")</f>
        <v/>
      </c>
    </row>
    <row r="36" spans="2:10" ht="188.25" customHeight="1">
      <c r="B36" s="12">
        <v>35</v>
      </c>
      <c r="C36" s="12" t="s">
        <v>34</v>
      </c>
      <c r="D36" s="49">
        <v>76.969010198551516</v>
      </c>
      <c r="E36" s="49">
        <v>76.969010198551516</v>
      </c>
      <c r="F36" s="49">
        <v>79.75706610604999</v>
      </c>
      <c r="G36" s="49">
        <f t="shared" si="0"/>
        <v>77.898362167717679</v>
      </c>
      <c r="H36" s="49">
        <f t="shared" si="1"/>
        <v>22.101637832282321</v>
      </c>
      <c r="I36" s="52" t="str">
        <f>_xll.JChemExcel.Functions.JCSYSStructure("BFD0149B09F20DB32DFC27765C55DF00")</f>
        <v/>
      </c>
      <c r="J36" s="52" t="str">
        <f>_xll.JChemExcel.Functions.JCSYSStructure("BFD0149B09F20DB32DFC27765C55DF00")</f>
        <v/>
      </c>
    </row>
    <row r="37" spans="2:10" ht="150" customHeight="1">
      <c r="B37" s="12">
        <v>36</v>
      </c>
      <c r="C37" s="12" t="s">
        <v>35</v>
      </c>
      <c r="D37" s="49">
        <v>80.610927723308862</v>
      </c>
      <c r="E37" s="49">
        <v>80.610927723308862</v>
      </c>
      <c r="F37" s="49">
        <v>120.56996028965195</v>
      </c>
      <c r="G37" s="49">
        <f t="shared" si="0"/>
        <v>93.930605245423223</v>
      </c>
      <c r="H37" s="49">
        <f t="shared" si="1"/>
        <v>6.069394754576777</v>
      </c>
      <c r="I37" s="52" t="str">
        <f>_xll.JChemExcel.Functions.JCSYSStructure("25DFBDB05B7C7A2DFF4A59ACC62BCC57")</f>
        <v/>
      </c>
      <c r="J37" s="52" t="str">
        <f>_xll.JChemExcel.Functions.JCSYSStructure("25DFBDB05B7C7A2DFF4A59ACC62BCC57")</f>
        <v/>
      </c>
    </row>
    <row r="38" spans="2:10">
      <c r="C38" s="47"/>
      <c r="D38" s="48" t="s">
        <v>166</v>
      </c>
      <c r="E38" s="4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17" orientation="portrait" cellComments="asDisplayed" verticalDpi="0" r:id="rId1"/>
  <rowBreaks count="1" manualBreakCount="1">
    <brk id="24" max="11" man="1"/>
  </rowBreaks>
  <ignoredErrors>
    <ignoredError sqref="I2:I37 J2:J29 J31:J37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6"/>
  <sheetViews>
    <sheetView view="pageBreakPreview" topLeftCell="A16" zoomScale="60" zoomScaleNormal="100" workbookViewId="0">
      <selection activeCell="A55" sqref="A55"/>
    </sheetView>
  </sheetViews>
  <sheetFormatPr defaultRowHeight="15"/>
  <sheetData>
    <row r="1" spans="1:13">
      <c r="A1" t="s">
        <v>167</v>
      </c>
    </row>
    <row r="2" spans="1:13">
      <c r="A2" t="s">
        <v>79</v>
      </c>
    </row>
    <row r="3" spans="1:13">
      <c r="A3" t="s">
        <v>80</v>
      </c>
    </row>
    <row r="6" spans="1:13">
      <c r="A6" t="s">
        <v>81</v>
      </c>
    </row>
    <row r="8" spans="1:13">
      <c r="A8" t="s">
        <v>82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>
      <c r="A9" t="s">
        <v>40</v>
      </c>
      <c r="B9">
        <v>27</v>
      </c>
      <c r="C9">
        <v>742</v>
      </c>
      <c r="D9">
        <v>931</v>
      </c>
      <c r="E9">
        <v>27</v>
      </c>
      <c r="F9">
        <v>850</v>
      </c>
      <c r="G9">
        <v>955</v>
      </c>
      <c r="H9">
        <v>796</v>
      </c>
      <c r="I9">
        <v>934</v>
      </c>
      <c r="J9">
        <v>60</v>
      </c>
      <c r="K9">
        <v>895</v>
      </c>
      <c r="L9">
        <v>895</v>
      </c>
      <c r="M9">
        <v>42</v>
      </c>
    </row>
    <row r="10" spans="1:13">
      <c r="A10" t="s">
        <v>41</v>
      </c>
      <c r="B10">
        <v>715</v>
      </c>
      <c r="C10">
        <v>48</v>
      </c>
      <c r="D10">
        <v>633</v>
      </c>
      <c r="E10">
        <v>823</v>
      </c>
      <c r="F10">
        <v>739</v>
      </c>
      <c r="G10">
        <v>823</v>
      </c>
      <c r="H10">
        <v>775</v>
      </c>
      <c r="I10">
        <v>865</v>
      </c>
      <c r="J10">
        <v>54</v>
      </c>
      <c r="K10">
        <v>775</v>
      </c>
      <c r="L10">
        <v>922</v>
      </c>
      <c r="M10">
        <v>33</v>
      </c>
    </row>
    <row r="11" spans="1:13">
      <c r="A11" t="s">
        <v>42</v>
      </c>
      <c r="B11">
        <v>829</v>
      </c>
      <c r="C11">
        <v>781</v>
      </c>
      <c r="D11">
        <v>769</v>
      </c>
      <c r="E11">
        <v>678</v>
      </c>
      <c r="F11">
        <v>754</v>
      </c>
      <c r="G11">
        <v>760</v>
      </c>
      <c r="H11">
        <v>838</v>
      </c>
      <c r="I11">
        <v>832</v>
      </c>
      <c r="J11">
        <v>72</v>
      </c>
      <c r="K11">
        <v>832</v>
      </c>
      <c r="L11">
        <v>799</v>
      </c>
      <c r="M11">
        <v>48</v>
      </c>
    </row>
    <row r="12" spans="1:13">
      <c r="A12" t="s">
        <v>43</v>
      </c>
      <c r="B12">
        <v>730</v>
      </c>
      <c r="C12">
        <v>703</v>
      </c>
      <c r="D12">
        <v>745</v>
      </c>
      <c r="E12">
        <v>790</v>
      </c>
      <c r="F12">
        <v>787</v>
      </c>
      <c r="G12">
        <v>727</v>
      </c>
      <c r="H12">
        <v>760</v>
      </c>
      <c r="I12">
        <v>805</v>
      </c>
      <c r="J12">
        <v>45</v>
      </c>
      <c r="K12">
        <v>913</v>
      </c>
      <c r="L12">
        <v>916</v>
      </c>
      <c r="M12">
        <v>24</v>
      </c>
    </row>
    <row r="13" spans="1:13">
      <c r="A13" t="s">
        <v>44</v>
      </c>
      <c r="B13">
        <v>772</v>
      </c>
      <c r="C13">
        <v>420</v>
      </c>
      <c r="D13">
        <v>39</v>
      </c>
      <c r="E13">
        <v>657</v>
      </c>
      <c r="F13">
        <v>745</v>
      </c>
      <c r="G13">
        <v>841</v>
      </c>
      <c r="H13">
        <v>760</v>
      </c>
      <c r="I13">
        <v>883</v>
      </c>
      <c r="J13">
        <v>69</v>
      </c>
      <c r="K13">
        <v>1012</v>
      </c>
      <c r="L13">
        <v>1051</v>
      </c>
      <c r="M13">
        <v>63</v>
      </c>
    </row>
    <row r="14" spans="1:13">
      <c r="A14" t="s">
        <v>45</v>
      </c>
      <c r="B14">
        <v>700</v>
      </c>
      <c r="C14">
        <v>841</v>
      </c>
      <c r="D14">
        <v>799</v>
      </c>
      <c r="E14">
        <v>682</v>
      </c>
      <c r="F14">
        <v>850</v>
      </c>
      <c r="G14">
        <v>748</v>
      </c>
      <c r="H14">
        <v>784</v>
      </c>
      <c r="I14">
        <v>787</v>
      </c>
      <c r="J14">
        <v>75</v>
      </c>
      <c r="K14">
        <v>1063</v>
      </c>
      <c r="L14">
        <v>1081</v>
      </c>
      <c r="M14">
        <v>57</v>
      </c>
    </row>
    <row r="15" spans="1:13">
      <c r="A15" t="s">
        <v>46</v>
      </c>
      <c r="B15">
        <v>763</v>
      </c>
      <c r="C15">
        <v>841</v>
      </c>
      <c r="D15">
        <v>114</v>
      </c>
      <c r="E15">
        <v>769</v>
      </c>
      <c r="F15">
        <v>766</v>
      </c>
      <c r="G15">
        <v>808</v>
      </c>
      <c r="H15">
        <v>757</v>
      </c>
      <c r="I15">
        <v>814</v>
      </c>
      <c r="J15">
        <v>66</v>
      </c>
      <c r="K15">
        <v>1078</v>
      </c>
      <c r="L15">
        <v>1015</v>
      </c>
      <c r="M15">
        <v>129</v>
      </c>
    </row>
    <row r="16" spans="1:13">
      <c r="A16" t="s">
        <v>47</v>
      </c>
      <c r="B16">
        <v>45</v>
      </c>
      <c r="C16">
        <v>793</v>
      </c>
      <c r="D16">
        <v>748</v>
      </c>
      <c r="E16">
        <v>892</v>
      </c>
      <c r="F16">
        <v>874</v>
      </c>
      <c r="G16">
        <v>847</v>
      </c>
      <c r="H16">
        <v>952</v>
      </c>
      <c r="I16">
        <v>976</v>
      </c>
      <c r="J16">
        <v>72</v>
      </c>
      <c r="K16">
        <v>970</v>
      </c>
      <c r="L16">
        <v>1186</v>
      </c>
      <c r="M16">
        <v>309</v>
      </c>
    </row>
    <row r="18" spans="1:13">
      <c r="A18" t="s">
        <v>168</v>
      </c>
    </row>
    <row r="19" spans="1:13">
      <c r="A19" t="s">
        <v>170</v>
      </c>
    </row>
    <row r="20" spans="1:13">
      <c r="A20" t="s">
        <v>79</v>
      </c>
    </row>
    <row r="21" spans="1:13">
      <c r="A21" t="s">
        <v>83</v>
      </c>
    </row>
    <row r="24" spans="1:13">
      <c r="A24" t="s">
        <v>81</v>
      </c>
    </row>
    <row r="26" spans="1:13">
      <c r="A26" t="s">
        <v>82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</row>
    <row r="27" spans="1:13">
      <c r="A27" t="s">
        <v>40</v>
      </c>
      <c r="B27">
        <v>24</v>
      </c>
      <c r="C27">
        <v>790</v>
      </c>
      <c r="D27">
        <v>949</v>
      </c>
      <c r="E27">
        <v>30</v>
      </c>
      <c r="F27">
        <v>769</v>
      </c>
      <c r="G27">
        <v>883</v>
      </c>
      <c r="H27">
        <v>811</v>
      </c>
      <c r="I27">
        <v>925</v>
      </c>
      <c r="J27">
        <v>36</v>
      </c>
      <c r="K27">
        <v>675</v>
      </c>
      <c r="L27">
        <v>910</v>
      </c>
      <c r="M27">
        <v>36</v>
      </c>
    </row>
    <row r="28" spans="1:13">
      <c r="A28" t="s">
        <v>41</v>
      </c>
      <c r="B28">
        <v>799</v>
      </c>
      <c r="C28">
        <v>51</v>
      </c>
      <c r="D28">
        <v>748</v>
      </c>
      <c r="E28">
        <v>766</v>
      </c>
      <c r="F28">
        <v>784</v>
      </c>
      <c r="G28">
        <v>715</v>
      </c>
      <c r="H28">
        <v>775</v>
      </c>
      <c r="I28">
        <v>823</v>
      </c>
      <c r="J28">
        <v>63</v>
      </c>
      <c r="K28">
        <v>943</v>
      </c>
      <c r="L28">
        <v>868</v>
      </c>
      <c r="M28">
        <v>42</v>
      </c>
    </row>
    <row r="29" spans="1:13">
      <c r="A29" t="s">
        <v>42</v>
      </c>
      <c r="B29">
        <v>871</v>
      </c>
      <c r="C29">
        <v>808</v>
      </c>
      <c r="D29">
        <v>772</v>
      </c>
      <c r="E29">
        <v>766</v>
      </c>
      <c r="F29">
        <v>799</v>
      </c>
      <c r="G29">
        <v>793</v>
      </c>
      <c r="H29">
        <v>754</v>
      </c>
      <c r="I29">
        <v>733</v>
      </c>
      <c r="J29">
        <v>60</v>
      </c>
      <c r="K29">
        <v>748</v>
      </c>
      <c r="L29">
        <v>1015</v>
      </c>
      <c r="M29">
        <v>30</v>
      </c>
    </row>
    <row r="30" spans="1:13">
      <c r="A30" t="s">
        <v>43</v>
      </c>
      <c r="B30">
        <v>898</v>
      </c>
      <c r="C30">
        <v>916</v>
      </c>
      <c r="D30">
        <v>952</v>
      </c>
      <c r="E30">
        <v>1120</v>
      </c>
      <c r="F30">
        <v>1189</v>
      </c>
      <c r="G30">
        <v>483</v>
      </c>
      <c r="H30">
        <v>552</v>
      </c>
      <c r="I30">
        <v>555</v>
      </c>
      <c r="J30">
        <v>66</v>
      </c>
      <c r="K30">
        <v>784</v>
      </c>
      <c r="L30">
        <v>1210</v>
      </c>
      <c r="M30">
        <v>36</v>
      </c>
    </row>
    <row r="31" spans="1:13">
      <c r="A31" t="s">
        <v>44</v>
      </c>
      <c r="B31">
        <v>216</v>
      </c>
      <c r="C31">
        <v>486</v>
      </c>
      <c r="D31">
        <v>30</v>
      </c>
      <c r="E31">
        <v>694</v>
      </c>
      <c r="F31">
        <v>883</v>
      </c>
      <c r="G31">
        <v>898</v>
      </c>
      <c r="H31">
        <v>790</v>
      </c>
      <c r="I31">
        <v>901</v>
      </c>
      <c r="J31">
        <v>75</v>
      </c>
      <c r="K31">
        <v>1189</v>
      </c>
      <c r="L31">
        <v>1129</v>
      </c>
      <c r="M31">
        <v>30</v>
      </c>
    </row>
    <row r="32" spans="1:13">
      <c r="A32" t="s">
        <v>45</v>
      </c>
      <c r="B32">
        <v>694</v>
      </c>
      <c r="C32">
        <v>847</v>
      </c>
      <c r="D32">
        <v>757</v>
      </c>
      <c r="E32">
        <v>766</v>
      </c>
      <c r="F32">
        <v>865</v>
      </c>
      <c r="G32">
        <v>877</v>
      </c>
      <c r="H32">
        <v>871</v>
      </c>
      <c r="I32">
        <v>871</v>
      </c>
      <c r="J32">
        <v>51</v>
      </c>
      <c r="K32">
        <v>1144</v>
      </c>
      <c r="L32">
        <v>1141</v>
      </c>
      <c r="M32">
        <v>45</v>
      </c>
    </row>
    <row r="33" spans="1:13">
      <c r="A33" t="s">
        <v>46</v>
      </c>
      <c r="B33">
        <v>724</v>
      </c>
      <c r="C33">
        <v>748</v>
      </c>
      <c r="D33">
        <v>60</v>
      </c>
      <c r="E33">
        <v>667</v>
      </c>
      <c r="F33">
        <v>883</v>
      </c>
      <c r="G33">
        <v>874</v>
      </c>
      <c r="H33">
        <v>697</v>
      </c>
      <c r="I33">
        <v>940</v>
      </c>
      <c r="J33">
        <v>66</v>
      </c>
      <c r="K33">
        <v>970</v>
      </c>
      <c r="L33">
        <v>1024</v>
      </c>
      <c r="M33">
        <v>39</v>
      </c>
    </row>
    <row r="34" spans="1:13">
      <c r="A34" t="s">
        <v>47</v>
      </c>
      <c r="B34">
        <v>36</v>
      </c>
      <c r="C34">
        <v>817</v>
      </c>
      <c r="D34">
        <v>636</v>
      </c>
      <c r="E34">
        <v>703</v>
      </c>
      <c r="F34">
        <v>733</v>
      </c>
      <c r="G34">
        <v>805</v>
      </c>
      <c r="H34">
        <v>907</v>
      </c>
      <c r="I34">
        <v>961</v>
      </c>
      <c r="J34">
        <v>60</v>
      </c>
      <c r="K34">
        <v>1042</v>
      </c>
      <c r="L34">
        <v>1087</v>
      </c>
      <c r="M34">
        <v>360</v>
      </c>
    </row>
    <row r="36" spans="1:13">
      <c r="A36" t="s">
        <v>169</v>
      </c>
    </row>
    <row r="37" spans="1:13">
      <c r="A37" t="s">
        <v>171</v>
      </c>
    </row>
    <row r="38" spans="1:13">
      <c r="A38" t="s">
        <v>79</v>
      </c>
    </row>
    <row r="39" spans="1:13">
      <c r="A39" t="s">
        <v>84</v>
      </c>
    </row>
    <row r="42" spans="1:13">
      <c r="A42" t="s">
        <v>81</v>
      </c>
    </row>
    <row r="44" spans="1:13">
      <c r="A44" t="s">
        <v>82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</row>
    <row r="45" spans="1:13">
      <c r="A45" t="s">
        <v>40</v>
      </c>
      <c r="B45">
        <v>36</v>
      </c>
      <c r="C45">
        <v>2057</v>
      </c>
      <c r="D45">
        <v>2201</v>
      </c>
      <c r="E45">
        <v>36</v>
      </c>
      <c r="F45">
        <v>2189</v>
      </c>
      <c r="G45">
        <v>2123</v>
      </c>
      <c r="H45">
        <v>2303</v>
      </c>
      <c r="I45">
        <v>2264</v>
      </c>
      <c r="J45">
        <v>60</v>
      </c>
      <c r="K45">
        <v>2426</v>
      </c>
      <c r="L45">
        <v>2432</v>
      </c>
      <c r="M45">
        <v>45</v>
      </c>
    </row>
    <row r="46" spans="1:13">
      <c r="A46" t="s">
        <v>41</v>
      </c>
      <c r="B46">
        <v>2132</v>
      </c>
      <c r="C46">
        <v>84</v>
      </c>
      <c r="D46">
        <v>1856</v>
      </c>
      <c r="E46">
        <v>2162</v>
      </c>
      <c r="F46">
        <v>2180</v>
      </c>
      <c r="G46">
        <v>2174</v>
      </c>
      <c r="H46">
        <v>1979</v>
      </c>
      <c r="I46">
        <v>2054</v>
      </c>
      <c r="J46">
        <v>75</v>
      </c>
      <c r="K46">
        <v>2159</v>
      </c>
      <c r="L46">
        <v>2549</v>
      </c>
      <c r="M46">
        <v>33</v>
      </c>
    </row>
    <row r="47" spans="1:13">
      <c r="A47" t="s">
        <v>42</v>
      </c>
      <c r="B47">
        <v>2282</v>
      </c>
      <c r="C47">
        <v>2246</v>
      </c>
      <c r="D47">
        <v>1997</v>
      </c>
      <c r="E47">
        <v>1988</v>
      </c>
      <c r="F47">
        <v>2048</v>
      </c>
      <c r="G47">
        <v>2129</v>
      </c>
      <c r="H47">
        <v>1934</v>
      </c>
      <c r="I47">
        <v>2078</v>
      </c>
      <c r="J47">
        <v>45</v>
      </c>
      <c r="K47">
        <v>2246</v>
      </c>
      <c r="L47">
        <v>2255</v>
      </c>
      <c r="M47">
        <v>33</v>
      </c>
    </row>
    <row r="48" spans="1:13">
      <c r="A48" t="s">
        <v>43</v>
      </c>
      <c r="B48">
        <v>2150</v>
      </c>
      <c r="C48">
        <v>2877</v>
      </c>
      <c r="D48">
        <v>3340</v>
      </c>
      <c r="E48">
        <v>1787</v>
      </c>
      <c r="F48">
        <v>1910</v>
      </c>
      <c r="G48">
        <v>1877</v>
      </c>
      <c r="H48">
        <v>2072</v>
      </c>
      <c r="I48">
        <v>1904</v>
      </c>
      <c r="J48">
        <v>99</v>
      </c>
      <c r="K48">
        <v>2189</v>
      </c>
      <c r="L48">
        <v>2583</v>
      </c>
      <c r="M48">
        <v>33</v>
      </c>
    </row>
    <row r="49" spans="1:13">
      <c r="A49" t="s">
        <v>44</v>
      </c>
      <c r="B49">
        <v>1252</v>
      </c>
      <c r="C49">
        <v>1315</v>
      </c>
      <c r="D49">
        <v>45</v>
      </c>
      <c r="E49">
        <v>1829</v>
      </c>
      <c r="F49">
        <v>2234</v>
      </c>
      <c r="G49">
        <v>2186</v>
      </c>
      <c r="H49">
        <v>2078</v>
      </c>
      <c r="I49">
        <v>2237</v>
      </c>
      <c r="J49">
        <v>99</v>
      </c>
      <c r="K49">
        <v>2880</v>
      </c>
      <c r="L49">
        <v>3055</v>
      </c>
      <c r="M49">
        <v>57</v>
      </c>
    </row>
    <row r="50" spans="1:13">
      <c r="A50" t="s">
        <v>45</v>
      </c>
      <c r="B50">
        <v>1585</v>
      </c>
      <c r="C50">
        <v>1859</v>
      </c>
      <c r="D50">
        <v>1829</v>
      </c>
      <c r="E50">
        <v>1919</v>
      </c>
      <c r="F50">
        <v>2159</v>
      </c>
      <c r="G50">
        <v>2123</v>
      </c>
      <c r="H50">
        <v>2231</v>
      </c>
      <c r="I50">
        <v>2102</v>
      </c>
      <c r="J50">
        <v>96</v>
      </c>
      <c r="K50">
        <v>2808</v>
      </c>
      <c r="L50">
        <v>3067</v>
      </c>
      <c r="M50">
        <v>60</v>
      </c>
    </row>
    <row r="51" spans="1:13">
      <c r="A51" t="s">
        <v>46</v>
      </c>
      <c r="B51">
        <v>2105</v>
      </c>
      <c r="C51">
        <v>2048</v>
      </c>
      <c r="D51">
        <v>378</v>
      </c>
      <c r="E51">
        <v>2048</v>
      </c>
      <c r="F51">
        <v>2183</v>
      </c>
      <c r="G51">
        <v>2135</v>
      </c>
      <c r="H51">
        <v>2495</v>
      </c>
      <c r="I51">
        <v>2189</v>
      </c>
      <c r="J51">
        <v>111</v>
      </c>
      <c r="K51">
        <v>2706</v>
      </c>
      <c r="L51">
        <v>2898</v>
      </c>
      <c r="M51">
        <v>69</v>
      </c>
    </row>
    <row r="52" spans="1:13">
      <c r="A52" t="s">
        <v>47</v>
      </c>
      <c r="B52">
        <v>63</v>
      </c>
      <c r="C52">
        <v>2030</v>
      </c>
      <c r="D52">
        <v>2000</v>
      </c>
      <c r="E52">
        <v>2030</v>
      </c>
      <c r="F52">
        <v>2465</v>
      </c>
      <c r="G52">
        <v>2198</v>
      </c>
      <c r="H52">
        <v>2351</v>
      </c>
      <c r="I52">
        <v>2336</v>
      </c>
      <c r="J52">
        <v>102</v>
      </c>
      <c r="K52">
        <v>3004</v>
      </c>
      <c r="L52">
        <v>2667</v>
      </c>
      <c r="M52">
        <v>336</v>
      </c>
    </row>
    <row r="54" spans="1:13">
      <c r="A54" t="s">
        <v>172</v>
      </c>
    </row>
    <row r="55" spans="1:13">
      <c r="A55" t="s">
        <v>85</v>
      </c>
    </row>
    <row r="56" spans="1:13">
      <c r="A56" t="s">
        <v>86</v>
      </c>
    </row>
  </sheetData>
  <pageMargins left="0.7" right="0.7" top="0.75" bottom="0.75" header="0.3" footer="0.3"/>
  <pageSetup paperSize="9" scale="73" orientation="portrait" cellComments="asDisplayed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G19"/>
  <sheetViews>
    <sheetView tabSelected="1" workbookViewId="0">
      <selection activeCell="L6" sqref="K6:L6"/>
    </sheetView>
  </sheetViews>
  <sheetFormatPr defaultRowHeight="15"/>
  <cols>
    <col min="1" max="1" width="9.140625" style="12"/>
    <col min="2" max="2" width="14.85546875" style="12" bestFit="1" customWidth="1"/>
    <col min="3" max="3" width="30.42578125" style="12" customWidth="1"/>
    <col min="4" max="4" width="12.140625" style="12" bestFit="1" customWidth="1"/>
    <col min="5" max="6" width="9.140625" style="12"/>
    <col min="7" max="7" width="19.28515625" style="12" customWidth="1"/>
    <col min="8" max="16384" width="9.140625" style="12"/>
  </cols>
  <sheetData>
    <row r="4" spans="2:7" ht="60">
      <c r="B4" s="60" t="s">
        <v>38</v>
      </c>
      <c r="C4" s="60" t="s">
        <v>178</v>
      </c>
      <c r="D4" s="60" t="s">
        <v>175</v>
      </c>
      <c r="E4" s="60" t="s">
        <v>176</v>
      </c>
      <c r="G4" s="71" t="s">
        <v>179</v>
      </c>
    </row>
    <row r="5" spans="2:7" ht="82.5" customHeight="1">
      <c r="B5" s="55" t="s">
        <v>0</v>
      </c>
      <c r="C5" s="61" t="str">
        <f>_xll.JChemExcel.Functions.JCSYSStructure("7196F6072B421C073C687B3CCCBC42FC")</f>
        <v/>
      </c>
      <c r="D5" s="67">
        <v>8.79191E-2</v>
      </c>
      <c r="E5" s="62">
        <v>2.3843640661610384E-3</v>
      </c>
      <c r="G5" s="72">
        <v>102</v>
      </c>
    </row>
    <row r="6" spans="2:7" ht="72.75" customHeight="1">
      <c r="B6" s="55" t="s">
        <v>4</v>
      </c>
      <c r="C6" s="61" t="str">
        <f>_xll.JChemExcel.Functions.JCSYSStructure("DBE8F07AE159533C99F6C335055E058D")</f>
        <v/>
      </c>
      <c r="D6" s="67" t="s">
        <v>174</v>
      </c>
      <c r="E6" s="62"/>
      <c r="G6" s="72">
        <v>52</v>
      </c>
    </row>
    <row r="7" spans="2:7" ht="102" customHeight="1">
      <c r="B7" s="55" t="s">
        <v>7</v>
      </c>
      <c r="C7" s="61" t="str">
        <f>_xll.JChemExcel.Functions.JCSYSStructure("121D3F2D5E16463F000979449DEE64F8")</f>
        <v/>
      </c>
      <c r="D7" s="67">
        <v>0.53404950000000007</v>
      </c>
      <c r="E7" s="62">
        <v>4.4559748030031897E-2</v>
      </c>
      <c r="G7" s="72">
        <v>100</v>
      </c>
    </row>
    <row r="8" spans="2:7" ht="95.25" customHeight="1">
      <c r="B8" s="55" t="s">
        <v>9</v>
      </c>
      <c r="C8" s="65" t="str">
        <f>_xll.JChemExcel.Functions.JCSYSStructure("19D186A2AFABDCFE726ED2D49C6CB673")</f>
        <v/>
      </c>
      <c r="D8" s="67">
        <v>0.30882700000000002</v>
      </c>
      <c r="E8" s="62">
        <v>2.7264623268990592E-2</v>
      </c>
      <c r="G8" s="72">
        <v>99</v>
      </c>
    </row>
    <row r="9" spans="2:7" ht="115.5" customHeight="1">
      <c r="B9" s="55" t="s">
        <v>12</v>
      </c>
      <c r="C9" s="61" t="str">
        <f>_xll.JChemExcel.Functions.JCSYSStructure("3FC1CD28147DABE51EAA2773FB6C19B3")</f>
        <v/>
      </c>
      <c r="D9" s="67">
        <v>1.0334319999999999</v>
      </c>
      <c r="E9" s="62">
        <v>0.30700879382845164</v>
      </c>
      <c r="G9" s="72">
        <v>55</v>
      </c>
    </row>
    <row r="10" spans="2:7" ht="89.25" customHeight="1">
      <c r="B10" s="55" t="s">
        <v>20</v>
      </c>
      <c r="C10" s="61" t="str">
        <f>_xll.JChemExcel.Functions.JCSYSStructure("1178C4677910C474FC61A05CD17F308F")</f>
        <v/>
      </c>
      <c r="D10" s="67">
        <v>0.24197350000000001</v>
      </c>
      <c r="E10" s="62">
        <v>1.3442099910356367E-3</v>
      </c>
      <c r="G10" s="72">
        <v>100</v>
      </c>
    </row>
    <row r="11" spans="2:7" ht="102" customHeight="1">
      <c r="B11" s="55" t="s">
        <v>22</v>
      </c>
      <c r="C11" s="61" t="str">
        <f>_xll.JChemExcel.Functions.JCSYSStructure("F53ABB87FAE664635A21E13198B99BAA")</f>
        <v/>
      </c>
      <c r="D11" s="67">
        <v>0.3090425</v>
      </c>
      <c r="E11" s="62">
        <v>5.1043917213513194E-2</v>
      </c>
      <c r="G11" s="72">
        <v>93</v>
      </c>
    </row>
    <row r="12" spans="2:7" ht="100.5" customHeight="1">
      <c r="B12" s="21" t="s">
        <v>177</v>
      </c>
      <c r="C12" s="61" t="str">
        <f>_xll.JChemExcel.Functions.JCSYSStructure("7CFA6C7409C77913D30242DA286CFE50")</f>
        <v/>
      </c>
      <c r="D12" s="63">
        <v>0.20689299999999999</v>
      </c>
      <c r="E12" s="62">
        <v>2.2371444343179898E-2</v>
      </c>
      <c r="G12" s="72">
        <v>102</v>
      </c>
    </row>
    <row r="13" spans="2:7">
      <c r="D13" s="68"/>
      <c r="E13" s="64"/>
    </row>
    <row r="14" spans="2:7">
      <c r="D14" s="68"/>
      <c r="E14" s="64"/>
    </row>
    <row r="15" spans="2:7">
      <c r="D15" s="68"/>
      <c r="E15" s="64"/>
    </row>
    <row r="16" spans="2:7" ht="102.75" customHeight="1">
      <c r="B16" s="55" t="s">
        <v>19</v>
      </c>
      <c r="C16" s="61" t="str">
        <f>_xll.JChemExcel.Functions.JCSYSStructure("7EDF8C427DCE3FA84E0D48E203B6665F")</f>
        <v/>
      </c>
      <c r="D16" s="67" t="s">
        <v>174</v>
      </c>
      <c r="E16" s="64"/>
      <c r="G16" s="72">
        <v>0</v>
      </c>
    </row>
    <row r="17" spans="1:5">
      <c r="D17" s="69"/>
    </row>
    <row r="18" spans="1:5">
      <c r="A18" s="12" t="s">
        <v>180</v>
      </c>
      <c r="D18" s="69"/>
    </row>
    <row r="19" spans="1:5">
      <c r="B19" s="55" t="s">
        <v>173</v>
      </c>
      <c r="D19" s="70">
        <v>4.1419474999999997E-2</v>
      </c>
      <c r="E19" s="66">
        <v>4.0432615187700445E-3</v>
      </c>
    </row>
  </sheetData>
  <pageMargins left="0.7" right="0.7" top="0.75" bottom="0.75" header="0.3" footer="0.3"/>
  <ignoredErrors>
    <ignoredError sqref="C5:C12 C1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B4:F19"/>
  <sheetViews>
    <sheetView topLeftCell="A14" workbookViewId="0">
      <selection activeCell="F19" sqref="E19:F19"/>
    </sheetView>
  </sheetViews>
  <sheetFormatPr defaultRowHeight="15"/>
  <cols>
    <col min="2" max="2" width="14.85546875" bestFit="1" customWidth="1"/>
    <col min="3" max="3" width="30.42578125" customWidth="1"/>
    <col min="4" max="4" width="14.85546875" customWidth="1"/>
    <col min="5" max="5" width="12.140625" bestFit="1" customWidth="1"/>
  </cols>
  <sheetData>
    <row r="4" spans="2:6">
      <c r="B4" t="s">
        <v>38</v>
      </c>
      <c r="E4" t="s">
        <v>175</v>
      </c>
      <c r="F4" t="s">
        <v>176</v>
      </c>
    </row>
    <row r="5" spans="2:6" ht="82.5" customHeight="1">
      <c r="B5" s="5" t="s">
        <v>0</v>
      </c>
      <c r="C5" s="51" t="str">
        <f>_xll.JChemExcel.Functions.JCSYSStructure("7196F6072B421C073C687B3CCCBC42FC")</f>
        <v/>
      </c>
      <c r="D5" s="58"/>
      <c r="E5">
        <v>8.79191E-2</v>
      </c>
      <c r="F5">
        <v>2.3843640661610384E-3</v>
      </c>
    </row>
    <row r="6" spans="2:6" ht="72.75" customHeight="1">
      <c r="B6" s="5" t="s">
        <v>4</v>
      </c>
      <c r="C6" s="52" t="str">
        <f>_xll.JChemExcel.Functions.JCSYSStructure("DBE8F07AE159533C99F6C335055E058D")</f>
        <v/>
      </c>
      <c r="D6" s="58"/>
      <c r="E6" t="s">
        <v>174</v>
      </c>
    </row>
    <row r="7" spans="2:6" ht="102" customHeight="1">
      <c r="B7" s="5" t="s">
        <v>7</v>
      </c>
      <c r="C7" s="51" t="str">
        <f>_xll.JChemExcel.Functions.JCSYSStructure("121D3F2D5E16463F000979449DEE64F8")</f>
        <v/>
      </c>
      <c r="D7" s="58"/>
      <c r="E7">
        <v>0.53404950000000007</v>
      </c>
      <c r="F7">
        <v>4.4559748030031897E-2</v>
      </c>
    </row>
    <row r="8" spans="2:6" ht="95.25" customHeight="1">
      <c r="B8" s="5" t="s">
        <v>9</v>
      </c>
      <c r="C8" s="53" t="str">
        <f>_xll.JChemExcel.Functions.JCSYSStructure("19D186A2AFABDCFE726ED2D49C6CB673")</f>
        <v/>
      </c>
      <c r="D8" s="58"/>
      <c r="E8">
        <v>0.30882700000000002</v>
      </c>
      <c r="F8">
        <v>2.7264623268990592E-2</v>
      </c>
    </row>
    <row r="9" spans="2:6" ht="115.5" customHeight="1">
      <c r="B9" s="5" t="s">
        <v>12</v>
      </c>
      <c r="C9" s="51" t="str">
        <f>_xll.JChemExcel.Functions.JCSYSStructure("3FC1CD28147DABE51EAA2773FB6C19B3")</f>
        <v/>
      </c>
      <c r="D9" s="58"/>
      <c r="E9">
        <v>1.0334319999999999</v>
      </c>
      <c r="F9">
        <v>0.30700879382845164</v>
      </c>
    </row>
    <row r="10" spans="2:6" ht="89.25" customHeight="1">
      <c r="B10" s="5" t="s">
        <v>20</v>
      </c>
      <c r="C10" s="51" t="str">
        <f>_xll.JChemExcel.Functions.JCSYSStructure("1178C4677910C474FC61A05CD17F308F")</f>
        <v/>
      </c>
      <c r="D10" s="58"/>
      <c r="E10">
        <v>0.24197350000000001</v>
      </c>
      <c r="F10">
        <v>1.3442099910356367E-3</v>
      </c>
    </row>
    <row r="11" spans="2:6" ht="102" customHeight="1">
      <c r="B11" s="5" t="s">
        <v>22</v>
      </c>
      <c r="C11" s="51" t="str">
        <f>_xll.JChemExcel.Functions.JCSYSStructure("F53ABB87FAE664635A21E13198B99BAA")</f>
        <v/>
      </c>
      <c r="D11" s="58"/>
      <c r="E11">
        <v>0.3090425</v>
      </c>
      <c r="F11">
        <v>5.1043917213513194E-2</v>
      </c>
    </row>
    <row r="12" spans="2:6" ht="100.5" customHeight="1">
      <c r="B12" s="59" t="s">
        <v>177</v>
      </c>
      <c r="C12" s="51" t="str">
        <f>_xll.JChemExcel.Functions.JCSYSStructure("7CFA6C7409C77913D30242DA286CFE50")</f>
        <v/>
      </c>
      <c r="E12" s="56">
        <v>0.20689299999999999</v>
      </c>
      <c r="F12">
        <v>2.2371444343179898E-2</v>
      </c>
    </row>
    <row r="16" spans="2:6" ht="102.75" customHeight="1">
      <c r="B16" s="55" t="s">
        <v>19</v>
      </c>
      <c r="C16" s="51" t="str">
        <f>_xll.JChemExcel.Functions.JCSYSStructure("7EDF8C427DCE3FA84E0D48E203B6665F")</f>
        <v/>
      </c>
      <c r="D16" s="33"/>
      <c r="E16" t="s">
        <v>174</v>
      </c>
    </row>
    <row r="19" spans="2:6">
      <c r="B19" t="s">
        <v>173</v>
      </c>
      <c r="E19" s="57">
        <v>4.1419474999999997E-2</v>
      </c>
      <c r="F19" s="57">
        <v>4.0432615187700445E-3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ignoredErrors>
    <ignoredError sqref="C5:C12 C16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01CD721A-56CE-4C84-82D6-0645FF7E73E6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platemap</vt:lpstr>
      <vt:lpstr>%activity</vt:lpstr>
      <vt:lpstr>__JChemStructureSheet</vt:lpstr>
      <vt:lpstr>Results</vt:lpstr>
      <vt:lpstr>rawdata</vt:lpstr>
      <vt:lpstr>Results DR</vt:lpstr>
      <vt:lpstr>Sheet4</vt:lpstr>
      <vt:lpstr>platemap!Print_Area</vt:lpstr>
      <vt:lpstr>Results!Print_Area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bcf70983</dc:creator>
  <cp:lastModifiedBy>ezz73617</cp:lastModifiedBy>
  <cp:lastPrinted>2014-06-30T10:12:16Z</cp:lastPrinted>
  <dcterms:created xsi:type="dcterms:W3CDTF">2014-05-21T06:40:01Z</dcterms:created>
  <dcterms:modified xsi:type="dcterms:W3CDTF">2014-07-07T17:40:36Z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0bfdd54f-3585-4dc6-8516-da5021e77d1e</vt:lpwstr>
  </property>
  <property fmtid="{D5CDD505-2E9C-101B-9397-08002B2CF9AE}" pid="3" name="JChemExcelVersion">
    <vt:lpwstr>5.4.1</vt:lpwstr>
  </property>
</Properties>
</file>