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dministrator\Dropbox (OpenWaterFoundation)\OWF-proj-CO-CWCB-2014-SWSITSTool\Prototype11\"/>
    </mc:Choice>
  </mc:AlternateContent>
  <bookViews>
    <workbookView xWindow="0" yWindow="6915" windowWidth="18315" windowHeight="16440" tabRatio="745" activeTab="3"/>
  </bookViews>
  <sheets>
    <sheet name="Hist" sheetId="12" r:id="rId1"/>
    <sheet name="Notes" sheetId="5" r:id="rId2"/>
    <sheet name="Config" sheetId="10" r:id="rId3"/>
    <sheet name="Combined Inputs" sheetId="14" r:id="rId4"/>
    <sheet name="FlowDataFill" sheetId="16" r:id="rId5"/>
    <sheet name="ReservoirDataFill" sheetId="17" r:id="rId6"/>
    <sheet name="NatFlowCalcs" sheetId="19" r:id="rId7"/>
    <sheet name="Overrides" sheetId="9" r:id="rId8"/>
    <sheet name="Reforecast List" sheetId="20" r:id="rId9"/>
    <sheet name="Lookup Tables" sheetId="18" r:id="rId10"/>
    <sheet name="HUC_Reference" sheetId="4" r:id="rId11"/>
  </sheets>
  <definedNames>
    <definedName name="_xlnm._FilterDatabase" localSheetId="3" hidden="1">'Combined Inputs'!$A$1:$X$228</definedName>
    <definedName name="_xlnm._FilterDatabase" localSheetId="4" hidden="1">FlowDataFill!$A$1:$O$25</definedName>
    <definedName name="_xlnm._FilterDatabase" localSheetId="5" hidden="1">ReservoirDataFill!$A$1:$I$35</definedName>
    <definedName name="CurrentMonth" comment="Current month (as month number 1-12)">Config!$E$8</definedName>
    <definedName name="CurrentMonthDate" comment="Current month (as date) for which SWSI is being computed">Config!$E$7</definedName>
    <definedName name="CurrentMonthDateText">Config!$F$7</definedName>
    <definedName name="CurrentMonthText">Config!$F$8</definedName>
    <definedName name="CurrentPeriodAnnotationDecimal">Config!$E$16</definedName>
    <definedName name="CurrentPeriodAnnotationDecimalText">Config!$F$16</definedName>
    <definedName name="CurrentWaterYearEndDate" comment="End of the current water year.">Config!$E$17</definedName>
    <definedName name="CurrentWaterYearEndDateText">Config!$F$17</definedName>
    <definedName name="CurrentWaterYearStartDate" comment="Start of the current water year.">Config!$E$14</definedName>
    <definedName name="CurrentWaterYearStartDateDecimal">Config!$E$15</definedName>
    <definedName name="CurrentWaterYearStartDateDecimalText">Config!$F$15</definedName>
    <definedName name="CurrentWaterYearStartDateText">Config!$F$14</definedName>
    <definedName name="DataFlagsConditionTable">'Lookup Tables'!$AE$2:$AG$12</definedName>
    <definedName name="DataFlagsStyleTable">'Lookup Tables'!$AA$2:$AC$12</definedName>
    <definedName name="Datastore2List">'Lookup Tables'!$AL$2</definedName>
    <definedName name="Datastore3List">'Lookup Tables'!$AM$2</definedName>
    <definedName name="DatastoreList">'Lookup Tables'!$AK$2:$AK$3</definedName>
    <definedName name="DataTypeList">'Lookup Tables'!$AJ$2:$AJ$4</definedName>
    <definedName name="FillEnd">'Lookup Tables'!$T$2:$T$5</definedName>
    <definedName name="FillStart">'Lookup Tables'!$S$2:$S$5</definedName>
    <definedName name="FlowTypeList">'Lookup Tables'!$AN$2:$AN$3</definedName>
    <definedName name="HistoricalPeriodAnnotationDecimal">Config!$E$21</definedName>
    <definedName name="HistoricalPeriodAnnotationDecimalText">Config!$F$21</definedName>
    <definedName name="HistoricalPeriodEndDate" comment="End of the normal period for calculating ranked SWSI statistics, global for all locations.">Config!$E$19</definedName>
    <definedName name="HistoricalPeriodEndDateDecimal">Config!$E$20</definedName>
    <definedName name="HistoricalPeriodEndDateDecimalText">Config!$F$20</definedName>
    <definedName name="HistoricalPeriodEndDateText">Config!$F$19</definedName>
    <definedName name="HistoricalPeriodStartDate" comment="Start of the normal period for calculating ranked SWSI statistics, global for all locations.">Config!$E$18</definedName>
    <definedName name="HistoricalPeriodStartDateText">Config!$F$18</definedName>
    <definedName name="IncudeList">'Lookup Tables'!$AI$2:$AI$4</definedName>
    <definedName name="InputPeriodEndDate" comment="End of the input period when reading historical data, go to end of current water year.">Config!$E$29</definedName>
    <definedName name="InputPeriodEndDateDay">Config!$E$30</definedName>
    <definedName name="InputPeriodEndDateDayText">Config!$F$30</definedName>
    <definedName name="InputPeriodEndDateText">Config!$F$29</definedName>
    <definedName name="InputPeriodStartDate" comment="Start of the input period when reading historical data, extra month is needed for forward shift fror some data.">Config!$E$26</definedName>
    <definedName name="InputPeriodStartDateDay">Config!$E$27</definedName>
    <definedName name="InputPeriodStartDateDayText">Config!$F$27</definedName>
    <definedName name="InputPeriodStartDateText">Config!$F$26</definedName>
    <definedName name="Month_Table">'Lookup Tables'!$E$2:$I$14</definedName>
    <definedName name="NumberOfBasins">Config!$E$34</definedName>
    <definedName name="NumberOfHUCs">Config!$E$35</definedName>
    <definedName name="OverridesDataTypeList">'Lookup Tables'!$Y$2:$Y$5</definedName>
    <definedName name="PreviousMonthDate" comment="Previous month (as date)">Config!$E$9</definedName>
    <definedName name="PreviousMonthDateText">Config!$F$9</definedName>
    <definedName name="PreviousYearMonthDate">Config!$E$10</definedName>
    <definedName name="PreviousYearMonthDateText">Config!$F$10</definedName>
    <definedName name="RawDataChecksConditionTable">'Lookup Tables'!$O$2:$Q$3</definedName>
    <definedName name="RawDataChecksStyleTable">'Lookup Tables'!$L$2:$M$3</definedName>
    <definedName name="RecentPeriodAnnotationDecimal">Config!$E$24</definedName>
    <definedName name="RecentPeriodAnnotationDecimalText">Config!$F$24</definedName>
    <definedName name="RecentPeriodEndDate" comment="End of the recent period (years after historical period).">Config!$E$23</definedName>
    <definedName name="RecentPeriodEndDateText">Config!$F$23</definedName>
    <definedName name="RecentPeriodFlowType">Config!$E$37</definedName>
    <definedName name="RecentPeriodGraphEndDate" comment="End of the recent period for graphs of the last few years.">Config!$E$32</definedName>
    <definedName name="RecentPeriodGraphEndDateText">Config!$F$32</definedName>
    <definedName name="RecentPeriodGraphStartDate" comment="Start of the recent period for graphs of the last few years.">Config!$E$31</definedName>
    <definedName name="RecentPeriodGraphStartDateText">Config!$F$31</definedName>
    <definedName name="RecentPeriodStartDate" comment="Start of the recent period (years after historical period).">Config!$E$22</definedName>
    <definedName name="RecentPeriodStartDateText">Config!$F$22</definedName>
    <definedName name="ResEndFillMethods">'Lookup Tables'!$W$2:$W$5</definedName>
    <definedName name="ResStartFillMethods">'Lookup Tables'!$V$2:$V$3</definedName>
    <definedName name="SMSInputPeriodStartDay">Config!$E$28</definedName>
    <definedName name="SMSInputPeriodStartDayText">Config!$F$28</definedName>
    <definedName name="SWSIForecastPeriodByMonth" comment="Forecast volume period to use by month.">'Lookup Tables'!$A$3:$C$8</definedName>
    <definedName name="SWSIForecastPeriodByMonthDefault" comment="Forecast period to use for each month of the SWSI analysis, default values.">'Lookup Tables'!$B$3:$B$8</definedName>
    <definedName name="SWSIForecastPeriodByMonthRioGrande" comment="Forecast period to use for each month of the SWSI analysis, Rio Grande basin values.">'Lookup Tables'!$C$3:$C$8</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26" i="16" l="1"/>
  <c r="E8" i="10"/>
  <c r="E12" i="10" s="1"/>
  <c r="L136" i="14"/>
  <c r="E22" i="10"/>
  <c r="F22" i="10"/>
  <c r="B3" i="20"/>
  <c r="B4" i="20"/>
  <c r="D4" i="20"/>
  <c r="B5" i="20"/>
  <c r="D5" i="20"/>
  <c r="B6" i="20"/>
  <c r="D6" i="20"/>
  <c r="B7" i="20"/>
  <c r="D7" i="20"/>
  <c r="B8" i="20"/>
  <c r="D8" i="20"/>
  <c r="B9" i="20"/>
  <c r="D9" i="20"/>
  <c r="B10" i="20"/>
  <c r="D10" i="20"/>
  <c r="B11" i="20"/>
  <c r="D11" i="20"/>
  <c r="B12" i="20"/>
  <c r="D12" i="20"/>
  <c r="B13" i="20"/>
  <c r="D13" i="20"/>
  <c r="B14" i="20"/>
  <c r="D14" i="20"/>
  <c r="B15" i="20"/>
  <c r="D15" i="20"/>
  <c r="B16" i="20"/>
  <c r="D16" i="20"/>
  <c r="B17" i="20"/>
  <c r="D17" i="20"/>
  <c r="B18" i="20"/>
  <c r="D18" i="20"/>
  <c r="B19" i="20"/>
  <c r="D19" i="20"/>
  <c r="B20" i="20"/>
  <c r="D20" i="20"/>
  <c r="B21" i="20"/>
  <c r="D21" i="20"/>
  <c r="B22" i="20"/>
  <c r="D22" i="20"/>
  <c r="B23" i="20"/>
  <c r="D23" i="20"/>
  <c r="B24" i="20"/>
  <c r="D24" i="20"/>
  <c r="B25" i="20"/>
  <c r="D25" i="20"/>
  <c r="B26" i="20"/>
  <c r="D26" i="20"/>
  <c r="B27" i="20"/>
  <c r="D27" i="20"/>
  <c r="B28" i="20"/>
  <c r="D28" i="20"/>
  <c r="B29" i="20"/>
  <c r="D29" i="20"/>
  <c r="B30" i="20"/>
  <c r="D30" i="20"/>
  <c r="B31" i="20"/>
  <c r="D31" i="20"/>
  <c r="B32" i="20"/>
  <c r="D32" i="20"/>
  <c r="B33" i="20"/>
  <c r="D33" i="20"/>
  <c r="B34" i="20"/>
  <c r="D34" i="20"/>
  <c r="B35" i="20"/>
  <c r="D35" i="20"/>
  <c r="B36" i="20"/>
  <c r="D36" i="20"/>
  <c r="B37" i="20"/>
  <c r="D37" i="20"/>
  <c r="B38" i="20"/>
  <c r="D38" i="20"/>
  <c r="B39" i="20"/>
  <c r="D39" i="20"/>
  <c r="B40" i="20"/>
  <c r="D40" i="20"/>
  <c r="B41" i="20"/>
  <c r="D41" i="20"/>
  <c r="B42" i="20"/>
  <c r="D42" i="20"/>
  <c r="B43" i="20"/>
  <c r="D43" i="20"/>
  <c r="B44" i="20"/>
  <c r="D44" i="20"/>
  <c r="B45" i="20"/>
  <c r="D45" i="20"/>
  <c r="B46" i="20"/>
  <c r="D46" i="20"/>
  <c r="B47" i="20"/>
  <c r="D47" i="20"/>
  <c r="B48" i="20"/>
  <c r="D48" i="20"/>
  <c r="B49" i="20"/>
  <c r="D49" i="20"/>
  <c r="B50" i="20"/>
  <c r="D50" i="20"/>
  <c r="B51" i="20"/>
  <c r="D51" i="20"/>
  <c r="B52" i="20"/>
  <c r="D52" i="20"/>
  <c r="B53" i="20"/>
  <c r="D53" i="20"/>
  <c r="B54" i="20"/>
  <c r="D54" i="20"/>
  <c r="B55" i="20"/>
  <c r="D55" i="20"/>
  <c r="B56" i="20"/>
  <c r="D56" i="20"/>
  <c r="B57" i="20"/>
  <c r="D57" i="20"/>
  <c r="B58" i="20"/>
  <c r="D58" i="20"/>
  <c r="B59" i="20"/>
  <c r="D59" i="20"/>
  <c r="B60" i="20"/>
  <c r="D60" i="20"/>
  <c r="B61" i="20"/>
  <c r="D61" i="20"/>
  <c r="B62" i="20"/>
  <c r="D62" i="20"/>
  <c r="B63" i="20"/>
  <c r="D63" i="20"/>
  <c r="B64" i="20"/>
  <c r="D64" i="20"/>
  <c r="B65" i="20"/>
  <c r="D65" i="20"/>
  <c r="B66" i="20"/>
  <c r="D66" i="20"/>
  <c r="B67" i="20"/>
  <c r="D67" i="20"/>
  <c r="B68" i="20"/>
  <c r="D68" i="20"/>
  <c r="B69" i="20"/>
  <c r="D69" i="20"/>
  <c r="B70" i="20"/>
  <c r="D70" i="20"/>
  <c r="B71" i="20"/>
  <c r="D71" i="20"/>
  <c r="B72" i="20"/>
  <c r="D72" i="20"/>
  <c r="B73" i="20"/>
  <c r="D73" i="20"/>
  <c r="B74" i="20"/>
  <c r="D74" i="20"/>
  <c r="B75" i="20"/>
  <c r="D75" i="20"/>
  <c r="B76" i="20"/>
  <c r="D76" i="20"/>
  <c r="B77" i="20"/>
  <c r="D77" i="20"/>
  <c r="B78" i="20"/>
  <c r="D78" i="20"/>
  <c r="B79" i="20"/>
  <c r="D79" i="20"/>
  <c r="B80" i="20"/>
  <c r="D80" i="20"/>
  <c r="B81" i="20"/>
  <c r="D81" i="20"/>
  <c r="B82" i="20"/>
  <c r="D82" i="20"/>
  <c r="B83" i="20"/>
  <c r="D83" i="20"/>
  <c r="B84" i="20"/>
  <c r="D84" i="20"/>
  <c r="B85" i="20"/>
  <c r="D85" i="20"/>
  <c r="B86" i="20"/>
  <c r="D86" i="20"/>
  <c r="B87" i="20"/>
  <c r="D87" i="20"/>
  <c r="B88" i="20"/>
  <c r="D88" i="20"/>
  <c r="B89" i="20"/>
  <c r="D89" i="20"/>
  <c r="B90" i="20"/>
  <c r="D90" i="20"/>
  <c r="B91" i="20"/>
  <c r="D91" i="20"/>
  <c r="B92" i="20"/>
  <c r="D92" i="20"/>
  <c r="B93" i="20"/>
  <c r="D93" i="20"/>
  <c r="B94" i="20"/>
  <c r="D94" i="20"/>
  <c r="B95" i="20"/>
  <c r="D95" i="20"/>
  <c r="B96" i="20"/>
  <c r="D96" i="20"/>
  <c r="B97" i="20"/>
  <c r="D97" i="20"/>
  <c r="B98" i="20"/>
  <c r="D98" i="20"/>
  <c r="B99" i="20"/>
  <c r="D99" i="20"/>
  <c r="B100" i="20"/>
  <c r="D100" i="20"/>
  <c r="B101" i="20"/>
  <c r="D101" i="20"/>
  <c r="B102" i="20"/>
  <c r="D102" i="20"/>
  <c r="B103" i="20"/>
  <c r="D103" i="20"/>
  <c r="B104" i="20"/>
  <c r="D104" i="20"/>
  <c r="B105" i="20"/>
  <c r="D105" i="20"/>
  <c r="B106" i="20"/>
  <c r="D106" i="20"/>
  <c r="B107" i="20"/>
  <c r="D107" i="20"/>
  <c r="B108" i="20"/>
  <c r="D108" i="20"/>
  <c r="B109" i="20"/>
  <c r="D109" i="20"/>
  <c r="B110" i="20"/>
  <c r="D110" i="20"/>
  <c r="B111" i="20"/>
  <c r="D111" i="20"/>
  <c r="B112" i="20"/>
  <c r="D112" i="20"/>
  <c r="B113" i="20"/>
  <c r="D113" i="20"/>
  <c r="B114" i="20"/>
  <c r="D114" i="20"/>
  <c r="B115" i="20"/>
  <c r="D115" i="20"/>
  <c r="B116" i="20"/>
  <c r="D116" i="20"/>
  <c r="B117" i="20"/>
  <c r="D117" i="20"/>
  <c r="B118" i="20"/>
  <c r="D118" i="20"/>
  <c r="B119" i="20"/>
  <c r="D119" i="20"/>
  <c r="B120" i="20"/>
  <c r="D120" i="20"/>
  <c r="B121" i="20"/>
  <c r="D121" i="20"/>
  <c r="B122" i="20"/>
  <c r="D122" i="20"/>
  <c r="B123" i="20"/>
  <c r="D123" i="20"/>
  <c r="B124" i="20"/>
  <c r="D124" i="20"/>
  <c r="B125" i="20"/>
  <c r="D125" i="20"/>
  <c r="B126" i="20"/>
  <c r="D126" i="20"/>
  <c r="B127" i="20"/>
  <c r="D127" i="20"/>
  <c r="B128" i="20"/>
  <c r="D128" i="20"/>
  <c r="B129" i="20"/>
  <c r="D129" i="20"/>
  <c r="B130" i="20"/>
  <c r="D130" i="20"/>
  <c r="B131" i="20"/>
  <c r="D131" i="20"/>
  <c r="B132" i="20"/>
  <c r="D132" i="20"/>
  <c r="B133" i="20"/>
  <c r="D133" i="20"/>
  <c r="B134" i="20"/>
  <c r="D134" i="20"/>
  <c r="B135" i="20"/>
  <c r="D135" i="20"/>
  <c r="B136" i="20"/>
  <c r="D136" i="20"/>
  <c r="B137" i="20"/>
  <c r="D137" i="20"/>
  <c r="B138" i="20"/>
  <c r="D138" i="20"/>
  <c r="B139" i="20"/>
  <c r="D139" i="20"/>
  <c r="B140" i="20"/>
  <c r="D140" i="20"/>
  <c r="B141" i="20"/>
  <c r="D141" i="20"/>
  <c r="B142" i="20"/>
  <c r="D142" i="20"/>
  <c r="B143" i="20"/>
  <c r="D143" i="20"/>
  <c r="B144" i="20"/>
  <c r="D144" i="20"/>
  <c r="B145" i="20"/>
  <c r="D145" i="20"/>
  <c r="B146" i="20"/>
  <c r="D146" i="20"/>
  <c r="B147" i="20"/>
  <c r="D147" i="20"/>
  <c r="B148" i="20"/>
  <c r="D148" i="20"/>
  <c r="B149" i="20"/>
  <c r="D149" i="20"/>
  <c r="B150" i="20"/>
  <c r="D150" i="20"/>
  <c r="B151" i="20"/>
  <c r="D151" i="20"/>
  <c r="B152" i="20"/>
  <c r="D152" i="20"/>
  <c r="B153" i="20"/>
  <c r="D153" i="20"/>
  <c r="B154" i="20"/>
  <c r="D154" i="20"/>
  <c r="B155" i="20"/>
  <c r="D155" i="20"/>
  <c r="B156" i="20"/>
  <c r="D156" i="20"/>
  <c r="B157" i="20"/>
  <c r="D157" i="20"/>
  <c r="B158" i="20"/>
  <c r="D158" i="20"/>
  <c r="B159" i="20"/>
  <c r="D159" i="20"/>
  <c r="B160" i="20"/>
  <c r="D160" i="20"/>
  <c r="B161" i="20"/>
  <c r="D161" i="20"/>
  <c r="B162" i="20"/>
  <c r="D162" i="20"/>
  <c r="B163" i="20"/>
  <c r="D163" i="20"/>
  <c r="B164" i="20"/>
  <c r="D164" i="20"/>
  <c r="B165" i="20"/>
  <c r="D165" i="20"/>
  <c r="B166" i="20"/>
  <c r="D166" i="20"/>
  <c r="B167" i="20"/>
  <c r="D167" i="20"/>
  <c r="B168" i="20"/>
  <c r="D168" i="20"/>
  <c r="B169" i="20"/>
  <c r="D169" i="20"/>
  <c r="B170" i="20"/>
  <c r="D170" i="20"/>
  <c r="B171" i="20"/>
  <c r="D171" i="20"/>
  <c r="B172" i="20"/>
  <c r="D172" i="20"/>
  <c r="B173" i="20"/>
  <c r="D173" i="20"/>
  <c r="B174" i="20"/>
  <c r="D174" i="20"/>
  <c r="B175" i="20"/>
  <c r="D175" i="20"/>
  <c r="B176" i="20"/>
  <c r="D176" i="20"/>
  <c r="B177" i="20"/>
  <c r="D177" i="20"/>
  <c r="B178" i="20"/>
  <c r="D178" i="20"/>
  <c r="B179" i="20"/>
  <c r="D179" i="20"/>
  <c r="B180" i="20"/>
  <c r="D180" i="20"/>
  <c r="B181" i="20"/>
  <c r="D181" i="20"/>
  <c r="B182" i="20"/>
  <c r="D182" i="20"/>
  <c r="D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3" i="20"/>
  <c r="F7" i="10"/>
  <c r="A5" i="20" s="1"/>
  <c r="A6" i="20"/>
  <c r="A10" i="20"/>
  <c r="A14" i="20"/>
  <c r="A18" i="20"/>
  <c r="A19" i="20"/>
  <c r="A22" i="20"/>
  <c r="A23" i="20"/>
  <c r="A26" i="20"/>
  <c r="A27" i="20"/>
  <c r="A30" i="20"/>
  <c r="A31" i="20"/>
  <c r="A34" i="20"/>
  <c r="A35" i="20"/>
  <c r="A38" i="20"/>
  <c r="A39" i="20"/>
  <c r="A42" i="20"/>
  <c r="A43" i="20"/>
  <c r="A46" i="20"/>
  <c r="A47" i="20"/>
  <c r="A50" i="20"/>
  <c r="A51" i="20"/>
  <c r="A54" i="20"/>
  <c r="A55" i="20"/>
  <c r="A58" i="20"/>
  <c r="A59" i="20"/>
  <c r="A62" i="20"/>
  <c r="A63" i="20"/>
  <c r="A66" i="20"/>
  <c r="A67" i="20"/>
  <c r="A70" i="20"/>
  <c r="A71" i="20"/>
  <c r="A74" i="20"/>
  <c r="A75" i="20"/>
  <c r="A78" i="20"/>
  <c r="A79" i="20"/>
  <c r="A82" i="20"/>
  <c r="A83" i="20"/>
  <c r="A86" i="20"/>
  <c r="A87" i="20"/>
  <c r="A90" i="20"/>
  <c r="A91" i="20"/>
  <c r="A94" i="20"/>
  <c r="A95" i="20"/>
  <c r="A98" i="20"/>
  <c r="A99" i="20"/>
  <c r="A102" i="20"/>
  <c r="A103" i="20"/>
  <c r="A106" i="20"/>
  <c r="A107" i="20"/>
  <c r="A110" i="20"/>
  <c r="A111" i="20"/>
  <c r="A114" i="20"/>
  <c r="A115" i="20"/>
  <c r="A118" i="20"/>
  <c r="A119" i="20"/>
  <c r="A122" i="20"/>
  <c r="A123" i="20"/>
  <c r="A126" i="20"/>
  <c r="A127" i="20"/>
  <c r="A130" i="20"/>
  <c r="A131" i="20"/>
  <c r="A134" i="20"/>
  <c r="A135" i="20"/>
  <c r="A138" i="20"/>
  <c r="A139" i="20"/>
  <c r="A142" i="20"/>
  <c r="A143" i="20"/>
  <c r="A146" i="20"/>
  <c r="A147" i="20"/>
  <c r="A150" i="20"/>
  <c r="A151" i="20"/>
  <c r="A154" i="20"/>
  <c r="A155" i="20"/>
  <c r="A158" i="20"/>
  <c r="A159" i="20"/>
  <c r="A162" i="20"/>
  <c r="A163" i="20"/>
  <c r="A166" i="20"/>
  <c r="A167" i="20"/>
  <c r="A170" i="20"/>
  <c r="A171" i="20"/>
  <c r="A174" i="20"/>
  <c r="A175" i="20"/>
  <c r="A178" i="20"/>
  <c r="A179" i="20"/>
  <c r="A182" i="20"/>
  <c r="A3" i="20"/>
  <c r="E10" i="10"/>
  <c r="G35" i="17"/>
  <c r="G34" i="17"/>
  <c r="G33" i="17"/>
  <c r="E26" i="10"/>
  <c r="F26" i="10"/>
  <c r="G32" i="17"/>
  <c r="G31" i="17"/>
  <c r="G30" i="17"/>
  <c r="G29" i="17"/>
  <c r="G28" i="17"/>
  <c r="G27" i="17"/>
  <c r="G25" i="17"/>
  <c r="G24" i="17"/>
  <c r="G23" i="17"/>
  <c r="G22" i="17"/>
  <c r="G20" i="17"/>
  <c r="G19" i="17"/>
  <c r="G18" i="17"/>
  <c r="G17" i="17"/>
  <c r="G16" i="17"/>
  <c r="G15" i="17"/>
  <c r="G14" i="17"/>
  <c r="G13" i="17"/>
  <c r="G11" i="17"/>
  <c r="G10" i="17"/>
  <c r="G9" i="17"/>
  <c r="G8" i="17"/>
  <c r="G7" i="17"/>
  <c r="G6" i="17"/>
  <c r="G5" i="17"/>
  <c r="G4" i="17"/>
  <c r="G3" i="17"/>
  <c r="G2" i="17"/>
  <c r="S2" i="18"/>
  <c r="L25" i="16"/>
  <c r="L24" i="16"/>
  <c r="E14" i="10"/>
  <c r="E23" i="10"/>
  <c r="F23" i="10" s="1"/>
  <c r="F18" i="10"/>
  <c r="L5" i="16"/>
  <c r="L21" i="16"/>
  <c r="L20" i="16"/>
  <c r="L22" i="16"/>
  <c r="L12" i="16"/>
  <c r="L11" i="16"/>
  <c r="L10" i="16"/>
  <c r="L9" i="16"/>
  <c r="L7" i="16"/>
  <c r="L6" i="16"/>
  <c r="L2" i="16"/>
  <c r="L4" i="16"/>
  <c r="E9" i="10"/>
  <c r="F9" i="10" s="1"/>
  <c r="T4" i="18" s="1"/>
  <c r="F19" i="10"/>
  <c r="T2" i="18"/>
  <c r="F14" i="10"/>
  <c r="S4" i="18"/>
  <c r="S3" i="18"/>
  <c r="F10" i="10"/>
  <c r="F8" i="10"/>
  <c r="E15" i="10"/>
  <c r="F15" i="10" s="1"/>
  <c r="E20" i="10"/>
  <c r="E24" i="10"/>
  <c r="F24" i="10"/>
  <c r="E21" i="10"/>
  <c r="F21" i="10"/>
  <c r="F20" i="10"/>
  <c r="L23" i="16"/>
  <c r="L19" i="16"/>
  <c r="L17" i="16"/>
  <c r="L15" i="16"/>
  <c r="L14" i="16"/>
  <c r="L13" i="16"/>
  <c r="L3" i="16"/>
  <c r="F28" i="10"/>
  <c r="L224" i="14"/>
  <c r="L196" i="14"/>
  <c r="L190" i="14"/>
  <c r="L192" i="14"/>
  <c r="L228" i="14"/>
  <c r="L214" i="14"/>
  <c r="L203" i="14"/>
  <c r="L204" i="14"/>
  <c r="L199" i="14"/>
  <c r="L180" i="14"/>
  <c r="L176" i="14"/>
  <c r="L168" i="14"/>
  <c r="L156" i="14"/>
  <c r="L149" i="14"/>
  <c r="L150" i="14"/>
  <c r="L151" i="14"/>
  <c r="L152" i="14"/>
  <c r="L146" i="14"/>
  <c r="L135" i="14"/>
  <c r="L123" i="14"/>
  <c r="L117" i="14"/>
  <c r="L118" i="14"/>
  <c r="L119" i="14"/>
  <c r="L120" i="14"/>
  <c r="L112" i="14"/>
  <c r="L113" i="14"/>
  <c r="L114" i="14"/>
  <c r="L115" i="14"/>
  <c r="L103" i="14"/>
  <c r="L104" i="14"/>
  <c r="L105" i="14"/>
  <c r="L99" i="14"/>
  <c r="L100" i="14"/>
  <c r="L97" i="14"/>
  <c r="L86" i="14"/>
  <c r="L78" i="14"/>
  <c r="L79" i="14"/>
  <c r="L80" i="14"/>
  <c r="L81" i="14"/>
  <c r="L82" i="14"/>
  <c r="L83" i="14"/>
  <c r="L72" i="14"/>
  <c r="L67" i="14"/>
  <c r="L68" i="14"/>
  <c r="L69" i="14"/>
  <c r="L32" i="14"/>
  <c r="L54" i="14"/>
  <c r="L55" i="14"/>
  <c r="L52" i="14"/>
  <c r="L53" i="14"/>
  <c r="L51" i="14"/>
  <c r="L50" i="14"/>
  <c r="L42" i="14"/>
  <c r="L20" i="14"/>
  <c r="L21" i="14"/>
  <c r="L14" i="14"/>
  <c r="L15" i="14"/>
  <c r="L16" i="14"/>
  <c r="L7" i="14"/>
  <c r="L2" i="14"/>
  <c r="L3" i="14"/>
  <c r="L4" i="14"/>
  <c r="L5" i="14"/>
  <c r="L6" i="14"/>
  <c r="L8" i="14"/>
  <c r="L9" i="14"/>
  <c r="L10" i="14"/>
  <c r="L11" i="14"/>
  <c r="L12" i="14"/>
  <c r="L13" i="14"/>
  <c r="L17" i="14"/>
  <c r="L18" i="14"/>
  <c r="L19" i="14"/>
  <c r="L22" i="14"/>
  <c r="L23" i="14"/>
  <c r="L24" i="14"/>
  <c r="L25" i="14"/>
  <c r="L26" i="14"/>
  <c r="L27" i="14"/>
  <c r="L28" i="14"/>
  <c r="L29" i="14"/>
  <c r="L30" i="14"/>
  <c r="L31" i="14"/>
  <c r="L33" i="14"/>
  <c r="L34" i="14"/>
  <c r="L35" i="14"/>
  <c r="L36" i="14"/>
  <c r="L37" i="14"/>
  <c r="L38" i="14"/>
  <c r="L39" i="14"/>
  <c r="L40" i="14"/>
  <c r="L41" i="14"/>
  <c r="L43" i="14"/>
  <c r="L44" i="14"/>
  <c r="L45" i="14"/>
  <c r="L46" i="14"/>
  <c r="L47" i="14"/>
  <c r="L48" i="14"/>
  <c r="L49" i="14"/>
  <c r="L56" i="14"/>
  <c r="L57" i="14"/>
  <c r="L58" i="14"/>
  <c r="L59" i="14"/>
  <c r="L60" i="14"/>
  <c r="L61" i="14"/>
  <c r="L62" i="14"/>
  <c r="L63" i="14"/>
  <c r="L64" i="14"/>
  <c r="L65" i="14"/>
  <c r="L66" i="14"/>
  <c r="L70" i="14"/>
  <c r="L71" i="14"/>
  <c r="L73" i="14"/>
  <c r="L74" i="14"/>
  <c r="L75" i="14"/>
  <c r="L76" i="14"/>
  <c r="L77" i="14"/>
  <c r="L84" i="14"/>
  <c r="L85" i="14"/>
  <c r="L87" i="14"/>
  <c r="L88" i="14"/>
  <c r="L89" i="14"/>
  <c r="L90" i="14"/>
  <c r="L91" i="14"/>
  <c r="L92" i="14"/>
  <c r="L93" i="14"/>
  <c r="L94" i="14"/>
  <c r="L95" i="14"/>
  <c r="L96" i="14"/>
  <c r="L98" i="14"/>
  <c r="L101" i="14"/>
  <c r="L102" i="14"/>
  <c r="L106" i="14"/>
  <c r="L107" i="14"/>
  <c r="L108" i="14"/>
  <c r="L109" i="14"/>
  <c r="L110" i="14"/>
  <c r="L111" i="14"/>
  <c r="L116" i="14"/>
  <c r="L121" i="14"/>
  <c r="L122" i="14"/>
  <c r="L124" i="14"/>
  <c r="L125" i="14"/>
  <c r="L126" i="14"/>
  <c r="L127" i="14"/>
  <c r="L128" i="14"/>
  <c r="L129" i="14"/>
  <c r="L130" i="14"/>
  <c r="L131" i="14"/>
  <c r="L132" i="14"/>
  <c r="L133" i="14"/>
  <c r="L134" i="14"/>
  <c r="L137" i="14"/>
  <c r="L138" i="14"/>
  <c r="L139" i="14"/>
  <c r="L140" i="14"/>
  <c r="L141" i="14"/>
  <c r="L142" i="14"/>
  <c r="L143" i="14"/>
  <c r="L144" i="14"/>
  <c r="L145" i="14"/>
  <c r="L147" i="14"/>
  <c r="L148" i="14"/>
  <c r="L153" i="14"/>
  <c r="L154" i="14"/>
  <c r="L155" i="14"/>
  <c r="L157" i="14"/>
  <c r="L158" i="14"/>
  <c r="L159" i="14"/>
  <c r="L160" i="14"/>
  <c r="L161" i="14"/>
  <c r="L162" i="14"/>
  <c r="L163" i="14"/>
  <c r="L164" i="14"/>
  <c r="L165" i="14"/>
  <c r="L166" i="14"/>
  <c r="L167" i="14"/>
  <c r="L169" i="14"/>
  <c r="L170" i="14"/>
  <c r="L171" i="14"/>
  <c r="L172" i="14"/>
  <c r="L173" i="14"/>
  <c r="L174" i="14"/>
  <c r="L175" i="14"/>
  <c r="L177" i="14"/>
  <c r="L178" i="14"/>
  <c r="L179" i="14"/>
  <c r="L181" i="14"/>
  <c r="L182" i="14"/>
  <c r="L183" i="14"/>
  <c r="L184" i="14"/>
  <c r="L185" i="14"/>
  <c r="L186" i="14"/>
  <c r="L187" i="14"/>
  <c r="L188" i="14"/>
  <c r="L189" i="14"/>
  <c r="L191" i="14"/>
  <c r="L193" i="14"/>
  <c r="L194" i="14"/>
  <c r="L195" i="14"/>
  <c r="L197" i="14"/>
  <c r="L198" i="14"/>
  <c r="L200" i="14"/>
  <c r="L201" i="14"/>
  <c r="L202" i="14"/>
  <c r="L205" i="14"/>
  <c r="L206" i="14"/>
  <c r="L207" i="14"/>
  <c r="L208" i="14"/>
  <c r="L209" i="14"/>
  <c r="L210" i="14"/>
  <c r="L211" i="14"/>
  <c r="L212" i="14"/>
  <c r="L213" i="14"/>
  <c r="L215" i="14"/>
  <c r="L216" i="14"/>
  <c r="L217" i="14"/>
  <c r="L218" i="14"/>
  <c r="L219" i="14"/>
  <c r="L220" i="14"/>
  <c r="L221" i="14"/>
  <c r="L222" i="14"/>
  <c r="L223" i="14"/>
  <c r="L225" i="14"/>
  <c r="L226" i="14"/>
  <c r="L227" i="14"/>
  <c r="F31" i="10"/>
  <c r="E17" i="10"/>
  <c r="E29" i="10" s="1"/>
  <c r="F29" i="10" s="1"/>
  <c r="E27" i="10"/>
  <c r="F27" i="10"/>
  <c r="F30" i="10"/>
  <c r="E32" i="10"/>
  <c r="F32" i="10" s="1"/>
  <c r="H30" i="17" l="1"/>
  <c r="H33" i="17"/>
  <c r="H29" i="17"/>
  <c r="H23" i="17"/>
  <c r="H19" i="17"/>
  <c r="H15" i="17"/>
  <c r="H9" i="17"/>
  <c r="H5" i="17"/>
  <c r="T3" i="18"/>
  <c r="H31" i="17"/>
  <c r="H13" i="17"/>
  <c r="H3" i="17"/>
  <c r="H32" i="17"/>
  <c r="H22" i="17"/>
  <c r="H14" i="17"/>
  <c r="H4" i="17"/>
  <c r="H26" i="17"/>
  <c r="H34" i="17"/>
  <c r="H24" i="17"/>
  <c r="H20" i="17"/>
  <c r="H16" i="17"/>
  <c r="H10" i="17"/>
  <c r="H6" i="17"/>
  <c r="H2" i="17"/>
  <c r="H35" i="17"/>
  <c r="H27" i="17"/>
  <c r="H21" i="17"/>
  <c r="H17" i="17"/>
  <c r="H7" i="17"/>
  <c r="H28" i="17"/>
  <c r="H18" i="17"/>
  <c r="H8" i="17"/>
  <c r="E30" i="10"/>
  <c r="A15" i="20"/>
  <c r="A11" i="20"/>
  <c r="A7" i="20"/>
  <c r="F17" i="10"/>
  <c r="E16" i="10"/>
  <c r="F16" i="10" s="1"/>
  <c r="S5" i="18"/>
  <c r="A180" i="20"/>
  <c r="A176" i="20"/>
  <c r="A172" i="20"/>
  <c r="A168" i="20"/>
  <c r="A164" i="20"/>
  <c r="A160" i="20"/>
  <c r="A156" i="20"/>
  <c r="A152" i="20"/>
  <c r="A148" i="20"/>
  <c r="A144" i="20"/>
  <c r="A140" i="20"/>
  <c r="A136" i="20"/>
  <c r="A132" i="20"/>
  <c r="A128" i="20"/>
  <c r="A124" i="20"/>
  <c r="A120" i="20"/>
  <c r="A116" i="20"/>
  <c r="A112" i="20"/>
  <c r="A108" i="20"/>
  <c r="A104" i="20"/>
  <c r="A100" i="20"/>
  <c r="A96" i="20"/>
  <c r="A92" i="20"/>
  <c r="A88" i="20"/>
  <c r="A84" i="20"/>
  <c r="A80" i="20"/>
  <c r="A76" i="20"/>
  <c r="A72" i="20"/>
  <c r="A68" i="20"/>
  <c r="A64" i="20"/>
  <c r="A60" i="20"/>
  <c r="A56" i="20"/>
  <c r="A52" i="20"/>
  <c r="A48" i="20"/>
  <c r="A44" i="20"/>
  <c r="A40" i="20"/>
  <c r="A36" i="20"/>
  <c r="A32" i="20"/>
  <c r="A28" i="20"/>
  <c r="A24" i="20"/>
  <c r="A20" i="20"/>
  <c r="A16" i="20"/>
  <c r="A12" i="20"/>
  <c r="A8" i="20"/>
  <c r="A4" i="20"/>
  <c r="E11" i="10"/>
  <c r="T5" i="18"/>
  <c r="H12" i="17"/>
  <c r="A181" i="20"/>
  <c r="A177" i="20"/>
  <c r="A173" i="20"/>
  <c r="A169" i="20"/>
  <c r="A165" i="20"/>
  <c r="A161" i="20"/>
  <c r="A157" i="20"/>
  <c r="A153" i="20"/>
  <c r="A149" i="20"/>
  <c r="A145" i="20"/>
  <c r="A141" i="20"/>
  <c r="A137" i="20"/>
  <c r="A133" i="20"/>
  <c r="A129" i="20"/>
  <c r="A125" i="20"/>
  <c r="A121" i="20"/>
  <c r="A117" i="20"/>
  <c r="A113" i="20"/>
  <c r="A109" i="20"/>
  <c r="A105" i="20"/>
  <c r="A101" i="20"/>
  <c r="A97" i="20"/>
  <c r="A93" i="20"/>
  <c r="A89" i="20"/>
  <c r="A85" i="20"/>
  <c r="A81" i="20"/>
  <c r="A77" i="20"/>
  <c r="A73" i="20"/>
  <c r="A69" i="20"/>
  <c r="A65" i="20"/>
  <c r="A61" i="20"/>
  <c r="A57" i="20"/>
  <c r="A53" i="20"/>
  <c r="A49" i="20"/>
  <c r="A45" i="20"/>
  <c r="A41" i="20"/>
  <c r="A37" i="20"/>
  <c r="A33" i="20"/>
  <c r="A29" i="20"/>
  <c r="A25" i="20"/>
  <c r="A21" i="20"/>
  <c r="A17" i="20"/>
  <c r="A13" i="20"/>
  <c r="A9" i="20"/>
</calcChain>
</file>

<file path=xl/comments1.xml><?xml version="1.0" encoding="utf-8"?>
<comments xmlns="http://schemas.openxmlformats.org/spreadsheetml/2006/main">
  <authors>
    <author>sam</author>
  </authors>
  <commentList>
    <comment ref="F5" authorId="0" shapeId="0">
      <text>
        <r>
          <rPr>
            <b/>
            <sz val="9"/>
            <color indexed="81"/>
            <rFont val="Tahoma"/>
            <family val="2"/>
          </rPr>
          <t>sam:</t>
        </r>
        <r>
          <rPr>
            <sz val="9"/>
            <color indexed="81"/>
            <rFont val="Tahoma"/>
            <family val="2"/>
          </rPr>
          <t xml:space="preserve">
A text version of date properties is used by TSTool because this allows the precision to be set to month.  The text date properties are then used in TSTool command files to fill in parameter values.</t>
        </r>
      </text>
    </comment>
  </commentList>
</comments>
</file>

<file path=xl/comments2.xml><?xml version="1.0" encoding="utf-8"?>
<comments xmlns="http://schemas.openxmlformats.org/spreadsheetml/2006/main">
  <authors>
    <author>sam</author>
    <author>amv</author>
    <author>Amy Volckens</author>
    <author>Steve Malers</author>
    <author>kaa</author>
  </authors>
  <commentList>
    <comment ref="A1" authorId="0" shapeId="0">
      <text>
        <r>
          <rPr>
            <b/>
            <sz val="9"/>
            <color indexed="81"/>
            <rFont val="Tahoma"/>
            <family val="2"/>
          </rPr>
          <t>sam:</t>
        </r>
        <r>
          <rPr>
            <sz val="9"/>
            <color indexed="81"/>
            <rFont val="Tahoma"/>
            <family val="2"/>
          </rPr>
          <t xml:space="preserve">
Set to NO to exclude from the analysis.  The default is YES.
</t>
        </r>
      </text>
    </comment>
    <comment ref="B1" authorId="1" shapeId="0">
      <text>
        <r>
          <rPr>
            <b/>
            <sz val="9"/>
            <color indexed="81"/>
            <rFont val="Tahoma"/>
            <family val="2"/>
          </rPr>
          <t>amv:</t>
        </r>
        <r>
          <rPr>
            <sz val="9"/>
            <color indexed="81"/>
            <rFont val="Tahoma"/>
            <family val="2"/>
          </rPr>
          <t xml:space="preserve">
This column determines whether the station is used in the Basinwide SWSI analysis.</t>
        </r>
      </text>
    </comment>
    <comment ref="C1" authorId="0" shapeId="0">
      <text>
        <r>
          <rPr>
            <b/>
            <sz val="9"/>
            <color indexed="81"/>
            <rFont val="Tahoma"/>
            <family val="2"/>
          </rPr>
          <t>sam:</t>
        </r>
        <r>
          <rPr>
            <sz val="9"/>
            <color indexed="81"/>
            <rFont val="Tahoma"/>
            <family val="2"/>
          </rPr>
          <t xml:space="preserve">
Name of basin to use for SWSI processing.  This agrees with the DWR Division basins.  Slashes (/) are not allowed in the name. 
</t>
        </r>
      </text>
    </comment>
    <comment ref="D1" authorId="2" shapeId="0">
      <text>
        <r>
          <rPr>
            <b/>
            <sz val="9"/>
            <color indexed="81"/>
            <rFont val="Tahoma"/>
            <charset val="1"/>
          </rPr>
          <t>Amy Volckens:</t>
        </r>
        <r>
          <rPr>
            <sz val="9"/>
            <color indexed="81"/>
            <rFont val="Tahoma"/>
            <charset val="1"/>
          </rPr>
          <t xml:space="preserve">
This column used to set a processing property. "Rio Grande" locations use APR-SEP forecast period, while Non-RG locations uses APR-JUL forecast period.</t>
        </r>
      </text>
    </comment>
    <comment ref="E1" authorId="3" shapeId="0">
      <text>
        <r>
          <rPr>
            <sz val="9"/>
            <color indexed="81"/>
            <rFont val="Tahoma"/>
            <family val="2"/>
          </rPr>
          <t xml:space="preserve">Hydrologic Unit Code (HUC) number for subbasin (8-digit).  Specify as text so that leading zeros are retained.
</t>
        </r>
      </text>
    </comment>
    <comment ref="F1" authorId="3" shapeId="0">
      <text>
        <r>
          <rPr>
            <sz val="9"/>
            <color indexed="81"/>
            <rFont val="Tahoma"/>
            <family val="2"/>
          </rPr>
          <t>HUC Name, used for outputting results.</t>
        </r>
      </text>
    </comment>
    <comment ref="G1" authorId="3" shapeId="0">
      <text>
        <r>
          <rPr>
            <b/>
            <sz val="9"/>
            <color indexed="81"/>
            <rFont val="Tahoma"/>
            <family val="2"/>
          </rPr>
          <t>Steve Malers:</t>
        </r>
        <r>
          <rPr>
            <sz val="9"/>
            <color indexed="81"/>
            <rFont val="Tahoma"/>
            <family val="2"/>
          </rPr>
          <t xml:space="preserve">
This column matches the raw data types used in the analysis.  
NaturalFlow is historical natural flows calculated at stream gages (typically SRVO data type from NRCS AWDB).
ForecastedNaturalFlow is the NRCS streamflow forecast for the 50% exceedance probability value.
ReservoirStorage is the end of month reservoir storage.</t>
        </r>
      </text>
    </comment>
    <comment ref="H1" authorId="3" shapeId="0">
      <text>
        <r>
          <rPr>
            <b/>
            <sz val="9"/>
            <color indexed="81"/>
            <rFont val="Tahoma"/>
            <family val="2"/>
          </rPr>
          <t>Steve Malers:</t>
        </r>
        <r>
          <rPr>
            <sz val="9"/>
            <color indexed="81"/>
            <rFont val="Tahoma"/>
            <family val="2"/>
          </rPr>
          <t xml:space="preserve">
Location (station or reservoir) ID for retrieving the time series.</t>
        </r>
      </text>
    </comment>
    <comment ref="I1" authorId="3" shapeId="0">
      <text>
        <r>
          <rPr>
            <b/>
            <sz val="9"/>
            <color indexed="81"/>
            <rFont val="Tahoma"/>
            <family val="2"/>
          </rPr>
          <t>Steve Malers:</t>
        </r>
        <r>
          <rPr>
            <sz val="9"/>
            <color indexed="81"/>
            <rFont val="Tahoma"/>
            <family val="2"/>
          </rPr>
          <t xml:space="preserve">
Stream gage name or reservoir name, used for labels on output products.</t>
        </r>
      </text>
    </comment>
    <comment ref="J1" authorId="3" shapeId="0">
      <text>
        <r>
          <rPr>
            <b/>
            <sz val="9"/>
            <color indexed="81"/>
            <rFont val="Tahoma"/>
            <family val="2"/>
          </rPr>
          <t>Steve Malers:</t>
        </r>
        <r>
          <rPr>
            <sz val="9"/>
            <color indexed="81"/>
            <rFont val="Tahoma"/>
            <family val="2"/>
          </rPr>
          <t xml:space="preserve">
State abbreviation - needed for NRCS web services.</t>
        </r>
      </text>
    </comment>
    <comment ref="K1" authorId="3" shapeId="0">
      <text>
        <r>
          <rPr>
            <b/>
            <sz val="9"/>
            <color indexed="81"/>
            <rFont val="Tahoma"/>
            <family val="2"/>
          </rPr>
          <t>Steve Malers:</t>
        </r>
        <r>
          <rPr>
            <sz val="9"/>
            <color indexed="81"/>
            <rFont val="Tahoma"/>
            <family val="2"/>
          </rPr>
          <t xml:space="preserve">
Datastore name used for TSTool.  </t>
        </r>
      </text>
    </comment>
    <comment ref="L1" authorId="3" shapeId="0">
      <text>
        <r>
          <rPr>
            <b/>
            <sz val="9"/>
            <color indexed="81"/>
            <rFont val="Tahoma"/>
            <family val="2"/>
          </rPr>
          <t>Steve Malers:</t>
        </r>
        <r>
          <rPr>
            <sz val="9"/>
            <color indexed="81"/>
            <rFont val="Tahoma"/>
            <family val="2"/>
          </rPr>
          <t xml:space="preserve">
This is the location ID that is used with TSTool to retrieve time series and forecasts. </t>
        </r>
      </text>
    </comment>
    <comment ref="M1" authorId="3" shapeId="0">
      <text>
        <r>
          <rPr>
            <b/>
            <sz val="9"/>
            <color indexed="81"/>
            <rFont val="Tahoma"/>
            <family val="2"/>
          </rPr>
          <t>Steve Malers:</t>
        </r>
        <r>
          <rPr>
            <sz val="9"/>
            <color indexed="81"/>
            <rFont val="Tahoma"/>
            <family val="2"/>
          </rPr>
          <t xml:space="preserve">
When reading data from the NRCS AWDB web service, this matches the NRCS AWDB "Network" used.
</t>
        </r>
      </text>
    </comment>
    <comment ref="N1" authorId="3" shapeId="0">
      <text>
        <r>
          <rPr>
            <b/>
            <sz val="9"/>
            <color indexed="81"/>
            <rFont val="Tahoma"/>
            <family val="2"/>
          </rPr>
          <t>Steve Malers:</t>
        </r>
        <r>
          <rPr>
            <sz val="9"/>
            <color indexed="81"/>
            <rFont val="Tahoma"/>
            <family val="2"/>
          </rPr>
          <t xml:space="preserve">
This represents the datastore database data element.
For the NRCS AWDB datastore, this is the "element". SRVO corresponds to natural flow, SRVOO is historical observations, RESC is for reservoir end of month storage.</t>
        </r>
      </text>
    </comment>
    <comment ref="O1" authorId="3" shapeId="0">
      <text>
        <r>
          <rPr>
            <b/>
            <sz val="9"/>
            <color indexed="81"/>
            <rFont val="Tahoma"/>
            <family val="2"/>
          </rPr>
          <t>Steve Malers:</t>
        </r>
        <r>
          <rPr>
            <sz val="9"/>
            <color indexed="81"/>
            <rFont val="Tahoma"/>
            <family val="2"/>
          </rPr>
          <t xml:space="preserve">
Datastore name used with TSTool.</t>
        </r>
      </text>
    </comment>
    <comment ref="P1" authorId="3" shapeId="0">
      <text>
        <r>
          <rPr>
            <b/>
            <sz val="9"/>
            <color indexed="81"/>
            <rFont val="Tahoma"/>
            <family val="2"/>
          </rPr>
          <t>Steve Malers:</t>
        </r>
        <r>
          <rPr>
            <sz val="9"/>
            <color indexed="81"/>
            <rFont val="Tahoma"/>
            <family val="2"/>
          </rPr>
          <t xml:space="preserve">
Time series location ID that is used with TSTool.</t>
        </r>
      </text>
    </comment>
    <comment ref="Q1" authorId="3" shapeId="0">
      <text>
        <r>
          <rPr>
            <b/>
            <sz val="9"/>
            <color indexed="81"/>
            <rFont val="Tahoma"/>
            <family val="2"/>
          </rPr>
          <t>Steve Malers:</t>
        </r>
        <r>
          <rPr>
            <sz val="9"/>
            <color indexed="81"/>
            <rFont val="Tahoma"/>
            <family val="2"/>
          </rPr>
          <t xml:space="preserve">
Time series data source.
</t>
        </r>
      </text>
    </comment>
    <comment ref="R1" authorId="3" shapeId="0">
      <text>
        <r>
          <rPr>
            <b/>
            <sz val="9"/>
            <color indexed="81"/>
            <rFont val="Tahoma"/>
            <family val="2"/>
          </rPr>
          <t>Steve Malers:</t>
        </r>
        <r>
          <rPr>
            <sz val="9"/>
            <color indexed="81"/>
            <rFont val="Tahoma"/>
            <family val="2"/>
          </rPr>
          <t xml:space="preserve">
Time series data type.</t>
        </r>
      </text>
    </comment>
    <comment ref="W1" authorId="3" shapeId="0">
      <text>
        <r>
          <rPr>
            <sz val="9"/>
            <color indexed="81"/>
            <rFont val="Tahoma"/>
            <family val="2"/>
          </rPr>
          <t>Rationale for including or excluding from the analysis, compiled by DWR's Karlyn Armstrong in consultation with Division Engineers and others.</t>
        </r>
      </text>
    </comment>
    <comment ref="E23" authorId="4" shapeId="0">
      <text>
        <r>
          <rPr>
            <b/>
            <sz val="9"/>
            <color indexed="81"/>
            <rFont val="Tahoma"/>
            <family val="2"/>
          </rPr>
          <t>kaa:</t>
        </r>
        <r>
          <rPr>
            <sz val="9"/>
            <color indexed="81"/>
            <rFont val="Tahoma"/>
            <family val="2"/>
          </rPr>
          <t xml:space="preserve">
May add reservoir to this?</t>
        </r>
      </text>
    </comment>
    <comment ref="H38" authorId="4" shapeId="0">
      <text>
        <r>
          <rPr>
            <b/>
            <sz val="9"/>
            <color indexed="81"/>
            <rFont val="Tahoma"/>
            <family val="2"/>
          </rPr>
          <t>kaa:</t>
        </r>
        <r>
          <rPr>
            <sz val="9"/>
            <color indexed="81"/>
            <rFont val="Tahoma"/>
            <family val="2"/>
          </rPr>
          <t xml:space="preserve">
previously 06738000, Big Thompson at Mouth, Nr Drake, CO</t>
        </r>
      </text>
    </comment>
    <comment ref="H48" authorId="4" shapeId="0">
      <text>
        <r>
          <rPr>
            <b/>
            <sz val="9"/>
            <color indexed="81"/>
            <rFont val="Tahoma"/>
            <family val="2"/>
          </rPr>
          <t>kaa:</t>
        </r>
        <r>
          <rPr>
            <sz val="9"/>
            <color indexed="81"/>
            <rFont val="Tahoma"/>
            <family val="2"/>
          </rPr>
          <t xml:space="preserve">
previously 06727000, Boulder Creek Near Orodell</t>
        </r>
      </text>
    </comment>
    <comment ref="H99" authorId="4" shapeId="0">
      <text>
        <r>
          <rPr>
            <b/>
            <sz val="9"/>
            <color indexed="81"/>
            <rFont val="Tahoma"/>
            <family val="2"/>
          </rPr>
          <t>kaa:</t>
        </r>
        <r>
          <rPr>
            <sz val="9"/>
            <color indexed="81"/>
            <rFont val="Tahoma"/>
            <family val="2"/>
          </rPr>
          <t xml:space="preserve">
Previously 07099400, Arkansas River above Pueblo</t>
        </r>
      </text>
    </comment>
    <comment ref="H100" authorId="4" shapeId="0">
      <text>
        <r>
          <rPr>
            <b/>
            <sz val="9"/>
            <color indexed="81"/>
            <rFont val="Tahoma"/>
            <family val="2"/>
          </rPr>
          <t>kaa:</t>
        </r>
        <r>
          <rPr>
            <sz val="9"/>
            <color indexed="81"/>
            <rFont val="Tahoma"/>
            <family val="2"/>
          </rPr>
          <t xml:space="preserve">
added second station; previously only one station existed</t>
        </r>
      </text>
    </comment>
    <comment ref="H106" authorId="4" shapeId="0">
      <text>
        <r>
          <rPr>
            <b/>
            <sz val="9"/>
            <color indexed="81"/>
            <rFont val="Tahoma"/>
            <family val="2"/>
          </rPr>
          <t>kaa:</t>
        </r>
        <r>
          <rPr>
            <sz val="9"/>
            <color indexed="81"/>
            <rFont val="Tahoma"/>
            <family val="2"/>
          </rPr>
          <t xml:space="preserve">
Previously 07099400, Arkansas River above Pueblo</t>
        </r>
      </text>
    </comment>
    <comment ref="E107" authorId="4" shapeId="0">
      <text>
        <r>
          <rPr>
            <b/>
            <sz val="9"/>
            <color indexed="81"/>
            <rFont val="Tahoma"/>
            <family val="2"/>
          </rPr>
          <t>kaa:</t>
        </r>
        <r>
          <rPr>
            <sz val="9"/>
            <color indexed="81"/>
            <rFont val="Tahoma"/>
            <family val="2"/>
          </rPr>
          <t xml:space="preserve">
Added a second forcast station for this HUC</t>
        </r>
      </text>
    </comment>
    <comment ref="H107" authorId="4" shapeId="0">
      <text>
        <r>
          <rPr>
            <b/>
            <sz val="9"/>
            <color indexed="81"/>
            <rFont val="Tahoma"/>
            <family val="2"/>
          </rPr>
          <t>kaa:</t>
        </r>
        <r>
          <rPr>
            <sz val="9"/>
            <color indexed="81"/>
            <rFont val="Tahoma"/>
            <family val="2"/>
          </rPr>
          <t xml:space="preserve">
added second station; previously only one station existed</t>
        </r>
      </text>
    </comment>
    <comment ref="H108" authorId="4" shapeId="0">
      <text>
        <r>
          <rPr>
            <b/>
            <sz val="9"/>
            <color indexed="81"/>
            <rFont val="Tahoma"/>
            <family val="2"/>
          </rPr>
          <t>kaa:</t>
        </r>
        <r>
          <rPr>
            <sz val="9"/>
            <color indexed="81"/>
            <rFont val="Tahoma"/>
            <family val="2"/>
          </rPr>
          <t xml:space="preserve">
previously 07007070, Pueblo Reservoir</t>
        </r>
      </text>
    </comment>
    <comment ref="H112" authorId="4" shapeId="0">
      <text>
        <r>
          <rPr>
            <b/>
            <sz val="9"/>
            <color indexed="81"/>
            <rFont val="Tahoma"/>
            <family val="2"/>
          </rPr>
          <t>kaa:</t>
        </r>
        <r>
          <rPr>
            <sz val="9"/>
            <color indexed="81"/>
            <rFont val="Tahoma"/>
            <family val="2"/>
          </rPr>
          <t xml:space="preserve">
Previously 07099400, Arkansas River above Pueblo</t>
        </r>
      </text>
    </comment>
    <comment ref="H113" authorId="4" shapeId="0">
      <text>
        <r>
          <rPr>
            <b/>
            <sz val="9"/>
            <color indexed="81"/>
            <rFont val="Tahoma"/>
            <family val="2"/>
          </rPr>
          <t>kaa:</t>
        </r>
        <r>
          <rPr>
            <sz val="9"/>
            <color indexed="81"/>
            <rFont val="Tahoma"/>
            <family val="2"/>
          </rPr>
          <t xml:space="preserve">
added second station; previously only one station existed</t>
        </r>
      </text>
    </comment>
    <comment ref="D114" authorId="2" shapeId="0">
      <text>
        <r>
          <rPr>
            <b/>
            <sz val="9"/>
            <color indexed="81"/>
            <rFont val="Tahoma"/>
            <family val="2"/>
          </rPr>
          <t>Amy Volckens:</t>
        </r>
        <r>
          <rPr>
            <sz val="9"/>
            <color indexed="81"/>
            <rFont val="Tahoma"/>
            <family val="2"/>
          </rPr>
          <t xml:space="preserve">
Changed to use APR-SEP forecast period.</t>
        </r>
      </text>
    </comment>
    <comment ref="D120" authorId="2" shapeId="0">
      <text>
        <r>
          <rPr>
            <b/>
            <sz val="9"/>
            <color indexed="81"/>
            <rFont val="Tahoma"/>
            <family val="2"/>
          </rPr>
          <t>Amy Volckens:</t>
        </r>
        <r>
          <rPr>
            <sz val="9"/>
            <color indexed="81"/>
            <rFont val="Tahoma"/>
            <family val="2"/>
          </rPr>
          <t xml:space="preserve">
Changed to use APR-SEP forecast period.</t>
        </r>
      </text>
    </comment>
    <comment ref="D121" authorId="2" shapeId="0">
      <text>
        <r>
          <rPr>
            <b/>
            <sz val="9"/>
            <color indexed="81"/>
            <rFont val="Tahoma"/>
            <family val="2"/>
          </rPr>
          <t>Amy Volckens:</t>
        </r>
        <r>
          <rPr>
            <sz val="9"/>
            <color indexed="81"/>
            <rFont val="Tahoma"/>
            <family val="2"/>
          </rPr>
          <t xml:space="preserve">
Changed to use APR-SEP forecast period.</t>
        </r>
      </text>
    </comment>
    <comment ref="D123" authorId="2" shapeId="0">
      <text>
        <r>
          <rPr>
            <b/>
            <sz val="9"/>
            <color indexed="81"/>
            <rFont val="Tahoma"/>
            <family val="2"/>
          </rPr>
          <t>Amy Volckens:</t>
        </r>
        <r>
          <rPr>
            <sz val="9"/>
            <color indexed="81"/>
            <rFont val="Tahoma"/>
            <family val="2"/>
          </rPr>
          <t xml:space="preserve">
Changed to use APR-SEP forecast period.</t>
        </r>
      </text>
    </comment>
    <comment ref="N177" authorId="4" shapeId="0">
      <text>
        <r>
          <rPr>
            <b/>
            <sz val="9"/>
            <color indexed="81"/>
            <rFont val="Tahoma"/>
            <family val="2"/>
          </rPr>
          <t>kaa:</t>
        </r>
        <r>
          <rPr>
            <sz val="9"/>
            <color indexed="81"/>
            <rFont val="Tahoma"/>
            <family val="2"/>
          </rPr>
          <t xml:space="preserve">
CHANGED FROM FORECAST TO OBSERVED PER THE QUESTION TO THE LEFT.  LET ME KNOW WHAT YOU THINK.</t>
        </r>
      </text>
    </comment>
  </commentList>
</comments>
</file>

<file path=xl/comments3.xml><?xml version="1.0" encoding="utf-8"?>
<comments xmlns="http://schemas.openxmlformats.org/spreadsheetml/2006/main">
  <authors>
    <author>Amy Volckens</author>
  </authors>
  <commentList>
    <comment ref="A1" authorId="0" shapeId="0">
      <text>
        <r>
          <rPr>
            <b/>
            <sz val="9"/>
            <color indexed="81"/>
            <rFont val="Tahoma"/>
            <family val="2"/>
          </rPr>
          <t>Amy Volckens:</t>
        </r>
        <r>
          <rPr>
            <sz val="9"/>
            <color indexed="81"/>
            <rFont val="Tahoma"/>
            <family val="2"/>
          </rPr>
          <t xml:space="preserve">
ENTER "NO" TO EXCLUDE STATION. DEFAULT IS "YES".</t>
        </r>
      </text>
    </comment>
    <comment ref="G1" authorId="0" shapeId="0">
      <text>
        <r>
          <rPr>
            <b/>
            <sz val="9"/>
            <color indexed="81"/>
            <rFont val="Tahoma"/>
            <family val="2"/>
          </rPr>
          <t>Amy Volckens:</t>
        </r>
        <r>
          <rPr>
            <sz val="9"/>
            <color indexed="81"/>
            <rFont val="Tahoma"/>
            <family val="2"/>
          </rPr>
          <t xml:space="preserve">
Set this flag if the filling station is not used on the Combined Inputs worksheet.</t>
        </r>
      </text>
    </comment>
  </commentList>
</comments>
</file>

<file path=xl/comments4.xml><?xml version="1.0" encoding="utf-8"?>
<comments xmlns="http://schemas.openxmlformats.org/spreadsheetml/2006/main">
  <authors>
    <author>sam</author>
    <author>Steve Malers</author>
  </authors>
  <commentList>
    <comment ref="A1" authorId="0" shapeId="0">
      <text>
        <r>
          <rPr>
            <b/>
            <sz val="9"/>
            <color indexed="81"/>
            <rFont val="Tahoma"/>
            <family val="2"/>
          </rPr>
          <t>sam:</t>
        </r>
        <r>
          <rPr>
            <sz val="9"/>
            <color indexed="81"/>
            <rFont val="Tahoma"/>
            <family val="2"/>
          </rPr>
          <t xml:space="preserve">
Set to NO to exclude from the analysis.  The default is YES.
</t>
        </r>
      </text>
    </comment>
    <comment ref="B1" authorId="1" shapeId="0">
      <text>
        <r>
          <rPr>
            <b/>
            <sz val="9"/>
            <color indexed="81"/>
            <rFont val="Tahoma"/>
            <family val="2"/>
          </rPr>
          <t>Steve Malers:</t>
        </r>
        <r>
          <rPr>
            <sz val="9"/>
            <color indexed="81"/>
            <rFont val="Tahoma"/>
            <family val="2"/>
          </rPr>
          <t xml:space="preserve">
Location (station or reservoir) ID for retrieving the time series.</t>
        </r>
      </text>
    </comment>
    <comment ref="C1" authorId="1" shapeId="0">
      <text>
        <r>
          <rPr>
            <b/>
            <sz val="9"/>
            <color indexed="81"/>
            <rFont val="Tahoma"/>
            <family val="2"/>
          </rPr>
          <t>Steve Malers:</t>
        </r>
        <r>
          <rPr>
            <sz val="9"/>
            <color indexed="81"/>
            <rFont val="Tahoma"/>
            <family val="2"/>
          </rPr>
          <t xml:space="preserve">
Stream gage name or reservoir name, used for labels on output products.</t>
        </r>
      </text>
    </comment>
  </commentList>
</comments>
</file>

<file path=xl/comments5.xml><?xml version="1.0" encoding="utf-8"?>
<comments xmlns="http://schemas.openxmlformats.org/spreadsheetml/2006/main">
  <authors>
    <author>sam</author>
  </authors>
  <commentList>
    <comment ref="A6" authorId="0" shapeId="0">
      <text>
        <r>
          <rPr>
            <b/>
            <sz val="9"/>
            <color indexed="81"/>
            <rFont val="Tahoma"/>
            <family val="2"/>
          </rPr>
          <t>sam:</t>
        </r>
        <r>
          <rPr>
            <sz val="9"/>
            <color indexed="81"/>
            <rFont val="Tahoma"/>
            <family val="2"/>
          </rPr>
          <t xml:space="preserve">
Default is YES.  If the override should be skipped, enter NO.</t>
        </r>
      </text>
    </comment>
    <comment ref="B6" authorId="0" shapeId="0">
      <text>
        <r>
          <rPr>
            <b/>
            <sz val="9"/>
            <color indexed="81"/>
            <rFont val="Tahoma"/>
            <family val="2"/>
          </rPr>
          <t>sam:</t>
        </r>
        <r>
          <rPr>
            <sz val="9"/>
            <color indexed="81"/>
            <rFont val="Tahoma"/>
            <family val="2"/>
          </rPr>
          <t xml:space="preserve">
The data type is used to filter the overrides to match the time series of a similar type.</t>
        </r>
      </text>
    </comment>
    <comment ref="C6" authorId="0" shapeId="0">
      <text>
        <r>
          <rPr>
            <b/>
            <sz val="9"/>
            <color indexed="81"/>
            <rFont val="Tahoma"/>
            <family val="2"/>
          </rPr>
          <t>sam:</t>
        </r>
        <r>
          <rPr>
            <sz val="9"/>
            <color indexed="81"/>
            <rFont val="Tahoma"/>
            <family val="2"/>
          </rPr>
          <t xml:space="preserve">
Format should be YYYY-MM.
Format as text so that TSTool does not have an issue interpreting Excel's internal date representation.</t>
        </r>
      </text>
    </comment>
    <comment ref="D6" authorId="0" shapeId="0">
      <text>
        <r>
          <rPr>
            <b/>
            <sz val="9"/>
            <color indexed="81"/>
            <rFont val="Tahoma"/>
            <family val="2"/>
          </rPr>
          <t>sam:</t>
        </r>
        <r>
          <rPr>
            <sz val="9"/>
            <color indexed="81"/>
            <rFont val="Tahoma"/>
            <family val="2"/>
          </rPr>
          <t xml:space="preserve">
Station identifier that is used in the Combined Inputs.  This identifier is used throughout the analysis even if additional data are supplied from sources other than the primary source.</t>
        </r>
      </text>
    </comment>
    <comment ref="F6" authorId="0" shapeId="0">
      <text>
        <r>
          <rPr>
            <b/>
            <sz val="9"/>
            <color indexed="81"/>
            <rFont val="Tahoma"/>
            <family val="2"/>
          </rPr>
          <t>sam:</t>
        </r>
        <r>
          <rPr>
            <sz val="9"/>
            <color indexed="81"/>
            <rFont val="Tahoma"/>
            <family val="2"/>
          </rPr>
          <t xml:space="preserve">
The comment will be set as a flag on the data values that are modified.
Avoid special characters including commas and quotes because they may interfere with TSTool commands.</t>
        </r>
      </text>
    </comment>
  </commentList>
</comments>
</file>

<file path=xl/comments6.xml><?xml version="1.0" encoding="utf-8"?>
<comments xmlns="http://schemas.openxmlformats.org/spreadsheetml/2006/main">
  <authors>
    <author>Amy Volckens</author>
  </authors>
  <commentList>
    <comment ref="A2" authorId="0" shapeId="0">
      <text>
        <r>
          <rPr>
            <b/>
            <sz val="9"/>
            <color indexed="81"/>
            <rFont val="Calibri"/>
            <family val="2"/>
          </rPr>
          <t>Amy Volckens:</t>
        </r>
        <r>
          <rPr>
            <sz val="9"/>
            <color indexed="81"/>
            <rFont val="Calibri"/>
            <family val="2"/>
          </rPr>
          <t xml:space="preserve">
In re-forecast mode, specifies that months between RecentPeriodStartdateText and CurrentMonthDateText will be run.</t>
        </r>
      </text>
    </comment>
    <comment ref="B2" authorId="0" shapeId="0">
      <text>
        <r>
          <rPr>
            <b/>
            <sz val="9"/>
            <color indexed="81"/>
            <rFont val="Calibri"/>
            <family val="2"/>
          </rPr>
          <t>Amy Volckens:</t>
        </r>
        <r>
          <rPr>
            <sz val="9"/>
            <color indexed="81"/>
            <rFont val="Calibri"/>
            <family val="2"/>
          </rPr>
          <t xml:space="preserve">
In re-forecast mode, this column is used to set the month being processed.</t>
        </r>
      </text>
    </comment>
    <comment ref="C2" authorId="0" shapeId="0">
      <text>
        <r>
          <rPr>
            <b/>
            <sz val="9"/>
            <color indexed="81"/>
            <rFont val="Calibri"/>
            <family val="2"/>
          </rPr>
          <t>Amy Volckens:</t>
        </r>
        <r>
          <rPr>
            <sz val="9"/>
            <color indexed="81"/>
            <rFont val="Calibri"/>
            <family val="2"/>
          </rPr>
          <t xml:space="preserve">
In re-forecast mode, this column is used to specify the month before the month being processed.</t>
        </r>
      </text>
    </comment>
    <comment ref="D2" authorId="0" shapeId="0">
      <text>
        <r>
          <rPr>
            <b/>
            <sz val="9"/>
            <color indexed="81"/>
            <rFont val="Calibri"/>
            <family val="2"/>
          </rPr>
          <t>Amy Volckens:</t>
        </r>
        <r>
          <rPr>
            <sz val="9"/>
            <color indexed="81"/>
            <rFont val="Calibri"/>
            <family val="2"/>
          </rPr>
          <t xml:space="preserve">
In re-forecast mode, this column is used to specify the same month in the year previous to the month being processed.</t>
        </r>
      </text>
    </comment>
  </commentList>
</comments>
</file>

<file path=xl/comments7.xml><?xml version="1.0" encoding="utf-8"?>
<comments xmlns="http://schemas.openxmlformats.org/spreadsheetml/2006/main">
  <authors>
    <author>Steve Malers</author>
  </authors>
  <commentList>
    <comment ref="A1" authorId="0" shapeId="0">
      <text>
        <r>
          <rPr>
            <sz val="9"/>
            <color indexed="81"/>
            <rFont val="Tahoma"/>
            <family val="2"/>
          </rPr>
          <t>Hydrologic Unit Code (HUC) number for subbasin (8-digit).  Specify as text so that leading zeros are retained.</t>
        </r>
      </text>
    </comment>
    <comment ref="C1" authorId="0" shapeId="0">
      <text>
        <r>
          <rPr>
            <b/>
            <sz val="9"/>
            <color indexed="81"/>
            <rFont val="Tahoma"/>
            <family val="2"/>
          </rPr>
          <t>Steve Malers:</t>
        </r>
        <r>
          <rPr>
            <sz val="9"/>
            <color indexed="81"/>
            <rFont val="Tahoma"/>
            <family val="2"/>
          </rPr>
          <t xml:space="preserve">
8-digit HUC preceded by State code.</t>
        </r>
      </text>
    </comment>
    <comment ref="D1" authorId="0" shapeId="0">
      <text>
        <r>
          <rPr>
            <b/>
            <sz val="9"/>
            <color indexed="81"/>
            <rFont val="Tahoma"/>
            <family val="2"/>
          </rPr>
          <t>Steve Malers:</t>
        </r>
        <r>
          <rPr>
            <sz val="9"/>
            <color indexed="81"/>
            <rFont val="Tahoma"/>
            <family val="2"/>
          </rPr>
          <t xml:space="preserve">
Does this correspond to the original Colorado SWSI area?</t>
        </r>
      </text>
    </comment>
    <comment ref="E1" authorId="0" shapeId="0">
      <text>
        <r>
          <rPr>
            <b/>
            <sz val="9"/>
            <color indexed="81"/>
            <rFont val="Tahoma"/>
            <family val="2"/>
          </rPr>
          <t>Steve Malers:</t>
        </r>
        <r>
          <rPr>
            <sz val="9"/>
            <color indexed="81"/>
            <rFont val="Tahoma"/>
            <family val="2"/>
          </rPr>
          <t xml:space="preserve">
HUC basin area - not sure how used.</t>
        </r>
      </text>
    </comment>
  </commentList>
</comments>
</file>

<file path=xl/sharedStrings.xml><?xml version="1.0" encoding="utf-8"?>
<sst xmlns="http://schemas.openxmlformats.org/spreadsheetml/2006/main" count="4900" uniqueCount="1086">
  <si>
    <t>HUC</t>
  </si>
  <si>
    <t>Worksheet</t>
  </si>
  <si>
    <t>Contents</t>
  </si>
  <si>
    <t>07099400</t>
  </si>
  <si>
    <t>07091500</t>
  </si>
  <si>
    <t>HUCName</t>
  </si>
  <si>
    <t>USGS</t>
  </si>
  <si>
    <t>DWR</t>
  </si>
  <si>
    <t>BOR</t>
  </si>
  <si>
    <t>RESC</t>
  </si>
  <si>
    <t>NrcsAwdb</t>
  </si>
  <si>
    <t>Arkansas</t>
  </si>
  <si>
    <t>Colorado</t>
  </si>
  <si>
    <t>Gunnison</t>
  </si>
  <si>
    <t>Rio Grande</t>
  </si>
  <si>
    <t>South Platte</t>
  </si>
  <si>
    <t>10180001</t>
  </si>
  <si>
    <t>SWSIArea</t>
  </si>
  <si>
    <t>Acres</t>
  </si>
  <si>
    <t>North Platte Headwaters. Colorado.</t>
  </si>
  <si>
    <t>Upper North Platte. Colorado, Wyoming.</t>
  </si>
  <si>
    <t>Pathfinder-Seminoe Reservoirs. Wyoming.</t>
  </si>
  <si>
    <t>Medicine Bow. Wyoming.</t>
  </si>
  <si>
    <t>Little Medicine Bow. Wyoming.</t>
  </si>
  <si>
    <t>Sweetwater. Wyoming.</t>
  </si>
  <si>
    <t>Middle North Platte-Casper. Wyoming.</t>
  </si>
  <si>
    <t>Glendo Reservoir. Wyoming.</t>
  </si>
  <si>
    <t>Middle North Platte-Scotts Bluff. Nebraska, Wyoming.</t>
  </si>
  <si>
    <t>Upper Laramie. Colorado, Wyoming.</t>
  </si>
  <si>
    <t>Lower Laramie. Wyoming.</t>
  </si>
  <si>
    <t>Horse. Nebraska, Wyoming.</t>
  </si>
  <si>
    <t>Pumpkin. Nebraska, Wyoming.</t>
  </si>
  <si>
    <t>Lower North Platte. Nebraska.</t>
  </si>
  <si>
    <t>South Platte Headwater. Colorado.</t>
  </si>
  <si>
    <t>Middle South Platte-Cherry Creek. Colorado.</t>
  </si>
  <si>
    <t>Clear. Colorado.</t>
  </si>
  <si>
    <t>St. Vrain. Colorado.</t>
  </si>
  <si>
    <t>Big Thompson. Colorado.</t>
  </si>
  <si>
    <t>Cache La Poudre. Colorado, Wyoming.</t>
  </si>
  <si>
    <t>Lone Tree-Owl. Colorado, Wyoming.</t>
  </si>
  <si>
    <t>Crow. Colorado, Wyoming.</t>
  </si>
  <si>
    <t>Kiowa. Colorado.</t>
  </si>
  <si>
    <t>Bijou. Colorado.</t>
  </si>
  <si>
    <t>Middle South Platte-Sterling. Colorado, Nebraska.</t>
  </si>
  <si>
    <t>Beaver. Colorado.</t>
  </si>
  <si>
    <t>Pawnee. Colorado.</t>
  </si>
  <si>
    <t>Upper Lodgepole. Colorado, Nebraska, Wyoming.</t>
  </si>
  <si>
    <t>Lower Lodgepole. Colorado, Nebraska, Wyoming.</t>
  </si>
  <si>
    <t>Sidney Draw. Colorado, Nebraska, Wyoming.</t>
  </si>
  <si>
    <t>Lower South Platte. Colorado, Nebraska.</t>
  </si>
  <si>
    <t>Arkansas Headwaters. Colorado.</t>
  </si>
  <si>
    <t>Upper Arkansas. Colorado.</t>
  </si>
  <si>
    <t>Fountain. Colorado.</t>
  </si>
  <si>
    <t>Chico. Colorado.</t>
  </si>
  <si>
    <t>Upper Arkansas-Lake Meredith. Colorado.</t>
  </si>
  <si>
    <t>Huerfano. Colorado.</t>
  </si>
  <si>
    <t>Apishapa. Colorado.</t>
  </si>
  <si>
    <t>Horse. Colorado.</t>
  </si>
  <si>
    <t>Upper Arkansas-John Martin Reservoir. Colorado, Kansas.</t>
  </si>
  <si>
    <t>Rio Grande Headwaters. Colorado.</t>
  </si>
  <si>
    <t>Alamosa-Trinchera. Colorado, New Mexico.</t>
  </si>
  <si>
    <t>San Luis. Colorado.</t>
  </si>
  <si>
    <t>Saguache. Colorado.</t>
  </si>
  <si>
    <t>Conejos. Colorado, New Mexico.</t>
  </si>
  <si>
    <t>Colorado Headwaters. Colorado.</t>
  </si>
  <si>
    <t>Blue. Colorado.</t>
  </si>
  <si>
    <t>Eagle. Colorado.</t>
  </si>
  <si>
    <t>Roaring Fork. Colorado.</t>
  </si>
  <si>
    <t>Colorado Headwaters-Plateau. Colorado.</t>
  </si>
  <si>
    <t>Parachute-Roan. Colorado.</t>
  </si>
  <si>
    <t>East-Taylor. Colorado.</t>
  </si>
  <si>
    <t>Upper Gunnison. Colorado.</t>
  </si>
  <si>
    <t>Tomichi. Colorado.</t>
  </si>
  <si>
    <t>North Fork Gunnison. Colorado.</t>
  </si>
  <si>
    <t>Lower Gunnison. Colorado.</t>
  </si>
  <si>
    <t>Westwater Canyon. Colorado.</t>
  </si>
  <si>
    <t>Upper Dolores. Colorado.</t>
  </si>
  <si>
    <t>San Miguel. Colorado.</t>
  </si>
  <si>
    <t>Lower Dolores. Colorado.</t>
  </si>
  <si>
    <t>Upper Colorado-Kane Springs. Colorado.</t>
  </si>
  <si>
    <t>Upper Green. Wyoming.</t>
  </si>
  <si>
    <t>New Fork. Wyoming.</t>
  </si>
  <si>
    <t>Upper Green-Slate. Wyoming.</t>
  </si>
  <si>
    <t>Big Sandy. Wyoming.</t>
  </si>
  <si>
    <t>Bitter. Wyoming.</t>
  </si>
  <si>
    <t>Upper Green-Flaming Gorge Reservoir. Colorado.</t>
  </si>
  <si>
    <t>Blacks Fork. Wyoming.</t>
  </si>
  <si>
    <t>Muddy. Wyoming.</t>
  </si>
  <si>
    <t>Vermilion. Colorado.</t>
  </si>
  <si>
    <t>Great Divide Closed Basin. Wyoming.</t>
  </si>
  <si>
    <t>Upper Yampa. Colorado.</t>
  </si>
  <si>
    <t>Lower Yampa. Colorado.</t>
  </si>
  <si>
    <t>Little Snake. Colorado.</t>
  </si>
  <si>
    <t>Upper White. Colorado.</t>
  </si>
  <si>
    <t>Piceance-Yellow. Colorado.</t>
  </si>
  <si>
    <t>Lower White. Colorado.</t>
  </si>
  <si>
    <t>Lower Green-Diamond. Colorado.</t>
  </si>
  <si>
    <t>Upper San Juan. Colorado.</t>
  </si>
  <si>
    <t>Piedra. Colorado.</t>
  </si>
  <si>
    <t>Montezuma. Colorado, Utah.</t>
  </si>
  <si>
    <t>Animas. Colorado.</t>
  </si>
  <si>
    <t>Middle San Juan. Colorado.</t>
  </si>
  <si>
    <t>Mancos. Colorado.</t>
  </si>
  <si>
    <t>Lower San Juan-Four Corners. Colorado.</t>
  </si>
  <si>
    <t>Mcelmo. Colorado.</t>
  </si>
  <si>
    <t>Montezuma. Colorado.</t>
  </si>
  <si>
    <t>StateHUC</t>
  </si>
  <si>
    <t>North Platte</t>
  </si>
  <si>
    <t>San_Juan,Animas,Dolores,San_Miguel</t>
  </si>
  <si>
    <t>U Green</t>
  </si>
  <si>
    <t>Big Sandy</t>
  </si>
  <si>
    <t>L Green</t>
  </si>
  <si>
    <t>U Green (WY)</t>
  </si>
  <si>
    <t>Great Divide Closed Basin</t>
  </si>
  <si>
    <t>Yampa_White_N._Platte</t>
  </si>
  <si>
    <t>0810180001</t>
  </si>
  <si>
    <t>5610180002</t>
  </si>
  <si>
    <t>5610180003</t>
  </si>
  <si>
    <t>5610180004</t>
  </si>
  <si>
    <t>5610180005</t>
  </si>
  <si>
    <t>5610180006</t>
  </si>
  <si>
    <t>5610180007</t>
  </si>
  <si>
    <t>5610180008</t>
  </si>
  <si>
    <t>5610180009</t>
  </si>
  <si>
    <t>0810180010</t>
  </si>
  <si>
    <t>5610180011</t>
  </si>
  <si>
    <t>3110180012</t>
  </si>
  <si>
    <t>3110180013</t>
  </si>
  <si>
    <t>3110180014</t>
  </si>
  <si>
    <t>0810190001</t>
  </si>
  <si>
    <t>0810190002</t>
  </si>
  <si>
    <t>0810190003</t>
  </si>
  <si>
    <t>0810190004</t>
  </si>
  <si>
    <t>0810190005</t>
  </si>
  <si>
    <t>0810190006</t>
  </si>
  <si>
    <t>0810190007</t>
  </si>
  <si>
    <t>0810190008</t>
  </si>
  <si>
    <t>0810190009</t>
  </si>
  <si>
    <t>0810190010</t>
  </si>
  <si>
    <t>0810190011</t>
  </si>
  <si>
    <t>0810190012</t>
  </si>
  <si>
    <t>0810190013</t>
  </si>
  <si>
    <t>0810190014</t>
  </si>
  <si>
    <t>5610190015</t>
  </si>
  <si>
    <t>5610190016</t>
  </si>
  <si>
    <t>5610190017</t>
  </si>
  <si>
    <t>0810190018</t>
  </si>
  <si>
    <t>0811020001</t>
  </si>
  <si>
    <t>0811020002</t>
  </si>
  <si>
    <t>0811020003</t>
  </si>
  <si>
    <t>0811020004</t>
  </si>
  <si>
    <t>0811020005</t>
  </si>
  <si>
    <t>0811020006</t>
  </si>
  <si>
    <t>0811020007</t>
  </si>
  <si>
    <t>0811020008</t>
  </si>
  <si>
    <t>0811020009</t>
  </si>
  <si>
    <t>0811020010</t>
  </si>
  <si>
    <t>0813010001</t>
  </si>
  <si>
    <t>0813010002</t>
  </si>
  <si>
    <t>0813010003</t>
  </si>
  <si>
    <t>0813010004</t>
  </si>
  <si>
    <t>0813010005</t>
  </si>
  <si>
    <t>0814010001</t>
  </si>
  <si>
    <t>0814010002</t>
  </si>
  <si>
    <t>0814010003</t>
  </si>
  <si>
    <t>0814010004</t>
  </si>
  <si>
    <t>0814010005</t>
  </si>
  <si>
    <t>0814010006</t>
  </si>
  <si>
    <t>0814020001</t>
  </si>
  <si>
    <t>0814020002</t>
  </si>
  <si>
    <t>0814020003</t>
  </si>
  <si>
    <t>0814020004</t>
  </si>
  <si>
    <t>0814020005</t>
  </si>
  <si>
    <t>0814020006</t>
  </si>
  <si>
    <t>0814030001</t>
  </si>
  <si>
    <t>0814030002</t>
  </si>
  <si>
    <t>0814030003</t>
  </si>
  <si>
    <t>0814030004</t>
  </si>
  <si>
    <t>0814030005</t>
  </si>
  <si>
    <t>5614040101</t>
  </si>
  <si>
    <t>5614040102</t>
  </si>
  <si>
    <t>5614040103</t>
  </si>
  <si>
    <t>5614040104</t>
  </si>
  <si>
    <t>5614040105</t>
  </si>
  <si>
    <t>0814040106</t>
  </si>
  <si>
    <t>5614040107</t>
  </si>
  <si>
    <t>5614040108</t>
  </si>
  <si>
    <t>0814040109</t>
  </si>
  <si>
    <t>5614040200</t>
  </si>
  <si>
    <t>0814050001</t>
  </si>
  <si>
    <t>0814050002</t>
  </si>
  <si>
    <t>0814050003</t>
  </si>
  <si>
    <t>0814050004</t>
  </si>
  <si>
    <t>0814050005</t>
  </si>
  <si>
    <t>0814050006</t>
  </si>
  <si>
    <t>0814050007</t>
  </si>
  <si>
    <t>0814060001</t>
  </si>
  <si>
    <t>0814080101</t>
  </si>
  <si>
    <t>0814080102</t>
  </si>
  <si>
    <t>0814080103</t>
  </si>
  <si>
    <t>0814080104</t>
  </si>
  <si>
    <t>0814080105</t>
  </si>
  <si>
    <t>0814080107</t>
  </si>
  <si>
    <t>0814080201</t>
  </si>
  <si>
    <t>0814080202</t>
  </si>
  <si>
    <t>0814080203</t>
  </si>
  <si>
    <t>06620000</t>
  </si>
  <si>
    <t>NORTH PLATTE R NR NORTHGATE</t>
  </si>
  <si>
    <t>10190001</t>
  </si>
  <si>
    <t>06695500</t>
  </si>
  <si>
    <t>16016025</t>
  </si>
  <si>
    <t>State</t>
  </si>
  <si>
    <t>CO</t>
  </si>
  <si>
    <t>07007070</t>
  </si>
  <si>
    <t>07007130</t>
  </si>
  <si>
    <t>SPINNEY MOUNTAIN RESERVOIR</t>
  </si>
  <si>
    <t>06016010</t>
  </si>
  <si>
    <t>06016100</t>
  </si>
  <si>
    <t>ANTERO RESERVOIR</t>
  </si>
  <si>
    <t>ELEVENMILE CANYON RESERVOIR</t>
  </si>
  <si>
    <t>10190002</t>
  </si>
  <si>
    <t>06707500</t>
  </si>
  <si>
    <t>06710500</t>
  </si>
  <si>
    <t>SOUTH PLATTE RIVER AT SOUTH PLATTE</t>
  </si>
  <si>
    <t>BEAR CREEK AT MORRISON</t>
  </si>
  <si>
    <t>06016080</t>
  </si>
  <si>
    <t>CHEESMAN LAKE</t>
  </si>
  <si>
    <t>10190003</t>
  </si>
  <si>
    <t>06719505</t>
  </si>
  <si>
    <t>CLEAR CREEK AT GOLDEN</t>
  </si>
  <si>
    <t>Upper South Platte. Colorado.</t>
  </si>
  <si>
    <t>06016280</t>
  </si>
  <si>
    <t>06016020</t>
  </si>
  <si>
    <t>06016370</t>
  </si>
  <si>
    <t>06016230</t>
  </si>
  <si>
    <t>STANDLEY RESERVOIR</t>
  </si>
  <si>
    <t>BARR LAKE</t>
  </si>
  <si>
    <t>HORSECREEK RESERVOIR</t>
  </si>
  <si>
    <t>MILTON RESERVOIR</t>
  </si>
  <si>
    <t>10190004</t>
  </si>
  <si>
    <t>10190005</t>
  </si>
  <si>
    <t>06729500</t>
  </si>
  <si>
    <t>06724000</t>
  </si>
  <si>
    <t>06727000</t>
  </si>
  <si>
    <t>SOUTH BOULDER CK NR ELDORADO SPRINGS, CO</t>
  </si>
  <si>
    <t>SAINT VRAIN CREEK AT LYONS</t>
  </si>
  <si>
    <t>BOULDER CREEK NEAR ORODELL</t>
  </si>
  <si>
    <t>06016300</t>
  </si>
  <si>
    <t>06016130</t>
  </si>
  <si>
    <t>06016220</t>
  </si>
  <si>
    <t>06016290</t>
  </si>
  <si>
    <t>UNION RESERVOIR</t>
  </si>
  <si>
    <t>GROSS RESERVOIR</t>
  </si>
  <si>
    <t>MARSHALL RESERVOIR</t>
  </si>
  <si>
    <t>TERRY RESERVOIR</t>
  </si>
  <si>
    <t>SRVO</t>
  </si>
  <si>
    <t>11020005</t>
  </si>
  <si>
    <t>10180002</t>
  </si>
  <si>
    <t>10180003</t>
  </si>
  <si>
    <t>10180004</t>
  </si>
  <si>
    <t>10180005</t>
  </si>
  <si>
    <t>10180006</t>
  </si>
  <si>
    <t>10180007</t>
  </si>
  <si>
    <t>10180008</t>
  </si>
  <si>
    <t>10180009</t>
  </si>
  <si>
    <t>10180010</t>
  </si>
  <si>
    <t>10180011</t>
  </si>
  <si>
    <t>10180012</t>
  </si>
  <si>
    <t>10180013</t>
  </si>
  <si>
    <t>10180014</t>
  </si>
  <si>
    <t>10190006</t>
  </si>
  <si>
    <t>10190007</t>
  </si>
  <si>
    <t>10190008</t>
  </si>
  <si>
    <t>10190009</t>
  </si>
  <si>
    <t>10190010</t>
  </si>
  <si>
    <t>10190011</t>
  </si>
  <si>
    <t>10190012</t>
  </si>
  <si>
    <t>10190013</t>
  </si>
  <si>
    <t>10190014</t>
  </si>
  <si>
    <t>10190015</t>
  </si>
  <si>
    <t>10190016</t>
  </si>
  <si>
    <t>10190017</t>
  </si>
  <si>
    <t>10190018</t>
  </si>
  <si>
    <t>11020001</t>
  </si>
  <si>
    <t>11020002</t>
  </si>
  <si>
    <t>11020003</t>
  </si>
  <si>
    <t>11020004</t>
  </si>
  <si>
    <t>11020006</t>
  </si>
  <si>
    <t>11020007</t>
  </si>
  <si>
    <t>11020008</t>
  </si>
  <si>
    <t>11020009</t>
  </si>
  <si>
    <t>11020010</t>
  </si>
  <si>
    <t>13010001</t>
  </si>
  <si>
    <t>13010002</t>
  </si>
  <si>
    <t>13010003</t>
  </si>
  <si>
    <t>13010004</t>
  </si>
  <si>
    <t>13010005</t>
  </si>
  <si>
    <t>14010001</t>
  </si>
  <si>
    <t>14010002</t>
  </si>
  <si>
    <t>14010003</t>
  </si>
  <si>
    <t>14010004</t>
  </si>
  <si>
    <t>14010005</t>
  </si>
  <si>
    <t>14010006</t>
  </si>
  <si>
    <t>14020001</t>
  </si>
  <si>
    <t>14020002</t>
  </si>
  <si>
    <t>14020003</t>
  </si>
  <si>
    <t>14020004</t>
  </si>
  <si>
    <t>14020005</t>
  </si>
  <si>
    <t>14020006</t>
  </si>
  <si>
    <t>14030001</t>
  </si>
  <si>
    <t>14030002</t>
  </si>
  <si>
    <t>14030003</t>
  </si>
  <si>
    <t>14030004</t>
  </si>
  <si>
    <t>14030005</t>
  </si>
  <si>
    <t>14040101</t>
  </si>
  <si>
    <t>14040102</t>
  </si>
  <si>
    <t>14040103</t>
  </si>
  <si>
    <t>14040104</t>
  </si>
  <si>
    <t>14040105</t>
  </si>
  <si>
    <t>14040106</t>
  </si>
  <si>
    <t>14040107</t>
  </si>
  <si>
    <t>14040108</t>
  </si>
  <si>
    <t>14040109</t>
  </si>
  <si>
    <t>14040200</t>
  </si>
  <si>
    <t>14050001</t>
  </si>
  <si>
    <t>14050002</t>
  </si>
  <si>
    <t>14050003</t>
  </si>
  <si>
    <t>14050004</t>
  </si>
  <si>
    <t>14050005</t>
  </si>
  <si>
    <t>14050006</t>
  </si>
  <si>
    <t>14050007</t>
  </si>
  <si>
    <t>14060001</t>
  </si>
  <si>
    <t>14080101</t>
  </si>
  <si>
    <t>14080102</t>
  </si>
  <si>
    <t>14080103</t>
  </si>
  <si>
    <t>14080104</t>
  </si>
  <si>
    <t>14080105</t>
  </si>
  <si>
    <t>14080107</t>
  </si>
  <si>
    <t>14080201</t>
  </si>
  <si>
    <t>14080202</t>
  </si>
  <si>
    <t>14080203</t>
  </si>
  <si>
    <t>06738000</t>
  </si>
  <si>
    <t>BIG THOMPSON R AT MOUTH, NR DRAKE, CO</t>
  </si>
  <si>
    <t>06016310</t>
  </si>
  <si>
    <t>06016040</t>
  </si>
  <si>
    <t>06016050</t>
  </si>
  <si>
    <t>06016070</t>
  </si>
  <si>
    <t>06016090</t>
  </si>
  <si>
    <t>06016120</t>
  </si>
  <si>
    <t>06016140</t>
  </si>
  <si>
    <t>06016150</t>
  </si>
  <si>
    <t>WINDSOR RESERVOIR</t>
  </si>
  <si>
    <t>BOYD LAKE</t>
  </si>
  <si>
    <t>CACHE LA POUDRE</t>
  </si>
  <si>
    <t>CHAMBERS LAKE</t>
  </si>
  <si>
    <t>COBB LAKE</t>
  </si>
  <si>
    <t>FOSSIL CREEK RESERVOIR</t>
  </si>
  <si>
    <t>HALLIGAN RESERVOIR</t>
  </si>
  <si>
    <t>HORSETOOTH RESERVOIR</t>
  </si>
  <si>
    <t>06752000</t>
  </si>
  <si>
    <t>CACHE LA POUDRE R AT CANYON MOUTH</t>
  </si>
  <si>
    <t>06016030</t>
  </si>
  <si>
    <t>BLACK HOLLOW RESERVOIR</t>
  </si>
  <si>
    <t>06016250</t>
  </si>
  <si>
    <t>06016170</t>
  </si>
  <si>
    <t>06016240</t>
  </si>
  <si>
    <t>PREWITT RESERVOIR</t>
  </si>
  <si>
    <t>JULESBURG RESERVOIR</t>
  </si>
  <si>
    <t>POINT OF ROCKS RESERVOIR</t>
  </si>
  <si>
    <t>ARKANSAS RIVER AT SALIDA</t>
  </si>
  <si>
    <t>07007120</t>
  </si>
  <si>
    <t>07007020</t>
  </si>
  <si>
    <t>09009040</t>
  </si>
  <si>
    <t>07007110</t>
  </si>
  <si>
    <t>TWIN LAKES RESERVOIR</t>
  </si>
  <si>
    <t>CLEAR CREEK RESERVOIR</t>
  </si>
  <si>
    <t>HOMESTAKE RESERVOIR</t>
  </si>
  <si>
    <t>TURQUOISE LAKE</t>
  </si>
  <si>
    <t>ARKANSAS RIVER ABOVE PUEBLO</t>
  </si>
  <si>
    <t>07007090</t>
  </si>
  <si>
    <t>PUEBLO RESERVOIR</t>
  </si>
  <si>
    <t>MEREDITH RESERVOIR</t>
  </si>
  <si>
    <t>LAKE HENRY</t>
  </si>
  <si>
    <t>07007060</t>
  </si>
  <si>
    <t>JOHN MARTIN RESERVOIR</t>
  </si>
  <si>
    <t>07124500</t>
  </si>
  <si>
    <t>PURGATOIRE RIVER AT TRINIDAD</t>
  </si>
  <si>
    <t>07007100</t>
  </si>
  <si>
    <t>TRINIDAD LAKE</t>
  </si>
  <si>
    <t>08220000</t>
  </si>
  <si>
    <t>RIO GRANDE NEAR DEL NORTE</t>
  </si>
  <si>
    <t>08008150</t>
  </si>
  <si>
    <t>SANTA MARIA RESERVOIR</t>
  </si>
  <si>
    <t>08008170</t>
  </si>
  <si>
    <t>CONTINENTAL RESERVOIR</t>
  </si>
  <si>
    <t>08008130</t>
  </si>
  <si>
    <t>RIO GRANDE RESERVOIR</t>
  </si>
  <si>
    <t>08008160</t>
  </si>
  <si>
    <t>TERRACE RESERVOIR</t>
  </si>
  <si>
    <t>08242500</t>
  </si>
  <si>
    <t>UTE CREEK</t>
  </si>
  <si>
    <t>08236000</t>
  </si>
  <si>
    <t>ALAMOSA CREEK ABOVE TERRACE RESERVOIR</t>
  </si>
  <si>
    <t>08250000</t>
  </si>
  <si>
    <t>CULEBRA CREEK AT SAN LUIS</t>
  </si>
  <si>
    <t>08241500</t>
  </si>
  <si>
    <t>SANGRE DE CRISTO</t>
  </si>
  <si>
    <t>08240500</t>
  </si>
  <si>
    <t>TRINCHERA CK</t>
  </si>
  <si>
    <t>08227000</t>
  </si>
  <si>
    <t>SAGUACHE CREEK NEAR SAGUACHE, CO</t>
  </si>
  <si>
    <t>08246500</t>
  </si>
  <si>
    <t>CONEJOS RIVER NEAR MOGOTE</t>
  </si>
  <si>
    <t>08008120</t>
  </si>
  <si>
    <t>PLATORO RESERVOIR</t>
  </si>
  <si>
    <t>09070500</t>
  </si>
  <si>
    <t>09009150</t>
  </si>
  <si>
    <t>WILLIAMS FORK RESERVOIR</t>
  </si>
  <si>
    <t>09019000</t>
  </si>
  <si>
    <t>COLORADO RIVER INFLOW TO LAKE GRANBY</t>
  </si>
  <si>
    <t>09038500</t>
  </si>
  <si>
    <t>09021000</t>
  </si>
  <si>
    <t>WILLOW CK INFLOW TO WILLOW CK RESERVOIR</t>
  </si>
  <si>
    <t>COLORADO RIVER NEAR DOTSERO</t>
  </si>
  <si>
    <t>WILLIAMS FORK BLW WILLIAMS FORK RESERVOIR</t>
  </si>
  <si>
    <t>09009030</t>
  </si>
  <si>
    <t>GREEN MOUNTAIN RESERVOIR</t>
  </si>
  <si>
    <t>09057500</t>
  </si>
  <si>
    <t>BLUE RIVER INFLOW TO GREEN MOUNTAIN RES</t>
  </si>
  <si>
    <t>09070000</t>
  </si>
  <si>
    <t>EAGLE RIVER BELOW GYPSUM</t>
  </si>
  <si>
    <t>09085000</t>
  </si>
  <si>
    <t>ROARING FORK AT GLENWOOD SPRINGS</t>
  </si>
  <si>
    <t>09009110</t>
  </si>
  <si>
    <t>RUEDI RESERVOIR</t>
  </si>
  <si>
    <t>09095500</t>
  </si>
  <si>
    <t>COLORADO RIVER NEAR CAMEO</t>
  </si>
  <si>
    <t>09009140</t>
  </si>
  <si>
    <t>VEGA RESERVOIR</t>
  </si>
  <si>
    <t>09112500</t>
  </si>
  <si>
    <t>EAST RIVER AT ALMONT</t>
  </si>
  <si>
    <t>09009120</t>
  </si>
  <si>
    <t>TAYLOR PARK RESERVOIR</t>
  </si>
  <si>
    <t>09109209</t>
  </si>
  <si>
    <t>TAYLOR R INF TO TAYLOR PARK RESERVOIR</t>
  </si>
  <si>
    <t>09124500</t>
  </si>
  <si>
    <t>LAKE FORK AT GATEVIEW, CO</t>
  </si>
  <si>
    <t>09009010</t>
  </si>
  <si>
    <t>BLUE MESA RESERVOIR</t>
  </si>
  <si>
    <t>09009340</t>
  </si>
  <si>
    <t>CRAWFORD RESERVOIR</t>
  </si>
  <si>
    <t>09009330</t>
  </si>
  <si>
    <t>FRUITLAND RESERVOIR</t>
  </si>
  <si>
    <t>09009080</t>
  </si>
  <si>
    <t>MORROW POINT RESERVOIR</t>
  </si>
  <si>
    <t>09124800</t>
  </si>
  <si>
    <t>GUNNISON R INF TO BLUE MESA RESERVOIR</t>
  </si>
  <si>
    <t>09114500</t>
  </si>
  <si>
    <t>GUNNISON RIVER NEAR GUNNISON, CO</t>
  </si>
  <si>
    <t>09119000</t>
  </si>
  <si>
    <t>TOMICHI CREEK AT GUNNISON, CO</t>
  </si>
  <si>
    <t>09132500</t>
  </si>
  <si>
    <t>NORTH FORK GUNNISON R NR SOMERSET</t>
  </si>
  <si>
    <t>09009100</t>
  </si>
  <si>
    <t>PAONIA RESERVOIR</t>
  </si>
  <si>
    <t>09152500</t>
  </si>
  <si>
    <t>GUNNISON RIVER NR GRAND JUNCTION</t>
  </si>
  <si>
    <t>09147022</t>
  </si>
  <si>
    <t>09147500</t>
  </si>
  <si>
    <t>UNCOMPAHGRE RIVER AT COLONA</t>
  </si>
  <si>
    <t>RIDGEWAY RESERVOIR</t>
  </si>
  <si>
    <t>09166500</t>
  </si>
  <si>
    <t>09009170</t>
  </si>
  <si>
    <t>GROUNDHOG RESERVOIR</t>
  </si>
  <si>
    <t>09172500</t>
  </si>
  <si>
    <t>SAN MIGUEL RIVER NEAR PLACERVILLE</t>
  </si>
  <si>
    <t>09239500</t>
  </si>
  <si>
    <t>YAMPA RIVER AT STEAMBOAT SPRINGS</t>
  </si>
  <si>
    <t>YAMRESCO</t>
  </si>
  <si>
    <t>YAMCOLO RESERVOIR</t>
  </si>
  <si>
    <t>09237495</t>
  </si>
  <si>
    <t>STAGECOACH RESERVOIR NR OAK CREEK</t>
  </si>
  <si>
    <t>09251000</t>
  </si>
  <si>
    <t>YAMPA RIVER NEAR MAYBELL</t>
  </si>
  <si>
    <t>09260000</t>
  </si>
  <si>
    <t>LITTLE SNAKE RIVER NEAR LILY</t>
  </si>
  <si>
    <t>09304500</t>
  </si>
  <si>
    <t>WHITE RIVER NEAR MEEKER</t>
  </si>
  <si>
    <t>09009130</t>
  </si>
  <si>
    <t>VALLECITO RESERVOIR</t>
  </si>
  <si>
    <t>09346400</t>
  </si>
  <si>
    <t>SAN JUAN RIVER NEAR CARRACAS</t>
  </si>
  <si>
    <t>09353500</t>
  </si>
  <si>
    <t>LOS PINOS RIVER NEAR BAYFIELD</t>
  </si>
  <si>
    <t>09349800</t>
  </si>
  <si>
    <t>PIEDRA RIVER NEAR ARBOLES</t>
  </si>
  <si>
    <t>09361500</t>
  </si>
  <si>
    <t>ANIMAS RIVER AT DURANGO</t>
  </si>
  <si>
    <t>09009070</t>
  </si>
  <si>
    <t>LEMON RESERVOIR</t>
  </si>
  <si>
    <t>09363100</t>
  </si>
  <si>
    <t>FLORIDA RIVER INFLOW TO LEMON RESERVOIR</t>
  </si>
  <si>
    <t>09365500</t>
  </si>
  <si>
    <t>LA PLATA RIVER AT HESPERUS</t>
  </si>
  <si>
    <t>09009050</t>
  </si>
  <si>
    <t>JACKSON GULCH RESERVOIR</t>
  </si>
  <si>
    <t>09370500</t>
  </si>
  <si>
    <t>MANCOS RIVER NEAR MANCOS</t>
  </si>
  <si>
    <t>RioGrande</t>
  </si>
  <si>
    <t>Y</t>
  </si>
  <si>
    <t>Each configuration property has a name and a value.  Values should be specified using a cell type that makes sense for the value.</t>
  </si>
  <si>
    <t>CurrentMonth</t>
  </si>
  <si>
    <t>=</t>
  </si>
  <si>
    <t>PreviousMonthDate</t>
  </si>
  <si>
    <t>TSTool Configuration Property Name</t>
  </si>
  <si>
    <t>Property Value</t>
  </si>
  <si>
    <t>CurrentMonthDate</t>
  </si>
  <si>
    <t>Property Description</t>
  </si>
  <si>
    <t>APR-JUL</t>
  </si>
  <si>
    <t>Month</t>
  </si>
  <si>
    <t>MAY-JUL</t>
  </si>
  <si>
    <t>JUN-JUL</t>
  </si>
  <si>
    <t>Default</t>
  </si>
  <si>
    <t>APR-SEP</t>
  </si>
  <si>
    <t>MAY-SEP</t>
  </si>
  <si>
    <t>JUN-SEP</t>
  </si>
  <si>
    <t>These configuration properties are read by TSTool and control the current month's SWSI analysis.</t>
  </si>
  <si>
    <t>Notes</t>
  </si>
  <si>
    <t>Config</t>
  </si>
  <si>
    <t>Configuration properties for SWSI analysis, read by TSTool for automated processing.</t>
  </si>
  <si>
    <t>Forecast period for Rio Grande Basin, as function of current month.</t>
  </si>
  <si>
    <t>HistoricalPeriodStartDate</t>
  </si>
  <si>
    <t>Previous month (as date).  The date format YYYY-MM is consistent with TSTool.</t>
  </si>
  <si>
    <t>Current month (as month number 1-12, where 1=January).</t>
  </si>
  <si>
    <t>Current month (as date) for which SWSI is being computed.  The date format YYYY-MM is consistent with TSTool.  Specify day=1.</t>
  </si>
  <si>
    <t>HistoricalPeriodEndDate</t>
  </si>
  <si>
    <t>Start of the normal period for calculating ranked SWSI statistics, global for all locations.</t>
  </si>
  <si>
    <t>End of the normal period for calculating ranked SWSI statistics, global for all locations.</t>
  </si>
  <si>
    <t>CurrentWaterYearStartDate</t>
  </si>
  <si>
    <t>CurrentWaterYearEndDate</t>
  </si>
  <si>
    <t>RecentPeriodStartDate</t>
  </si>
  <si>
    <t>RecentPeriodEndDate</t>
  </si>
  <si>
    <t>RecentPeriodGraphStartDate</t>
  </si>
  <si>
    <t>RecentPeriodGraphEndDate</t>
  </si>
  <si>
    <t>InputPeriodStartDate</t>
  </si>
  <si>
    <t>InputPeriodEndDate</t>
  </si>
  <si>
    <t>Start of the input period when reading historical data, one month before historical period is needed for forward shift for some data.</t>
  </si>
  <si>
    <t>End of the recent period for graphs of the last few years, for zoom-in on full period.</t>
  </si>
  <si>
    <t>Start of the recent period for graphs of the last few years, for zoom-in on full period.</t>
  </si>
  <si>
    <t>End of the current water year (corresponds to September).</t>
  </si>
  <si>
    <t>NO</t>
  </si>
  <si>
    <t>When</t>
  </si>
  <si>
    <t>Who</t>
  </si>
  <si>
    <t>What</t>
  </si>
  <si>
    <t>Finalized TSTool SWSI tool for DWR.</t>
  </si>
  <si>
    <t>Steve Malers, OWF</t>
  </si>
  <si>
    <t>Updated controlling workbook to include analysis properties in Config workbook, and data overrides in NaturalFlowOverride.</t>
  </si>
  <si>
    <t>Hist</t>
  </si>
  <si>
    <t>Property Value (Text)</t>
  </si>
  <si>
    <t>Data Type</t>
  </si>
  <si>
    <t>ID</t>
  </si>
  <si>
    <t>ADDING THIS SINCE THE HUC SEES ALL FORECAST WATER. THIS FORECAST POINT WAS PREVIOUSLY USED BY NRCS FOR THIS HUC.</t>
  </si>
  <si>
    <t>ADDING THIS SINCE THE HUC SEES ALL FORECAST WATER.</t>
  </si>
  <si>
    <t>ADDED PER DE LIST</t>
  </si>
  <si>
    <t>x</t>
  </si>
  <si>
    <t>ELEVENMILE CANYON RESV INFLOW</t>
  </si>
  <si>
    <t>IF THIS DOES NOT WORK TRY CHANGING TO SOUTH PLATTE RIVER ABOVE ELEVENMILE, 06695000.</t>
  </si>
  <si>
    <t>DILLON RESERVOIR</t>
  </si>
  <si>
    <t>IF THIS DOES NOT WORK TRY CHANGING TO BEAR CREEK ABOVE BREAK CREEK LAKE NEAR MORRISON, 06710605.</t>
  </si>
  <si>
    <t>X</t>
  </si>
  <si>
    <t>ADDED BASED ON DE LIST. WILL NEED TO CHECK FOR DATA AVAILABILITY</t>
  </si>
  <si>
    <t>06016260</t>
  </si>
  <si>
    <t>BUTTONROCK (RALPH PRICE) RESERVOIR</t>
  </si>
  <si>
    <t>ADDED FROM DE LIST</t>
  </si>
  <si>
    <t>06016060</t>
  </si>
  <si>
    <t>CARTER LAKE</t>
  </si>
  <si>
    <t>06016180</t>
  </si>
  <si>
    <t>LAKE LOVELAND RESERVOIR</t>
  </si>
  <si>
    <t>06016190</t>
  </si>
  <si>
    <t>LONE TREE RESERVOIR</t>
  </si>
  <si>
    <t>06016200</t>
  </si>
  <si>
    <t>MARIANO RESERVOIR</t>
  </si>
  <si>
    <t>WILLOW CREEK RESERVOIR</t>
  </si>
  <si>
    <t>IF THIS LOCATION DOES NOT WORK TRY BIG THOMPSON RIVER ABOVE CANYON MOUTH AT CEDAR COVE, BTABCMCO</t>
  </si>
  <si>
    <t>CACHE LA POUDRE R AT CANYON MOUTH NEAR FORT COLLINS</t>
  </si>
  <si>
    <t>note about this on the DE list- assume we want to use it</t>
  </si>
  <si>
    <t>SUGGESTED BY DE LIST.  WILL NEED TO CHECK ON DATA. NOTE: THIS RESERVOIR IS LOCATED IN THE CHERRY CREEK HUC BUT IS USED LARGELY IN THE STERLING HUC SO ITS BEING PLACED IN LOWER HUC</t>
  </si>
  <si>
    <t>RIVERSIDE RESERVOIR</t>
  </si>
  <si>
    <t>EMPIRE RESERVOIR</t>
  </si>
  <si>
    <t>PUEBLO RESERVOIR INFLOW</t>
  </si>
  <si>
    <t>NO GAGE SPECIFIED. ASSUME WE WANT TO USE THIS BC ITS ABOVE PUEBLO RESERVOIR BUT WILL NEED TO CHECK ON DATA AVAILABILITY</t>
  </si>
  <si>
    <t>KEPT THIS FORECAST POINT PER DE LIST RECOMMENDATION</t>
  </si>
  <si>
    <t>ADDING THIS SINCE THE HUC SEES THIS FORECAST WATER.</t>
  </si>
  <si>
    <t>07111000</t>
  </si>
  <si>
    <t>HUERFANO RIVER NEAR REDWING</t>
  </si>
  <si>
    <t>07114000</t>
  </si>
  <si>
    <t>CUCHARAS RIVER AT BOYD RANCH NR LA VETA</t>
  </si>
  <si>
    <t>STEVE - THIS WAS DRAINED IN 2015.  FOR NOW SHOULD HAVE ZEROS TO REPRESENT THE LOSS IN WATER IN THE HUC</t>
  </si>
  <si>
    <t>07007030</t>
  </si>
  <si>
    <t>Cucharas Reservoir</t>
  </si>
  <si>
    <t>IF THIS DOESN’T WORK TRY CUCHARAS RIVER AT HARRISON BRIDGE NEAR LA VETA, CO (NO ID NUMBER ON MAP)</t>
  </si>
  <si>
    <t>ADOBE CREEK RESERVOIR</t>
  </si>
  <si>
    <t>STEVE- NO GAGE SPECIFIED PREVIOUSLY OR ON DE LIST. I'D LIKE TO USE THIS GAGE SINCE ITS ABOVE THE RESERVOIR BUT WE WILL NEED TO CHECK ON DATA AVAILABILITY.  IF THIS DOESN’T WORK WE COULD MOVE IT TO THE GAGE THAT CORRESPONDS WITH THE FORECAST POINT.</t>
  </si>
  <si>
    <t>ADDED FROM DE LIST- NO USGS ID BUT DWR WDID IS 3503529. WILL NEED TO SEE IF THERE IS SUFFICIENT DATA AVAILABLE</t>
  </si>
  <si>
    <t>MOUNTAIN HOME</t>
  </si>
  <si>
    <t>WOLFORD MOUNTAIN RESERVOIR</t>
  </si>
  <si>
    <t>STEVE- I COULD USE YOUR/AMY'S THOUGHTS ON USING THIS GAGE DURING THE SUMMER SINCE IT DOUBLE COUNTS THE SECONDARY GAGES…</t>
  </si>
  <si>
    <t>STEVE- HEADS UP THAT I NEED TO CHECK WITH NRCS ON AVAILABILITY OF NATIVE FLOW CALCS FOR THIS POINT IN THE SUMMER. THIS ONE MAY HAVE TO CHANGE</t>
  </si>
  <si>
    <t>ADDED TO LIST - WILL NEED TO CHECK ON NATIVE FLOW AVAILABILITY THOUGH. IF NOT AVAILABLE WILL NEED TO MOVE POINT UPSTREAM.</t>
  </si>
  <si>
    <t>09125800</t>
  </si>
  <si>
    <t>SILVER JACK RESERVOIR</t>
  </si>
  <si>
    <t>THIS MAY NEED TO CHANGE.  DESIGNED TO MATCH THE INFLOW TO BLUE MESA FRCST PT BUT NOT SURE WHAT GAGE NRCS IS CALCULATING THIS AT</t>
  </si>
  <si>
    <t>ADDED FROM DE LIST. WILL NEED TO CHECK ON DATA.</t>
  </si>
  <si>
    <t>VOUGA RESERVOIR NEAR DOYLEVILLE</t>
  </si>
  <si>
    <t>MPHC2000</t>
  </si>
  <si>
    <t>MCPHEE RESERVOIR</t>
  </si>
  <si>
    <t>ADDED PER CONVO WITH DIVISION OFFICE.  SMALL RES BUT HAS TELEMETRY AND IS USED FOR LATE SEASON IRRIGATION</t>
  </si>
  <si>
    <t>BKIRESCO</t>
  </si>
  <si>
    <t>BUCKEYE RESERVOIR</t>
  </si>
  <si>
    <t>09242500</t>
  </si>
  <si>
    <t>ELK RIVER NEAR MILNER, CO</t>
  </si>
  <si>
    <t>STEVE- WE WILL NEED TO POPULATE SOME OF THIS DATA BC THE GAGE WAS CLOSED FOR A WHILE. ADDED FROM DE LIST</t>
  </si>
  <si>
    <t>ELKHEAD RIVER NEAR MILNER</t>
  </si>
  <si>
    <t>09246200</t>
  </si>
  <si>
    <t>ADDED SO THAT STREAMFLOW MATCHES FORECAST</t>
  </si>
  <si>
    <t>STEVE- CAME ONLINE IN 2014- WILL USE ZEROS TO FILL PREVIOUS YEARS</t>
  </si>
  <si>
    <t>LONG HOLLOW RESERVOIR</t>
  </si>
  <si>
    <t>Combined Inputs</t>
  </si>
  <si>
    <t>ReservoirStorage</t>
  </si>
  <si>
    <t>Datastore Data Type</t>
  </si>
  <si>
    <t>Datastore Source</t>
  </si>
  <si>
    <t>Datastore ID</t>
  </si>
  <si>
    <t>Datastore</t>
  </si>
  <si>
    <t>NaturalFlow</t>
  </si>
  <si>
    <t>ForecastedNaturalFlow</t>
  </si>
  <si>
    <t>Include</t>
  </si>
  <si>
    <t>Datastore2</t>
  </si>
  <si>
    <t>Datastore2 ID</t>
  </si>
  <si>
    <t>Datastore2 Source</t>
  </si>
  <si>
    <t>Datastore2 Data Type</t>
  </si>
  <si>
    <t>SWSI Basin</t>
  </si>
  <si>
    <t>HUC Name</t>
  </si>
  <si>
    <t>Station Name</t>
  </si>
  <si>
    <t>Negative values</t>
  </si>
  <si>
    <t>Missing data 91-94</t>
  </si>
  <si>
    <t>Missing data 87-94</t>
  </si>
  <si>
    <t>Multiple missing periods (most missing before 1980)</t>
  </si>
  <si>
    <t>Minor negative values</t>
  </si>
  <si>
    <t>Data start 1990; Winter values missing 2009-2012</t>
  </si>
  <si>
    <t>Data start 1975; missing 1984-1990; minor negative values</t>
  </si>
  <si>
    <t>ELEVENMILE CANYON RE NEAR LAKE GEORGE</t>
  </si>
  <si>
    <t>TAYLOR RIVER BELOW TAYLOR PARK RESERVOIR</t>
  </si>
  <si>
    <t>Changed gage based on NRCS SRVO station list. USGS does not list as active (new gage ID 09109000) but data extend to 2015</t>
  </si>
  <si>
    <t>09169000</t>
  </si>
  <si>
    <t>DOLORES RIVER BELOW MCPHEE RESERVOIR</t>
  </si>
  <si>
    <t>Note NRCS Gage ID and name do not match USGS</t>
  </si>
  <si>
    <t>FLORIDA RIVER BELOW LEMON RESERVOIR NR DURANGO</t>
  </si>
  <si>
    <t>Note NRCS Gage ID and name do not match USGS. Some missing data 1980-1984.</t>
  </si>
  <si>
    <t>Data Notes</t>
  </si>
  <si>
    <t>Data missing after 2010-09</t>
  </si>
  <si>
    <t>Data missing after 2012-09</t>
  </si>
  <si>
    <t>Some data missing 2013-2014</t>
  </si>
  <si>
    <t>Data missing after 2013-09</t>
  </si>
  <si>
    <t>ok</t>
  </si>
  <si>
    <t>Data missing 2012-08 to 2013-02</t>
  </si>
  <si>
    <t>Data missing after 2011-03</t>
  </si>
  <si>
    <t>Data missing 2013-10 to 2014-01</t>
  </si>
  <si>
    <t>Data missing 2014-10 to 2015-01</t>
  </si>
  <si>
    <t>Data missing after 2014-09</t>
  </si>
  <si>
    <t>Data missing 2013-10 to 2014-03</t>
  </si>
  <si>
    <t>Data missing after 2014-06</t>
  </si>
  <si>
    <t>Data missing 2014-11 to 2015-01</t>
  </si>
  <si>
    <t>Data missing after 2014-10</t>
  </si>
  <si>
    <t>Data missing after 2010</t>
  </si>
  <si>
    <t>Data missing 2011, 2013</t>
  </si>
  <si>
    <t>Data missing after 2014-07</t>
  </si>
  <si>
    <t>Data missing after 2014-08</t>
  </si>
  <si>
    <t>Data missing after 2011-09</t>
  </si>
  <si>
    <t>09009020</t>
  </si>
  <si>
    <t>09009160</t>
  </si>
  <si>
    <t>LAKE GRANBY</t>
  </si>
  <si>
    <t>09009060</t>
  </si>
  <si>
    <t>06016160</t>
  </si>
  <si>
    <t>JACKSON LAKE RESERVOIR</t>
  </si>
  <si>
    <t>06016270</t>
  </si>
  <si>
    <t>06016110</t>
  </si>
  <si>
    <t>MTNRESCO</t>
  </si>
  <si>
    <t>LONRESCO</t>
  </si>
  <si>
    <t>ColoradoWaterSMS</t>
  </si>
  <si>
    <t>Missing WY2002</t>
  </si>
  <si>
    <t>Starts 1981-10</t>
  </si>
  <si>
    <t>Missing 1975-10 to 1982-09 and 1991-10 to 2005-10 plus other sporadic points</t>
  </si>
  <si>
    <t>Missing a few data points</t>
  </si>
  <si>
    <t>Reservoir was filling in the 70s?</t>
  </si>
  <si>
    <t>Operations change in 1983?</t>
  </si>
  <si>
    <t>Data start 1973</t>
  </si>
  <si>
    <t>Operations change in 1982</t>
  </si>
  <si>
    <t>07007010</t>
  </si>
  <si>
    <t>Operations change in 1981?</t>
  </si>
  <si>
    <t>Data start 1977-08</t>
  </si>
  <si>
    <t>Missing WY 1976</t>
  </si>
  <si>
    <t>Multiple missing periods (mostly short)</t>
  </si>
  <si>
    <t>09041395</t>
  </si>
  <si>
    <t>Data start 1995-06</t>
  </si>
  <si>
    <t>Missing data 1991-1993</t>
  </si>
  <si>
    <t>Data start 1973-07, sporadic missing until 1987</t>
  </si>
  <si>
    <t>09116500</t>
  </si>
  <si>
    <t>Data start 1997-10</t>
  </si>
  <si>
    <t>Change in operations ~1980?</t>
  </si>
  <si>
    <t>Data start 1986-10</t>
  </si>
  <si>
    <t>Sporadic missing</t>
  </si>
  <si>
    <t>Data start 1984-03, reservoir was filling until 1986?</t>
  </si>
  <si>
    <t>Data start 1988-10, reservoir was filling until 1989?</t>
  </si>
  <si>
    <t>Data start 1980-10, reservoir was filling until 1981?</t>
  </si>
  <si>
    <t>STORAGE</t>
  </si>
  <si>
    <t>Note NRCS Gage ID and name do not match USGS.</t>
  </si>
  <si>
    <t>Gages differ btw hist and curr period.</t>
  </si>
  <si>
    <t>Apparent operations change in 1990.</t>
  </si>
  <si>
    <t>06710385</t>
  </si>
  <si>
    <t>BEAR CREEK ABV EVERGREEN</t>
  </si>
  <si>
    <t>Data start 1984 - fill with 06710500</t>
  </si>
  <si>
    <t>Some missing values</t>
  </si>
  <si>
    <t xml:space="preserve">Data start 1995. </t>
  </si>
  <si>
    <t>SRVO data end 2014.</t>
  </si>
  <si>
    <t>InputPeriodEndDateDay</t>
  </si>
  <si>
    <t>End of the input period when reading historical (daily) data, go to end of current water year.</t>
  </si>
  <si>
    <t>End of the input period when reading historical (monthly) data, go to end of current water year.</t>
  </si>
  <si>
    <t>SMSInputPeriodStartDay</t>
  </si>
  <si>
    <t>Start of the input period when reading historical daily SMS data, one month before historical period is needed for forward shift for some data.</t>
  </si>
  <si>
    <t>DWR website and SMS service: storage data begin Oct 2007</t>
  </si>
  <si>
    <t>DWR website and SMS service: storage data begin 2-2015 (elev data begin earlier in 2014)</t>
  </si>
  <si>
    <t>Start of the recent period (years after historical period but before current water year).</t>
  </si>
  <si>
    <t>End of the recent period (years after historical period but before current water year).</t>
  </si>
  <si>
    <t>FillingID</t>
  </si>
  <si>
    <t>Filling Station Name</t>
  </si>
  <si>
    <t>TRINIDAD LAKE INFLOW</t>
  </si>
  <si>
    <t>UTE CK NR FORT GARLAND</t>
  </si>
  <si>
    <t>DOLORES R AT DOLORES</t>
  </si>
  <si>
    <t>ELKHEAD CREEK ABOVE LONG GULCH</t>
  </si>
  <si>
    <t>YAMPA R AT STEAMBOAT SPRINGS</t>
  </si>
  <si>
    <t>09371000</t>
  </si>
  <si>
    <t>MANCOS R NEAR TOWAOC</t>
  </si>
  <si>
    <t>InputPeriodStartDateDay</t>
  </si>
  <si>
    <t>Storage Start Date</t>
  </si>
  <si>
    <t>1970-09</t>
  </si>
  <si>
    <t>1981-10</t>
  </si>
  <si>
    <t>1995-06</t>
  </si>
  <si>
    <t>1997-10</t>
  </si>
  <si>
    <t>1977-08</t>
  </si>
  <si>
    <t>1986-10</t>
  </si>
  <si>
    <t>1973-12</t>
  </si>
  <si>
    <t>1970-10</t>
  </si>
  <si>
    <t>1984-03</t>
  </si>
  <si>
    <t>1988-10</t>
  </si>
  <si>
    <t>1980-10</t>
  </si>
  <si>
    <t>Interpolate</t>
  </si>
  <si>
    <t>MonthAbbrev</t>
  </si>
  <si>
    <t>MonthId</t>
  </si>
  <si>
    <t>JAN</t>
  </si>
  <si>
    <t>FEB</t>
  </si>
  <si>
    <t>MAR</t>
  </si>
  <si>
    <t>APR</t>
  </si>
  <si>
    <t>MAY</t>
  </si>
  <si>
    <t>JUN</t>
  </si>
  <si>
    <t>JUL</t>
  </si>
  <si>
    <t>AUG</t>
  </si>
  <si>
    <t>SEP</t>
  </si>
  <si>
    <t>OCT</t>
  </si>
  <si>
    <t>NOV</t>
  </si>
  <si>
    <t>DEC</t>
  </si>
  <si>
    <t>01</t>
  </si>
  <si>
    <t>02</t>
  </si>
  <si>
    <t>03</t>
  </si>
  <si>
    <t>04</t>
  </si>
  <si>
    <t>05</t>
  </si>
  <si>
    <t>06</t>
  </si>
  <si>
    <t>07</t>
  </si>
  <si>
    <t>08</t>
  </si>
  <si>
    <t>09</t>
  </si>
  <si>
    <t>10</t>
  </si>
  <si>
    <t>11</t>
  </si>
  <si>
    <t>12</t>
  </si>
  <si>
    <t>HistoricalPeriodEndDateDecimal</t>
  </si>
  <si>
    <t>HistoricalPeriodAnnotationDecimal</t>
  </si>
  <si>
    <t>RecentPeriodAnnotationDecimal</t>
  </si>
  <si>
    <t>CurrentWaterYearStartDateDecimal</t>
  </si>
  <si>
    <t>CurrentPeriodAnnotationDecimal</t>
  </si>
  <si>
    <t>North Platte Headwaters</t>
  </si>
  <si>
    <t>South Platte Headwater</t>
  </si>
  <si>
    <t>Upper South Platte</t>
  </si>
  <si>
    <t>St. Vrain</t>
  </si>
  <si>
    <t>Big Thompson</t>
  </si>
  <si>
    <t>Arkansas Headwaters</t>
  </si>
  <si>
    <t>Upper Arkansas</t>
  </si>
  <si>
    <t>Upper Arkansas-Lake Meredith</t>
  </si>
  <si>
    <t>Huerfano</t>
  </si>
  <si>
    <t>Rio Grande Headwaters</t>
  </si>
  <si>
    <t>Saguache</t>
  </si>
  <si>
    <t>Colorado Headwaters</t>
  </si>
  <si>
    <t>Blue</t>
  </si>
  <si>
    <t>Eagle</t>
  </si>
  <si>
    <t>Roaring Fork</t>
  </si>
  <si>
    <t>Colorado Headwaters-Plateau</t>
  </si>
  <si>
    <t>East-Taylor</t>
  </si>
  <si>
    <t>Upper Gunnison</t>
  </si>
  <si>
    <t>Tomichi</t>
  </si>
  <si>
    <t>North Fork Gunnison</t>
  </si>
  <si>
    <t>Lower Gunnison</t>
  </si>
  <si>
    <t>Upper Dolores</t>
  </si>
  <si>
    <t>San Miguel</t>
  </si>
  <si>
    <t>Upper Yampa</t>
  </si>
  <si>
    <t>Lower Yampa</t>
  </si>
  <si>
    <t>Little Snake</t>
  </si>
  <si>
    <t>Upper White</t>
  </si>
  <si>
    <t>Upper San Juan</t>
  </si>
  <si>
    <t>Piedra</t>
  </si>
  <si>
    <t>Animas</t>
  </si>
  <si>
    <t>Middle San Juan</t>
  </si>
  <si>
    <t>Mancos</t>
  </si>
  <si>
    <t>Clear</t>
  </si>
  <si>
    <t>Middle South Platte-Cherry Creek</t>
  </si>
  <si>
    <t>Cache La Poudre</t>
  </si>
  <si>
    <t>Middle South Platte-Sterling</t>
  </si>
  <si>
    <t>Upper Arkansas-John Martin Reservoir</t>
  </si>
  <si>
    <t>Alamosa-Trinchera</t>
  </si>
  <si>
    <t>Conejos</t>
  </si>
  <si>
    <t>NumberOfHUCs</t>
  </si>
  <si>
    <t>ReservoirFlag</t>
  </si>
  <si>
    <t>PrevMoFlowFlag</t>
  </si>
  <si>
    <t>ForecastFlag</t>
  </si>
  <si>
    <t>N</t>
  </si>
  <si>
    <t>PreviousYearMonthDate</t>
  </si>
  <si>
    <t>Previous year (as date). This date is used in the SWSI output reporting.</t>
  </si>
  <si>
    <t>Amy Volckens, OWF</t>
  </si>
  <si>
    <t>Finalized for TSTool SWSI Automation Tool, Phase 2 project</t>
  </si>
  <si>
    <t>Lookup Tables</t>
  </si>
  <si>
    <t>Tables needed by TSTool for processing.</t>
  </si>
  <si>
    <t>HUC_Reference</t>
  </si>
  <si>
    <t>ReservoirDataFill</t>
  </si>
  <si>
    <t>Overrides</t>
  </si>
  <si>
    <t>Configure each month:</t>
  </si>
  <si>
    <t>Configure each year:</t>
  </si>
  <si>
    <t>NumberOfBasins</t>
  </si>
  <si>
    <t>Basinwide Analysis</t>
  </si>
  <si>
    <t>San Juan-Dolores</t>
  </si>
  <si>
    <t>Yampa-White</t>
  </si>
  <si>
    <t>This worksheet</t>
  </si>
  <si>
    <t xml:space="preserve">List of river basins and HUC8 basins to analyze, along with station assignments and data sources. </t>
  </si>
  <si>
    <t>Worksheet used to control automated data filling procedures for reservoir data.</t>
  </si>
  <si>
    <t>Worksheet used to specify manual overrides to supply missing data.</t>
  </si>
  <si>
    <t>List of Hydrologic Unit Code (HUC8) basins in CO, for reference only.</t>
  </si>
  <si>
    <t>CurrentForecastPeriod (non-Rio Grande Basins)</t>
  </si>
  <si>
    <t>CurrentForecastPeriod (Rio Grande Basin)</t>
  </si>
  <si>
    <t>Configure when combined inputs altered:</t>
  </si>
  <si>
    <t>Rationale for including station (from DWR)</t>
  </si>
  <si>
    <t>Data Notes (from OWF)</t>
  </si>
  <si>
    <t>The user enters values only in the blue cells.  See comments on specific cells for more information.</t>
  </si>
  <si>
    <t>NA</t>
  </si>
  <si>
    <t>StyleID</t>
  </si>
  <si>
    <t>MissingVals</t>
  </si>
  <si>
    <t>FillForegroundColor</t>
  </si>
  <si>
    <t>Red</t>
  </si>
  <si>
    <t>Column</t>
  </si>
  <si>
    <t>Condition</t>
  </si>
  <si>
    <t>ELK RIVER NEAR MILNER</t>
  </si>
  <si>
    <t>Fill Start Date</t>
  </si>
  <si>
    <t>Fill End Date</t>
  </si>
  <si>
    <t>RawDataChecks Style Table</t>
  </si>
  <si>
    <t>2014-09</t>
  </si>
  <si>
    <t>BOULDER CK NR ORODELL</t>
  </si>
  <si>
    <t>Missing data in recent period</t>
  </si>
  <si>
    <t>06656000</t>
  </si>
  <si>
    <t>NORTH PLATTE R BL GLENDO RES</t>
  </si>
  <si>
    <t>WY</t>
  </si>
  <si>
    <t>S BOULDER CK NR ELDORADO SPRINGS</t>
  </si>
  <si>
    <t>07091000</t>
  </si>
  <si>
    <t>CHALK CK NR NATHROP</t>
  </si>
  <si>
    <t>YAMPA R NR MAYBELL</t>
  </si>
  <si>
    <t>Read Data Flag</t>
  </si>
  <si>
    <t>YES</t>
  </si>
  <si>
    <t>2015-02</t>
  </si>
  <si>
    <t>None</t>
  </si>
  <si>
    <t>Historical Averages</t>
  </si>
  <si>
    <t>Zeroes</t>
  </si>
  <si>
    <t>End Fill Method</t>
  </si>
  <si>
    <t>Missing data 2002-2005</t>
  </si>
  <si>
    <t>Missing data 1994-1995</t>
  </si>
  <si>
    <t>Missing data 1978, 2001-2003, 2013-2015</t>
  </si>
  <si>
    <t>Reservoir began storing water 2014</t>
  </si>
  <si>
    <t>Data start 1984-03, reservoir was filling until 1986?, missing a few data points</t>
  </si>
  <si>
    <t>Data start 1973, missing a few data points</t>
  </si>
  <si>
    <t>Data start 1986-10, missing a few data points</t>
  </si>
  <si>
    <t>Starts 1981-10, missing a few data points</t>
  </si>
  <si>
    <t>Data start 1988-10, reservoir was filling until 1989?, missing a few data points</t>
  </si>
  <si>
    <t>Data start 1977-08, missing a few data points</t>
  </si>
  <si>
    <t>Data start 1997-10, missing a few data points</t>
  </si>
  <si>
    <t>Data start 1995-06, missing a few data points</t>
  </si>
  <si>
    <t>Data start 1980-10, reservoir was filling until 1981?, missing a few data points</t>
  </si>
  <si>
    <t>Data Fill Date Options</t>
  </si>
  <si>
    <t>Start Fill Method</t>
  </si>
  <si>
    <t>Reservoir Start Fill Methods</t>
  </si>
  <si>
    <t>Reservoir End Fill Methods</t>
  </si>
  <si>
    <t>End Fill Start Date</t>
  </si>
  <si>
    <t>End Fill End Date</t>
  </si>
  <si>
    <t>Filling Notes</t>
  </si>
  <si>
    <t>${tablecell:value} &gt; 0</t>
  </si>
  <si>
    <t>Historical average values probably higher than really occurred, since missing data after 2002 drought</t>
  </si>
  <si>
    <t>Lots of years filled with historical average values</t>
  </si>
  <si>
    <t>ok - only 1 data value filled</t>
  </si>
  <si>
    <t>ok (all 0's)</t>
  </si>
  <si>
    <t>looks ok, many periods filled</t>
  </si>
  <si>
    <t>Still missing data 2013-03, 2013-10 to 2014-02 but OK because not needed for SWSI calc</t>
  </si>
  <si>
    <t>Still missing data 2012-10 to 2013-03, 2013-10 to 2014-03, 2014-08 to 2014-09 - add second interpolation step to fill 2014 missing data</t>
  </si>
  <si>
    <t>18 negative values in filled low flows -1 to -2950 - use different filling gage</t>
  </si>
  <si>
    <t>10 negative values in filled low flows -50 to -2800 - added command to replace filled negative values with 0 values</t>
  </si>
  <si>
    <t>TOMICHI CK AT GUNNISON</t>
  </si>
  <si>
    <t>Missing 2013-11 to 2014-03</t>
  </si>
  <si>
    <t>ok because missing data are not needed for SWSI analysis</t>
  </si>
  <si>
    <t>SAN MIGUEL R NR PLACERVILLE</t>
  </si>
  <si>
    <t>Missing 1993-12</t>
  </si>
  <si>
    <t>1977-12</t>
  </si>
  <si>
    <t>1978-01</t>
  </si>
  <si>
    <t>1978-06 filled value looked suspicious but other filled period looked OK, so broke up the filling over 2 periods</t>
  </si>
  <si>
    <t>1971-06</t>
  </si>
  <si>
    <t>Filled data looked like storage start date may not be correct, but verified using CO River District website</t>
  </si>
  <si>
    <t>Storage start date may not reflect when reservoir started storing water but no other info readily found</t>
  </si>
  <si>
    <t>looks good</t>
  </si>
  <si>
    <r>
      <t xml:space="preserve">Storage data started 1973 but USBR website says reservoir filled 1971-06 so changed Storage Start Date. </t>
    </r>
    <r>
      <rPr>
        <sz val="11"/>
        <color rgb="FFFF0000"/>
        <rFont val="Calibri"/>
        <family val="2"/>
        <scheme val="minor"/>
      </rPr>
      <t>7 years filled with hist averages.</t>
    </r>
  </si>
  <si>
    <t>Date</t>
  </si>
  <si>
    <t>2015-01</t>
  </si>
  <si>
    <t>does not fill recent months past last observed value - add second filling step for repeat value</t>
  </si>
  <si>
    <t>Override Comment</t>
  </si>
  <si>
    <t>MissingCount*</t>
  </si>
  <si>
    <t>RawDataChecks Condition Table</t>
  </si>
  <si>
    <t>This worksheet is used to manually fill raw data values needed for the SWSI analysis.  500 rows are read by TSTool in the manual fill command file.</t>
  </si>
  <si>
    <t>Natural Flow override values should represent monthly natural flow volumes in ac-ft.</t>
  </si>
  <si>
    <t>Forecasted Natural Flow override values should represent forecasted natural flow volumes in ac-ft for the appropriate forecast period given the appropriate publication date.</t>
  </si>
  <si>
    <t>Reservoir storage override values should represent end-of-month storage values in ac-ft.</t>
  </si>
  <si>
    <t>Override Value (ac-ft)</t>
  </si>
  <si>
    <t>DataFlags Style Table</t>
  </si>
  <si>
    <t>R</t>
  </si>
  <si>
    <t>Z</t>
  </si>
  <si>
    <t>I</t>
  </si>
  <si>
    <t>H</t>
  </si>
  <si>
    <t>MO</t>
  </si>
  <si>
    <t>StyleDesc</t>
  </si>
  <si>
    <t>Regression</t>
  </si>
  <si>
    <t>Historical monthly averages</t>
  </si>
  <si>
    <t>Manual override</t>
  </si>
  <si>
    <t>lightgray</t>
  </si>
  <si>
    <t>red</t>
  </si>
  <si>
    <t>cyan</t>
  </si>
  <si>
    <t>yellow</t>
  </si>
  <si>
    <t>orange</t>
  </si>
  <si>
    <t>*</t>
  </si>
  <si>
    <t>DataFlags Condition Table</t>
  </si>
  <si>
    <t>TSID</t>
  </si>
  <si>
    <t>M</t>
  </si>
  <si>
    <t>Missing</t>
  </si>
  <si>
    <t>black</t>
  </si>
  <si>
    <t>${tsdata:flag} == R</t>
  </si>
  <si>
    <t>${tsdata:flag} == Z</t>
  </si>
  <si>
    <t>${tsdata:flag} == I</t>
  </si>
  <si>
    <t>${tsdata:flag} == H</t>
  </si>
  <si>
    <t>${tsdata:flag} == M</t>
  </si>
  <si>
    <t>1989-08</t>
  </si>
  <si>
    <t>1973-08</t>
  </si>
  <si>
    <t>1987-07</t>
  </si>
  <si>
    <t>1994-07</t>
  </si>
  <si>
    <t>1996-05</t>
  </si>
  <si>
    <t>1996-07</t>
  </si>
  <si>
    <t>1997-07</t>
  </si>
  <si>
    <t>2000-07</t>
  </si>
  <si>
    <t>2009-08</t>
  </si>
  <si>
    <t>2002-07</t>
  </si>
  <si>
    <t>1978-08</t>
  </si>
  <si>
    <t>1994-08</t>
  </si>
  <si>
    <t>1996-08</t>
  </si>
  <si>
    <t>1989-09</t>
  </si>
  <si>
    <t>1973-09</t>
  </si>
  <si>
    <t>1996-06</t>
  </si>
  <si>
    <t>1997-08</t>
  </si>
  <si>
    <t>1996-09</t>
  </si>
  <si>
    <t>2000-08</t>
  </si>
  <si>
    <t>2009-09</t>
  </si>
  <si>
    <t>2002-06</t>
  </si>
  <si>
    <t>1978-07</t>
  </si>
  <si>
    <t>1994-06</t>
  </si>
  <si>
    <t>1987-08</t>
  </si>
  <si>
    <t>ColoradoWaterHBGuest</t>
  </si>
  <si>
    <t>6103551</t>
  </si>
  <si>
    <t>ResMeasStorage</t>
  </si>
  <si>
    <t>HB</t>
  </si>
  <si>
    <t>SMS</t>
  </si>
  <si>
    <t>Data from HydroBase</t>
  </si>
  <si>
    <t>Data from ColoradoSMS</t>
  </si>
  <si>
    <t>${tsdata:flag} == HB</t>
  </si>
  <si>
    <t>${tsdata:flag} == SMS</t>
  </si>
  <si>
    <t>1992-10</t>
  </si>
  <si>
    <t>May need to supplement with StateMod before 1992?</t>
  </si>
  <si>
    <t>Used interpolation method to fill longer gaps than usual because not enough historical data for historical monthly averages</t>
  </si>
  <si>
    <t>CUCHARAS RESERVOIR</t>
  </si>
  <si>
    <t>MANMANCO</t>
  </si>
  <si>
    <t>Streamflow</t>
  </si>
  <si>
    <t>Datastore3</t>
  </si>
  <si>
    <t>Datastore3 ID</t>
  </si>
  <si>
    <t>Datastore3 Source</t>
  </si>
  <si>
    <t>Datastore3 Data Type</t>
  </si>
  <si>
    <t>No observed data available from ColoradoWaterSMS</t>
  </si>
  <si>
    <t>DISCHRG</t>
  </si>
  <si>
    <t>MO-Fix negative value but preserve volume</t>
  </si>
  <si>
    <t>IncludeList</t>
  </si>
  <si>
    <t>YES-OBS</t>
  </si>
  <si>
    <t>DataType List</t>
  </si>
  <si>
    <t>DatastoreList</t>
  </si>
  <si>
    <t>Datastore2List</t>
  </si>
  <si>
    <t>Datastore3List</t>
  </si>
  <si>
    <t>Flow Type</t>
  </si>
  <si>
    <t>FlowTypeList</t>
  </si>
  <si>
    <t>Natural</t>
  </si>
  <si>
    <t>Observed</t>
  </si>
  <si>
    <t>Missing some data 1970-1975, missing all 1984-1990</t>
  </si>
  <si>
    <t>Missing all data 1970-1974, 2014-present</t>
  </si>
  <si>
    <t>ObservedFlow</t>
  </si>
  <si>
    <t>Overrides Data Type List</t>
  </si>
  <si>
    <t>Using observed flow data</t>
  </si>
  <si>
    <t>ObsFlow</t>
  </si>
  <si>
    <t>${ts:FlowType} == ObsFlow</t>
  </si>
  <si>
    <t>pink</t>
  </si>
  <si>
    <t>${tsdata:flag} startswith MO</t>
  </si>
  <si>
    <t>RecentPeriodFlowType</t>
  </si>
  <si>
    <t>Type of flow data to use in the recent period for the forecasted runoff component.</t>
  </si>
  <si>
    <r>
      <t xml:space="preserve">Still missing data 2013-03, 2013-10 to 2014-02 but OK because not needed for SWSI calc. </t>
    </r>
    <r>
      <rPr>
        <sz val="11"/>
        <color rgb="FFFF0000"/>
        <rFont val="Calibri"/>
        <family val="2"/>
        <scheme val="minor"/>
      </rPr>
      <t>Need to fill 2014-08.</t>
    </r>
  </si>
  <si>
    <t>PreviousMonthDateText</t>
  </si>
  <si>
    <t>PreviousYearDateText</t>
  </si>
  <si>
    <t>RunMonthDateText</t>
  </si>
  <si>
    <t>FlowDataFill</t>
  </si>
  <si>
    <t>Worksheet used to control automated data filling procedures for observed flow data.</t>
  </si>
  <si>
    <t>NatFlowCalcs</t>
  </si>
  <si>
    <t>Worksheet available for DWR natural flow calculations.</t>
  </si>
  <si>
    <t>Reforecast List</t>
  </si>
  <si>
    <t>List of months and properties needed to process results in re-forecast mode.</t>
  </si>
  <si>
    <t>Configure to control whether historical SWSIs or forecast SWSIs are generated for the recent period:</t>
  </si>
  <si>
    <t>Start of the input period when reading historical (daily) data.</t>
  </si>
  <si>
    <t>Forecast period for non-Rio Grande Basins, as function of current month.</t>
  </si>
  <si>
    <t>Start of the current water year (which starts in October).</t>
  </si>
  <si>
    <t>Start of the current period, expressed as a decimal for distinguishing periods on results graphs.</t>
  </si>
  <si>
    <t>Value used to place annotation describing current period on graphs.</t>
  </si>
  <si>
    <t>End of the normal period, expressed as a decimal for distinguishing periods on results graphs.</t>
  </si>
  <si>
    <t>Value used to place annotation describing historical period on graphs.</t>
  </si>
  <si>
    <t>Number of river basins to be analyzed, used for error checking.</t>
  </si>
  <si>
    <t>Number of HUCs to be analyzed, used for error checking.</t>
  </si>
  <si>
    <t>SWSIForecastPeriodByMonth Table</t>
  </si>
  <si>
    <t>Removed duplicate stations that also differ btw hist and curr period.</t>
  </si>
  <si>
    <t>Minor negative values.</t>
  </si>
  <si>
    <t>Month_Table</t>
  </si>
  <si>
    <t>3503529</t>
  </si>
  <si>
    <t xml:space="preserve">NRCS AWDB data were missing for 2015 so changed to DWR data soruces. </t>
  </si>
  <si>
    <t>Added to test observed flow filling option.</t>
  </si>
  <si>
    <t>This worksheet is used to specify months (and associated properties) to support re-forecast mode.</t>
  </si>
  <si>
    <t>History of modifications to the workbook. This worksheet should be used to note major changes to the control file or program version.</t>
  </si>
  <si>
    <t>Multiple missing periods</t>
  </si>
  <si>
    <t>2015-06</t>
  </si>
  <si>
    <t>MO-Big T at Mouth from Northern</t>
  </si>
  <si>
    <t>MO-St Vrain at Lyons from Northern</t>
  </si>
  <si>
    <t>MO-Boulder Crk nr Orodell from Northern</t>
  </si>
  <si>
    <t>MO-Poudre at Canyon Mth from Northern</t>
  </si>
  <si>
    <t>MO-Sth Boulder nr Eldorado by TLK</t>
  </si>
  <si>
    <t>MO-Clr Crk at Golden by TLK</t>
  </si>
  <si>
    <t>Purgatoire</t>
  </si>
  <si>
    <t>Uncompahgre</t>
  </si>
  <si>
    <t>RZ</t>
  </si>
  <si>
    <t>Regression value replaced with 0</t>
  </si>
  <si>
    <t>${tsdata:flag} == RZ</t>
  </si>
  <si>
    <t>Purgatoire. Colorado, New Mexico.</t>
  </si>
  <si>
    <t>Uncompahgre. Colorado.</t>
  </si>
  <si>
    <t>CLAFTCCO</t>
  </si>
  <si>
    <t>2015-08</t>
  </si>
  <si>
    <t>MO- Purgatoire River at Trinidad by LJR</t>
  </si>
  <si>
    <t>MO - Sangre de Cristo by LJR</t>
  </si>
  <si>
    <t>MO - Cache la Poudre by LJR value from Mark Simpson</t>
  </si>
  <si>
    <t>2015-03</t>
  </si>
  <si>
    <t>MO - Purgatoire River at Trinidad by LJR</t>
  </si>
  <si>
    <t>Non-Rio Grande</t>
  </si>
  <si>
    <t>Forecast Period</t>
  </si>
  <si>
    <t xml:space="preserve">Added Forecast Period column to Combined Inputs worksheet to accommodate Purgatoire location using APR-SEP forecast period.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</si>
</sst>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yyyy\-mm"/>
    <numFmt numFmtId="165" formatCode="[$-409]mmmm\ d\,\ yyyy;@"/>
  </numFmts>
  <fonts count="19" x14ac:knownFonts="1">
    <font>
      <sz val="11"/>
      <color theme="1"/>
      <name val="Calibri"/>
      <family val="2"/>
      <scheme val="minor"/>
    </font>
    <font>
      <sz val="9"/>
      <color indexed="81"/>
      <name val="Tahoma"/>
      <family val="2"/>
    </font>
    <font>
      <sz val="10"/>
      <name val="Arial"/>
      <family val="2"/>
    </font>
    <font>
      <sz val="11"/>
      <color theme="1"/>
      <name val="Calibri"/>
      <family val="2"/>
      <scheme val="minor"/>
    </font>
    <font>
      <b/>
      <sz val="9"/>
      <color indexed="81"/>
      <name val="Tahoma"/>
      <family val="2"/>
    </font>
    <font>
      <b/>
      <sz val="11"/>
      <color theme="1"/>
      <name val="Calibri"/>
      <family val="2"/>
      <scheme val="minor"/>
    </font>
    <font>
      <b/>
      <u/>
      <sz val="11"/>
      <color theme="1"/>
      <name val="Calibri"/>
      <family val="2"/>
      <scheme val="minor"/>
    </font>
    <font>
      <sz val="10"/>
      <name val="Arial"/>
      <family val="2"/>
    </font>
    <font>
      <strike/>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9"/>
      <color indexed="81"/>
      <name val="Calibri"/>
      <family val="2"/>
    </font>
    <font>
      <b/>
      <sz val="9"/>
      <color indexed="81"/>
      <name val="Calibri"/>
      <family val="2"/>
    </font>
    <font>
      <sz val="11"/>
      <color theme="0"/>
      <name val="Calibri"/>
      <family val="2"/>
      <scheme val="minor"/>
    </font>
    <font>
      <sz val="11"/>
      <color rgb="FF9C0006"/>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6337778862885"/>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30EAF8"/>
        <bgColor indexed="64"/>
      </patternFill>
    </fill>
    <fill>
      <patternFill patternType="solid">
        <fgColor theme="7"/>
        <bgColor indexed="64"/>
      </patternFill>
    </fill>
    <fill>
      <patternFill patternType="solid">
        <fgColor theme="9" tint="0.39997558519241921"/>
        <bgColor indexed="64"/>
      </patternFill>
    </fill>
    <fill>
      <patternFill patternType="solid">
        <fgColor rgb="FF00FFFF"/>
        <bgColor indexed="64"/>
      </patternFill>
    </fill>
    <fill>
      <patternFill patternType="solid">
        <fgColor rgb="FFFFC000"/>
        <bgColor indexed="64"/>
      </patternFill>
    </fill>
    <fill>
      <patternFill patternType="solid">
        <fgColor rgb="FF92D050"/>
        <bgColor indexed="64"/>
      </patternFill>
    </fill>
    <fill>
      <patternFill patternType="solid">
        <fgColor rgb="FFFF99FF"/>
        <bgColor indexed="64"/>
      </patternFill>
    </fill>
    <fill>
      <patternFill patternType="solid">
        <fgColor theme="2" tint="-9.9978637043366805E-2"/>
        <bgColor indexed="64"/>
      </patternFill>
    </fill>
    <fill>
      <patternFill patternType="solid">
        <fgColor rgb="FFFFC7CE"/>
      </patternFill>
    </fill>
  </fills>
  <borders count="5">
    <border>
      <left/>
      <right/>
      <top/>
      <bottom/>
      <diagonal/>
    </border>
    <border>
      <left/>
      <right/>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diagonal/>
    </border>
  </borders>
  <cellStyleXfs count="26">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3" fillId="0" borderId="0"/>
    <xf numFmtId="0" fontId="3" fillId="0" borderId="0"/>
    <xf numFmtId="0" fontId="7"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19" borderId="0" applyNumberFormat="0" applyBorder="0" applyAlignment="0" applyProtection="0"/>
  </cellStyleXfs>
  <cellXfs count="130">
    <xf numFmtId="0" fontId="0" fillId="0" borderId="0" xfId="0"/>
    <xf numFmtId="49" fontId="0" fillId="0" borderId="0" xfId="0" applyNumberFormat="1"/>
    <xf numFmtId="49" fontId="0" fillId="0" borderId="1" xfId="0" applyNumberFormat="1" applyFont="1" applyBorder="1"/>
    <xf numFmtId="0" fontId="0" fillId="0" borderId="1" xfId="0" applyFont="1" applyBorder="1"/>
    <xf numFmtId="1" fontId="0" fillId="0" borderId="0" xfId="0" applyNumberFormat="1"/>
    <xf numFmtId="3" fontId="0" fillId="0" borderId="0" xfId="0" applyNumberFormat="1"/>
    <xf numFmtId="49" fontId="5" fillId="0" borderId="0" xfId="0" quotePrefix="1" applyNumberFormat="1" applyFont="1"/>
    <xf numFmtId="164" fontId="0" fillId="0" borderId="0" xfId="0" applyNumberFormat="1"/>
    <xf numFmtId="14" fontId="0" fillId="0" borderId="0" xfId="0" applyNumberFormat="1"/>
    <xf numFmtId="164" fontId="0" fillId="3" borderId="0" xfId="0" applyNumberFormat="1" applyFill="1"/>
    <xf numFmtId="164" fontId="0" fillId="4" borderId="0" xfId="0" applyNumberFormat="1" applyFill="1" applyBorder="1"/>
    <xf numFmtId="1" fontId="0" fillId="3" borderId="0" xfId="0" applyNumberFormat="1" applyFill="1"/>
    <xf numFmtId="49" fontId="0" fillId="3" borderId="0" xfId="0" applyNumberFormat="1" applyFill="1"/>
    <xf numFmtId="0" fontId="0" fillId="3" borderId="0" xfId="0" applyNumberFormat="1" applyFill="1"/>
    <xf numFmtId="0" fontId="5" fillId="0" borderId="0" xfId="0" applyFont="1"/>
    <xf numFmtId="0" fontId="6" fillId="0" borderId="0" xfId="0" applyFont="1"/>
    <xf numFmtId="165" fontId="0" fillId="0" borderId="0" xfId="0" applyNumberFormat="1"/>
    <xf numFmtId="0" fontId="0" fillId="0" borderId="0" xfId="0" applyFont="1"/>
    <xf numFmtId="0" fontId="0" fillId="4" borderId="0" xfId="0" applyFill="1"/>
    <xf numFmtId="1" fontId="0" fillId="4" borderId="0" xfId="0" applyNumberFormat="1" applyFill="1"/>
    <xf numFmtId="49" fontId="0" fillId="6" borderId="0" xfId="0" applyNumberFormat="1" applyFont="1" applyFill="1" applyBorder="1"/>
    <xf numFmtId="49" fontId="0" fillId="6" borderId="0" xfId="0" applyNumberFormat="1" applyFont="1" applyFill="1"/>
    <xf numFmtId="0" fontId="0" fillId="6" borderId="0" xfId="0" applyFont="1" applyFill="1"/>
    <xf numFmtId="0" fontId="0" fillId="6" borderId="0" xfId="0" applyNumberFormat="1" applyFont="1" applyFill="1"/>
    <xf numFmtId="0" fontId="8" fillId="6" borderId="0" xfId="0" applyFont="1" applyFill="1"/>
    <xf numFmtId="49" fontId="0" fillId="6" borderId="0" xfId="0" applyNumberFormat="1" applyFill="1" applyBorder="1"/>
    <xf numFmtId="0" fontId="0" fillId="0" borderId="0" xfId="0" applyFill="1"/>
    <xf numFmtId="49" fontId="0" fillId="6" borderId="3" xfId="0" applyNumberFormat="1" applyFont="1" applyFill="1" applyBorder="1"/>
    <xf numFmtId="0" fontId="8" fillId="6" borderId="3" xfId="0" applyFont="1" applyFill="1" applyBorder="1"/>
    <xf numFmtId="0" fontId="0" fillId="6" borderId="3" xfId="0" applyFont="1" applyFill="1" applyBorder="1"/>
    <xf numFmtId="0" fontId="0" fillId="6" borderId="0" xfId="0" applyNumberFormat="1" applyFont="1" applyFill="1" applyBorder="1"/>
    <xf numFmtId="49" fontId="0" fillId="6" borderId="0" xfId="0" quotePrefix="1" applyNumberFormat="1" applyFont="1" applyFill="1"/>
    <xf numFmtId="2" fontId="0" fillId="3" borderId="0" xfId="0" applyNumberFormat="1" applyFill="1" applyBorder="1"/>
    <xf numFmtId="2" fontId="0" fillId="3" borderId="0" xfId="0" applyNumberFormat="1" applyFill="1"/>
    <xf numFmtId="0" fontId="9" fillId="0" borderId="0" xfId="0" applyFont="1"/>
    <xf numFmtId="49" fontId="5" fillId="0" borderId="0" xfId="0" applyNumberFormat="1" applyFont="1"/>
    <xf numFmtId="0" fontId="9" fillId="0" borderId="0" xfId="0" applyFont="1" applyFill="1"/>
    <xf numFmtId="0" fontId="0" fillId="3" borderId="0" xfId="0" applyNumberFormat="1" applyFill="1" applyAlignment="1">
      <alignment horizontal="right"/>
    </xf>
    <xf numFmtId="164" fontId="0" fillId="3" borderId="0" xfId="0" applyNumberFormat="1" applyFill="1" applyBorder="1"/>
    <xf numFmtId="49" fontId="0" fillId="0" borderId="0" xfId="0" applyNumberFormat="1" applyFont="1" applyFill="1" applyBorder="1"/>
    <xf numFmtId="0" fontId="0" fillId="0" borderId="0" xfId="0" applyBorder="1"/>
    <xf numFmtId="49" fontId="0" fillId="0" borderId="0" xfId="0" quotePrefix="1" applyNumberFormat="1" applyFill="1" applyBorder="1"/>
    <xf numFmtId="0" fontId="0" fillId="0" borderId="0" xfId="0" applyFill="1" applyBorder="1"/>
    <xf numFmtId="49" fontId="8" fillId="0" borderId="0" xfId="0" applyNumberFormat="1" applyFont="1" applyFill="1" applyBorder="1"/>
    <xf numFmtId="0" fontId="0" fillId="0" borderId="0" xfId="0" applyFont="1" applyFill="1" applyBorder="1"/>
    <xf numFmtId="0" fontId="8" fillId="0" borderId="0" xfId="0" applyFont="1" applyFill="1" applyBorder="1"/>
    <xf numFmtId="0" fontId="10" fillId="0" borderId="0" xfId="0" applyFont="1" applyFill="1" applyBorder="1"/>
    <xf numFmtId="0" fontId="5" fillId="0" borderId="0" xfId="0" applyFont="1" applyFill="1" applyBorder="1"/>
    <xf numFmtId="0" fontId="5" fillId="10" borderId="0" xfId="0" applyFont="1" applyFill="1" applyBorder="1" applyAlignment="1">
      <alignment wrapText="1"/>
    </xf>
    <xf numFmtId="49" fontId="5" fillId="10" borderId="0" xfId="0" applyNumberFormat="1" applyFont="1" applyFill="1" applyBorder="1" applyAlignment="1">
      <alignment wrapText="1"/>
    </xf>
    <xf numFmtId="0" fontId="5" fillId="10" borderId="0" xfId="0" applyFont="1" applyFill="1" applyBorder="1"/>
    <xf numFmtId="0" fontId="9" fillId="0" borderId="0" xfId="0" applyFont="1" applyFill="1" applyBorder="1"/>
    <xf numFmtId="0" fontId="9" fillId="0" borderId="0" xfId="0" applyFont="1" applyFill="1" applyBorder="1" applyAlignment="1">
      <alignment wrapText="1"/>
    </xf>
    <xf numFmtId="49" fontId="0" fillId="0" borderId="0" xfId="0" quotePrefix="1" applyNumberFormat="1"/>
    <xf numFmtId="0" fontId="0" fillId="13" borderId="0" xfId="0" applyFill="1" applyBorder="1"/>
    <xf numFmtId="0" fontId="5" fillId="9" borderId="0" xfId="0" applyFont="1" applyFill="1" applyBorder="1"/>
    <xf numFmtId="49" fontId="5" fillId="11" borderId="0" xfId="0" applyNumberFormat="1" applyFont="1" applyFill="1" applyBorder="1"/>
    <xf numFmtId="0" fontId="0" fillId="2" borderId="0" xfId="0" applyFill="1" applyBorder="1"/>
    <xf numFmtId="0" fontId="0" fillId="10" borderId="0" xfId="0" applyFill="1" applyBorder="1"/>
    <xf numFmtId="0" fontId="0" fillId="12" borderId="0" xfId="0" applyFill="1" applyBorder="1"/>
    <xf numFmtId="49" fontId="0" fillId="2" borderId="0" xfId="0" applyNumberFormat="1" applyFont="1" applyFill="1" applyBorder="1"/>
    <xf numFmtId="49" fontId="0" fillId="9" borderId="0" xfId="0" quotePrefix="1" applyNumberFormat="1" applyFill="1" applyBorder="1"/>
    <xf numFmtId="0" fontId="0" fillId="9" borderId="0" xfId="0" applyFill="1" applyBorder="1"/>
    <xf numFmtId="49" fontId="0" fillId="11" borderId="0" xfId="0" quotePrefix="1" applyNumberFormat="1" applyFill="1" applyBorder="1"/>
    <xf numFmtId="49" fontId="0" fillId="11" borderId="0" xfId="0" applyNumberFormat="1" applyFill="1" applyBorder="1"/>
    <xf numFmtId="49" fontId="0" fillId="14" borderId="0" xfId="0" quotePrefix="1" applyNumberFormat="1" applyFill="1" applyBorder="1"/>
    <xf numFmtId="0" fontId="0" fillId="14" borderId="0" xfId="0" applyFill="1" applyBorder="1"/>
    <xf numFmtId="49" fontId="9" fillId="11" borderId="0" xfId="0" applyNumberFormat="1" applyFont="1" applyFill="1" applyBorder="1"/>
    <xf numFmtId="164" fontId="0" fillId="0" borderId="0" xfId="0" applyNumberFormat="1" applyBorder="1"/>
    <xf numFmtId="164" fontId="0" fillId="2" borderId="0" xfId="0" applyNumberFormat="1" applyFill="1" applyBorder="1" applyAlignment="1"/>
    <xf numFmtId="0" fontId="5" fillId="0" borderId="0" xfId="0" applyFont="1" applyAlignment="1">
      <alignment horizontal="right" wrapText="1"/>
    </xf>
    <xf numFmtId="0" fontId="5" fillId="0" borderId="0" xfId="0" applyFont="1" applyAlignment="1">
      <alignment horizontal="right"/>
    </xf>
    <xf numFmtId="1" fontId="0" fillId="0" borderId="0" xfId="0" applyNumberFormat="1" applyFill="1"/>
    <xf numFmtId="0" fontId="5" fillId="0" borderId="0" xfId="0" applyFont="1" applyFill="1"/>
    <xf numFmtId="0" fontId="5" fillId="0" borderId="0" xfId="0" applyFont="1" applyBorder="1"/>
    <xf numFmtId="0" fontId="5" fillId="16" borderId="0" xfId="0" applyFont="1" applyFill="1"/>
    <xf numFmtId="0" fontId="0" fillId="16" borderId="0" xfId="0" applyFill="1"/>
    <xf numFmtId="0" fontId="0" fillId="2" borderId="0" xfId="0" applyFont="1" applyFill="1" applyBorder="1"/>
    <xf numFmtId="0" fontId="0" fillId="10" borderId="0" xfId="0" applyFont="1" applyFill="1" applyBorder="1"/>
    <xf numFmtId="0" fontId="0" fillId="12" borderId="0" xfId="0" applyFont="1" applyFill="1" applyBorder="1"/>
    <xf numFmtId="0" fontId="0" fillId="0" borderId="0" xfId="0" applyFont="1" applyBorder="1"/>
    <xf numFmtId="0" fontId="0" fillId="13" borderId="0" xfId="0" applyFont="1" applyFill="1" applyBorder="1"/>
    <xf numFmtId="49" fontId="2" fillId="6" borderId="0" xfId="1" applyNumberFormat="1" applyFont="1" applyFill="1" applyBorder="1"/>
    <xf numFmtId="49" fontId="5" fillId="0" borderId="0" xfId="0" applyNumberFormat="1" applyFont="1" applyFill="1" applyBorder="1"/>
    <xf numFmtId="0" fontId="0" fillId="3" borderId="0" xfId="0" applyFill="1" applyBorder="1"/>
    <xf numFmtId="0" fontId="0" fillId="8" borderId="0" xfId="0" applyFill="1" applyBorder="1"/>
    <xf numFmtId="0" fontId="0" fillId="15" borderId="0" xfId="0" applyFill="1" applyBorder="1"/>
    <xf numFmtId="0" fontId="15" fillId="5" borderId="0" xfId="0" applyFont="1" applyFill="1" applyBorder="1"/>
    <xf numFmtId="0" fontId="0" fillId="17" borderId="0" xfId="0" applyFill="1" applyBorder="1"/>
    <xf numFmtId="0" fontId="0" fillId="7" borderId="1" xfId="0" applyFont="1" applyFill="1" applyBorder="1" applyAlignment="1">
      <alignment wrapText="1"/>
    </xf>
    <xf numFmtId="0" fontId="0" fillId="7" borderId="0" xfId="0" applyFont="1" applyFill="1" applyBorder="1" applyAlignment="1">
      <alignment wrapText="1"/>
    </xf>
    <xf numFmtId="0" fontId="0" fillId="6" borderId="0" xfId="0" applyFont="1" applyFill="1" applyBorder="1"/>
    <xf numFmtId="0" fontId="0" fillId="6" borderId="4" xfId="0" applyNumberFormat="1" applyFont="1" applyFill="1" applyBorder="1"/>
    <xf numFmtId="49" fontId="0" fillId="6" borderId="2" xfId="0" applyNumberFormat="1" applyFont="1" applyFill="1" applyBorder="1"/>
    <xf numFmtId="0" fontId="0" fillId="6" borderId="2" xfId="0" applyFont="1" applyFill="1" applyBorder="1"/>
    <xf numFmtId="0" fontId="0" fillId="0" borderId="0" xfId="0" applyFont="1" applyFill="1"/>
    <xf numFmtId="0" fontId="0" fillId="6" borderId="0" xfId="0" quotePrefix="1" applyNumberFormat="1" applyFont="1" applyFill="1"/>
    <xf numFmtId="0" fontId="0" fillId="2" borderId="3" xfId="0" applyFont="1" applyFill="1" applyBorder="1"/>
    <xf numFmtId="0" fontId="0" fillId="8" borderId="0" xfId="0" applyFont="1" applyFill="1"/>
    <xf numFmtId="49" fontId="0" fillId="0" borderId="0" xfId="0" applyNumberFormat="1" applyFont="1"/>
    <xf numFmtId="0" fontId="9" fillId="6" borderId="0" xfId="1" applyFont="1" applyFill="1"/>
    <xf numFmtId="49" fontId="9" fillId="6" borderId="0" xfId="1" applyNumberFormat="1" applyFont="1" applyFill="1"/>
    <xf numFmtId="49" fontId="9" fillId="6" borderId="2" xfId="1" applyNumberFormat="1" applyFont="1" applyFill="1" applyBorder="1"/>
    <xf numFmtId="0" fontId="9" fillId="6" borderId="4" xfId="1" applyNumberFormat="1" applyFont="1" applyFill="1" applyBorder="1"/>
    <xf numFmtId="0" fontId="9" fillId="6" borderId="0" xfId="1" applyNumberFormat="1" applyFont="1" applyFill="1"/>
    <xf numFmtId="49" fontId="9" fillId="6" borderId="3" xfId="1" applyNumberFormat="1" applyFont="1" applyFill="1" applyBorder="1"/>
    <xf numFmtId="0" fontId="9" fillId="6" borderId="0" xfId="1" applyNumberFormat="1" applyFont="1" applyFill="1" applyBorder="1"/>
    <xf numFmtId="0" fontId="9" fillId="6" borderId="0" xfId="6" applyFont="1" applyFill="1"/>
    <xf numFmtId="49" fontId="9" fillId="6" borderId="0" xfId="1" quotePrefix="1" applyNumberFormat="1" applyFont="1" applyFill="1"/>
    <xf numFmtId="49" fontId="0" fillId="18" borderId="1" xfId="0" applyNumberFormat="1" applyFont="1" applyFill="1" applyBorder="1" applyAlignment="1">
      <alignment wrapText="1"/>
    </xf>
    <xf numFmtId="0" fontId="0" fillId="18" borderId="1" xfId="0" applyFont="1" applyFill="1" applyBorder="1" applyAlignment="1">
      <alignment wrapText="1"/>
    </xf>
    <xf numFmtId="49" fontId="0" fillId="18" borderId="0" xfId="0" applyNumberFormat="1" applyFont="1" applyFill="1" applyBorder="1" applyAlignment="1">
      <alignment wrapText="1"/>
    </xf>
    <xf numFmtId="0" fontId="0" fillId="6" borderId="0" xfId="0" applyFont="1" applyFill="1" applyAlignment="1">
      <alignment wrapText="1"/>
    </xf>
    <xf numFmtId="0" fontId="0" fillId="0" borderId="0" xfId="0" quotePrefix="1" applyFont="1" applyFill="1" applyBorder="1"/>
    <xf numFmtId="49" fontId="0" fillId="0" borderId="0" xfId="0" quotePrefix="1" applyNumberFormat="1" applyFont="1" applyFill="1" applyBorder="1"/>
    <xf numFmtId="0" fontId="0" fillId="0" borderId="0" xfId="0" applyNumberFormat="1" applyFont="1" applyFill="1" applyBorder="1"/>
    <xf numFmtId="49" fontId="0" fillId="0" borderId="0" xfId="0" applyNumberFormat="1" applyFont="1" applyBorder="1"/>
    <xf numFmtId="49" fontId="9" fillId="0" borderId="0" xfId="1" applyNumberFormat="1" applyFont="1" applyFill="1" applyBorder="1"/>
    <xf numFmtId="0" fontId="9" fillId="0" borderId="0" xfId="1" applyFont="1" applyFill="1" applyBorder="1"/>
    <xf numFmtId="49" fontId="9" fillId="0" borderId="0" xfId="1" quotePrefix="1" applyNumberFormat="1" applyFont="1" applyFill="1" applyBorder="1"/>
    <xf numFmtId="49" fontId="9" fillId="0" borderId="0" xfId="0" applyNumberFormat="1" applyFont="1" applyFill="1" applyBorder="1"/>
    <xf numFmtId="49" fontId="0" fillId="8" borderId="0" xfId="0" applyNumberFormat="1" applyFont="1" applyFill="1" applyBorder="1"/>
    <xf numFmtId="0" fontId="0" fillId="13" borderId="0" xfId="0" applyNumberFormat="1" applyFont="1" applyFill="1" applyBorder="1"/>
    <xf numFmtId="0" fontId="9" fillId="8" borderId="0" xfId="1" applyFont="1" applyFill="1" applyBorder="1"/>
    <xf numFmtId="14" fontId="0" fillId="9" borderId="0" xfId="0" applyNumberFormat="1" applyFill="1" applyAlignment="1">
      <alignment horizontal="right"/>
    </xf>
    <xf numFmtId="49" fontId="0" fillId="6" borderId="0" xfId="0" applyNumberFormat="1" applyFill="1"/>
    <xf numFmtId="0" fontId="0" fillId="6" borderId="0" xfId="0" applyFill="1"/>
    <xf numFmtId="0" fontId="0" fillId="6" borderId="0" xfId="0" applyNumberFormat="1" applyFill="1"/>
    <xf numFmtId="49" fontId="9" fillId="6" borderId="0" xfId="25" applyNumberFormat="1" applyFont="1" applyFill="1"/>
    <xf numFmtId="0" fontId="0" fillId="2" borderId="0" xfId="0" applyNumberFormat="1" applyFont="1" applyFill="1" applyBorder="1"/>
  </cellXfs>
  <cellStyles count="26">
    <cellStyle name="Bad" xfId="25" builtinId="27"/>
    <cellStyle name="Comma 2" xfId="2"/>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 name="Normal 2" xfId="1"/>
    <cellStyle name="Normal 2 2" xfId="4"/>
    <cellStyle name="Normal 3" xfId="5"/>
    <cellStyle name="Normal 4" xfId="6"/>
    <cellStyle name="Percent 2" xfId="3"/>
  </cellStyles>
  <dxfs count="292">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ont>
        <color rgb="FF006100"/>
      </font>
      <fill>
        <patternFill>
          <bgColor rgb="FFC6EFCE"/>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s>
  <tableStyles count="0" defaultTableStyle="TableStyleMedium2" defaultPivotStyle="PivotStyleLight16"/>
  <colors>
    <mruColors>
      <color rgb="FFFF99FF"/>
      <color rgb="FF00FFFF"/>
      <color rgb="FF30EAF8"/>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ColWidth="8.85546875" defaultRowHeight="15" x14ac:dyDescent="0.25"/>
  <cols>
    <col min="1" max="1" width="29.7109375" bestFit="1" customWidth="1"/>
    <col min="2" max="2" width="18.42578125" customWidth="1"/>
    <col min="3" max="3" width="117.28515625" bestFit="1" customWidth="1"/>
  </cols>
  <sheetData>
    <row r="1" spans="1:3" x14ac:dyDescent="0.25">
      <c r="A1" s="15" t="s">
        <v>551</v>
      </c>
      <c r="B1" s="15" t="s">
        <v>552</v>
      </c>
      <c r="C1" s="15" t="s">
        <v>553</v>
      </c>
    </row>
    <row r="2" spans="1:3" x14ac:dyDescent="0.25">
      <c r="A2" s="16">
        <v>42128</v>
      </c>
      <c r="B2" t="s">
        <v>555</v>
      </c>
      <c r="C2" t="s">
        <v>556</v>
      </c>
    </row>
    <row r="3" spans="1:3" x14ac:dyDescent="0.25">
      <c r="A3" s="16">
        <v>41799</v>
      </c>
      <c r="B3" t="s">
        <v>555</v>
      </c>
      <c r="C3" t="s">
        <v>554</v>
      </c>
    </row>
    <row r="4" spans="1:3" x14ac:dyDescent="0.25">
      <c r="A4" s="16">
        <v>42185</v>
      </c>
      <c r="B4" t="s">
        <v>833</v>
      </c>
      <c r="C4" t="s">
        <v>834</v>
      </c>
    </row>
    <row r="5" spans="1:3" x14ac:dyDescent="0.25">
      <c r="A5" s="16">
        <v>42340</v>
      </c>
      <c r="B5" t="s">
        <v>833</v>
      </c>
      <c r="C5" t="s">
        <v>1085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
  <sheetViews>
    <sheetView topLeftCell="Y1" workbookViewId="0">
      <selection activeCell="AC12" sqref="AC12"/>
    </sheetView>
  </sheetViews>
  <sheetFormatPr defaultColWidth="8.85546875" defaultRowHeight="15" x14ac:dyDescent="0.25"/>
  <cols>
    <col min="3" max="3" width="10.7109375" customWidth="1"/>
    <col min="4" max="4" width="10.7109375" style="26" customWidth="1"/>
    <col min="5" max="5" width="8.7109375" style="40" bestFit="1" customWidth="1"/>
    <col min="6" max="6" width="13.42578125" style="40" bestFit="1" customWidth="1"/>
    <col min="7" max="7" width="13.140625" style="40" bestFit="1" customWidth="1"/>
    <col min="8" max="8" width="16" style="40" bestFit="1" customWidth="1"/>
    <col min="9" max="9" width="12" style="40" bestFit="1" customWidth="1"/>
    <col min="10" max="11" width="2.42578125" style="40" customWidth="1"/>
    <col min="12" max="12" width="11.42578125" style="40" bestFit="1" customWidth="1"/>
    <col min="13" max="13" width="19" style="40" bestFit="1" customWidth="1"/>
    <col min="14" max="14" width="3.85546875" style="40" customWidth="1"/>
    <col min="15" max="15" width="27.42578125" style="40" bestFit="1" customWidth="1"/>
    <col min="16" max="16" width="21.85546875" style="40" customWidth="1"/>
    <col min="17" max="17" width="11.42578125" style="40" bestFit="1" customWidth="1"/>
    <col min="18" max="18" width="8.85546875" style="40"/>
    <col min="19" max="19" width="12.42578125" style="40" customWidth="1"/>
    <col min="20" max="21" width="8.85546875" style="40"/>
    <col min="22" max="22" width="26" style="40" bestFit="1" customWidth="1"/>
    <col min="23" max="23" width="25" style="40" bestFit="1" customWidth="1"/>
    <col min="24" max="24" width="8.85546875" style="40"/>
    <col min="25" max="25" width="22" style="40" bestFit="1" customWidth="1"/>
    <col min="26" max="26" width="8.85546875" style="40"/>
    <col min="27" max="27" width="19.85546875" style="40" bestFit="1" customWidth="1"/>
    <col min="28" max="28" width="30.7109375" style="40" bestFit="1" customWidth="1"/>
    <col min="29" max="29" width="19" style="40" bestFit="1" customWidth="1"/>
    <col min="30" max="30" width="3.85546875" style="40" customWidth="1"/>
    <col min="31" max="31" width="24.28515625" style="40" bestFit="1" customWidth="1"/>
    <col min="32" max="32" width="26.140625" style="40" bestFit="1" customWidth="1"/>
    <col min="33" max="33" width="8.7109375" style="40" bestFit="1" customWidth="1"/>
    <col min="34" max="34" width="8.85546875" style="40"/>
    <col min="35" max="35" width="10.42578125" style="40" bestFit="1" customWidth="1"/>
    <col min="36" max="36" width="22" style="40" bestFit="1" customWidth="1"/>
    <col min="37" max="37" width="18.42578125" style="40" bestFit="1" customWidth="1"/>
    <col min="38" max="38" width="22.42578125" style="40" bestFit="1" customWidth="1"/>
    <col min="39" max="39" width="18.42578125" style="40" bestFit="1" customWidth="1"/>
    <col min="40" max="40" width="12.42578125" style="40" bestFit="1" customWidth="1"/>
    <col min="41" max="16384" width="8.85546875" style="40"/>
  </cols>
  <sheetData>
    <row r="1" spans="1:40" s="74" customFormat="1" x14ac:dyDescent="0.25">
      <c r="A1" s="14" t="s">
        <v>1052</v>
      </c>
      <c r="B1" s="14"/>
      <c r="C1" s="14"/>
      <c r="D1" s="73"/>
      <c r="E1" s="74" t="s">
        <v>1055</v>
      </c>
      <c r="L1" s="74" t="s">
        <v>867</v>
      </c>
      <c r="O1" s="74" t="s">
        <v>933</v>
      </c>
      <c r="S1" s="74" t="s">
        <v>898</v>
      </c>
      <c r="V1" s="74" t="s">
        <v>900</v>
      </c>
      <c r="W1" s="74" t="s">
        <v>901</v>
      </c>
      <c r="Y1" s="74" t="s">
        <v>1024</v>
      </c>
      <c r="AA1" s="74" t="s">
        <v>939</v>
      </c>
      <c r="AE1" s="74" t="s">
        <v>955</v>
      </c>
      <c r="AI1" s="74" t="s">
        <v>1011</v>
      </c>
      <c r="AJ1" s="74" t="s">
        <v>1013</v>
      </c>
      <c r="AK1" s="74" t="s">
        <v>1014</v>
      </c>
      <c r="AL1" s="74" t="s">
        <v>1015</v>
      </c>
      <c r="AM1" s="74" t="s">
        <v>1016</v>
      </c>
      <c r="AN1" s="74" t="s">
        <v>1018</v>
      </c>
    </row>
    <row r="2" spans="1:40" s="74" customFormat="1" x14ac:dyDescent="0.25">
      <c r="A2" s="75" t="s">
        <v>519</v>
      </c>
      <c r="B2" s="75" t="s">
        <v>522</v>
      </c>
      <c r="C2" s="75" t="s">
        <v>508</v>
      </c>
      <c r="D2" s="73"/>
      <c r="E2" s="55" t="s">
        <v>757</v>
      </c>
      <c r="F2" s="55" t="s">
        <v>756</v>
      </c>
      <c r="G2" s="55" t="s">
        <v>827</v>
      </c>
      <c r="H2" s="55" t="s">
        <v>828</v>
      </c>
      <c r="I2" s="55" t="s">
        <v>829</v>
      </c>
      <c r="L2" s="56" t="s">
        <v>858</v>
      </c>
      <c r="M2" s="56" t="s">
        <v>860</v>
      </c>
      <c r="O2" s="56" t="s">
        <v>862</v>
      </c>
      <c r="P2" s="56" t="s">
        <v>863</v>
      </c>
      <c r="Q2" s="56" t="s">
        <v>858</v>
      </c>
      <c r="S2" s="77" t="str">
        <f>InputPeriodStartDateText</f>
        <v>1970-09</v>
      </c>
      <c r="T2" s="77" t="str">
        <f>HistoricalPeriodEndDateText</f>
        <v>2010-09</v>
      </c>
      <c r="V2" s="78" t="s">
        <v>881</v>
      </c>
      <c r="W2" s="79" t="s">
        <v>881</v>
      </c>
      <c r="X2" s="80"/>
      <c r="Y2" s="81" t="s">
        <v>634</v>
      </c>
      <c r="AA2" s="83" t="s">
        <v>858</v>
      </c>
      <c r="AB2" s="83" t="s">
        <v>945</v>
      </c>
      <c r="AC2" s="83" t="s">
        <v>860</v>
      </c>
      <c r="AE2" s="56" t="s">
        <v>956</v>
      </c>
      <c r="AF2" s="56" t="s">
        <v>863</v>
      </c>
      <c r="AG2" s="56" t="s">
        <v>858</v>
      </c>
      <c r="AI2" s="60" t="s">
        <v>550</v>
      </c>
      <c r="AJ2" s="20" t="s">
        <v>634</v>
      </c>
      <c r="AK2" s="82" t="s">
        <v>10</v>
      </c>
      <c r="AL2" s="20" t="s">
        <v>989</v>
      </c>
      <c r="AM2" s="20" t="s">
        <v>688</v>
      </c>
      <c r="AN2" s="80" t="s">
        <v>1019</v>
      </c>
    </row>
    <row r="3" spans="1:40" x14ac:dyDescent="0.25">
      <c r="A3" s="76">
        <v>1</v>
      </c>
      <c r="B3" s="76" t="s">
        <v>518</v>
      </c>
      <c r="C3" s="76" t="s">
        <v>523</v>
      </c>
      <c r="E3" s="61" t="s">
        <v>770</v>
      </c>
      <c r="F3" s="62" t="s">
        <v>758</v>
      </c>
      <c r="G3" s="62" t="s">
        <v>509</v>
      </c>
      <c r="H3" s="62" t="s">
        <v>830</v>
      </c>
      <c r="I3" s="62" t="s">
        <v>509</v>
      </c>
      <c r="L3" s="63" t="s">
        <v>859</v>
      </c>
      <c r="M3" s="63" t="s">
        <v>861</v>
      </c>
      <c r="O3" s="64" t="s">
        <v>932</v>
      </c>
      <c r="P3" s="64" t="s">
        <v>905</v>
      </c>
      <c r="Q3" s="64" t="s">
        <v>859</v>
      </c>
      <c r="S3" s="57" t="str">
        <f>RecentPeriodStartDateText</f>
        <v>2010-10</v>
      </c>
      <c r="T3" s="57" t="str">
        <f>RecentPeriodEndDateText</f>
        <v>2014-09</v>
      </c>
      <c r="V3" s="58" t="s">
        <v>883</v>
      </c>
      <c r="W3" s="59" t="s">
        <v>755</v>
      </c>
      <c r="Y3" s="54" t="s">
        <v>633</v>
      </c>
      <c r="AA3" s="41" t="s">
        <v>940</v>
      </c>
      <c r="AB3" s="41" t="s">
        <v>946</v>
      </c>
      <c r="AC3" s="65" t="s">
        <v>951</v>
      </c>
      <c r="AE3" s="64" t="s">
        <v>954</v>
      </c>
      <c r="AF3" s="64" t="s">
        <v>960</v>
      </c>
      <c r="AG3" s="65" t="s">
        <v>940</v>
      </c>
      <c r="AI3" s="57" t="s">
        <v>879</v>
      </c>
      <c r="AJ3" s="25" t="s">
        <v>628</v>
      </c>
      <c r="AK3" s="25" t="s">
        <v>688</v>
      </c>
      <c r="AN3" s="40" t="s">
        <v>1020</v>
      </c>
    </row>
    <row r="4" spans="1:40" x14ac:dyDescent="0.25">
      <c r="A4" s="76">
        <v>2</v>
      </c>
      <c r="B4" s="76" t="s">
        <v>518</v>
      </c>
      <c r="C4" s="76" t="s">
        <v>523</v>
      </c>
      <c r="E4" s="61" t="s">
        <v>771</v>
      </c>
      <c r="F4" s="62" t="s">
        <v>759</v>
      </c>
      <c r="G4" s="62" t="s">
        <v>509</v>
      </c>
      <c r="H4" s="62" t="s">
        <v>830</v>
      </c>
      <c r="I4" s="62" t="s">
        <v>509</v>
      </c>
      <c r="S4" s="57" t="str">
        <f>CurrentWaterYearStartDateText</f>
        <v>2014-10</v>
      </c>
      <c r="T4" s="57" t="str">
        <f>PreviousMonthDateText</f>
        <v>2014-12</v>
      </c>
      <c r="W4" s="59" t="s">
        <v>882</v>
      </c>
      <c r="Y4" s="54" t="s">
        <v>1023</v>
      </c>
      <c r="AA4" s="42" t="s">
        <v>941</v>
      </c>
      <c r="AB4" s="42" t="s">
        <v>883</v>
      </c>
      <c r="AC4" s="84" t="s">
        <v>949</v>
      </c>
      <c r="AE4" s="64" t="s">
        <v>954</v>
      </c>
      <c r="AF4" s="64" t="s">
        <v>961</v>
      </c>
      <c r="AG4" s="66" t="s">
        <v>941</v>
      </c>
      <c r="AI4" s="57" t="s">
        <v>1012</v>
      </c>
      <c r="AJ4" s="20" t="s">
        <v>633</v>
      </c>
    </row>
    <row r="5" spans="1:40" x14ac:dyDescent="0.25">
      <c r="A5" s="76">
        <v>3</v>
      </c>
      <c r="B5" s="76" t="s">
        <v>518</v>
      </c>
      <c r="C5" s="76" t="s">
        <v>523</v>
      </c>
      <c r="E5" s="61" t="s">
        <v>772</v>
      </c>
      <c r="F5" s="62" t="s">
        <v>760</v>
      </c>
      <c r="G5" s="62" t="s">
        <v>509</v>
      </c>
      <c r="H5" s="62" t="s">
        <v>830</v>
      </c>
      <c r="I5" s="62" t="s">
        <v>509</v>
      </c>
      <c r="S5" s="57" t="str">
        <f>CurrentMonthDateText</f>
        <v>2015-01</v>
      </c>
      <c r="T5" s="57" t="str">
        <f>CurrentMonthDateText</f>
        <v>2015-01</v>
      </c>
      <c r="W5" s="59" t="s">
        <v>883</v>
      </c>
      <c r="Y5" s="54" t="s">
        <v>628</v>
      </c>
      <c r="AA5" s="42" t="s">
        <v>942</v>
      </c>
      <c r="AB5" s="42" t="s">
        <v>755</v>
      </c>
      <c r="AC5" s="57" t="s">
        <v>952</v>
      </c>
      <c r="AE5" s="64" t="s">
        <v>954</v>
      </c>
      <c r="AF5" s="64" t="s">
        <v>962</v>
      </c>
      <c r="AG5" s="66" t="s">
        <v>942</v>
      </c>
    </row>
    <row r="6" spans="1:40" x14ac:dyDescent="0.25">
      <c r="A6" s="76">
        <v>4</v>
      </c>
      <c r="B6" s="76" t="s">
        <v>518</v>
      </c>
      <c r="C6" s="76" t="s">
        <v>523</v>
      </c>
      <c r="E6" s="61" t="s">
        <v>773</v>
      </c>
      <c r="F6" s="62" t="s">
        <v>761</v>
      </c>
      <c r="G6" s="62" t="s">
        <v>509</v>
      </c>
      <c r="H6" s="62" t="s">
        <v>830</v>
      </c>
      <c r="I6" s="62" t="s">
        <v>509</v>
      </c>
      <c r="AA6" s="42" t="s">
        <v>943</v>
      </c>
      <c r="AB6" s="42" t="s">
        <v>947</v>
      </c>
      <c r="AC6" s="85" t="s">
        <v>950</v>
      </c>
      <c r="AE6" s="64" t="s">
        <v>954</v>
      </c>
      <c r="AF6" s="64" t="s">
        <v>963</v>
      </c>
      <c r="AG6" s="66" t="s">
        <v>943</v>
      </c>
    </row>
    <row r="7" spans="1:40" x14ac:dyDescent="0.25">
      <c r="A7" s="76">
        <v>5</v>
      </c>
      <c r="B7" s="76" t="s">
        <v>520</v>
      </c>
      <c r="C7" s="76" t="s">
        <v>524</v>
      </c>
      <c r="E7" s="61" t="s">
        <v>774</v>
      </c>
      <c r="F7" s="62" t="s">
        <v>762</v>
      </c>
      <c r="G7" s="62" t="s">
        <v>509</v>
      </c>
      <c r="H7" s="62" t="s">
        <v>830</v>
      </c>
      <c r="I7" s="62" t="s">
        <v>509</v>
      </c>
      <c r="AA7" s="42" t="s">
        <v>944</v>
      </c>
      <c r="AB7" s="42" t="s">
        <v>948</v>
      </c>
      <c r="AC7" s="86" t="s">
        <v>953</v>
      </c>
      <c r="AE7" s="64" t="s">
        <v>954</v>
      </c>
      <c r="AF7" s="67" t="s">
        <v>1029</v>
      </c>
      <c r="AG7" s="66" t="s">
        <v>944</v>
      </c>
    </row>
    <row r="8" spans="1:40" x14ac:dyDescent="0.25">
      <c r="A8" s="76">
        <v>6</v>
      </c>
      <c r="B8" s="76" t="s">
        <v>521</v>
      </c>
      <c r="C8" s="76" t="s">
        <v>525</v>
      </c>
      <c r="E8" s="61" t="s">
        <v>775</v>
      </c>
      <c r="F8" s="62" t="s">
        <v>763</v>
      </c>
      <c r="G8" s="62" t="s">
        <v>509</v>
      </c>
      <c r="H8" s="62" t="s">
        <v>830</v>
      </c>
      <c r="I8" s="62" t="s">
        <v>509</v>
      </c>
      <c r="AA8" s="42" t="s">
        <v>957</v>
      </c>
      <c r="AB8" s="42" t="s">
        <v>958</v>
      </c>
      <c r="AC8" s="87" t="s">
        <v>959</v>
      </c>
      <c r="AE8" s="64" t="s">
        <v>954</v>
      </c>
      <c r="AF8" s="64" t="s">
        <v>964</v>
      </c>
      <c r="AG8" s="66" t="s">
        <v>957</v>
      </c>
    </row>
    <row r="9" spans="1:40" x14ac:dyDescent="0.25">
      <c r="A9" s="76">
        <v>7</v>
      </c>
      <c r="B9" s="76" t="s">
        <v>857</v>
      </c>
      <c r="C9" s="76" t="s">
        <v>857</v>
      </c>
      <c r="E9" s="61" t="s">
        <v>776</v>
      </c>
      <c r="F9" s="62" t="s">
        <v>764</v>
      </c>
      <c r="G9" s="62" t="s">
        <v>509</v>
      </c>
      <c r="H9" s="62" t="s">
        <v>509</v>
      </c>
      <c r="I9" s="62" t="s">
        <v>830</v>
      </c>
      <c r="AA9" s="42" t="s">
        <v>992</v>
      </c>
      <c r="AB9" s="42" t="s">
        <v>994</v>
      </c>
      <c r="AC9" s="84" t="s">
        <v>949</v>
      </c>
      <c r="AE9" s="64" t="s">
        <v>954</v>
      </c>
      <c r="AF9" s="64" t="s">
        <v>996</v>
      </c>
      <c r="AG9" s="66" t="s">
        <v>992</v>
      </c>
    </row>
    <row r="10" spans="1:40" x14ac:dyDescent="0.25">
      <c r="A10" s="76">
        <v>8</v>
      </c>
      <c r="B10" s="76" t="s">
        <v>857</v>
      </c>
      <c r="C10" s="76" t="s">
        <v>857</v>
      </c>
      <c r="E10" s="61" t="s">
        <v>777</v>
      </c>
      <c r="F10" s="62" t="s">
        <v>765</v>
      </c>
      <c r="G10" s="62" t="s">
        <v>509</v>
      </c>
      <c r="H10" s="62" t="s">
        <v>509</v>
      </c>
      <c r="I10" s="62" t="s">
        <v>830</v>
      </c>
      <c r="AA10" s="42" t="s">
        <v>993</v>
      </c>
      <c r="AB10" s="42" t="s">
        <v>995</v>
      </c>
      <c r="AC10" s="88" t="s">
        <v>1028</v>
      </c>
      <c r="AE10" s="64" t="s">
        <v>954</v>
      </c>
      <c r="AF10" s="64" t="s">
        <v>997</v>
      </c>
      <c r="AG10" s="66" t="s">
        <v>993</v>
      </c>
    </row>
    <row r="11" spans="1:40" x14ac:dyDescent="0.25">
      <c r="A11" s="76">
        <v>9</v>
      </c>
      <c r="B11" s="76" t="s">
        <v>857</v>
      </c>
      <c r="C11" s="76" t="s">
        <v>857</v>
      </c>
      <c r="E11" s="61" t="s">
        <v>778</v>
      </c>
      <c r="F11" s="62" t="s">
        <v>766</v>
      </c>
      <c r="G11" s="62" t="s">
        <v>509</v>
      </c>
      <c r="H11" s="62" t="s">
        <v>509</v>
      </c>
      <c r="I11" s="62" t="s">
        <v>830</v>
      </c>
      <c r="AA11" s="42" t="s">
        <v>1026</v>
      </c>
      <c r="AB11" s="42" t="s">
        <v>1025</v>
      </c>
      <c r="AC11" s="85" t="s">
        <v>950</v>
      </c>
      <c r="AE11" s="64" t="s">
        <v>954</v>
      </c>
      <c r="AF11" s="67" t="s">
        <v>1027</v>
      </c>
      <c r="AG11" s="66" t="s">
        <v>1026</v>
      </c>
    </row>
    <row r="12" spans="1:40" x14ac:dyDescent="0.25">
      <c r="A12" s="76">
        <v>10</v>
      </c>
      <c r="B12" s="76" t="s">
        <v>857</v>
      </c>
      <c r="C12" s="76" t="s">
        <v>857</v>
      </c>
      <c r="E12" s="61" t="s">
        <v>779</v>
      </c>
      <c r="F12" s="62" t="s">
        <v>767</v>
      </c>
      <c r="G12" s="62" t="s">
        <v>509</v>
      </c>
      <c r="H12" s="62" t="s">
        <v>830</v>
      </c>
      <c r="I12" s="62" t="s">
        <v>830</v>
      </c>
      <c r="AA12" s="42" t="s">
        <v>1071</v>
      </c>
      <c r="AB12" s="42" t="s">
        <v>1072</v>
      </c>
      <c r="AC12" s="84" t="s">
        <v>949</v>
      </c>
      <c r="AE12" s="64" t="s">
        <v>954</v>
      </c>
      <c r="AF12" s="64" t="s">
        <v>1073</v>
      </c>
      <c r="AG12" s="66" t="s">
        <v>1071</v>
      </c>
    </row>
    <row r="13" spans="1:40" x14ac:dyDescent="0.25">
      <c r="A13" s="76">
        <v>11</v>
      </c>
      <c r="B13" s="76" t="s">
        <v>857</v>
      </c>
      <c r="C13" s="76" t="s">
        <v>857</v>
      </c>
      <c r="E13" s="61" t="s">
        <v>780</v>
      </c>
      <c r="F13" s="62" t="s">
        <v>768</v>
      </c>
      <c r="G13" s="62" t="s">
        <v>509</v>
      </c>
      <c r="H13" s="62" t="s">
        <v>830</v>
      </c>
      <c r="I13" s="62" t="s">
        <v>830</v>
      </c>
    </row>
    <row r="14" spans="1:40" x14ac:dyDescent="0.25">
      <c r="A14" s="76">
        <v>12</v>
      </c>
      <c r="B14" s="76" t="s">
        <v>857</v>
      </c>
      <c r="C14" s="76" t="s">
        <v>857</v>
      </c>
      <c r="E14" s="61" t="s">
        <v>781</v>
      </c>
      <c r="F14" s="62" t="s">
        <v>769</v>
      </c>
      <c r="G14" s="62" t="s">
        <v>509</v>
      </c>
      <c r="H14" s="62" t="s">
        <v>830</v>
      </c>
      <c r="I14" s="62" t="s">
        <v>830</v>
      </c>
    </row>
  </sheetData>
  <sortState ref="Y2:Y4">
    <sortCondition ref="Y2:Y4"/>
  </sortState>
  <conditionalFormatting sqref="AJ2">
    <cfRule type="cellIs" dxfId="26" priority="25" operator="equal">
      <formula>"ReservoirStorage"</formula>
    </cfRule>
    <cfRule type="cellIs" dxfId="25" priority="26" operator="equal">
      <formula>"FRCST"</formula>
    </cfRule>
    <cfRule type="cellIs" dxfId="24" priority="27" operator="equal">
      <formula>"SRVO"</formula>
    </cfRule>
  </conditionalFormatting>
  <conditionalFormatting sqref="AJ2">
    <cfRule type="cellIs" dxfId="23" priority="23" operator="equal">
      <formula>"NaturalFlow"</formula>
    </cfRule>
    <cfRule type="cellIs" dxfId="22" priority="24" operator="equal">
      <formula>"ForecastedNaturalFlow"</formula>
    </cfRule>
  </conditionalFormatting>
  <conditionalFormatting sqref="AJ3">
    <cfRule type="cellIs" dxfId="21" priority="20" operator="equal">
      <formula>"ReservoirStorage"</formula>
    </cfRule>
    <cfRule type="cellIs" dxfId="20" priority="21" operator="equal">
      <formula>"FRCST"</formula>
    </cfRule>
    <cfRule type="cellIs" dxfId="19" priority="22" operator="equal">
      <formula>"SRVO"</formula>
    </cfRule>
  </conditionalFormatting>
  <conditionalFormatting sqref="AJ3">
    <cfRule type="cellIs" dxfId="18" priority="18" operator="equal">
      <formula>"NaturalFlow"</formula>
    </cfRule>
    <cfRule type="cellIs" dxfId="17" priority="19" operator="equal">
      <formula>"ForecastedNaturalFlow"</formula>
    </cfRule>
  </conditionalFormatting>
  <conditionalFormatting sqref="AJ4">
    <cfRule type="cellIs" dxfId="16" priority="15" operator="equal">
      <formula>"ReservoirStorage"</formula>
    </cfRule>
    <cfRule type="cellIs" dxfId="15" priority="16" operator="equal">
      <formula>"FRCST"</formula>
    </cfRule>
    <cfRule type="cellIs" dxfId="14" priority="17" operator="equal">
      <formula>"SRVO"</formula>
    </cfRule>
  </conditionalFormatting>
  <conditionalFormatting sqref="AJ4">
    <cfRule type="cellIs" dxfId="13" priority="13" operator="equal">
      <formula>"NaturalFlow"</formula>
    </cfRule>
    <cfRule type="cellIs" dxfId="12" priority="14" operator="equal">
      <formula>"ForecastedNaturalFlow"</formula>
    </cfRule>
  </conditionalFormatting>
  <conditionalFormatting sqref="AK2">
    <cfRule type="cellIs" dxfId="11" priority="10" operator="equal">
      <formula>"ReservoirStorage"</formula>
    </cfRule>
    <cfRule type="cellIs" dxfId="10" priority="11" operator="equal">
      <formula>"FRCST"</formula>
    </cfRule>
    <cfRule type="cellIs" dxfId="9" priority="12" operator="equal">
      <formula>"SRVO"</formula>
    </cfRule>
  </conditionalFormatting>
  <conditionalFormatting sqref="AK3">
    <cfRule type="cellIs" dxfId="8" priority="7" operator="equal">
      <formula>"ReservoirStorage"</formula>
    </cfRule>
    <cfRule type="cellIs" dxfId="7" priority="8" operator="equal">
      <formula>"FRCST"</formula>
    </cfRule>
    <cfRule type="cellIs" dxfId="6" priority="9" operator="equal">
      <formula>"SRVO"</formula>
    </cfRule>
  </conditionalFormatting>
  <conditionalFormatting sqref="AL2">
    <cfRule type="cellIs" dxfId="5" priority="4" operator="equal">
      <formula>"ReservoirStorage"</formula>
    </cfRule>
    <cfRule type="cellIs" dxfId="4" priority="5" operator="equal">
      <formula>"FRCST"</formula>
    </cfRule>
    <cfRule type="cellIs" dxfId="3" priority="6" operator="equal">
      <formula>"SRVO"</formula>
    </cfRule>
  </conditionalFormatting>
  <conditionalFormatting sqref="AM2">
    <cfRule type="cellIs" dxfId="2" priority="1" operator="equal">
      <formula>"ReservoirStorage"</formula>
    </cfRule>
    <cfRule type="cellIs" dxfId="1" priority="2" operator="equal">
      <formula>"FRCST"</formula>
    </cfRule>
    <cfRule type="cellIs" dxfId="0" priority="3" operator="equal">
      <formula>"SRVO"</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E92"/>
  <sheetViews>
    <sheetView workbookViewId="0">
      <selection activeCell="A93" sqref="A93"/>
    </sheetView>
  </sheetViews>
  <sheetFormatPr defaultColWidth="8.85546875" defaultRowHeight="15" x14ac:dyDescent="0.25"/>
  <cols>
    <col min="1" max="1" width="8.85546875" style="1"/>
    <col min="2" max="2" width="52" customWidth="1"/>
    <col min="3" max="3" width="30.42578125" customWidth="1"/>
    <col min="4" max="4" width="37.42578125" customWidth="1"/>
  </cols>
  <sheetData>
    <row r="1" spans="1:5" x14ac:dyDescent="0.25">
      <c r="A1" s="2" t="s">
        <v>0</v>
      </c>
      <c r="B1" s="3" t="s">
        <v>5</v>
      </c>
      <c r="C1" s="3" t="s">
        <v>106</v>
      </c>
      <c r="D1" s="3" t="s">
        <v>17</v>
      </c>
      <c r="E1" s="3" t="s">
        <v>18</v>
      </c>
    </row>
    <row r="2" spans="1:5" x14ac:dyDescent="0.25">
      <c r="A2" s="1" t="s">
        <v>16</v>
      </c>
      <c r="B2" s="4" t="s">
        <v>19</v>
      </c>
      <c r="C2" s="1" t="s">
        <v>115</v>
      </c>
      <c r="D2" s="1" t="s">
        <v>107</v>
      </c>
      <c r="E2" s="5">
        <v>911194</v>
      </c>
    </row>
    <row r="3" spans="1:5" x14ac:dyDescent="0.25">
      <c r="A3" s="1" t="s">
        <v>257</v>
      </c>
      <c r="B3" s="4" t="s">
        <v>20</v>
      </c>
      <c r="C3" s="1" t="s">
        <v>116</v>
      </c>
      <c r="D3" s="1" t="s">
        <v>107</v>
      </c>
      <c r="E3" s="1"/>
    </row>
    <row r="4" spans="1:5" x14ac:dyDescent="0.25">
      <c r="A4" s="1" t="s">
        <v>258</v>
      </c>
      <c r="B4" s="4" t="s">
        <v>21</v>
      </c>
      <c r="C4" s="1" t="s">
        <v>117</v>
      </c>
      <c r="D4" s="1" t="s">
        <v>107</v>
      </c>
      <c r="E4" s="1"/>
    </row>
    <row r="5" spans="1:5" x14ac:dyDescent="0.25">
      <c r="A5" s="1" t="s">
        <v>259</v>
      </c>
      <c r="B5" s="4" t="s">
        <v>22</v>
      </c>
      <c r="C5" s="1" t="s">
        <v>118</v>
      </c>
      <c r="D5" s="1" t="s">
        <v>107</v>
      </c>
      <c r="E5" s="1"/>
    </row>
    <row r="6" spans="1:5" x14ac:dyDescent="0.25">
      <c r="A6" s="1" t="s">
        <v>260</v>
      </c>
      <c r="B6" s="4" t="s">
        <v>23</v>
      </c>
      <c r="C6" s="1" t="s">
        <v>119</v>
      </c>
      <c r="D6" s="1" t="s">
        <v>107</v>
      </c>
      <c r="E6" s="1"/>
    </row>
    <row r="7" spans="1:5" x14ac:dyDescent="0.25">
      <c r="A7" s="1" t="s">
        <v>261</v>
      </c>
      <c r="B7" s="4" t="s">
        <v>24</v>
      </c>
      <c r="C7" s="1" t="s">
        <v>120</v>
      </c>
      <c r="D7" s="1" t="s">
        <v>107</v>
      </c>
      <c r="E7" s="1"/>
    </row>
    <row r="8" spans="1:5" x14ac:dyDescent="0.25">
      <c r="A8" s="1" t="s">
        <v>262</v>
      </c>
      <c r="B8" s="4" t="s">
        <v>25</v>
      </c>
      <c r="C8" s="1" t="s">
        <v>121</v>
      </c>
      <c r="D8" s="1" t="s">
        <v>107</v>
      </c>
      <c r="E8" s="1"/>
    </row>
    <row r="9" spans="1:5" x14ac:dyDescent="0.25">
      <c r="A9" s="1" t="s">
        <v>263</v>
      </c>
      <c r="B9" s="4" t="s">
        <v>26</v>
      </c>
      <c r="C9" s="1" t="s">
        <v>122</v>
      </c>
      <c r="D9" s="1" t="s">
        <v>107</v>
      </c>
      <c r="E9" s="1"/>
    </row>
    <row r="10" spans="1:5" x14ac:dyDescent="0.25">
      <c r="A10" s="1" t="s">
        <v>264</v>
      </c>
      <c r="B10" s="4" t="s">
        <v>27</v>
      </c>
      <c r="C10" s="1" t="s">
        <v>123</v>
      </c>
      <c r="D10" s="1" t="s">
        <v>107</v>
      </c>
      <c r="E10" s="1"/>
    </row>
    <row r="11" spans="1:5" x14ac:dyDescent="0.25">
      <c r="A11" s="1" t="s">
        <v>265</v>
      </c>
      <c r="B11" s="4" t="s">
        <v>28</v>
      </c>
      <c r="C11" s="1" t="s">
        <v>124</v>
      </c>
      <c r="D11" s="1" t="s">
        <v>107</v>
      </c>
      <c r="E11" s="1"/>
    </row>
    <row r="12" spans="1:5" x14ac:dyDescent="0.25">
      <c r="A12" s="1" t="s">
        <v>266</v>
      </c>
      <c r="B12" s="4" t="s">
        <v>29</v>
      </c>
      <c r="C12" s="1" t="s">
        <v>125</v>
      </c>
      <c r="D12" s="1" t="s">
        <v>107</v>
      </c>
      <c r="E12" s="1"/>
    </row>
    <row r="13" spans="1:5" x14ac:dyDescent="0.25">
      <c r="A13" s="1" t="s">
        <v>267</v>
      </c>
      <c r="B13" s="4" t="s">
        <v>30</v>
      </c>
      <c r="C13" s="1" t="s">
        <v>126</v>
      </c>
      <c r="D13" s="1" t="s">
        <v>107</v>
      </c>
      <c r="E13" s="1"/>
    </row>
    <row r="14" spans="1:5" x14ac:dyDescent="0.25">
      <c r="A14" s="1" t="s">
        <v>268</v>
      </c>
      <c r="B14" s="4" t="s">
        <v>31</v>
      </c>
      <c r="C14" s="1" t="s">
        <v>127</v>
      </c>
      <c r="D14" s="1" t="s">
        <v>107</v>
      </c>
      <c r="E14" s="1"/>
    </row>
    <row r="15" spans="1:5" x14ac:dyDescent="0.25">
      <c r="A15" s="1" t="s">
        <v>269</v>
      </c>
      <c r="B15" s="4" t="s">
        <v>32</v>
      </c>
      <c r="C15" s="1" t="s">
        <v>128</v>
      </c>
      <c r="D15" s="1" t="s">
        <v>107</v>
      </c>
      <c r="E15" s="1"/>
    </row>
    <row r="16" spans="1:5" x14ac:dyDescent="0.25">
      <c r="A16" s="1" t="s">
        <v>208</v>
      </c>
      <c r="B16" s="4" t="s">
        <v>33</v>
      </c>
      <c r="C16" s="1" t="s">
        <v>129</v>
      </c>
      <c r="D16" s="1" t="s">
        <v>15</v>
      </c>
      <c r="E16" s="5">
        <v>2848394</v>
      </c>
    </row>
    <row r="17" spans="1:5" x14ac:dyDescent="0.25">
      <c r="A17" s="1" t="s">
        <v>220</v>
      </c>
      <c r="B17" s="4" t="s">
        <v>230</v>
      </c>
      <c r="C17" s="1" t="s">
        <v>130</v>
      </c>
      <c r="D17" s="1" t="s">
        <v>15</v>
      </c>
      <c r="E17" s="5">
        <v>1182884</v>
      </c>
    </row>
    <row r="18" spans="1:5" x14ac:dyDescent="0.25">
      <c r="A18" s="1" t="s">
        <v>227</v>
      </c>
      <c r="B18" s="4" t="s">
        <v>34</v>
      </c>
      <c r="C18" s="1" t="s">
        <v>131</v>
      </c>
      <c r="D18" s="1" t="s">
        <v>15</v>
      </c>
      <c r="E18" s="5">
        <v>1840908</v>
      </c>
    </row>
    <row r="19" spans="1:5" x14ac:dyDescent="0.25">
      <c r="A19" s="1" t="s">
        <v>239</v>
      </c>
      <c r="B19" s="4" t="s">
        <v>35</v>
      </c>
      <c r="C19" s="1" t="s">
        <v>132</v>
      </c>
      <c r="D19" s="1" t="s">
        <v>15</v>
      </c>
      <c r="E19" s="5">
        <v>361825</v>
      </c>
    </row>
    <row r="20" spans="1:5" x14ac:dyDescent="0.25">
      <c r="A20" s="1" t="s">
        <v>240</v>
      </c>
      <c r="B20" s="4" t="s">
        <v>36</v>
      </c>
      <c r="C20" s="1" t="s">
        <v>133</v>
      </c>
      <c r="D20" s="1" t="s">
        <v>15</v>
      </c>
      <c r="E20" s="5">
        <v>626199</v>
      </c>
    </row>
    <row r="21" spans="1:5" x14ac:dyDescent="0.25">
      <c r="A21" s="1" t="s">
        <v>270</v>
      </c>
      <c r="B21" s="4" t="s">
        <v>37</v>
      </c>
      <c r="C21" s="1" t="s">
        <v>134</v>
      </c>
      <c r="D21" s="1" t="s">
        <v>15</v>
      </c>
      <c r="E21" s="5">
        <v>532032</v>
      </c>
    </row>
    <row r="22" spans="1:5" x14ac:dyDescent="0.25">
      <c r="A22" s="1" t="s">
        <v>271</v>
      </c>
      <c r="B22" s="4" t="s">
        <v>38</v>
      </c>
      <c r="C22" s="1" t="s">
        <v>135</v>
      </c>
      <c r="D22" s="1" t="s">
        <v>15</v>
      </c>
      <c r="E22" s="5">
        <v>1208994</v>
      </c>
    </row>
    <row r="23" spans="1:5" x14ac:dyDescent="0.25">
      <c r="A23" s="1" t="s">
        <v>272</v>
      </c>
      <c r="B23" s="4" t="s">
        <v>39</v>
      </c>
      <c r="C23" s="1" t="s">
        <v>136</v>
      </c>
      <c r="D23" s="1" t="s">
        <v>15</v>
      </c>
      <c r="E23" s="1"/>
    </row>
    <row r="24" spans="1:5" x14ac:dyDescent="0.25">
      <c r="A24" s="1" t="s">
        <v>273</v>
      </c>
      <c r="B24" s="4" t="s">
        <v>40</v>
      </c>
      <c r="C24" s="1" t="s">
        <v>137</v>
      </c>
      <c r="D24" s="1" t="s">
        <v>15</v>
      </c>
      <c r="E24" s="1"/>
    </row>
    <row r="25" spans="1:5" x14ac:dyDescent="0.25">
      <c r="A25" s="1" t="s">
        <v>274</v>
      </c>
      <c r="B25" s="4" t="s">
        <v>41</v>
      </c>
      <c r="C25" s="1" t="s">
        <v>138</v>
      </c>
      <c r="D25" s="1" t="s">
        <v>15</v>
      </c>
      <c r="E25" s="1"/>
    </row>
    <row r="26" spans="1:5" x14ac:dyDescent="0.25">
      <c r="A26" s="1" t="s">
        <v>275</v>
      </c>
      <c r="B26" s="4" t="s">
        <v>42</v>
      </c>
      <c r="C26" s="1" t="s">
        <v>139</v>
      </c>
      <c r="D26" s="1" t="s">
        <v>15</v>
      </c>
      <c r="E26" s="1"/>
    </row>
    <row r="27" spans="1:5" x14ac:dyDescent="0.25">
      <c r="A27" s="1" t="s">
        <v>276</v>
      </c>
      <c r="B27" s="4" t="s">
        <v>43</v>
      </c>
      <c r="C27" s="1" t="s">
        <v>140</v>
      </c>
      <c r="D27" s="1" t="s">
        <v>15</v>
      </c>
      <c r="E27" s="5">
        <v>1908395</v>
      </c>
    </row>
    <row r="28" spans="1:5" x14ac:dyDescent="0.25">
      <c r="A28" s="1" t="s">
        <v>277</v>
      </c>
      <c r="B28" s="4" t="s">
        <v>44</v>
      </c>
      <c r="C28" s="1" t="s">
        <v>141</v>
      </c>
      <c r="D28" s="1" t="s">
        <v>15</v>
      </c>
      <c r="E28" s="1"/>
    </row>
    <row r="29" spans="1:5" x14ac:dyDescent="0.25">
      <c r="A29" s="1" t="s">
        <v>278</v>
      </c>
      <c r="B29" s="4" t="s">
        <v>45</v>
      </c>
      <c r="C29" s="1" t="s">
        <v>142</v>
      </c>
      <c r="D29" s="1" t="s">
        <v>15</v>
      </c>
      <c r="E29" s="1"/>
    </row>
    <row r="30" spans="1:5" x14ac:dyDescent="0.25">
      <c r="A30" s="1" t="s">
        <v>279</v>
      </c>
      <c r="B30" s="4" t="s">
        <v>46</v>
      </c>
      <c r="C30" s="1" t="s">
        <v>143</v>
      </c>
      <c r="D30" s="1" t="s">
        <v>15</v>
      </c>
      <c r="E30" s="1"/>
    </row>
    <row r="31" spans="1:5" x14ac:dyDescent="0.25">
      <c r="A31" s="1" t="s">
        <v>280</v>
      </c>
      <c r="B31" s="4" t="s">
        <v>47</v>
      </c>
      <c r="C31" s="1" t="s">
        <v>144</v>
      </c>
      <c r="D31" s="1" t="s">
        <v>15</v>
      </c>
      <c r="E31" s="1"/>
    </row>
    <row r="32" spans="1:5" x14ac:dyDescent="0.25">
      <c r="A32" s="1" t="s">
        <v>281</v>
      </c>
      <c r="B32" s="4" t="s">
        <v>48</v>
      </c>
      <c r="C32" s="1" t="s">
        <v>145</v>
      </c>
      <c r="D32" s="1" t="s">
        <v>15</v>
      </c>
      <c r="E32" s="1"/>
    </row>
    <row r="33" spans="1:5" x14ac:dyDescent="0.25">
      <c r="A33" s="1" t="s">
        <v>282</v>
      </c>
      <c r="B33" s="4" t="s">
        <v>49</v>
      </c>
      <c r="C33" s="1" t="s">
        <v>146</v>
      </c>
      <c r="D33" s="1" t="s">
        <v>15</v>
      </c>
      <c r="E33" s="1"/>
    </row>
    <row r="34" spans="1:5" x14ac:dyDescent="0.25">
      <c r="A34" s="1" t="s">
        <v>283</v>
      </c>
      <c r="B34" s="4" t="s">
        <v>50</v>
      </c>
      <c r="C34" s="1" t="s">
        <v>147</v>
      </c>
      <c r="D34" s="1" t="s">
        <v>11</v>
      </c>
      <c r="E34" s="5">
        <v>1960295</v>
      </c>
    </row>
    <row r="35" spans="1:5" x14ac:dyDescent="0.25">
      <c r="A35" s="1" t="s">
        <v>284</v>
      </c>
      <c r="B35" s="4" t="s">
        <v>51</v>
      </c>
      <c r="C35" s="1" t="s">
        <v>148</v>
      </c>
      <c r="D35" s="1" t="s">
        <v>11</v>
      </c>
      <c r="E35" s="5">
        <v>1474077</v>
      </c>
    </row>
    <row r="36" spans="1:5" x14ac:dyDescent="0.25">
      <c r="A36" s="1" t="s">
        <v>285</v>
      </c>
      <c r="B36" s="4" t="s">
        <v>52</v>
      </c>
      <c r="C36" s="1" t="s">
        <v>149</v>
      </c>
      <c r="D36" s="1" t="s">
        <v>11</v>
      </c>
      <c r="E36" s="1"/>
    </row>
    <row r="37" spans="1:5" x14ac:dyDescent="0.25">
      <c r="A37" s="1" t="s">
        <v>286</v>
      </c>
      <c r="B37" s="4" t="s">
        <v>53</v>
      </c>
      <c r="C37" s="1" t="s">
        <v>150</v>
      </c>
      <c r="D37" s="1" t="s">
        <v>11</v>
      </c>
      <c r="E37" s="1"/>
    </row>
    <row r="38" spans="1:5" x14ac:dyDescent="0.25">
      <c r="A38" s="1" t="s">
        <v>256</v>
      </c>
      <c r="B38" s="4" t="s">
        <v>54</v>
      </c>
      <c r="C38" s="1" t="s">
        <v>151</v>
      </c>
      <c r="D38" s="1" t="s">
        <v>11</v>
      </c>
      <c r="E38" s="5">
        <v>1415878</v>
      </c>
    </row>
    <row r="39" spans="1:5" x14ac:dyDescent="0.25">
      <c r="A39" s="1" t="s">
        <v>287</v>
      </c>
      <c r="B39" s="4" t="s">
        <v>55</v>
      </c>
      <c r="C39" s="1" t="s">
        <v>152</v>
      </c>
      <c r="D39" s="1" t="s">
        <v>11</v>
      </c>
      <c r="E39" s="5">
        <v>1189486</v>
      </c>
    </row>
    <row r="40" spans="1:5" x14ac:dyDescent="0.25">
      <c r="A40" s="1" t="s">
        <v>288</v>
      </c>
      <c r="B40" s="4" t="s">
        <v>56</v>
      </c>
      <c r="C40" s="1" t="s">
        <v>153</v>
      </c>
      <c r="D40" s="1" t="s">
        <v>11</v>
      </c>
      <c r="E40" s="1"/>
    </row>
    <row r="41" spans="1:5" x14ac:dyDescent="0.25">
      <c r="A41" s="1" t="s">
        <v>289</v>
      </c>
      <c r="B41" s="4" t="s">
        <v>57</v>
      </c>
      <c r="C41" s="1" t="s">
        <v>154</v>
      </c>
      <c r="D41" s="1" t="s">
        <v>11</v>
      </c>
      <c r="E41" s="1"/>
    </row>
    <row r="42" spans="1:5" x14ac:dyDescent="0.25">
      <c r="A42" s="1" t="s">
        <v>290</v>
      </c>
      <c r="B42" s="4" t="s">
        <v>58</v>
      </c>
      <c r="C42" s="1" t="s">
        <v>155</v>
      </c>
      <c r="D42" s="1" t="s">
        <v>11</v>
      </c>
      <c r="E42" s="5">
        <v>2468711</v>
      </c>
    </row>
    <row r="43" spans="1:5" x14ac:dyDescent="0.25">
      <c r="A43" s="1" t="s">
        <v>291</v>
      </c>
      <c r="B43" s="4" t="s">
        <v>1074</v>
      </c>
      <c r="C43" s="1" t="s">
        <v>156</v>
      </c>
      <c r="D43" s="1" t="s">
        <v>11</v>
      </c>
      <c r="E43" s="5">
        <v>2206163</v>
      </c>
    </row>
    <row r="44" spans="1:5" x14ac:dyDescent="0.25">
      <c r="A44" s="1" t="s">
        <v>292</v>
      </c>
      <c r="B44" s="4" t="s">
        <v>59</v>
      </c>
      <c r="C44" s="1" t="s">
        <v>157</v>
      </c>
      <c r="D44" s="1" t="s">
        <v>14</v>
      </c>
      <c r="E44" s="5">
        <v>883507</v>
      </c>
    </row>
    <row r="45" spans="1:5" x14ac:dyDescent="0.25">
      <c r="A45" s="1" t="s">
        <v>293</v>
      </c>
      <c r="B45" s="4" t="s">
        <v>60</v>
      </c>
      <c r="C45" s="1" t="s">
        <v>158</v>
      </c>
      <c r="D45" s="1" t="s">
        <v>14</v>
      </c>
      <c r="E45" s="5">
        <v>1624051</v>
      </c>
    </row>
    <row r="46" spans="1:5" x14ac:dyDescent="0.25">
      <c r="A46" s="1" t="s">
        <v>294</v>
      </c>
      <c r="B46" s="4" t="s">
        <v>61</v>
      </c>
      <c r="C46" s="1" t="s">
        <v>159</v>
      </c>
      <c r="D46" s="1" t="s">
        <v>14</v>
      </c>
      <c r="E46" s="1"/>
    </row>
    <row r="47" spans="1:5" x14ac:dyDescent="0.25">
      <c r="A47" s="1" t="s">
        <v>295</v>
      </c>
      <c r="B47" s="4" t="s">
        <v>62</v>
      </c>
      <c r="C47" s="1" t="s">
        <v>160</v>
      </c>
      <c r="D47" s="1" t="s">
        <v>14</v>
      </c>
      <c r="E47" s="5">
        <v>859079</v>
      </c>
    </row>
    <row r="48" spans="1:5" x14ac:dyDescent="0.25">
      <c r="A48" s="1" t="s">
        <v>296</v>
      </c>
      <c r="B48" s="4" t="s">
        <v>63</v>
      </c>
      <c r="C48" s="1" t="s">
        <v>161</v>
      </c>
      <c r="D48" s="1" t="s">
        <v>14</v>
      </c>
      <c r="E48" s="5">
        <v>490730</v>
      </c>
    </row>
    <row r="49" spans="1:5" x14ac:dyDescent="0.25">
      <c r="A49" s="1" t="s">
        <v>297</v>
      </c>
      <c r="B49" s="1" t="s">
        <v>64</v>
      </c>
      <c r="C49" s="1" t="s">
        <v>162</v>
      </c>
      <c r="D49" s="1" t="s">
        <v>12</v>
      </c>
      <c r="E49" s="5">
        <v>1856417</v>
      </c>
    </row>
    <row r="50" spans="1:5" x14ac:dyDescent="0.25">
      <c r="A50" s="1" t="s">
        <v>298</v>
      </c>
      <c r="B50" s="1" t="s">
        <v>65</v>
      </c>
      <c r="C50" s="1" t="s">
        <v>163</v>
      </c>
      <c r="D50" s="1" t="s">
        <v>12</v>
      </c>
      <c r="E50" s="5">
        <v>436963</v>
      </c>
    </row>
    <row r="51" spans="1:5" x14ac:dyDescent="0.25">
      <c r="A51" s="1" t="s">
        <v>299</v>
      </c>
      <c r="B51" s="1" t="s">
        <v>66</v>
      </c>
      <c r="C51" s="1" t="s">
        <v>164</v>
      </c>
      <c r="D51" s="1" t="s">
        <v>12</v>
      </c>
      <c r="E51" s="5">
        <v>622152</v>
      </c>
    </row>
    <row r="52" spans="1:5" x14ac:dyDescent="0.25">
      <c r="A52" s="1" t="s">
        <v>300</v>
      </c>
      <c r="B52" s="1" t="s">
        <v>67</v>
      </c>
      <c r="C52" s="1" t="s">
        <v>165</v>
      </c>
      <c r="D52" s="1" t="s">
        <v>12</v>
      </c>
      <c r="E52" s="5">
        <v>930840</v>
      </c>
    </row>
    <row r="53" spans="1:5" x14ac:dyDescent="0.25">
      <c r="A53" s="1" t="s">
        <v>301</v>
      </c>
      <c r="B53" s="1" t="s">
        <v>68</v>
      </c>
      <c r="C53" s="1" t="s">
        <v>166</v>
      </c>
      <c r="D53" s="1" t="s">
        <v>12</v>
      </c>
      <c r="E53" s="5">
        <v>2451310</v>
      </c>
    </row>
    <row r="54" spans="1:5" x14ac:dyDescent="0.25">
      <c r="A54" s="1" t="s">
        <v>302</v>
      </c>
      <c r="B54" s="1" t="s">
        <v>69</v>
      </c>
      <c r="C54" s="1" t="s">
        <v>167</v>
      </c>
      <c r="D54" s="1" t="s">
        <v>12</v>
      </c>
      <c r="E54" s="1"/>
    </row>
    <row r="55" spans="1:5" x14ac:dyDescent="0.25">
      <c r="A55" s="1" t="s">
        <v>303</v>
      </c>
      <c r="B55" s="1" t="s">
        <v>70</v>
      </c>
      <c r="C55" s="1" t="s">
        <v>168</v>
      </c>
      <c r="D55" s="1" t="s">
        <v>13</v>
      </c>
      <c r="E55" s="5">
        <v>490678</v>
      </c>
    </row>
    <row r="56" spans="1:5" x14ac:dyDescent="0.25">
      <c r="A56" s="1" t="s">
        <v>304</v>
      </c>
      <c r="B56" s="1" t="s">
        <v>71</v>
      </c>
      <c r="C56" s="1" t="s">
        <v>169</v>
      </c>
      <c r="D56" s="1" t="s">
        <v>13</v>
      </c>
      <c r="E56" s="5">
        <v>1543473</v>
      </c>
    </row>
    <row r="57" spans="1:5" x14ac:dyDescent="0.25">
      <c r="A57" s="1" t="s">
        <v>305</v>
      </c>
      <c r="B57" s="1" t="s">
        <v>72</v>
      </c>
      <c r="C57" s="1" t="s">
        <v>170</v>
      </c>
      <c r="D57" s="1" t="s">
        <v>13</v>
      </c>
      <c r="E57" s="5">
        <v>705488</v>
      </c>
    </row>
    <row r="58" spans="1:5" x14ac:dyDescent="0.25">
      <c r="A58" s="1" t="s">
        <v>306</v>
      </c>
      <c r="B58" s="1" t="s">
        <v>73</v>
      </c>
      <c r="C58" s="1" t="s">
        <v>171</v>
      </c>
      <c r="D58" s="1" t="s">
        <v>13</v>
      </c>
      <c r="E58" s="5">
        <v>620349</v>
      </c>
    </row>
    <row r="59" spans="1:5" x14ac:dyDescent="0.25">
      <c r="A59" s="1" t="s">
        <v>307</v>
      </c>
      <c r="B59" s="1" t="s">
        <v>74</v>
      </c>
      <c r="C59" s="1" t="s">
        <v>172</v>
      </c>
      <c r="D59" s="1" t="s">
        <v>13</v>
      </c>
      <c r="E59" s="5">
        <v>1065359</v>
      </c>
    </row>
    <row r="60" spans="1:5" x14ac:dyDescent="0.25">
      <c r="A60" s="1" t="s">
        <v>308</v>
      </c>
      <c r="B60" s="1" t="s">
        <v>1075</v>
      </c>
      <c r="C60" s="1" t="s">
        <v>173</v>
      </c>
      <c r="D60" s="1" t="s">
        <v>13</v>
      </c>
      <c r="E60" s="5">
        <v>713877</v>
      </c>
    </row>
    <row r="61" spans="1:5" x14ac:dyDescent="0.25">
      <c r="A61" s="1" t="s">
        <v>309</v>
      </c>
      <c r="B61" s="1" t="s">
        <v>75</v>
      </c>
      <c r="C61" s="1" t="s">
        <v>174</v>
      </c>
      <c r="D61" s="1" t="s">
        <v>12</v>
      </c>
      <c r="E61" s="5"/>
    </row>
    <row r="62" spans="1:5" x14ac:dyDescent="0.25">
      <c r="A62" s="1" t="s">
        <v>310</v>
      </c>
      <c r="B62" s="1" t="s">
        <v>76</v>
      </c>
      <c r="C62" s="1" t="s">
        <v>175</v>
      </c>
      <c r="D62" s="1" t="s">
        <v>108</v>
      </c>
      <c r="E62" s="5">
        <v>1383102</v>
      </c>
    </row>
    <row r="63" spans="1:5" x14ac:dyDescent="0.25">
      <c r="A63" s="1" t="s">
        <v>311</v>
      </c>
      <c r="B63" s="1" t="s">
        <v>77</v>
      </c>
      <c r="C63" s="1" t="s">
        <v>176</v>
      </c>
      <c r="D63" s="1" t="s">
        <v>108</v>
      </c>
      <c r="E63" s="5">
        <v>995432</v>
      </c>
    </row>
    <row r="64" spans="1:5" x14ac:dyDescent="0.25">
      <c r="A64" s="1" t="s">
        <v>312</v>
      </c>
      <c r="B64" s="1" t="s">
        <v>78</v>
      </c>
      <c r="C64" s="1" t="s">
        <v>177</v>
      </c>
      <c r="D64" s="1" t="s">
        <v>108</v>
      </c>
      <c r="E64" s="1"/>
    </row>
    <row r="65" spans="1:5" x14ac:dyDescent="0.25">
      <c r="A65" s="1" t="s">
        <v>313</v>
      </c>
      <c r="B65" s="1" t="s">
        <v>79</v>
      </c>
      <c r="C65" s="1" t="s">
        <v>178</v>
      </c>
      <c r="D65" s="1" t="s">
        <v>12</v>
      </c>
      <c r="E65" s="1"/>
    </row>
    <row r="66" spans="1:5" x14ac:dyDescent="0.25">
      <c r="A66" s="1" t="s">
        <v>314</v>
      </c>
      <c r="B66" s="1" t="s">
        <v>80</v>
      </c>
      <c r="C66" s="1" t="s">
        <v>179</v>
      </c>
      <c r="D66" s="1" t="s">
        <v>109</v>
      </c>
      <c r="E66" s="1"/>
    </row>
    <row r="67" spans="1:5" x14ac:dyDescent="0.25">
      <c r="A67" s="1" t="s">
        <v>315</v>
      </c>
      <c r="B67" s="1" t="s">
        <v>81</v>
      </c>
      <c r="C67" s="1" t="s">
        <v>180</v>
      </c>
      <c r="D67" s="1" t="s">
        <v>109</v>
      </c>
      <c r="E67" s="1"/>
    </row>
    <row r="68" spans="1:5" x14ac:dyDescent="0.25">
      <c r="A68" s="1" t="s">
        <v>316</v>
      </c>
      <c r="B68" s="1" t="s">
        <v>82</v>
      </c>
      <c r="C68" s="1" t="s">
        <v>181</v>
      </c>
      <c r="D68" s="1" t="s">
        <v>109</v>
      </c>
      <c r="E68" s="1"/>
    </row>
    <row r="69" spans="1:5" x14ac:dyDescent="0.25">
      <c r="A69" s="1" t="s">
        <v>317</v>
      </c>
      <c r="B69" s="1" t="s">
        <v>83</v>
      </c>
      <c r="C69" s="1" t="s">
        <v>182</v>
      </c>
      <c r="D69" s="1" t="s">
        <v>110</v>
      </c>
      <c r="E69" s="1"/>
    </row>
    <row r="70" spans="1:5" x14ac:dyDescent="0.25">
      <c r="A70" s="1" t="s">
        <v>318</v>
      </c>
      <c r="B70" s="1" t="s">
        <v>84</v>
      </c>
      <c r="C70" s="1" t="s">
        <v>183</v>
      </c>
      <c r="D70" s="1" t="s">
        <v>111</v>
      </c>
      <c r="E70" s="1"/>
    </row>
    <row r="71" spans="1:5" x14ac:dyDescent="0.25">
      <c r="A71" s="1" t="s">
        <v>319</v>
      </c>
      <c r="B71" s="1" t="s">
        <v>85</v>
      </c>
      <c r="C71" s="1" t="s">
        <v>184</v>
      </c>
      <c r="D71" s="1" t="s">
        <v>112</v>
      </c>
      <c r="E71" s="1"/>
    </row>
    <row r="72" spans="1:5" x14ac:dyDescent="0.25">
      <c r="A72" s="1" t="s">
        <v>320</v>
      </c>
      <c r="B72" s="1" t="s">
        <v>86</v>
      </c>
      <c r="C72" s="1" t="s">
        <v>185</v>
      </c>
      <c r="D72" s="1" t="s">
        <v>111</v>
      </c>
      <c r="E72" s="1"/>
    </row>
    <row r="73" spans="1:5" x14ac:dyDescent="0.25">
      <c r="A73" s="1" t="s">
        <v>321</v>
      </c>
      <c r="B73" s="1" t="s">
        <v>87</v>
      </c>
      <c r="C73" s="1" t="s">
        <v>186</v>
      </c>
      <c r="D73" s="1" t="s">
        <v>111</v>
      </c>
      <c r="E73" s="1"/>
    </row>
    <row r="74" spans="1:5" x14ac:dyDescent="0.25">
      <c r="A74" s="1" t="s">
        <v>322</v>
      </c>
      <c r="B74" s="1" t="s">
        <v>88</v>
      </c>
      <c r="C74" s="1" t="s">
        <v>187</v>
      </c>
      <c r="D74" s="1" t="s">
        <v>12</v>
      </c>
      <c r="E74" s="1"/>
    </row>
    <row r="75" spans="1:5" x14ac:dyDescent="0.25">
      <c r="A75" s="1" t="s">
        <v>323</v>
      </c>
      <c r="B75" s="1" t="s">
        <v>89</v>
      </c>
      <c r="C75" s="1" t="s">
        <v>188</v>
      </c>
      <c r="D75" s="1" t="s">
        <v>113</v>
      </c>
      <c r="E75" s="1"/>
    </row>
    <row r="76" spans="1:5" x14ac:dyDescent="0.25">
      <c r="A76" s="1" t="s">
        <v>324</v>
      </c>
      <c r="B76" s="1" t="s">
        <v>90</v>
      </c>
      <c r="C76" s="1" t="s">
        <v>189</v>
      </c>
      <c r="D76" s="1" t="s">
        <v>114</v>
      </c>
      <c r="E76" s="5">
        <v>1676726.3651299998</v>
      </c>
    </row>
    <row r="77" spans="1:5" x14ac:dyDescent="0.25">
      <c r="A77" s="1" t="s">
        <v>325</v>
      </c>
      <c r="B77" s="1" t="s">
        <v>91</v>
      </c>
      <c r="C77" s="1" t="s">
        <v>190</v>
      </c>
      <c r="D77" s="1" t="s">
        <v>114</v>
      </c>
      <c r="E77" s="5">
        <v>1005441</v>
      </c>
    </row>
    <row r="78" spans="1:5" x14ac:dyDescent="0.25">
      <c r="A78" s="1" t="s">
        <v>326</v>
      </c>
      <c r="B78" s="1" t="s">
        <v>92</v>
      </c>
      <c r="C78" s="1" t="s">
        <v>191</v>
      </c>
      <c r="D78" s="1" t="s">
        <v>114</v>
      </c>
      <c r="E78" s="5">
        <v>1959443</v>
      </c>
    </row>
    <row r="79" spans="1:5" x14ac:dyDescent="0.25">
      <c r="A79" s="1" t="s">
        <v>327</v>
      </c>
      <c r="B79" s="4" t="s">
        <v>87</v>
      </c>
      <c r="C79" s="1" t="s">
        <v>192</v>
      </c>
      <c r="D79" s="1" t="s">
        <v>114</v>
      </c>
      <c r="E79" s="1"/>
    </row>
    <row r="80" spans="1:5" x14ac:dyDescent="0.25">
      <c r="A80" s="1" t="s">
        <v>328</v>
      </c>
      <c r="B80" s="1" t="s">
        <v>93</v>
      </c>
      <c r="C80" s="1" t="s">
        <v>193</v>
      </c>
      <c r="D80" s="1" t="s">
        <v>114</v>
      </c>
      <c r="E80" s="5">
        <v>873509</v>
      </c>
    </row>
    <row r="81" spans="1:5" x14ac:dyDescent="0.25">
      <c r="A81" s="1" t="s">
        <v>329</v>
      </c>
      <c r="B81" s="1" t="s">
        <v>94</v>
      </c>
      <c r="C81" s="1" t="s">
        <v>194</v>
      </c>
      <c r="D81" s="1" t="s">
        <v>114</v>
      </c>
      <c r="E81" s="1"/>
    </row>
    <row r="82" spans="1:5" x14ac:dyDescent="0.25">
      <c r="A82" s="1" t="s">
        <v>330</v>
      </c>
      <c r="B82" s="1" t="s">
        <v>95</v>
      </c>
      <c r="C82" s="1" t="s">
        <v>195</v>
      </c>
      <c r="D82" s="1" t="s">
        <v>114</v>
      </c>
      <c r="E82" s="1"/>
    </row>
    <row r="83" spans="1:5" x14ac:dyDescent="0.25">
      <c r="A83" s="1" t="s">
        <v>331</v>
      </c>
      <c r="B83" s="1" t="s">
        <v>96</v>
      </c>
      <c r="C83" s="1" t="s">
        <v>196</v>
      </c>
      <c r="D83" s="1" t="s">
        <v>111</v>
      </c>
      <c r="E83" s="1"/>
    </row>
    <row r="84" spans="1:5" x14ac:dyDescent="0.25">
      <c r="A84" s="1" t="s">
        <v>332</v>
      </c>
      <c r="B84" s="1" t="s">
        <v>97</v>
      </c>
      <c r="C84" s="1" t="s">
        <v>197</v>
      </c>
      <c r="D84" s="1" t="s">
        <v>108</v>
      </c>
      <c r="E84" s="5">
        <v>2195973</v>
      </c>
    </row>
    <row r="85" spans="1:5" x14ac:dyDescent="0.25">
      <c r="A85" s="1" t="s">
        <v>333</v>
      </c>
      <c r="B85" s="1" t="s">
        <v>98</v>
      </c>
      <c r="C85" s="1" t="s">
        <v>198</v>
      </c>
      <c r="D85" s="1" t="s">
        <v>108</v>
      </c>
      <c r="E85" s="5">
        <v>432957</v>
      </c>
    </row>
    <row r="86" spans="1:5" x14ac:dyDescent="0.25">
      <c r="A86" s="1" t="s">
        <v>334</v>
      </c>
      <c r="B86" s="4" t="s">
        <v>99</v>
      </c>
      <c r="C86" s="1" t="s">
        <v>199</v>
      </c>
      <c r="D86" s="1" t="s">
        <v>108</v>
      </c>
      <c r="E86" s="1"/>
    </row>
    <row r="87" spans="1:5" x14ac:dyDescent="0.25">
      <c r="A87" s="1" t="s">
        <v>335</v>
      </c>
      <c r="B87" s="1" t="s">
        <v>100</v>
      </c>
      <c r="C87" s="1" t="s">
        <v>200</v>
      </c>
      <c r="D87" s="1" t="s">
        <v>108</v>
      </c>
      <c r="E87" s="5">
        <v>877114</v>
      </c>
    </row>
    <row r="88" spans="1:5" x14ac:dyDescent="0.25">
      <c r="A88" s="1" t="s">
        <v>336</v>
      </c>
      <c r="B88" s="1" t="s">
        <v>101</v>
      </c>
      <c r="C88" s="1" t="s">
        <v>201</v>
      </c>
      <c r="D88" s="1" t="s">
        <v>108</v>
      </c>
      <c r="E88" s="5">
        <v>1245150</v>
      </c>
    </row>
    <row r="89" spans="1:5" x14ac:dyDescent="0.25">
      <c r="A89" s="1" t="s">
        <v>337</v>
      </c>
      <c r="B89" s="1" t="s">
        <v>102</v>
      </c>
      <c r="C89" s="1" t="s">
        <v>202</v>
      </c>
      <c r="D89" s="1" t="s">
        <v>108</v>
      </c>
      <c r="E89" s="5">
        <v>514536</v>
      </c>
    </row>
    <row r="90" spans="1:5" x14ac:dyDescent="0.25">
      <c r="A90" s="1" t="s">
        <v>338</v>
      </c>
      <c r="B90" s="1" t="s">
        <v>103</v>
      </c>
      <c r="C90" s="1" t="s">
        <v>203</v>
      </c>
      <c r="D90" s="1" t="s">
        <v>108</v>
      </c>
      <c r="E90" s="1"/>
    </row>
    <row r="91" spans="1:5" x14ac:dyDescent="0.25">
      <c r="A91" s="1" t="s">
        <v>339</v>
      </c>
      <c r="B91" s="1" t="s">
        <v>104</v>
      </c>
      <c r="C91" s="1" t="s">
        <v>204</v>
      </c>
      <c r="D91" s="1" t="s">
        <v>108</v>
      </c>
      <c r="E91" s="1"/>
    </row>
    <row r="92" spans="1:5" x14ac:dyDescent="0.25">
      <c r="A92" s="1" t="s">
        <v>340</v>
      </c>
      <c r="B92" s="1" t="s">
        <v>105</v>
      </c>
      <c r="C92" s="1" t="s">
        <v>205</v>
      </c>
      <c r="D92" s="1" t="s">
        <v>108</v>
      </c>
      <c r="E92" s="1"/>
    </row>
  </sheetData>
  <pageMargins left="0.7" right="0.7" top="0.75" bottom="0.75" header="0.3" footer="0.3"/>
  <pageSetup orientation="portrait" horizontalDpi="0"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2"/>
  <sheetViews>
    <sheetView workbookViewId="0">
      <selection activeCell="B4" sqref="B4"/>
    </sheetView>
  </sheetViews>
  <sheetFormatPr defaultColWidth="8.85546875" defaultRowHeight="15" x14ac:dyDescent="0.25"/>
  <cols>
    <col min="1" max="1" width="25.42578125" customWidth="1"/>
    <col min="2" max="2" width="122.85546875" bestFit="1" customWidth="1"/>
  </cols>
  <sheetData>
    <row r="1" spans="1:2" x14ac:dyDescent="0.25">
      <c r="A1" s="15" t="s">
        <v>1</v>
      </c>
      <c r="B1" s="15" t="s">
        <v>2</v>
      </c>
    </row>
    <row r="2" spans="1:2" x14ac:dyDescent="0.25">
      <c r="A2" s="17" t="s">
        <v>557</v>
      </c>
      <c r="B2" s="17" t="s">
        <v>1060</v>
      </c>
    </row>
    <row r="3" spans="1:2" x14ac:dyDescent="0.25">
      <c r="A3" t="s">
        <v>527</v>
      </c>
      <c r="B3" t="s">
        <v>846</v>
      </c>
    </row>
    <row r="4" spans="1:2" x14ac:dyDescent="0.25">
      <c r="A4" t="s">
        <v>528</v>
      </c>
      <c r="B4" t="s">
        <v>529</v>
      </c>
    </row>
    <row r="5" spans="1:2" x14ac:dyDescent="0.25">
      <c r="A5" t="s">
        <v>627</v>
      </c>
      <c r="B5" t="s">
        <v>847</v>
      </c>
    </row>
    <row r="6" spans="1:2" x14ac:dyDescent="0.25">
      <c r="A6" t="s">
        <v>1036</v>
      </c>
      <c r="B6" t="s">
        <v>1037</v>
      </c>
    </row>
    <row r="7" spans="1:2" x14ac:dyDescent="0.25">
      <c r="A7" t="s">
        <v>838</v>
      </c>
      <c r="B7" t="s">
        <v>848</v>
      </c>
    </row>
    <row r="8" spans="1:2" x14ac:dyDescent="0.25">
      <c r="A8" t="s">
        <v>1038</v>
      </c>
      <c r="B8" t="s">
        <v>1039</v>
      </c>
    </row>
    <row r="9" spans="1:2" x14ac:dyDescent="0.25">
      <c r="A9" t="s">
        <v>839</v>
      </c>
      <c r="B9" t="s">
        <v>849</v>
      </c>
    </row>
    <row r="10" spans="1:2" x14ac:dyDescent="0.25">
      <c r="A10" t="s">
        <v>1040</v>
      </c>
      <c r="B10" t="s">
        <v>1041</v>
      </c>
    </row>
    <row r="11" spans="1:2" x14ac:dyDescent="0.25">
      <c r="A11" t="s">
        <v>835</v>
      </c>
      <c r="B11" t="s">
        <v>836</v>
      </c>
    </row>
    <row r="12" spans="1:2" x14ac:dyDescent="0.25">
      <c r="A12" t="s">
        <v>837</v>
      </c>
      <c r="B12" t="s">
        <v>850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7"/>
  <sheetViews>
    <sheetView topLeftCell="B1" zoomScale="90" zoomScaleNormal="90" zoomScalePageLayoutView="90" workbookViewId="0">
      <selection activeCell="E39" sqref="E39"/>
    </sheetView>
  </sheetViews>
  <sheetFormatPr defaultColWidth="8.85546875" defaultRowHeight="15" x14ac:dyDescent="0.25"/>
  <cols>
    <col min="1" max="1" width="32.28515625" customWidth="1"/>
    <col min="2" max="2" width="3.28515625" customWidth="1"/>
    <col min="3" max="3" width="43.85546875" bestFit="1" customWidth="1"/>
    <col min="4" max="4" width="2.7109375" customWidth="1"/>
    <col min="5" max="5" width="22" bestFit="1" customWidth="1"/>
    <col min="6" max="6" width="19.7109375" customWidth="1"/>
    <col min="7" max="7" width="129.85546875" bestFit="1" customWidth="1"/>
  </cols>
  <sheetData>
    <row r="1" spans="1:7" x14ac:dyDescent="0.25">
      <c r="A1" t="s">
        <v>526</v>
      </c>
    </row>
    <row r="2" spans="1:7" x14ac:dyDescent="0.25">
      <c r="A2" t="s">
        <v>510</v>
      </c>
    </row>
    <row r="3" spans="1:7" x14ac:dyDescent="0.25">
      <c r="A3" s="18" t="s">
        <v>856</v>
      </c>
      <c r="B3" s="18"/>
      <c r="C3" s="18"/>
      <c r="D3" s="18"/>
      <c r="E3" s="18"/>
      <c r="F3" s="18"/>
    </row>
    <row r="5" spans="1:7" x14ac:dyDescent="0.25">
      <c r="C5" s="15" t="s">
        <v>514</v>
      </c>
      <c r="E5" s="15" t="s">
        <v>515</v>
      </c>
      <c r="F5" s="15" t="s">
        <v>558</v>
      </c>
      <c r="G5" s="15" t="s">
        <v>517</v>
      </c>
    </row>
    <row r="7" spans="1:7" x14ac:dyDescent="0.25">
      <c r="A7" s="71" t="s">
        <v>840</v>
      </c>
      <c r="C7" t="s">
        <v>516</v>
      </c>
      <c r="D7" s="6" t="s">
        <v>512</v>
      </c>
      <c r="E7" s="10">
        <v>42005</v>
      </c>
      <c r="F7" s="9" t="str">
        <f>TEXT(CurrentMonthDate,"yyyy-mm")</f>
        <v>2015-01</v>
      </c>
      <c r="G7" t="s">
        <v>534</v>
      </c>
    </row>
    <row r="8" spans="1:7" x14ac:dyDescent="0.25">
      <c r="C8" t="s">
        <v>511</v>
      </c>
      <c r="D8" s="6" t="s">
        <v>512</v>
      </c>
      <c r="E8" s="11">
        <f>MONTH(CurrentMonthDate)</f>
        <v>1</v>
      </c>
      <c r="F8" s="11" t="str">
        <f>TEXT(CurrentMonthDate,"mm")</f>
        <v>01</v>
      </c>
      <c r="G8" t="s">
        <v>533</v>
      </c>
    </row>
    <row r="9" spans="1:7" x14ac:dyDescent="0.25">
      <c r="C9" s="34" t="s">
        <v>513</v>
      </c>
      <c r="D9" s="6" t="s">
        <v>512</v>
      </c>
      <c r="E9" s="9">
        <f>IF(MONTH(CurrentMonthDate)=1,DATE((YEAR(CurrentMonthDate)-1),12,1),DATE(YEAR(CurrentMonthDate),(MONTH(CurrentMonthDate)-1),1))</f>
        <v>41974</v>
      </c>
      <c r="F9" s="9" t="str">
        <f>TEXT(PreviousMonthDate,"yyyy-mm")</f>
        <v>2014-12</v>
      </c>
      <c r="G9" t="s">
        <v>532</v>
      </c>
    </row>
    <row r="10" spans="1:7" x14ac:dyDescent="0.25">
      <c r="C10" s="34" t="s">
        <v>831</v>
      </c>
      <c r="D10" s="6" t="s">
        <v>512</v>
      </c>
      <c r="E10" s="9">
        <f>DATE(YEAR(CurrentMonthDate)-1,MONTH(CurrentMonthDate),1)</f>
        <v>41640</v>
      </c>
      <c r="F10" s="9" t="str">
        <f>TEXT(PreviousYearMonthDate,"yyyy-mm")</f>
        <v>2014-01</v>
      </c>
      <c r="G10" t="s">
        <v>832</v>
      </c>
    </row>
    <row r="11" spans="1:7" x14ac:dyDescent="0.25">
      <c r="C11" s="36" t="s">
        <v>851</v>
      </c>
      <c r="D11" s="6" t="s">
        <v>512</v>
      </c>
      <c r="E11" s="37" t="str">
        <f>VLOOKUP(CurrentMonth,SWSIForecastPeriodByMonth,2,FALSE)</f>
        <v>APR-JUL</v>
      </c>
      <c r="F11" s="13"/>
      <c r="G11" t="s">
        <v>1044</v>
      </c>
    </row>
    <row r="12" spans="1:7" x14ac:dyDescent="0.25">
      <c r="C12" s="36" t="s">
        <v>852</v>
      </c>
      <c r="D12" s="6" t="s">
        <v>512</v>
      </c>
      <c r="E12" s="37" t="str">
        <f>VLOOKUP(CurrentMonth,SWSIForecastPeriodByMonth,3,FALSE)</f>
        <v>APR-SEP</v>
      </c>
      <c r="F12" s="13"/>
      <c r="G12" t="s">
        <v>530</v>
      </c>
    </row>
    <row r="13" spans="1:7" x14ac:dyDescent="0.25">
      <c r="D13" s="6"/>
      <c r="E13" s="12"/>
      <c r="F13" s="12"/>
    </row>
    <row r="14" spans="1:7" x14ac:dyDescent="0.25">
      <c r="A14" s="71" t="s">
        <v>841</v>
      </c>
      <c r="C14" t="s">
        <v>538</v>
      </c>
      <c r="D14" s="6" t="s">
        <v>512</v>
      </c>
      <c r="E14" s="38">
        <f>IF(MONTH(CurrentMonthDate)&lt;=9,DATE(YEAR(CurrentMonthDate)-1,10,1),DATE(YEAR(CurrentMonthDate),10,1))</f>
        <v>41913</v>
      </c>
      <c r="F14" s="9" t="str">
        <f>TEXT(CurrentWaterYearStartDate,"yyyy-mm")</f>
        <v>2014-10</v>
      </c>
      <c r="G14" t="s">
        <v>1045</v>
      </c>
    </row>
    <row r="15" spans="1:7" x14ac:dyDescent="0.25">
      <c r="A15" s="14"/>
      <c r="C15" s="34" t="s">
        <v>785</v>
      </c>
      <c r="D15" s="6" t="s">
        <v>512</v>
      </c>
      <c r="E15" s="32">
        <f>YEAR(CurrentWaterYearStartDate)+MONTH(CurrentWaterYearStartDate)/12</f>
        <v>2014.8333333333333</v>
      </c>
      <c r="F15" s="9" t="str">
        <f>TEXT(CurrentWaterYearStartDateDecimal,"#.##")</f>
        <v>2014.83</v>
      </c>
      <c r="G15" t="s">
        <v>1046</v>
      </c>
    </row>
    <row r="16" spans="1:7" x14ac:dyDescent="0.25">
      <c r="A16" s="14"/>
      <c r="C16" t="s">
        <v>786</v>
      </c>
      <c r="D16" s="6" t="s">
        <v>512</v>
      </c>
      <c r="E16" s="32">
        <f>CurrentWaterYearStartDateDecimal+0.1</f>
        <v>2014.9333333333332</v>
      </c>
      <c r="F16" s="9" t="str">
        <f>TEXT(CurrentPeriodAnnotationDecimal,"#.##")</f>
        <v>2014.93</v>
      </c>
      <c r="G16" t="s">
        <v>1047</v>
      </c>
    </row>
    <row r="17" spans="3:7" x14ac:dyDescent="0.25">
      <c r="C17" t="s">
        <v>539</v>
      </c>
      <c r="D17" s="6" t="s">
        <v>512</v>
      </c>
      <c r="E17" s="9">
        <f>DATE((YEAR(CurrentWaterYearStartDate)+1),9,30)</f>
        <v>42277</v>
      </c>
      <c r="F17" s="9" t="str">
        <f>TEXT(CurrentWaterYearEndDate,"yyyy-mm")</f>
        <v>2015-09</v>
      </c>
      <c r="G17" t="s">
        <v>549</v>
      </c>
    </row>
    <row r="18" spans="3:7" x14ac:dyDescent="0.25">
      <c r="C18" t="s">
        <v>531</v>
      </c>
      <c r="D18" s="6" t="s">
        <v>512</v>
      </c>
      <c r="E18" s="10">
        <v>25842</v>
      </c>
      <c r="F18" s="9" t="str">
        <f>TEXT(HistoricalPeriodStartDate,"yyyy-mm")</f>
        <v>1970-10</v>
      </c>
      <c r="G18" t="s">
        <v>536</v>
      </c>
    </row>
    <row r="19" spans="3:7" x14ac:dyDescent="0.25">
      <c r="C19" t="s">
        <v>535</v>
      </c>
      <c r="D19" s="6" t="s">
        <v>512</v>
      </c>
      <c r="E19" s="10">
        <v>40451</v>
      </c>
      <c r="F19" s="9" t="str">
        <f>TEXT(HistoricalPeriodEndDate,"yyyy-mm")</f>
        <v>2010-09</v>
      </c>
      <c r="G19" t="s">
        <v>537</v>
      </c>
    </row>
    <row r="20" spans="3:7" x14ac:dyDescent="0.25">
      <c r="C20" t="s">
        <v>782</v>
      </c>
      <c r="D20" s="6" t="s">
        <v>512</v>
      </c>
      <c r="E20" s="32">
        <f>YEAR(HistoricalPeriodEndDate)+9/12</f>
        <v>2010.75</v>
      </c>
      <c r="F20" s="9" t="str">
        <f>TEXT(HistoricalPeriodEndDateDecimal,"#.##")</f>
        <v>2010.75</v>
      </c>
      <c r="G20" t="s">
        <v>1048</v>
      </c>
    </row>
    <row r="21" spans="3:7" x14ac:dyDescent="0.25">
      <c r="C21" t="s">
        <v>783</v>
      </c>
      <c r="D21" s="6" t="s">
        <v>512</v>
      </c>
      <c r="E21" s="32">
        <f>HistoricalPeriodEndDateDecimal-0.1</f>
        <v>2010.65</v>
      </c>
      <c r="F21" s="9" t="str">
        <f>TEXT(HistoricalPeriodAnnotationDecimal,"#.##")</f>
        <v>2010.65</v>
      </c>
      <c r="G21" t="s">
        <v>1049</v>
      </c>
    </row>
    <row r="22" spans="3:7" x14ac:dyDescent="0.25">
      <c r="C22" t="s">
        <v>540</v>
      </c>
      <c r="D22" s="6" t="s">
        <v>512</v>
      </c>
      <c r="E22" s="9">
        <f>DATE(YEAR(HistoricalPeriodEndDate),(MONTH(HistoricalPeriodEndDate)+1),1)</f>
        <v>40452</v>
      </c>
      <c r="F22" s="9" t="str">
        <f>TEXT(RecentPeriodStartDate,"yyyy-mm")</f>
        <v>2010-10</v>
      </c>
      <c r="G22" t="s">
        <v>731</v>
      </c>
    </row>
    <row r="23" spans="3:7" x14ac:dyDescent="0.25">
      <c r="C23" t="s">
        <v>541</v>
      </c>
      <c r="D23" s="6" t="s">
        <v>512</v>
      </c>
      <c r="E23" s="9">
        <f>CurrentWaterYearStartDate-1</f>
        <v>41912</v>
      </c>
      <c r="F23" s="9" t="str">
        <f>TEXT(RecentPeriodEndDate,"yyyy-mm")</f>
        <v>2014-09</v>
      </c>
      <c r="G23" t="s">
        <v>732</v>
      </c>
    </row>
    <row r="24" spans="3:7" x14ac:dyDescent="0.25">
      <c r="C24" t="s">
        <v>784</v>
      </c>
      <c r="D24" s="6" t="s">
        <v>512</v>
      </c>
      <c r="E24" s="33">
        <f>HistoricalPeriodEndDateDecimal+0.1</f>
        <v>2010.85</v>
      </c>
      <c r="F24" s="9" t="str">
        <f>TEXT(RecentPeriodAnnotationDecimal,"#.##")</f>
        <v>2010.85</v>
      </c>
      <c r="G24" t="s">
        <v>1049</v>
      </c>
    </row>
    <row r="25" spans="3:7" x14ac:dyDescent="0.25">
      <c r="E25" s="7"/>
      <c r="F25" s="7"/>
    </row>
    <row r="26" spans="3:7" x14ac:dyDescent="0.25">
      <c r="C26" t="s">
        <v>544</v>
      </c>
      <c r="D26" s="6" t="s">
        <v>512</v>
      </c>
      <c r="E26" s="9">
        <f>DATE(YEAR(HistoricalPeriodStartDate),(MONTH(HistoricalPeriodStartDate)-1),1)</f>
        <v>25812</v>
      </c>
      <c r="F26" s="9" t="str">
        <f>TEXT(InputPeriodStartDate,"yyyy-mm")</f>
        <v>1970-09</v>
      </c>
      <c r="G26" t="s">
        <v>546</v>
      </c>
    </row>
    <row r="27" spans="3:7" x14ac:dyDescent="0.25">
      <c r="C27" t="s">
        <v>742</v>
      </c>
      <c r="D27" s="6" t="s">
        <v>512</v>
      </c>
      <c r="E27" s="9">
        <f>InputPeriodStartDate</f>
        <v>25812</v>
      </c>
      <c r="F27" s="9" t="str">
        <f>TEXT(E27,"yyyy-mm-dd")</f>
        <v>1970-09-01</v>
      </c>
      <c r="G27" t="s">
        <v>1043</v>
      </c>
    </row>
    <row r="28" spans="3:7" x14ac:dyDescent="0.25">
      <c r="C28" t="s">
        <v>727</v>
      </c>
      <c r="D28" s="6" t="s">
        <v>512</v>
      </c>
      <c r="E28" s="10">
        <v>36526</v>
      </c>
      <c r="F28" s="9" t="str">
        <f>TEXT(SMSInputPeriodStartDay,"yyyy-mm-dd")</f>
        <v>2000-01-01</v>
      </c>
      <c r="G28" t="s">
        <v>728</v>
      </c>
    </row>
    <row r="29" spans="3:7" x14ac:dyDescent="0.25">
      <c r="C29" t="s">
        <v>545</v>
      </c>
      <c r="D29" s="6" t="s">
        <v>512</v>
      </c>
      <c r="E29" s="9">
        <f>CurrentWaterYearEndDate</f>
        <v>42277</v>
      </c>
      <c r="F29" s="9" t="str">
        <f>TEXT(InputPeriodEndDate,"yyyy-mm")</f>
        <v>2015-09</v>
      </c>
      <c r="G29" t="s">
        <v>726</v>
      </c>
    </row>
    <row r="30" spans="3:7" x14ac:dyDescent="0.25">
      <c r="C30" t="s">
        <v>724</v>
      </c>
      <c r="D30" s="6" t="s">
        <v>512</v>
      </c>
      <c r="E30" s="9">
        <f>CurrentWaterYearEndDate</f>
        <v>42277</v>
      </c>
      <c r="F30" s="9" t="str">
        <f>TEXT(CurrentWaterYearEndDate,"yyyy-mm-dd")</f>
        <v>2015-09-30</v>
      </c>
      <c r="G30" t="s">
        <v>725</v>
      </c>
    </row>
    <row r="31" spans="3:7" x14ac:dyDescent="0.25">
      <c r="C31" t="s">
        <v>542</v>
      </c>
      <c r="D31" s="6" t="s">
        <v>512</v>
      </c>
      <c r="E31" s="10">
        <v>39722</v>
      </c>
      <c r="F31" s="9" t="str">
        <f>TEXT(RecentPeriodGraphStartDate,"yyyy-mm")</f>
        <v>2008-10</v>
      </c>
      <c r="G31" t="s">
        <v>548</v>
      </c>
    </row>
    <row r="32" spans="3:7" x14ac:dyDescent="0.25">
      <c r="C32" t="s">
        <v>543</v>
      </c>
      <c r="D32" s="6" t="s">
        <v>512</v>
      </c>
      <c r="E32" s="9">
        <f>CurrentWaterYearEndDate</f>
        <v>42277</v>
      </c>
      <c r="F32" s="9" t="str">
        <f>TEXT(RecentPeriodGraphEndDate,"yyyy-mm")</f>
        <v>2015-09</v>
      </c>
      <c r="G32" t="s">
        <v>547</v>
      </c>
    </row>
    <row r="33" spans="1:7" x14ac:dyDescent="0.25">
      <c r="E33" s="8"/>
      <c r="F33" s="8"/>
    </row>
    <row r="34" spans="1:7" ht="30" x14ac:dyDescent="0.25">
      <c r="A34" s="70" t="s">
        <v>853</v>
      </c>
      <c r="C34" t="s">
        <v>842</v>
      </c>
      <c r="D34" s="35" t="s">
        <v>512</v>
      </c>
      <c r="E34" s="19">
        <v>7</v>
      </c>
      <c r="F34" s="8"/>
      <c r="G34" t="s">
        <v>1050</v>
      </c>
    </row>
    <row r="35" spans="1:7" x14ac:dyDescent="0.25">
      <c r="C35" t="s">
        <v>826</v>
      </c>
      <c r="D35" s="35" t="s">
        <v>512</v>
      </c>
      <c r="E35" s="19">
        <v>41</v>
      </c>
      <c r="F35" s="8"/>
      <c r="G35" t="s">
        <v>1051</v>
      </c>
    </row>
    <row r="36" spans="1:7" x14ac:dyDescent="0.25">
      <c r="D36" s="35"/>
      <c r="E36" s="72"/>
      <c r="F36" s="8"/>
    </row>
    <row r="37" spans="1:7" ht="60" x14ac:dyDescent="0.25">
      <c r="A37" s="70" t="s">
        <v>1042</v>
      </c>
      <c r="C37" t="s">
        <v>1030</v>
      </c>
      <c r="D37" s="35" t="s">
        <v>512</v>
      </c>
      <c r="E37" s="124" t="s">
        <v>633</v>
      </c>
      <c r="F37" s="8"/>
      <c r="G37" t="s">
        <v>1031</v>
      </c>
    </row>
  </sheetData>
  <dataValidations count="1">
    <dataValidation type="list" showInputMessage="1" showErrorMessage="1" sqref="E37">
      <formula1>"NaturalFlow,ForecastedNaturalFlow"</formula1>
    </dataValidation>
  </dataValidations>
  <pageMargins left="0.7" right="0.7" top="0.75" bottom="0.75" header="0.3" footer="0.3"/>
  <pageSetup orientation="portrait"/>
  <ignoredErrors>
    <ignoredError sqref="E12" formula="1"/>
  </ignoredErrors>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7"/>
  <sheetViews>
    <sheetView tabSelected="1" workbookViewId="0">
      <pane ySplit="1" topLeftCell="A2" activePane="bottomLeft" state="frozen"/>
      <selection pane="bottomLeft" activeCell="E16" sqref="E16"/>
    </sheetView>
  </sheetViews>
  <sheetFormatPr defaultColWidth="8.85546875" defaultRowHeight="15" x14ac:dyDescent="0.25"/>
  <cols>
    <col min="1" max="1" width="9.42578125" style="17" customWidth="1"/>
    <col min="2" max="2" width="11.140625" style="80" customWidth="1"/>
    <col min="3" max="4" width="16.28515625" style="17" customWidth="1"/>
    <col min="5" max="5" width="8.85546875" style="17"/>
    <col min="6" max="6" width="44.140625" style="17" customWidth="1"/>
    <col min="7" max="7" width="21.42578125" style="17" customWidth="1"/>
    <col min="8" max="8" width="10.85546875" style="17" bestFit="1" customWidth="1"/>
    <col min="9" max="9" width="47" style="17" customWidth="1"/>
    <col min="10" max="10" width="8.85546875" style="17"/>
    <col min="11" max="11" width="26.140625" style="17" customWidth="1"/>
    <col min="12" max="12" width="15.7109375" style="17" customWidth="1"/>
    <col min="13" max="13" width="10.7109375" style="17" customWidth="1"/>
    <col min="14" max="14" width="16.140625" style="17" customWidth="1"/>
    <col min="15" max="15" width="22.42578125" style="17" bestFit="1" customWidth="1"/>
    <col min="16" max="16" width="15.7109375" style="17" customWidth="1"/>
    <col min="17" max="17" width="10.7109375" style="17" customWidth="1"/>
    <col min="18" max="18" width="16.140625" style="17" customWidth="1"/>
    <col min="19" max="19" width="11.85546875" style="17" customWidth="1"/>
    <col min="20" max="20" width="16.7109375" style="17" customWidth="1"/>
    <col min="21" max="21" width="13.42578125" style="17" customWidth="1"/>
    <col min="22" max="22" width="16.140625" style="17" customWidth="1"/>
    <col min="23" max="23" width="63.28515625" style="17" customWidth="1"/>
    <col min="24" max="24" width="36.42578125" style="17" customWidth="1"/>
    <col min="25" max="16384" width="8.85546875" style="17"/>
  </cols>
  <sheetData>
    <row r="1" spans="1:24" ht="30" x14ac:dyDescent="0.25">
      <c r="A1" s="89" t="s">
        <v>635</v>
      </c>
      <c r="B1" s="90" t="s">
        <v>843</v>
      </c>
      <c r="C1" s="109" t="s">
        <v>640</v>
      </c>
      <c r="D1" s="109" t="s">
        <v>1084</v>
      </c>
      <c r="E1" s="109" t="s">
        <v>0</v>
      </c>
      <c r="F1" s="109" t="s">
        <v>641</v>
      </c>
      <c r="G1" s="109" t="s">
        <v>559</v>
      </c>
      <c r="H1" s="109" t="s">
        <v>560</v>
      </c>
      <c r="I1" s="109" t="s">
        <v>642</v>
      </c>
      <c r="J1" s="109" t="s">
        <v>211</v>
      </c>
      <c r="K1" s="109" t="s">
        <v>632</v>
      </c>
      <c r="L1" s="109" t="s">
        <v>631</v>
      </c>
      <c r="M1" s="109" t="s">
        <v>630</v>
      </c>
      <c r="N1" s="109" t="s">
        <v>629</v>
      </c>
      <c r="O1" s="109" t="s">
        <v>636</v>
      </c>
      <c r="P1" s="109" t="s">
        <v>637</v>
      </c>
      <c r="Q1" s="109" t="s">
        <v>638</v>
      </c>
      <c r="R1" s="109" t="s">
        <v>639</v>
      </c>
      <c r="S1" s="109" t="s">
        <v>1004</v>
      </c>
      <c r="T1" s="109" t="s">
        <v>1005</v>
      </c>
      <c r="U1" s="109" t="s">
        <v>1006</v>
      </c>
      <c r="V1" s="109" t="s">
        <v>1007</v>
      </c>
      <c r="W1" s="110" t="s">
        <v>854</v>
      </c>
      <c r="X1" s="111" t="s">
        <v>855</v>
      </c>
    </row>
    <row r="2" spans="1:24" s="22" customFormat="1" x14ac:dyDescent="0.25">
      <c r="A2" s="21" t="s">
        <v>879</v>
      </c>
      <c r="B2" s="91" t="s">
        <v>550</v>
      </c>
      <c r="C2" s="92" t="s">
        <v>15</v>
      </c>
      <c r="D2" s="30" t="s">
        <v>1083</v>
      </c>
      <c r="E2" s="31" t="s">
        <v>227</v>
      </c>
      <c r="F2" s="23" t="s">
        <v>820</v>
      </c>
      <c r="G2" s="93" t="s">
        <v>634</v>
      </c>
      <c r="H2" s="21" t="s">
        <v>221</v>
      </c>
      <c r="I2" s="100" t="s">
        <v>223</v>
      </c>
      <c r="J2" s="101" t="s">
        <v>212</v>
      </c>
      <c r="K2" s="102" t="s">
        <v>10</v>
      </c>
      <c r="L2" s="103" t="str">
        <f t="shared" ref="L2:L58" si="0">CONCATENATE(J2,"-",H2)</f>
        <v>CO-06707500</v>
      </c>
      <c r="M2" s="22" t="s">
        <v>6</v>
      </c>
      <c r="N2" s="21" t="s">
        <v>255</v>
      </c>
      <c r="O2" s="102"/>
      <c r="P2" s="104"/>
      <c r="R2" s="21"/>
      <c r="S2" s="102"/>
      <c r="T2" s="104"/>
      <c r="V2" s="21"/>
      <c r="W2" s="94" t="s">
        <v>561</v>
      </c>
    </row>
    <row r="3" spans="1:24" s="22" customFormat="1" x14ac:dyDescent="0.25">
      <c r="A3" s="21" t="s">
        <v>879</v>
      </c>
      <c r="B3" s="91" t="s">
        <v>550</v>
      </c>
      <c r="C3" s="30" t="s">
        <v>15</v>
      </c>
      <c r="D3" s="30" t="s">
        <v>1083</v>
      </c>
      <c r="E3" s="31" t="s">
        <v>227</v>
      </c>
      <c r="F3" s="23" t="s">
        <v>820</v>
      </c>
      <c r="G3" s="27" t="s">
        <v>634</v>
      </c>
      <c r="H3" s="31" t="s">
        <v>718</v>
      </c>
      <c r="I3" s="22" t="s">
        <v>719</v>
      </c>
      <c r="J3" s="101" t="s">
        <v>212</v>
      </c>
      <c r="K3" s="105" t="s">
        <v>10</v>
      </c>
      <c r="L3" s="106" t="str">
        <f t="shared" si="0"/>
        <v>CO-06710385</v>
      </c>
      <c r="M3" s="22" t="s">
        <v>6</v>
      </c>
      <c r="N3" s="21" t="s">
        <v>255</v>
      </c>
      <c r="O3" s="105"/>
      <c r="P3" s="104"/>
      <c r="R3" s="21"/>
      <c r="S3" s="105"/>
      <c r="T3" s="104"/>
      <c r="V3" s="21"/>
      <c r="W3" s="29" t="s">
        <v>562</v>
      </c>
      <c r="X3" s="22" t="s">
        <v>721</v>
      </c>
    </row>
    <row r="4" spans="1:24" s="22" customFormat="1" x14ac:dyDescent="0.25">
      <c r="A4" s="21" t="s">
        <v>879</v>
      </c>
      <c r="B4" s="91" t="s">
        <v>550</v>
      </c>
      <c r="C4" s="30" t="s">
        <v>15</v>
      </c>
      <c r="D4" s="30" t="s">
        <v>1083</v>
      </c>
      <c r="E4" s="31" t="s">
        <v>227</v>
      </c>
      <c r="F4" s="23" t="s">
        <v>820</v>
      </c>
      <c r="G4" s="27" t="s">
        <v>634</v>
      </c>
      <c r="H4" s="21" t="s">
        <v>228</v>
      </c>
      <c r="I4" s="100" t="s">
        <v>229</v>
      </c>
      <c r="J4" s="101" t="s">
        <v>212</v>
      </c>
      <c r="K4" s="105" t="s">
        <v>10</v>
      </c>
      <c r="L4" s="106" t="str">
        <f t="shared" si="0"/>
        <v>CO-06719505</v>
      </c>
      <c r="M4" s="22" t="s">
        <v>6</v>
      </c>
      <c r="N4" s="21" t="s">
        <v>255</v>
      </c>
      <c r="O4" s="105"/>
      <c r="P4" s="104"/>
      <c r="R4" s="21"/>
      <c r="S4" s="105"/>
      <c r="T4" s="104"/>
      <c r="V4" s="21"/>
      <c r="W4" s="29" t="s">
        <v>561</v>
      </c>
      <c r="X4" s="22" t="s">
        <v>659</v>
      </c>
    </row>
    <row r="5" spans="1:24" s="22" customFormat="1" x14ac:dyDescent="0.25">
      <c r="A5" s="21" t="s">
        <v>879</v>
      </c>
      <c r="B5" s="91" t="s">
        <v>550</v>
      </c>
      <c r="C5" s="30" t="s">
        <v>15</v>
      </c>
      <c r="D5" s="30" t="s">
        <v>1083</v>
      </c>
      <c r="E5" s="31" t="s">
        <v>227</v>
      </c>
      <c r="F5" s="23" t="s">
        <v>820</v>
      </c>
      <c r="G5" s="27" t="s">
        <v>634</v>
      </c>
      <c r="H5" s="21" t="s">
        <v>242</v>
      </c>
      <c r="I5" s="100" t="s">
        <v>245</v>
      </c>
      <c r="J5" s="101" t="s">
        <v>212</v>
      </c>
      <c r="K5" s="105" t="s">
        <v>10</v>
      </c>
      <c r="L5" s="106" t="str">
        <f t="shared" si="0"/>
        <v>CO-06724000</v>
      </c>
      <c r="M5" s="22" t="s">
        <v>6</v>
      </c>
      <c r="N5" s="21" t="s">
        <v>255</v>
      </c>
      <c r="O5" s="105"/>
      <c r="P5" s="104"/>
      <c r="R5" s="21"/>
      <c r="S5" s="105"/>
      <c r="T5" s="104"/>
      <c r="V5" s="21"/>
      <c r="W5" s="29" t="s">
        <v>563</v>
      </c>
      <c r="X5" s="22" t="s">
        <v>660</v>
      </c>
    </row>
    <row r="6" spans="1:24" s="22" customFormat="1" x14ac:dyDescent="0.25">
      <c r="A6" s="21" t="s">
        <v>879</v>
      </c>
      <c r="B6" s="91" t="s">
        <v>550</v>
      </c>
      <c r="C6" s="30" t="s">
        <v>15</v>
      </c>
      <c r="D6" s="30" t="s">
        <v>1083</v>
      </c>
      <c r="E6" s="31" t="s">
        <v>227</v>
      </c>
      <c r="F6" s="23" t="s">
        <v>820</v>
      </c>
      <c r="G6" s="27" t="s">
        <v>634</v>
      </c>
      <c r="H6" s="21" t="s">
        <v>243</v>
      </c>
      <c r="I6" s="100" t="s">
        <v>246</v>
      </c>
      <c r="J6" s="101" t="s">
        <v>212</v>
      </c>
      <c r="K6" s="105" t="s">
        <v>10</v>
      </c>
      <c r="L6" s="106" t="str">
        <f t="shared" si="0"/>
        <v>CO-06727000</v>
      </c>
      <c r="M6" s="22" t="s">
        <v>6</v>
      </c>
      <c r="N6" s="21" t="s">
        <v>255</v>
      </c>
      <c r="O6" s="105"/>
      <c r="P6" s="104"/>
      <c r="R6" s="21"/>
      <c r="S6" s="105"/>
      <c r="T6" s="104"/>
      <c r="V6" s="21"/>
      <c r="W6" s="29" t="s">
        <v>563</v>
      </c>
      <c r="X6" s="22" t="s">
        <v>660</v>
      </c>
    </row>
    <row r="7" spans="1:24" s="22" customFormat="1" x14ac:dyDescent="0.25">
      <c r="A7" s="21" t="s">
        <v>879</v>
      </c>
      <c r="B7" s="91" t="s">
        <v>550</v>
      </c>
      <c r="C7" s="30" t="s">
        <v>15</v>
      </c>
      <c r="D7" s="30" t="s">
        <v>1083</v>
      </c>
      <c r="E7" s="31" t="s">
        <v>227</v>
      </c>
      <c r="F7" s="23" t="s">
        <v>820</v>
      </c>
      <c r="G7" s="27" t="s">
        <v>634</v>
      </c>
      <c r="H7" s="21" t="s">
        <v>241</v>
      </c>
      <c r="I7" s="100" t="s">
        <v>244</v>
      </c>
      <c r="J7" s="101" t="s">
        <v>212</v>
      </c>
      <c r="K7" s="105" t="s">
        <v>10</v>
      </c>
      <c r="L7" s="106" t="str">
        <f t="shared" si="0"/>
        <v>CO-06729500</v>
      </c>
      <c r="M7" s="22" t="s">
        <v>6</v>
      </c>
      <c r="N7" s="21" t="s">
        <v>255</v>
      </c>
      <c r="O7" s="105"/>
      <c r="P7" s="104"/>
      <c r="R7" s="21"/>
      <c r="S7" s="105"/>
      <c r="T7" s="104"/>
      <c r="V7" s="21"/>
      <c r="W7" s="29" t="s">
        <v>562</v>
      </c>
      <c r="X7" s="22" t="s">
        <v>661</v>
      </c>
    </row>
    <row r="8" spans="1:24" s="22" customFormat="1" x14ac:dyDescent="0.25">
      <c r="A8" s="21" t="s">
        <v>879</v>
      </c>
      <c r="B8" s="91" t="s">
        <v>550</v>
      </c>
      <c r="C8" s="30" t="s">
        <v>15</v>
      </c>
      <c r="D8" s="30" t="s">
        <v>1083</v>
      </c>
      <c r="E8" s="31" t="s">
        <v>227</v>
      </c>
      <c r="F8" s="23" t="s">
        <v>820</v>
      </c>
      <c r="G8" s="27" t="s">
        <v>634</v>
      </c>
      <c r="H8" s="21" t="s">
        <v>341</v>
      </c>
      <c r="I8" s="100" t="s">
        <v>342</v>
      </c>
      <c r="J8" s="101" t="s">
        <v>212</v>
      </c>
      <c r="K8" s="105" t="s">
        <v>10</v>
      </c>
      <c r="L8" s="106" t="str">
        <f t="shared" si="0"/>
        <v>CO-06738000</v>
      </c>
      <c r="M8" s="22" t="s">
        <v>6</v>
      </c>
      <c r="N8" s="21" t="s">
        <v>255</v>
      </c>
      <c r="O8" s="105"/>
      <c r="P8" s="104"/>
      <c r="R8" s="21"/>
      <c r="S8" s="105"/>
      <c r="T8" s="104"/>
      <c r="V8" s="21"/>
      <c r="W8" s="29" t="s">
        <v>563</v>
      </c>
      <c r="X8" s="22" t="s">
        <v>660</v>
      </c>
    </row>
    <row r="9" spans="1:24" s="22" customFormat="1" x14ac:dyDescent="0.25">
      <c r="A9" s="21" t="s">
        <v>879</v>
      </c>
      <c r="B9" s="91" t="s">
        <v>550</v>
      </c>
      <c r="C9" s="30" t="s">
        <v>15</v>
      </c>
      <c r="D9" s="30" t="s">
        <v>1083</v>
      </c>
      <c r="E9" s="31" t="s">
        <v>227</v>
      </c>
      <c r="F9" s="23" t="s">
        <v>820</v>
      </c>
      <c r="G9" s="27" t="s">
        <v>634</v>
      </c>
      <c r="H9" s="21" t="s">
        <v>359</v>
      </c>
      <c r="I9" s="100" t="s">
        <v>360</v>
      </c>
      <c r="J9" s="101" t="s">
        <v>212</v>
      </c>
      <c r="K9" s="105" t="s">
        <v>10</v>
      </c>
      <c r="L9" s="106" t="str">
        <f t="shared" si="0"/>
        <v>CO-06752000</v>
      </c>
      <c r="M9" s="22" t="s">
        <v>6</v>
      </c>
      <c r="N9" s="21" t="s">
        <v>255</v>
      </c>
      <c r="O9" s="105"/>
      <c r="P9" s="104"/>
      <c r="R9" s="21"/>
      <c r="S9" s="105"/>
      <c r="T9" s="104"/>
      <c r="V9" s="21"/>
      <c r="W9" s="29" t="s">
        <v>562</v>
      </c>
      <c r="X9" s="22" t="s">
        <v>660</v>
      </c>
    </row>
    <row r="10" spans="1:24" s="22" customFormat="1" x14ac:dyDescent="0.25">
      <c r="A10" s="21" t="s">
        <v>879</v>
      </c>
      <c r="B10" s="91" t="s">
        <v>879</v>
      </c>
      <c r="C10" s="30" t="s">
        <v>15</v>
      </c>
      <c r="D10" s="30" t="s">
        <v>1083</v>
      </c>
      <c r="E10" s="31" t="s">
        <v>227</v>
      </c>
      <c r="F10" s="23" t="s">
        <v>820</v>
      </c>
      <c r="G10" s="27" t="s">
        <v>628</v>
      </c>
      <c r="H10" s="21" t="s">
        <v>232</v>
      </c>
      <c r="I10" s="22" t="s">
        <v>236</v>
      </c>
      <c r="J10" s="23" t="s">
        <v>212</v>
      </c>
      <c r="K10" s="27" t="s">
        <v>10</v>
      </c>
      <c r="L10" s="30" t="str">
        <f t="shared" si="0"/>
        <v>CO-06016020</v>
      </c>
      <c r="M10" s="22" t="s">
        <v>8</v>
      </c>
      <c r="N10" s="21" t="s">
        <v>9</v>
      </c>
      <c r="O10" s="27"/>
      <c r="P10" s="23"/>
      <c r="R10" s="21"/>
      <c r="S10" s="27"/>
      <c r="T10" s="23"/>
      <c r="V10" s="21"/>
      <c r="W10" s="29" t="s">
        <v>564</v>
      </c>
      <c r="X10" s="22" t="s">
        <v>564</v>
      </c>
    </row>
    <row r="11" spans="1:24" s="22" customFormat="1" x14ac:dyDescent="0.25">
      <c r="A11" s="21" t="s">
        <v>879</v>
      </c>
      <c r="B11" s="91" t="s">
        <v>879</v>
      </c>
      <c r="C11" s="30" t="s">
        <v>15</v>
      </c>
      <c r="D11" s="30" t="s">
        <v>1083</v>
      </c>
      <c r="E11" s="31" t="s">
        <v>227</v>
      </c>
      <c r="F11" s="23" t="s">
        <v>820</v>
      </c>
      <c r="G11" s="27" t="s">
        <v>628</v>
      </c>
      <c r="H11" s="21" t="s">
        <v>234</v>
      </c>
      <c r="I11" s="22" t="s">
        <v>238</v>
      </c>
      <c r="J11" s="23" t="s">
        <v>212</v>
      </c>
      <c r="K11" s="27" t="s">
        <v>10</v>
      </c>
      <c r="L11" s="30" t="str">
        <f t="shared" si="0"/>
        <v>CO-06016230</v>
      </c>
      <c r="M11" s="22" t="s">
        <v>8</v>
      </c>
      <c r="N11" s="21" t="s">
        <v>9</v>
      </c>
      <c r="O11" s="27"/>
      <c r="P11" s="23"/>
      <c r="R11" s="21"/>
      <c r="S11" s="27"/>
      <c r="T11" s="23"/>
      <c r="V11" s="21"/>
      <c r="W11" s="29" t="s">
        <v>564</v>
      </c>
      <c r="X11" s="22" t="s">
        <v>564</v>
      </c>
    </row>
    <row r="12" spans="1:24" s="22" customFormat="1" x14ac:dyDescent="0.25">
      <c r="A12" s="21" t="s">
        <v>879</v>
      </c>
      <c r="B12" s="91" t="s">
        <v>879</v>
      </c>
      <c r="C12" s="30" t="s">
        <v>15</v>
      </c>
      <c r="D12" s="30" t="s">
        <v>1083</v>
      </c>
      <c r="E12" s="31" t="s">
        <v>227</v>
      </c>
      <c r="F12" s="23" t="s">
        <v>820</v>
      </c>
      <c r="G12" s="27" t="s">
        <v>628</v>
      </c>
      <c r="H12" s="21" t="s">
        <v>231</v>
      </c>
      <c r="I12" s="22" t="s">
        <v>235</v>
      </c>
      <c r="J12" s="23" t="s">
        <v>212</v>
      </c>
      <c r="K12" s="27" t="s">
        <v>10</v>
      </c>
      <c r="L12" s="30" t="str">
        <f t="shared" si="0"/>
        <v>CO-06016280</v>
      </c>
      <c r="M12" s="22" t="s">
        <v>8</v>
      </c>
      <c r="N12" s="21" t="s">
        <v>9</v>
      </c>
      <c r="O12" s="27"/>
      <c r="P12" s="23"/>
      <c r="R12" s="21"/>
      <c r="S12" s="27"/>
      <c r="T12" s="23"/>
      <c r="V12" s="21"/>
      <c r="W12" s="29" t="s">
        <v>564</v>
      </c>
      <c r="X12" s="22" t="s">
        <v>689</v>
      </c>
    </row>
    <row r="13" spans="1:24" s="22" customFormat="1" x14ac:dyDescent="0.25">
      <c r="A13" s="21" t="s">
        <v>879</v>
      </c>
      <c r="B13" s="91" t="s">
        <v>879</v>
      </c>
      <c r="C13" s="30" t="s">
        <v>15</v>
      </c>
      <c r="D13" s="30" t="s">
        <v>1083</v>
      </c>
      <c r="E13" s="31" t="s">
        <v>227</v>
      </c>
      <c r="F13" s="23" t="s">
        <v>820</v>
      </c>
      <c r="G13" s="27" t="s">
        <v>628</v>
      </c>
      <c r="H13" s="21" t="s">
        <v>233</v>
      </c>
      <c r="I13" s="22" t="s">
        <v>237</v>
      </c>
      <c r="J13" s="23" t="s">
        <v>212</v>
      </c>
      <c r="K13" s="27" t="s">
        <v>10</v>
      </c>
      <c r="L13" s="30" t="str">
        <f t="shared" si="0"/>
        <v>CO-06016370</v>
      </c>
      <c r="M13" s="22" t="s">
        <v>8</v>
      </c>
      <c r="N13" s="21" t="s">
        <v>9</v>
      </c>
      <c r="O13" s="27"/>
      <c r="P13" s="23"/>
      <c r="R13" s="21"/>
      <c r="S13" s="27"/>
      <c r="T13" s="23"/>
      <c r="V13" s="21"/>
      <c r="W13" s="29" t="s">
        <v>564</v>
      </c>
      <c r="X13" s="22" t="s">
        <v>564</v>
      </c>
    </row>
    <row r="14" spans="1:24" s="22" customFormat="1" x14ac:dyDescent="0.25">
      <c r="A14" s="21" t="s">
        <v>879</v>
      </c>
      <c r="B14" s="91" t="s">
        <v>550</v>
      </c>
      <c r="C14" s="30" t="s">
        <v>15</v>
      </c>
      <c r="D14" s="30" t="s">
        <v>1083</v>
      </c>
      <c r="E14" s="31" t="s">
        <v>227</v>
      </c>
      <c r="F14" s="23" t="s">
        <v>820</v>
      </c>
      <c r="G14" s="27" t="s">
        <v>633</v>
      </c>
      <c r="H14" s="21" t="s">
        <v>221</v>
      </c>
      <c r="I14" s="100" t="s">
        <v>223</v>
      </c>
      <c r="J14" s="23" t="s">
        <v>212</v>
      </c>
      <c r="K14" s="27" t="s">
        <v>10</v>
      </c>
      <c r="L14" s="30" t="str">
        <f t="shared" si="0"/>
        <v>CO-06707500</v>
      </c>
      <c r="M14" s="22" t="s">
        <v>6</v>
      </c>
      <c r="N14" s="20" t="s">
        <v>255</v>
      </c>
      <c r="O14" s="27"/>
      <c r="P14" s="23"/>
      <c r="R14" s="20"/>
      <c r="S14" s="27"/>
      <c r="T14" s="23"/>
      <c r="V14" s="20"/>
      <c r="W14" s="29" t="s">
        <v>562</v>
      </c>
    </row>
    <row r="15" spans="1:24" s="22" customFormat="1" x14ac:dyDescent="0.25">
      <c r="A15" s="21" t="s">
        <v>879</v>
      </c>
      <c r="B15" s="91" t="s">
        <v>550</v>
      </c>
      <c r="C15" s="30" t="s">
        <v>15</v>
      </c>
      <c r="D15" s="30" t="s">
        <v>1083</v>
      </c>
      <c r="E15" s="31" t="s">
        <v>227</v>
      </c>
      <c r="F15" s="23" t="s">
        <v>820</v>
      </c>
      <c r="G15" s="27" t="s">
        <v>633</v>
      </c>
      <c r="H15" s="31" t="s">
        <v>718</v>
      </c>
      <c r="I15" s="22" t="s">
        <v>719</v>
      </c>
      <c r="J15" s="23" t="s">
        <v>212</v>
      </c>
      <c r="K15" s="27" t="s">
        <v>10</v>
      </c>
      <c r="L15" s="30" t="str">
        <f t="shared" si="0"/>
        <v>CO-06710385</v>
      </c>
      <c r="M15" s="22" t="s">
        <v>6</v>
      </c>
      <c r="N15" s="20" t="s">
        <v>255</v>
      </c>
      <c r="O15" s="27"/>
      <c r="P15" s="23"/>
      <c r="R15" s="20"/>
      <c r="S15" s="27"/>
      <c r="T15" s="23"/>
      <c r="V15" s="20"/>
      <c r="W15" s="29" t="s">
        <v>562</v>
      </c>
      <c r="X15" s="22" t="s">
        <v>720</v>
      </c>
    </row>
    <row r="16" spans="1:24" s="22" customFormat="1" x14ac:dyDescent="0.25">
      <c r="A16" s="21" t="s">
        <v>879</v>
      </c>
      <c r="B16" s="91" t="s">
        <v>550</v>
      </c>
      <c r="C16" s="30" t="s">
        <v>15</v>
      </c>
      <c r="D16" s="30" t="s">
        <v>1083</v>
      </c>
      <c r="E16" s="31" t="s">
        <v>227</v>
      </c>
      <c r="F16" s="23" t="s">
        <v>820</v>
      </c>
      <c r="G16" s="27" t="s">
        <v>633</v>
      </c>
      <c r="H16" s="21" t="s">
        <v>228</v>
      </c>
      <c r="I16" s="100" t="s">
        <v>229</v>
      </c>
      <c r="J16" s="23" t="s">
        <v>212</v>
      </c>
      <c r="K16" s="27" t="s">
        <v>10</v>
      </c>
      <c r="L16" s="30" t="str">
        <f t="shared" si="0"/>
        <v>CO-06719505</v>
      </c>
      <c r="M16" s="22" t="s">
        <v>6</v>
      </c>
      <c r="N16" s="20" t="s">
        <v>255</v>
      </c>
      <c r="O16" s="27"/>
      <c r="P16" s="23"/>
      <c r="R16" s="20"/>
      <c r="S16" s="27"/>
      <c r="T16" s="23"/>
      <c r="V16" s="20"/>
      <c r="W16" s="29" t="s">
        <v>562</v>
      </c>
    </row>
    <row r="17" spans="1:24" s="22" customFormat="1" x14ac:dyDescent="0.25">
      <c r="A17" s="21" t="s">
        <v>879</v>
      </c>
      <c r="B17" s="91" t="s">
        <v>550</v>
      </c>
      <c r="C17" s="30" t="s">
        <v>15</v>
      </c>
      <c r="D17" s="30" t="s">
        <v>1083</v>
      </c>
      <c r="E17" s="31" t="s">
        <v>227</v>
      </c>
      <c r="F17" s="23" t="s">
        <v>820</v>
      </c>
      <c r="G17" s="27" t="s">
        <v>633</v>
      </c>
      <c r="H17" s="21" t="s">
        <v>242</v>
      </c>
      <c r="I17" s="100" t="s">
        <v>245</v>
      </c>
      <c r="J17" s="21" t="s">
        <v>212</v>
      </c>
      <c r="K17" s="27" t="s">
        <v>10</v>
      </c>
      <c r="L17" s="30" t="str">
        <f t="shared" si="0"/>
        <v>CO-06724000</v>
      </c>
      <c r="M17" s="22" t="s">
        <v>6</v>
      </c>
      <c r="N17" s="20" t="s">
        <v>255</v>
      </c>
      <c r="O17" s="27"/>
      <c r="P17" s="23"/>
      <c r="R17" s="20"/>
      <c r="S17" s="27"/>
      <c r="T17" s="23"/>
      <c r="V17" s="20"/>
      <c r="W17" s="29" t="s">
        <v>563</v>
      </c>
    </row>
    <row r="18" spans="1:24" s="22" customFormat="1" x14ac:dyDescent="0.25">
      <c r="A18" s="21" t="s">
        <v>879</v>
      </c>
      <c r="B18" s="91" t="s">
        <v>550</v>
      </c>
      <c r="C18" s="30" t="s">
        <v>15</v>
      </c>
      <c r="D18" s="30" t="s">
        <v>1083</v>
      </c>
      <c r="E18" s="31" t="s">
        <v>227</v>
      </c>
      <c r="F18" s="23" t="s">
        <v>820</v>
      </c>
      <c r="G18" s="27" t="s">
        <v>633</v>
      </c>
      <c r="H18" s="21" t="s">
        <v>243</v>
      </c>
      <c r="I18" s="100" t="s">
        <v>246</v>
      </c>
      <c r="J18" s="21" t="s">
        <v>212</v>
      </c>
      <c r="K18" s="27" t="s">
        <v>10</v>
      </c>
      <c r="L18" s="30" t="str">
        <f t="shared" si="0"/>
        <v>CO-06727000</v>
      </c>
      <c r="M18" s="22" t="s">
        <v>6</v>
      </c>
      <c r="N18" s="20" t="s">
        <v>255</v>
      </c>
      <c r="O18" s="27"/>
      <c r="P18" s="23"/>
      <c r="R18" s="20"/>
      <c r="S18" s="27"/>
      <c r="T18" s="23"/>
      <c r="V18" s="20"/>
      <c r="W18" s="29" t="s">
        <v>563</v>
      </c>
    </row>
    <row r="19" spans="1:24" s="22" customFormat="1" x14ac:dyDescent="0.25">
      <c r="A19" s="21" t="s">
        <v>879</v>
      </c>
      <c r="B19" s="91" t="s">
        <v>550</v>
      </c>
      <c r="C19" s="30" t="s">
        <v>15</v>
      </c>
      <c r="D19" s="30" t="s">
        <v>1083</v>
      </c>
      <c r="E19" s="31" t="s">
        <v>227</v>
      </c>
      <c r="F19" s="23" t="s">
        <v>820</v>
      </c>
      <c r="G19" s="27" t="s">
        <v>633</v>
      </c>
      <c r="H19" s="21" t="s">
        <v>241</v>
      </c>
      <c r="I19" s="100" t="s">
        <v>244</v>
      </c>
      <c r="J19" s="21" t="s">
        <v>212</v>
      </c>
      <c r="K19" s="27" t="s">
        <v>10</v>
      </c>
      <c r="L19" s="30" t="str">
        <f t="shared" si="0"/>
        <v>CO-06729500</v>
      </c>
      <c r="M19" s="22" t="s">
        <v>6</v>
      </c>
      <c r="N19" s="20" t="s">
        <v>255</v>
      </c>
      <c r="O19" s="27"/>
      <c r="P19" s="23"/>
      <c r="R19" s="20"/>
      <c r="S19" s="27"/>
      <c r="T19" s="23"/>
      <c r="V19" s="20"/>
      <c r="W19" s="29" t="s">
        <v>563</v>
      </c>
      <c r="X19" s="22" t="s">
        <v>643</v>
      </c>
    </row>
    <row r="20" spans="1:24" s="22" customFormat="1" x14ac:dyDescent="0.25">
      <c r="A20" s="21" t="s">
        <v>879</v>
      </c>
      <c r="B20" s="91" t="s">
        <v>550</v>
      </c>
      <c r="C20" s="30" t="s">
        <v>15</v>
      </c>
      <c r="D20" s="30" t="s">
        <v>1083</v>
      </c>
      <c r="E20" s="31" t="s">
        <v>227</v>
      </c>
      <c r="F20" s="23" t="s">
        <v>820</v>
      </c>
      <c r="G20" s="27" t="s">
        <v>633</v>
      </c>
      <c r="H20" s="21" t="s">
        <v>341</v>
      </c>
      <c r="I20" s="21" t="s">
        <v>342</v>
      </c>
      <c r="J20" s="21" t="s">
        <v>212</v>
      </c>
      <c r="K20" s="27" t="s">
        <v>10</v>
      </c>
      <c r="L20" s="30" t="str">
        <f t="shared" si="0"/>
        <v>CO-06738000</v>
      </c>
      <c r="M20" s="22" t="s">
        <v>6</v>
      </c>
      <c r="N20" s="20" t="s">
        <v>255</v>
      </c>
      <c r="O20" s="27"/>
      <c r="P20" s="23"/>
      <c r="R20" s="20"/>
      <c r="S20" s="27"/>
      <c r="T20" s="23"/>
      <c r="V20" s="20"/>
      <c r="W20" s="29" t="s">
        <v>562</v>
      </c>
    </row>
    <row r="21" spans="1:24" s="22" customFormat="1" x14ac:dyDescent="0.25">
      <c r="A21" s="21" t="s">
        <v>879</v>
      </c>
      <c r="B21" s="91" t="s">
        <v>550</v>
      </c>
      <c r="C21" s="30" t="s">
        <v>15</v>
      </c>
      <c r="D21" s="30" t="s">
        <v>1083</v>
      </c>
      <c r="E21" s="31" t="s">
        <v>227</v>
      </c>
      <c r="F21" s="23" t="s">
        <v>820</v>
      </c>
      <c r="G21" s="27" t="s">
        <v>633</v>
      </c>
      <c r="H21" s="21" t="s">
        <v>359</v>
      </c>
      <c r="I21" s="100" t="s">
        <v>360</v>
      </c>
      <c r="J21" s="21" t="s">
        <v>212</v>
      </c>
      <c r="K21" s="27" t="s">
        <v>10</v>
      </c>
      <c r="L21" s="30" t="str">
        <f t="shared" si="0"/>
        <v>CO-06752000</v>
      </c>
      <c r="M21" s="22" t="s">
        <v>6</v>
      </c>
      <c r="N21" s="20" t="s">
        <v>255</v>
      </c>
      <c r="O21" s="27" t="s">
        <v>989</v>
      </c>
      <c r="P21" s="21" t="s">
        <v>359</v>
      </c>
      <c r="Q21" s="126" t="s">
        <v>7</v>
      </c>
      <c r="R21" s="25" t="s">
        <v>1003</v>
      </c>
      <c r="S21" s="27" t="s">
        <v>688</v>
      </c>
      <c r="T21" s="127" t="s">
        <v>1076</v>
      </c>
      <c r="U21" s="126" t="s">
        <v>7</v>
      </c>
      <c r="V21" s="25" t="s">
        <v>1009</v>
      </c>
      <c r="W21" s="29" t="s">
        <v>562</v>
      </c>
    </row>
    <row r="22" spans="1:24" s="95" customFormat="1" x14ac:dyDescent="0.25">
      <c r="A22" s="21" t="s">
        <v>879</v>
      </c>
      <c r="B22" s="91" t="s">
        <v>879</v>
      </c>
      <c r="C22" s="30" t="s">
        <v>845</v>
      </c>
      <c r="D22" s="30" t="s">
        <v>1083</v>
      </c>
      <c r="E22" s="21" t="s">
        <v>16</v>
      </c>
      <c r="F22" s="23" t="s">
        <v>787</v>
      </c>
      <c r="G22" s="27" t="s">
        <v>634</v>
      </c>
      <c r="H22" s="21" t="s">
        <v>206</v>
      </c>
      <c r="I22" s="100" t="s">
        <v>207</v>
      </c>
      <c r="J22" s="101" t="s">
        <v>212</v>
      </c>
      <c r="K22" s="27" t="s">
        <v>10</v>
      </c>
      <c r="L22" s="106" t="str">
        <f t="shared" si="0"/>
        <v>CO-06620000</v>
      </c>
      <c r="M22" s="22" t="s">
        <v>6</v>
      </c>
      <c r="N22" s="21" t="s">
        <v>255</v>
      </c>
      <c r="O22" s="27"/>
      <c r="P22" s="104"/>
      <c r="Q22" s="22"/>
      <c r="R22" s="21"/>
      <c r="S22" s="27"/>
      <c r="T22" s="104"/>
      <c r="U22" s="22"/>
      <c r="V22" s="21"/>
      <c r="W22" s="29" t="s">
        <v>564</v>
      </c>
      <c r="X22" s="22" t="s">
        <v>662</v>
      </c>
    </row>
    <row r="23" spans="1:24" s="95" customFormat="1" x14ac:dyDescent="0.25">
      <c r="A23" s="21" t="s">
        <v>879</v>
      </c>
      <c r="B23" s="91" t="s">
        <v>879</v>
      </c>
      <c r="C23" s="30" t="s">
        <v>845</v>
      </c>
      <c r="D23" s="30" t="s">
        <v>1083</v>
      </c>
      <c r="E23" s="20" t="s">
        <v>16</v>
      </c>
      <c r="F23" s="23" t="s">
        <v>787</v>
      </c>
      <c r="G23" s="27" t="s">
        <v>633</v>
      </c>
      <c r="H23" s="20" t="s">
        <v>206</v>
      </c>
      <c r="I23" s="100" t="s">
        <v>207</v>
      </c>
      <c r="J23" s="21" t="s">
        <v>212</v>
      </c>
      <c r="K23" s="27" t="s">
        <v>10</v>
      </c>
      <c r="L23" s="30" t="str">
        <f t="shared" si="0"/>
        <v>CO-06620000</v>
      </c>
      <c r="M23" s="20" t="s">
        <v>6</v>
      </c>
      <c r="N23" s="20" t="s">
        <v>255</v>
      </c>
      <c r="O23" s="27"/>
      <c r="P23" s="23"/>
      <c r="Q23" s="20"/>
      <c r="R23" s="20"/>
      <c r="S23" s="27"/>
      <c r="T23" s="23"/>
      <c r="U23" s="20"/>
      <c r="V23" s="20"/>
      <c r="W23" s="29" t="s">
        <v>564</v>
      </c>
      <c r="X23" s="22"/>
    </row>
    <row r="24" spans="1:24" s="95" customFormat="1" x14ac:dyDescent="0.25">
      <c r="A24" s="21" t="s">
        <v>879</v>
      </c>
      <c r="B24" s="91" t="s">
        <v>550</v>
      </c>
      <c r="C24" s="30" t="s">
        <v>15</v>
      </c>
      <c r="D24" s="30" t="s">
        <v>1083</v>
      </c>
      <c r="E24" s="21" t="s">
        <v>208</v>
      </c>
      <c r="F24" s="23" t="s">
        <v>788</v>
      </c>
      <c r="G24" s="27" t="s">
        <v>634</v>
      </c>
      <c r="H24" s="21" t="s">
        <v>209</v>
      </c>
      <c r="I24" s="22" t="s">
        <v>565</v>
      </c>
      <c r="J24" s="101" t="s">
        <v>212</v>
      </c>
      <c r="K24" s="105" t="s">
        <v>10</v>
      </c>
      <c r="L24" s="106" t="str">
        <f t="shared" si="0"/>
        <v>CO-06695500</v>
      </c>
      <c r="M24" s="22" t="s">
        <v>6</v>
      </c>
      <c r="N24" s="21" t="s">
        <v>255</v>
      </c>
      <c r="O24" s="105"/>
      <c r="P24" s="104"/>
      <c r="Q24" s="22"/>
      <c r="R24" s="21"/>
      <c r="S24" s="105"/>
      <c r="T24" s="104"/>
      <c r="U24" s="22"/>
      <c r="V24" s="21"/>
      <c r="W24" s="29" t="s">
        <v>564</v>
      </c>
      <c r="X24" s="22" t="s">
        <v>663</v>
      </c>
    </row>
    <row r="25" spans="1:24" s="95" customFormat="1" x14ac:dyDescent="0.25">
      <c r="A25" s="21" t="s">
        <v>879</v>
      </c>
      <c r="B25" s="91" t="s">
        <v>879</v>
      </c>
      <c r="C25" s="30" t="s">
        <v>15</v>
      </c>
      <c r="D25" s="30" t="s">
        <v>1083</v>
      </c>
      <c r="E25" s="21" t="s">
        <v>208</v>
      </c>
      <c r="F25" s="23" t="s">
        <v>788</v>
      </c>
      <c r="G25" s="27" t="s">
        <v>628</v>
      </c>
      <c r="H25" s="21" t="s">
        <v>216</v>
      </c>
      <c r="I25" s="22" t="s">
        <v>218</v>
      </c>
      <c r="J25" s="23" t="s">
        <v>212</v>
      </c>
      <c r="K25" s="27" t="s">
        <v>10</v>
      </c>
      <c r="L25" s="30" t="str">
        <f t="shared" si="0"/>
        <v>CO-06016010</v>
      </c>
      <c r="M25" s="22" t="s">
        <v>8</v>
      </c>
      <c r="N25" s="21" t="s">
        <v>9</v>
      </c>
      <c r="O25" s="27"/>
      <c r="P25" s="23"/>
      <c r="Q25" s="22"/>
      <c r="R25" s="21"/>
      <c r="S25" s="27"/>
      <c r="T25" s="23"/>
      <c r="U25" s="22"/>
      <c r="V25" s="21"/>
      <c r="W25" s="29" t="s">
        <v>564</v>
      </c>
      <c r="X25" s="22" t="s">
        <v>564</v>
      </c>
    </row>
    <row r="26" spans="1:24" s="95" customFormat="1" x14ac:dyDescent="0.25">
      <c r="A26" s="21" t="s">
        <v>879</v>
      </c>
      <c r="B26" s="91" t="s">
        <v>879</v>
      </c>
      <c r="C26" s="30" t="s">
        <v>15</v>
      </c>
      <c r="D26" s="30" t="s">
        <v>1083</v>
      </c>
      <c r="E26" s="21" t="s">
        <v>208</v>
      </c>
      <c r="F26" s="23" t="s">
        <v>788</v>
      </c>
      <c r="G26" s="27" t="s">
        <v>628</v>
      </c>
      <c r="H26" s="21" t="s">
        <v>217</v>
      </c>
      <c r="I26" s="22" t="s">
        <v>219</v>
      </c>
      <c r="J26" s="23" t="s">
        <v>212</v>
      </c>
      <c r="K26" s="27" t="s">
        <v>10</v>
      </c>
      <c r="L26" s="30" t="str">
        <f t="shared" si="0"/>
        <v>CO-06016100</v>
      </c>
      <c r="M26" s="22" t="s">
        <v>8</v>
      </c>
      <c r="N26" s="21" t="s">
        <v>9</v>
      </c>
      <c r="O26" s="27"/>
      <c r="P26" s="23"/>
      <c r="Q26" s="22"/>
      <c r="R26" s="21"/>
      <c r="S26" s="27"/>
      <c r="T26" s="23"/>
      <c r="U26" s="22"/>
      <c r="V26" s="21"/>
      <c r="W26" s="29" t="s">
        <v>564</v>
      </c>
      <c r="X26" s="22" t="s">
        <v>564</v>
      </c>
    </row>
    <row r="27" spans="1:24" s="95" customFormat="1" x14ac:dyDescent="0.25">
      <c r="A27" s="21" t="s">
        <v>879</v>
      </c>
      <c r="B27" s="91" t="s">
        <v>879</v>
      </c>
      <c r="C27" s="30" t="s">
        <v>15</v>
      </c>
      <c r="D27" s="30" t="s">
        <v>1083</v>
      </c>
      <c r="E27" s="21" t="s">
        <v>208</v>
      </c>
      <c r="F27" s="23" t="s">
        <v>788</v>
      </c>
      <c r="G27" s="27" t="s">
        <v>628</v>
      </c>
      <c r="H27" s="21" t="s">
        <v>210</v>
      </c>
      <c r="I27" s="22" t="s">
        <v>215</v>
      </c>
      <c r="J27" s="23" t="s">
        <v>212</v>
      </c>
      <c r="K27" s="27" t="s">
        <v>10</v>
      </c>
      <c r="L27" s="30" t="str">
        <f t="shared" si="0"/>
        <v>CO-16016025</v>
      </c>
      <c r="M27" s="22" t="s">
        <v>8</v>
      </c>
      <c r="N27" s="21" t="s">
        <v>9</v>
      </c>
      <c r="O27" s="27"/>
      <c r="P27" s="23"/>
      <c r="Q27" s="22"/>
      <c r="R27" s="21"/>
      <c r="S27" s="27"/>
      <c r="T27" s="23"/>
      <c r="U27" s="22"/>
      <c r="V27" s="21"/>
      <c r="W27" s="29" t="s">
        <v>564</v>
      </c>
      <c r="X27" s="22" t="s">
        <v>690</v>
      </c>
    </row>
    <row r="28" spans="1:24" s="95" customFormat="1" x14ac:dyDescent="0.25">
      <c r="A28" s="21" t="s">
        <v>879</v>
      </c>
      <c r="B28" s="91" t="s">
        <v>550</v>
      </c>
      <c r="C28" s="30" t="s">
        <v>15</v>
      </c>
      <c r="D28" s="30" t="s">
        <v>1083</v>
      </c>
      <c r="E28" s="21" t="s">
        <v>208</v>
      </c>
      <c r="F28" s="23" t="s">
        <v>788</v>
      </c>
      <c r="G28" s="27" t="s">
        <v>633</v>
      </c>
      <c r="H28" s="21" t="s">
        <v>209</v>
      </c>
      <c r="I28" s="22" t="s">
        <v>650</v>
      </c>
      <c r="J28" s="21" t="s">
        <v>212</v>
      </c>
      <c r="K28" s="27" t="s">
        <v>10</v>
      </c>
      <c r="L28" s="30" t="str">
        <f t="shared" si="0"/>
        <v>CO-06695500</v>
      </c>
      <c r="M28" s="22" t="s">
        <v>6</v>
      </c>
      <c r="N28" s="20" t="s">
        <v>255</v>
      </c>
      <c r="O28" s="27"/>
      <c r="P28" s="23"/>
      <c r="Q28" s="22"/>
      <c r="R28" s="20"/>
      <c r="S28" s="27"/>
      <c r="T28" s="23"/>
      <c r="U28" s="22"/>
      <c r="V28" s="20"/>
      <c r="W28" s="29" t="s">
        <v>566</v>
      </c>
      <c r="X28" s="22"/>
    </row>
    <row r="29" spans="1:24" s="95" customFormat="1" x14ac:dyDescent="0.25">
      <c r="A29" s="21" t="s">
        <v>879</v>
      </c>
      <c r="B29" s="91" t="s">
        <v>879</v>
      </c>
      <c r="C29" s="30" t="s">
        <v>15</v>
      </c>
      <c r="D29" s="30" t="s">
        <v>1083</v>
      </c>
      <c r="E29" s="21" t="s">
        <v>220</v>
      </c>
      <c r="F29" s="23" t="s">
        <v>789</v>
      </c>
      <c r="G29" s="27" t="s">
        <v>634</v>
      </c>
      <c r="H29" s="21" t="s">
        <v>221</v>
      </c>
      <c r="I29" s="100" t="s">
        <v>223</v>
      </c>
      <c r="J29" s="101" t="s">
        <v>212</v>
      </c>
      <c r="K29" s="105" t="s">
        <v>10</v>
      </c>
      <c r="L29" s="106" t="str">
        <f t="shared" si="0"/>
        <v>CO-06707500</v>
      </c>
      <c r="M29" s="22" t="s">
        <v>6</v>
      </c>
      <c r="N29" s="21" t="s">
        <v>255</v>
      </c>
      <c r="O29" s="105"/>
      <c r="P29" s="104"/>
      <c r="Q29" s="22"/>
      <c r="R29" s="21"/>
      <c r="S29" s="105"/>
      <c r="T29" s="104"/>
      <c r="U29" s="22"/>
      <c r="V29" s="21"/>
      <c r="W29" s="29" t="s">
        <v>564</v>
      </c>
      <c r="X29" s="22" t="s">
        <v>663</v>
      </c>
    </row>
    <row r="30" spans="1:24" s="95" customFormat="1" x14ac:dyDescent="0.25">
      <c r="A30" s="21" t="s">
        <v>879</v>
      </c>
      <c r="B30" s="91" t="s">
        <v>879</v>
      </c>
      <c r="C30" s="30" t="s">
        <v>15</v>
      </c>
      <c r="D30" s="30" t="s">
        <v>1083</v>
      </c>
      <c r="E30" s="21" t="s">
        <v>220</v>
      </c>
      <c r="F30" s="23" t="s">
        <v>789</v>
      </c>
      <c r="G30" s="27" t="s">
        <v>634</v>
      </c>
      <c r="H30" s="31" t="s">
        <v>718</v>
      </c>
      <c r="I30" s="22" t="s">
        <v>719</v>
      </c>
      <c r="J30" s="101" t="s">
        <v>212</v>
      </c>
      <c r="K30" s="105" t="s">
        <v>10</v>
      </c>
      <c r="L30" s="106" t="str">
        <f t="shared" si="0"/>
        <v>CO-06710385</v>
      </c>
      <c r="M30" s="22" t="s">
        <v>6</v>
      </c>
      <c r="N30" s="21" t="s">
        <v>255</v>
      </c>
      <c r="O30" s="105"/>
      <c r="P30" s="104"/>
      <c r="Q30" s="22"/>
      <c r="R30" s="21"/>
      <c r="S30" s="105"/>
      <c r="T30" s="104"/>
      <c r="U30" s="22"/>
      <c r="V30" s="21"/>
      <c r="W30" s="29" t="s">
        <v>564</v>
      </c>
      <c r="X30" s="22" t="s">
        <v>721</v>
      </c>
    </row>
    <row r="31" spans="1:24" s="95" customFormat="1" x14ac:dyDescent="0.25">
      <c r="A31" s="21" t="s">
        <v>879</v>
      </c>
      <c r="B31" s="91" t="s">
        <v>879</v>
      </c>
      <c r="C31" s="30" t="s">
        <v>15</v>
      </c>
      <c r="D31" s="30" t="s">
        <v>1083</v>
      </c>
      <c r="E31" s="21" t="s">
        <v>220</v>
      </c>
      <c r="F31" s="23" t="s">
        <v>789</v>
      </c>
      <c r="G31" s="27" t="s">
        <v>628</v>
      </c>
      <c r="H31" s="21" t="s">
        <v>225</v>
      </c>
      <c r="I31" s="22" t="s">
        <v>226</v>
      </c>
      <c r="J31" s="23" t="s">
        <v>212</v>
      </c>
      <c r="K31" s="27" t="s">
        <v>10</v>
      </c>
      <c r="L31" s="30" t="str">
        <f t="shared" si="0"/>
        <v>CO-06016080</v>
      </c>
      <c r="M31" s="22" t="s">
        <v>8</v>
      </c>
      <c r="N31" s="21" t="s">
        <v>9</v>
      </c>
      <c r="O31" s="27"/>
      <c r="P31" s="23"/>
      <c r="Q31" s="22"/>
      <c r="R31" s="21"/>
      <c r="S31" s="27"/>
      <c r="T31" s="23"/>
      <c r="U31" s="22"/>
      <c r="V31" s="21"/>
      <c r="W31" s="29" t="s">
        <v>564</v>
      </c>
      <c r="X31" s="22" t="s">
        <v>564</v>
      </c>
    </row>
    <row r="32" spans="1:24" s="95" customFormat="1" x14ac:dyDescent="0.25">
      <c r="A32" s="21" t="s">
        <v>879</v>
      </c>
      <c r="B32" s="91" t="s">
        <v>879</v>
      </c>
      <c r="C32" s="30" t="s">
        <v>15</v>
      </c>
      <c r="D32" s="30" t="s">
        <v>1083</v>
      </c>
      <c r="E32" s="21" t="s">
        <v>220</v>
      </c>
      <c r="F32" s="23" t="s">
        <v>789</v>
      </c>
      <c r="G32" s="27" t="s">
        <v>628</v>
      </c>
      <c r="H32" s="31" t="s">
        <v>678</v>
      </c>
      <c r="I32" s="22" t="s">
        <v>567</v>
      </c>
      <c r="J32" s="23" t="s">
        <v>212</v>
      </c>
      <c r="K32" s="27" t="s">
        <v>10</v>
      </c>
      <c r="L32" s="30" t="str">
        <f t="shared" si="0"/>
        <v>CO-09009020</v>
      </c>
      <c r="M32" s="22" t="s">
        <v>8</v>
      </c>
      <c r="N32" s="21" t="s">
        <v>9</v>
      </c>
      <c r="O32" s="27"/>
      <c r="P32" s="23"/>
      <c r="Q32" s="22"/>
      <c r="R32" s="21"/>
      <c r="S32" s="27"/>
      <c r="T32" s="23"/>
      <c r="U32" s="22"/>
      <c r="V32" s="21"/>
      <c r="W32" s="29" t="s">
        <v>563</v>
      </c>
      <c r="X32" s="22" t="s">
        <v>564</v>
      </c>
    </row>
    <row r="33" spans="1:24" s="95" customFormat="1" x14ac:dyDescent="0.25">
      <c r="A33" s="21" t="s">
        <v>879</v>
      </c>
      <c r="B33" s="91" t="s">
        <v>879</v>
      </c>
      <c r="C33" s="30" t="s">
        <v>15</v>
      </c>
      <c r="D33" s="30" t="s">
        <v>1083</v>
      </c>
      <c r="E33" s="21" t="s">
        <v>220</v>
      </c>
      <c r="F33" s="23" t="s">
        <v>789</v>
      </c>
      <c r="G33" s="27" t="s">
        <v>633</v>
      </c>
      <c r="H33" s="21" t="s">
        <v>221</v>
      </c>
      <c r="I33" s="22" t="s">
        <v>223</v>
      </c>
      <c r="J33" s="21" t="s">
        <v>212</v>
      </c>
      <c r="K33" s="27" t="s">
        <v>10</v>
      </c>
      <c r="L33" s="30" t="str">
        <f t="shared" si="0"/>
        <v>CO-06707500</v>
      </c>
      <c r="M33" s="22" t="s">
        <v>6</v>
      </c>
      <c r="N33" s="20" t="s">
        <v>255</v>
      </c>
      <c r="O33" s="27"/>
      <c r="P33" s="23"/>
      <c r="Q33" s="22"/>
      <c r="R33" s="20"/>
      <c r="S33" s="27"/>
      <c r="T33" s="23"/>
      <c r="U33" s="22"/>
      <c r="V33" s="20"/>
      <c r="W33" s="29" t="s">
        <v>564</v>
      </c>
      <c r="X33" s="22"/>
    </row>
    <row r="34" spans="1:24" s="95" customFormat="1" x14ac:dyDescent="0.25">
      <c r="A34" s="21" t="s">
        <v>879</v>
      </c>
      <c r="B34" s="91" t="s">
        <v>879</v>
      </c>
      <c r="C34" s="30" t="s">
        <v>15</v>
      </c>
      <c r="D34" s="30" t="s">
        <v>1083</v>
      </c>
      <c r="E34" s="21" t="s">
        <v>220</v>
      </c>
      <c r="F34" s="23" t="s">
        <v>789</v>
      </c>
      <c r="G34" s="27" t="s">
        <v>633</v>
      </c>
      <c r="H34" s="31" t="s">
        <v>718</v>
      </c>
      <c r="I34" s="22" t="s">
        <v>719</v>
      </c>
      <c r="J34" s="21" t="s">
        <v>212</v>
      </c>
      <c r="K34" s="27" t="s">
        <v>10</v>
      </c>
      <c r="L34" s="30" t="str">
        <f t="shared" si="0"/>
        <v>CO-06710385</v>
      </c>
      <c r="M34" s="22" t="s">
        <v>6</v>
      </c>
      <c r="N34" s="20" t="s">
        <v>255</v>
      </c>
      <c r="O34" s="27"/>
      <c r="P34" s="23"/>
      <c r="Q34" s="22"/>
      <c r="R34" s="20"/>
      <c r="S34" s="27"/>
      <c r="T34" s="23"/>
      <c r="U34" s="22"/>
      <c r="V34" s="20"/>
      <c r="W34" s="29" t="s">
        <v>568</v>
      </c>
      <c r="X34" s="22" t="s">
        <v>720</v>
      </c>
    </row>
    <row r="35" spans="1:24" s="22" customFormat="1" x14ac:dyDescent="0.25">
      <c r="A35" s="21" t="s">
        <v>879</v>
      </c>
      <c r="B35" s="91" t="s">
        <v>879</v>
      </c>
      <c r="C35" s="30" t="s">
        <v>15</v>
      </c>
      <c r="D35" s="30" t="s">
        <v>1083</v>
      </c>
      <c r="E35" s="21" t="s">
        <v>239</v>
      </c>
      <c r="F35" s="23" t="s">
        <v>819</v>
      </c>
      <c r="G35" s="27" t="s">
        <v>634</v>
      </c>
      <c r="H35" s="21" t="s">
        <v>228</v>
      </c>
      <c r="I35" s="100" t="s">
        <v>229</v>
      </c>
      <c r="J35" s="101" t="s">
        <v>212</v>
      </c>
      <c r="K35" s="105" t="s">
        <v>10</v>
      </c>
      <c r="L35" s="106" t="str">
        <f t="shared" si="0"/>
        <v>CO-06719505</v>
      </c>
      <c r="M35" s="22" t="s">
        <v>6</v>
      </c>
      <c r="N35" s="21" t="s">
        <v>255</v>
      </c>
      <c r="O35" s="105"/>
      <c r="P35" s="104"/>
      <c r="R35" s="21"/>
      <c r="S35" s="105"/>
      <c r="T35" s="104"/>
      <c r="V35" s="21"/>
      <c r="W35" s="29" t="s">
        <v>564</v>
      </c>
      <c r="X35" s="22" t="s">
        <v>659</v>
      </c>
    </row>
    <row r="36" spans="1:24" s="22" customFormat="1" x14ac:dyDescent="0.25">
      <c r="A36" s="21" t="s">
        <v>879</v>
      </c>
      <c r="B36" s="91" t="s">
        <v>879</v>
      </c>
      <c r="C36" s="30" t="s">
        <v>15</v>
      </c>
      <c r="D36" s="30" t="s">
        <v>1083</v>
      </c>
      <c r="E36" s="21" t="s">
        <v>239</v>
      </c>
      <c r="F36" s="23" t="s">
        <v>819</v>
      </c>
      <c r="G36" s="27" t="s">
        <v>633</v>
      </c>
      <c r="H36" s="21" t="s">
        <v>228</v>
      </c>
      <c r="I36" s="100" t="s">
        <v>229</v>
      </c>
      <c r="J36" s="21" t="s">
        <v>212</v>
      </c>
      <c r="K36" s="27" t="s">
        <v>10</v>
      </c>
      <c r="L36" s="30" t="str">
        <f t="shared" si="0"/>
        <v>CO-06719505</v>
      </c>
      <c r="M36" s="22" t="s">
        <v>6</v>
      </c>
      <c r="N36" s="20" t="s">
        <v>255</v>
      </c>
      <c r="O36" s="27" t="s">
        <v>989</v>
      </c>
      <c r="P36" s="96" t="s">
        <v>228</v>
      </c>
      <c r="Q36" s="22" t="s">
        <v>6</v>
      </c>
      <c r="R36" s="20" t="s">
        <v>1003</v>
      </c>
      <c r="S36" s="27"/>
      <c r="T36" s="23"/>
      <c r="V36" s="20"/>
      <c r="W36" s="29" t="s">
        <v>564</v>
      </c>
      <c r="X36" s="22" t="s">
        <v>1008</v>
      </c>
    </row>
    <row r="37" spans="1:24" s="22" customFormat="1" x14ac:dyDescent="0.25">
      <c r="A37" s="21" t="s">
        <v>879</v>
      </c>
      <c r="B37" s="91" t="s">
        <v>879</v>
      </c>
      <c r="C37" s="30" t="s">
        <v>15</v>
      </c>
      <c r="D37" s="30" t="s">
        <v>1083</v>
      </c>
      <c r="E37" s="21" t="s">
        <v>240</v>
      </c>
      <c r="F37" s="23" t="s">
        <v>790</v>
      </c>
      <c r="G37" s="27" t="s">
        <v>634</v>
      </c>
      <c r="H37" s="21" t="s">
        <v>242</v>
      </c>
      <c r="I37" s="100" t="s">
        <v>245</v>
      </c>
      <c r="J37" s="101" t="s">
        <v>212</v>
      </c>
      <c r="K37" s="105" t="s">
        <v>10</v>
      </c>
      <c r="L37" s="106" t="str">
        <f t="shared" si="0"/>
        <v>CO-06724000</v>
      </c>
      <c r="M37" s="22" t="s">
        <v>6</v>
      </c>
      <c r="N37" s="21" t="s">
        <v>255</v>
      </c>
      <c r="O37" s="105"/>
      <c r="P37" s="104"/>
      <c r="R37" s="21"/>
      <c r="S37" s="105"/>
      <c r="T37" s="104"/>
      <c r="V37" s="21"/>
      <c r="W37" s="29" t="s">
        <v>569</v>
      </c>
      <c r="X37" s="22" t="s">
        <v>660</v>
      </c>
    </row>
    <row r="38" spans="1:24" s="22" customFormat="1" x14ac:dyDescent="0.25">
      <c r="A38" s="21" t="s">
        <v>879</v>
      </c>
      <c r="B38" s="91" t="s">
        <v>879</v>
      </c>
      <c r="C38" s="30" t="s">
        <v>15</v>
      </c>
      <c r="D38" s="30" t="s">
        <v>1083</v>
      </c>
      <c r="E38" s="21" t="s">
        <v>240</v>
      </c>
      <c r="F38" s="23" t="s">
        <v>790</v>
      </c>
      <c r="G38" s="27" t="s">
        <v>634</v>
      </c>
      <c r="H38" s="21" t="s">
        <v>243</v>
      </c>
      <c r="I38" s="100" t="s">
        <v>246</v>
      </c>
      <c r="J38" s="101" t="s">
        <v>212</v>
      </c>
      <c r="K38" s="105" t="s">
        <v>10</v>
      </c>
      <c r="L38" s="106" t="str">
        <f t="shared" si="0"/>
        <v>CO-06727000</v>
      </c>
      <c r="M38" s="22" t="s">
        <v>6</v>
      </c>
      <c r="N38" s="21" t="s">
        <v>255</v>
      </c>
      <c r="O38" s="105"/>
      <c r="P38" s="104"/>
      <c r="R38" s="21"/>
      <c r="S38" s="105"/>
      <c r="T38" s="104"/>
      <c r="V38" s="21"/>
      <c r="W38" s="29" t="s">
        <v>569</v>
      </c>
      <c r="X38" s="22" t="s">
        <v>660</v>
      </c>
    </row>
    <row r="39" spans="1:24" s="22" customFormat="1" x14ac:dyDescent="0.25">
      <c r="A39" s="21" t="s">
        <v>879</v>
      </c>
      <c r="B39" s="91" t="s">
        <v>879</v>
      </c>
      <c r="C39" s="30" t="s">
        <v>15</v>
      </c>
      <c r="D39" s="30" t="s">
        <v>1083</v>
      </c>
      <c r="E39" s="21" t="s">
        <v>240</v>
      </c>
      <c r="F39" s="23" t="s">
        <v>790</v>
      </c>
      <c r="G39" s="27" t="s">
        <v>634</v>
      </c>
      <c r="H39" s="21" t="s">
        <v>241</v>
      </c>
      <c r="I39" s="100" t="s">
        <v>244</v>
      </c>
      <c r="J39" s="101" t="s">
        <v>212</v>
      </c>
      <c r="K39" s="105" t="s">
        <v>10</v>
      </c>
      <c r="L39" s="106" t="str">
        <f t="shared" si="0"/>
        <v>CO-06729500</v>
      </c>
      <c r="M39" s="22" t="s">
        <v>6</v>
      </c>
      <c r="N39" s="21" t="s">
        <v>255</v>
      </c>
      <c r="O39" s="105"/>
      <c r="P39" s="104"/>
      <c r="R39" s="21"/>
      <c r="S39" s="105"/>
      <c r="T39" s="104"/>
      <c r="V39" s="21"/>
      <c r="W39" s="29" t="s">
        <v>569</v>
      </c>
      <c r="X39" s="22" t="s">
        <v>661</v>
      </c>
    </row>
    <row r="40" spans="1:24" s="22" customFormat="1" x14ac:dyDescent="0.25">
      <c r="A40" s="21" t="s">
        <v>879</v>
      </c>
      <c r="B40" s="91" t="s">
        <v>879</v>
      </c>
      <c r="C40" s="30" t="s">
        <v>15</v>
      </c>
      <c r="D40" s="30" t="s">
        <v>1083</v>
      </c>
      <c r="E40" s="21" t="s">
        <v>240</v>
      </c>
      <c r="F40" s="23" t="s">
        <v>790</v>
      </c>
      <c r="G40" s="27" t="s">
        <v>628</v>
      </c>
      <c r="H40" s="21" t="s">
        <v>248</v>
      </c>
      <c r="I40" s="22" t="s">
        <v>252</v>
      </c>
      <c r="J40" s="23" t="s">
        <v>212</v>
      </c>
      <c r="K40" s="27" t="s">
        <v>10</v>
      </c>
      <c r="L40" s="30" t="str">
        <f t="shared" si="0"/>
        <v>CO-06016130</v>
      </c>
      <c r="M40" s="22" t="s">
        <v>8</v>
      </c>
      <c r="N40" s="21" t="s">
        <v>9</v>
      </c>
      <c r="O40" s="27"/>
      <c r="P40" s="23"/>
      <c r="R40" s="21"/>
      <c r="S40" s="27"/>
      <c r="T40" s="23"/>
      <c r="V40" s="21"/>
      <c r="W40" s="29" t="s">
        <v>564</v>
      </c>
      <c r="X40" s="22" t="s">
        <v>564</v>
      </c>
    </row>
    <row r="41" spans="1:24" s="22" customFormat="1" x14ac:dyDescent="0.25">
      <c r="A41" s="21" t="s">
        <v>879</v>
      </c>
      <c r="B41" s="91" t="s">
        <v>879</v>
      </c>
      <c r="C41" s="30" t="s">
        <v>15</v>
      </c>
      <c r="D41" s="30" t="s">
        <v>1083</v>
      </c>
      <c r="E41" s="21" t="s">
        <v>240</v>
      </c>
      <c r="F41" s="23" t="s">
        <v>790</v>
      </c>
      <c r="G41" s="27" t="s">
        <v>628</v>
      </c>
      <c r="H41" s="21" t="s">
        <v>249</v>
      </c>
      <c r="I41" s="22" t="s">
        <v>253</v>
      </c>
      <c r="J41" s="23" t="s">
        <v>212</v>
      </c>
      <c r="K41" s="27" t="s">
        <v>10</v>
      </c>
      <c r="L41" s="30" t="str">
        <f t="shared" si="0"/>
        <v>CO-06016220</v>
      </c>
      <c r="M41" s="22" t="s">
        <v>8</v>
      </c>
      <c r="N41" s="21" t="s">
        <v>9</v>
      </c>
      <c r="O41" s="27"/>
      <c r="P41" s="23"/>
      <c r="R41" s="21"/>
      <c r="S41" s="27"/>
      <c r="T41" s="23"/>
      <c r="V41" s="21"/>
      <c r="W41" s="29" t="s">
        <v>564</v>
      </c>
      <c r="X41" s="22" t="s">
        <v>564</v>
      </c>
    </row>
    <row r="42" spans="1:24" s="22" customFormat="1" x14ac:dyDescent="0.25">
      <c r="A42" s="21" t="s">
        <v>879</v>
      </c>
      <c r="B42" s="91" t="s">
        <v>879</v>
      </c>
      <c r="C42" s="30" t="s">
        <v>15</v>
      </c>
      <c r="D42" s="30" t="s">
        <v>1083</v>
      </c>
      <c r="E42" s="21" t="s">
        <v>240</v>
      </c>
      <c r="F42" s="23" t="s">
        <v>790</v>
      </c>
      <c r="G42" s="27" t="s">
        <v>628</v>
      </c>
      <c r="H42" s="21" t="s">
        <v>571</v>
      </c>
      <c r="I42" s="22" t="s">
        <v>572</v>
      </c>
      <c r="J42" s="23" t="s">
        <v>212</v>
      </c>
      <c r="K42" s="27" t="s">
        <v>10</v>
      </c>
      <c r="L42" s="30" t="str">
        <f t="shared" si="0"/>
        <v>CO-06016260</v>
      </c>
      <c r="M42" s="22" t="s">
        <v>8</v>
      </c>
      <c r="N42" s="21" t="s">
        <v>9</v>
      </c>
      <c r="O42" s="27"/>
      <c r="P42" s="23"/>
      <c r="R42" s="21"/>
      <c r="S42" s="27"/>
      <c r="T42" s="23"/>
      <c r="V42" s="21"/>
      <c r="W42" s="29" t="s">
        <v>570</v>
      </c>
      <c r="X42" s="22" t="s">
        <v>691</v>
      </c>
    </row>
    <row r="43" spans="1:24" s="22" customFormat="1" x14ac:dyDescent="0.25">
      <c r="A43" s="21" t="s">
        <v>879</v>
      </c>
      <c r="B43" s="91" t="s">
        <v>879</v>
      </c>
      <c r="C43" s="30" t="s">
        <v>15</v>
      </c>
      <c r="D43" s="30" t="s">
        <v>1083</v>
      </c>
      <c r="E43" s="21" t="s">
        <v>240</v>
      </c>
      <c r="F43" s="23" t="s">
        <v>790</v>
      </c>
      <c r="G43" s="27" t="s">
        <v>628</v>
      </c>
      <c r="H43" s="21" t="s">
        <v>250</v>
      </c>
      <c r="I43" s="22" t="s">
        <v>254</v>
      </c>
      <c r="J43" s="23" t="s">
        <v>212</v>
      </c>
      <c r="K43" s="27" t="s">
        <v>10</v>
      </c>
      <c r="L43" s="30" t="str">
        <f t="shared" si="0"/>
        <v>CO-06016290</v>
      </c>
      <c r="M43" s="22" t="s">
        <v>8</v>
      </c>
      <c r="N43" s="21" t="s">
        <v>9</v>
      </c>
      <c r="O43" s="27"/>
      <c r="P43" s="23"/>
      <c r="R43" s="21"/>
      <c r="S43" s="27"/>
      <c r="T43" s="23"/>
      <c r="V43" s="21"/>
      <c r="W43" s="29" t="s">
        <v>564</v>
      </c>
      <c r="X43" s="22" t="s">
        <v>564</v>
      </c>
    </row>
    <row r="44" spans="1:24" s="22" customFormat="1" x14ac:dyDescent="0.25">
      <c r="A44" s="21" t="s">
        <v>879</v>
      </c>
      <c r="B44" s="91" t="s">
        <v>879</v>
      </c>
      <c r="C44" s="30" t="s">
        <v>15</v>
      </c>
      <c r="D44" s="30" t="s">
        <v>1083</v>
      </c>
      <c r="E44" s="21" t="s">
        <v>240</v>
      </c>
      <c r="F44" s="23" t="s">
        <v>790</v>
      </c>
      <c r="G44" s="27" t="s">
        <v>628</v>
      </c>
      <c r="H44" s="21" t="s">
        <v>247</v>
      </c>
      <c r="I44" s="22" t="s">
        <v>251</v>
      </c>
      <c r="J44" s="23" t="s">
        <v>212</v>
      </c>
      <c r="K44" s="27" t="s">
        <v>10</v>
      </c>
      <c r="L44" s="30" t="str">
        <f t="shared" si="0"/>
        <v>CO-06016300</v>
      </c>
      <c r="M44" s="22" t="s">
        <v>8</v>
      </c>
      <c r="N44" s="21" t="s">
        <v>9</v>
      </c>
      <c r="O44" s="27"/>
      <c r="P44" s="23"/>
      <c r="R44" s="21"/>
      <c r="S44" s="27"/>
      <c r="T44" s="23"/>
      <c r="V44" s="21"/>
      <c r="W44" s="29" t="s">
        <v>564</v>
      </c>
      <c r="X44" s="22" t="s">
        <v>564</v>
      </c>
    </row>
    <row r="45" spans="1:24" s="22" customFormat="1" x14ac:dyDescent="0.25">
      <c r="A45" s="21" t="s">
        <v>879</v>
      </c>
      <c r="B45" s="91" t="s">
        <v>879</v>
      </c>
      <c r="C45" s="30" t="s">
        <v>15</v>
      </c>
      <c r="D45" s="30" t="s">
        <v>1083</v>
      </c>
      <c r="E45" s="21" t="s">
        <v>240</v>
      </c>
      <c r="F45" s="23" t="s">
        <v>790</v>
      </c>
      <c r="G45" s="27" t="s">
        <v>633</v>
      </c>
      <c r="H45" s="21" t="s">
        <v>242</v>
      </c>
      <c r="I45" s="100" t="s">
        <v>245</v>
      </c>
      <c r="J45" s="21" t="s">
        <v>212</v>
      </c>
      <c r="K45" s="27" t="s">
        <v>10</v>
      </c>
      <c r="L45" s="30" t="str">
        <f t="shared" si="0"/>
        <v>CO-06724000</v>
      </c>
      <c r="M45" s="22" t="s">
        <v>6</v>
      </c>
      <c r="N45" s="20" t="s">
        <v>255</v>
      </c>
      <c r="O45" s="27"/>
      <c r="P45" s="23"/>
      <c r="R45" s="20"/>
      <c r="S45" s="27"/>
      <c r="T45" s="23"/>
      <c r="V45" s="20"/>
      <c r="W45" s="29" t="s">
        <v>569</v>
      </c>
    </row>
    <row r="46" spans="1:24" s="22" customFormat="1" x14ac:dyDescent="0.25">
      <c r="A46" s="21" t="s">
        <v>879</v>
      </c>
      <c r="B46" s="91" t="s">
        <v>879</v>
      </c>
      <c r="C46" s="30" t="s">
        <v>15</v>
      </c>
      <c r="D46" s="30" t="s">
        <v>1083</v>
      </c>
      <c r="E46" s="21" t="s">
        <v>240</v>
      </c>
      <c r="F46" s="23" t="s">
        <v>790</v>
      </c>
      <c r="G46" s="27" t="s">
        <v>633</v>
      </c>
      <c r="H46" s="21" t="s">
        <v>243</v>
      </c>
      <c r="I46" s="100" t="s">
        <v>246</v>
      </c>
      <c r="J46" s="21" t="s">
        <v>212</v>
      </c>
      <c r="K46" s="27" t="s">
        <v>10</v>
      </c>
      <c r="L46" s="30" t="str">
        <f t="shared" si="0"/>
        <v>CO-06727000</v>
      </c>
      <c r="M46" s="22" t="s">
        <v>6</v>
      </c>
      <c r="N46" s="20" t="s">
        <v>255</v>
      </c>
      <c r="O46" s="27"/>
      <c r="P46" s="23"/>
      <c r="R46" s="20"/>
      <c r="S46" s="27"/>
      <c r="T46" s="23"/>
      <c r="V46" s="20"/>
      <c r="W46" s="29" t="s">
        <v>569</v>
      </c>
    </row>
    <row r="47" spans="1:24" s="22" customFormat="1" x14ac:dyDescent="0.25">
      <c r="A47" s="21" t="s">
        <v>879</v>
      </c>
      <c r="B47" s="91" t="s">
        <v>879</v>
      </c>
      <c r="C47" s="30" t="s">
        <v>15</v>
      </c>
      <c r="D47" s="30" t="s">
        <v>1083</v>
      </c>
      <c r="E47" s="21" t="s">
        <v>240</v>
      </c>
      <c r="F47" s="23" t="s">
        <v>790</v>
      </c>
      <c r="G47" s="27" t="s">
        <v>633</v>
      </c>
      <c r="H47" s="21" t="s">
        <v>241</v>
      </c>
      <c r="I47" s="100" t="s">
        <v>244</v>
      </c>
      <c r="J47" s="21" t="s">
        <v>212</v>
      </c>
      <c r="K47" s="27" t="s">
        <v>10</v>
      </c>
      <c r="L47" s="30" t="str">
        <f t="shared" si="0"/>
        <v>CO-06729500</v>
      </c>
      <c r="M47" s="22" t="s">
        <v>6</v>
      </c>
      <c r="N47" s="20" t="s">
        <v>255</v>
      </c>
      <c r="O47" s="27"/>
      <c r="P47" s="23"/>
      <c r="R47" s="20"/>
      <c r="S47" s="27"/>
      <c r="T47" s="23"/>
      <c r="V47" s="20"/>
      <c r="W47" s="29" t="s">
        <v>569</v>
      </c>
      <c r="X47" s="22" t="s">
        <v>643</v>
      </c>
    </row>
    <row r="48" spans="1:24" s="22" customFormat="1" x14ac:dyDescent="0.25">
      <c r="A48" s="21" t="s">
        <v>879</v>
      </c>
      <c r="B48" s="91" t="s">
        <v>879</v>
      </c>
      <c r="C48" s="30" t="s">
        <v>15</v>
      </c>
      <c r="D48" s="30" t="s">
        <v>1083</v>
      </c>
      <c r="E48" s="21" t="s">
        <v>270</v>
      </c>
      <c r="F48" s="23" t="s">
        <v>791</v>
      </c>
      <c r="G48" s="27" t="s">
        <v>634</v>
      </c>
      <c r="H48" s="21" t="s">
        <v>341</v>
      </c>
      <c r="I48" s="107" t="s">
        <v>342</v>
      </c>
      <c r="J48" s="101" t="s">
        <v>212</v>
      </c>
      <c r="K48" s="105" t="s">
        <v>10</v>
      </c>
      <c r="L48" s="106" t="str">
        <f t="shared" si="0"/>
        <v>CO-06738000</v>
      </c>
      <c r="M48" s="22" t="s">
        <v>6</v>
      </c>
      <c r="N48" s="21" t="s">
        <v>255</v>
      </c>
      <c r="O48" s="105"/>
      <c r="P48" s="104"/>
      <c r="R48" s="21"/>
      <c r="S48" s="105"/>
      <c r="T48" s="104"/>
      <c r="V48" s="21"/>
      <c r="W48" s="29" t="s">
        <v>569</v>
      </c>
      <c r="X48" s="22" t="s">
        <v>660</v>
      </c>
    </row>
    <row r="49" spans="1:24" s="24" customFormat="1" x14ac:dyDescent="0.25">
      <c r="A49" s="21" t="s">
        <v>879</v>
      </c>
      <c r="B49" s="91" t="s">
        <v>879</v>
      </c>
      <c r="C49" s="30" t="s">
        <v>15</v>
      </c>
      <c r="D49" s="30" t="s">
        <v>1083</v>
      </c>
      <c r="E49" s="21" t="s">
        <v>270</v>
      </c>
      <c r="F49" s="23" t="s">
        <v>791</v>
      </c>
      <c r="G49" s="27" t="s">
        <v>628</v>
      </c>
      <c r="H49" s="21" t="s">
        <v>344</v>
      </c>
      <c r="I49" s="22" t="s">
        <v>352</v>
      </c>
      <c r="J49" s="23" t="s">
        <v>212</v>
      </c>
      <c r="K49" s="27" t="s">
        <v>10</v>
      </c>
      <c r="L49" s="30" t="str">
        <f t="shared" si="0"/>
        <v>CO-06016040</v>
      </c>
      <c r="M49" s="22" t="s">
        <v>8</v>
      </c>
      <c r="N49" s="21" t="s">
        <v>9</v>
      </c>
      <c r="O49" s="27"/>
      <c r="P49" s="23"/>
      <c r="Q49" s="22"/>
      <c r="R49" s="21"/>
      <c r="S49" s="27"/>
      <c r="T49" s="23"/>
      <c r="U49" s="22"/>
      <c r="V49" s="21"/>
      <c r="W49" s="29" t="s">
        <v>569</v>
      </c>
      <c r="X49" s="22" t="s">
        <v>692</v>
      </c>
    </row>
    <row r="50" spans="1:24" s="24" customFormat="1" x14ac:dyDescent="0.25">
      <c r="A50" s="21" t="s">
        <v>879</v>
      </c>
      <c r="B50" s="91" t="s">
        <v>879</v>
      </c>
      <c r="C50" s="30" t="s">
        <v>15</v>
      </c>
      <c r="D50" s="30" t="s">
        <v>1083</v>
      </c>
      <c r="E50" s="21" t="s">
        <v>270</v>
      </c>
      <c r="F50" s="23" t="s">
        <v>791</v>
      </c>
      <c r="G50" s="27" t="s">
        <v>628</v>
      </c>
      <c r="H50" s="21" t="s">
        <v>574</v>
      </c>
      <c r="I50" s="22" t="s">
        <v>575</v>
      </c>
      <c r="J50" s="23" t="s">
        <v>212</v>
      </c>
      <c r="K50" s="27" t="s">
        <v>10</v>
      </c>
      <c r="L50" s="30" t="str">
        <f t="shared" si="0"/>
        <v>CO-06016060</v>
      </c>
      <c r="M50" s="22" t="s">
        <v>8</v>
      </c>
      <c r="N50" s="21" t="s">
        <v>9</v>
      </c>
      <c r="O50" s="27"/>
      <c r="P50" s="23"/>
      <c r="Q50" s="22"/>
      <c r="R50" s="21"/>
      <c r="S50" s="27"/>
      <c r="T50" s="23"/>
      <c r="U50" s="22"/>
      <c r="V50" s="21"/>
      <c r="W50" s="29" t="s">
        <v>573</v>
      </c>
      <c r="X50" s="22" t="s">
        <v>564</v>
      </c>
    </row>
    <row r="51" spans="1:24" s="22" customFormat="1" x14ac:dyDescent="0.25">
      <c r="A51" s="21" t="s">
        <v>879</v>
      </c>
      <c r="B51" s="91" t="s">
        <v>879</v>
      </c>
      <c r="C51" s="30" t="s">
        <v>15</v>
      </c>
      <c r="D51" s="30" t="s">
        <v>1083</v>
      </c>
      <c r="E51" s="21" t="s">
        <v>270</v>
      </c>
      <c r="F51" s="23" t="s">
        <v>791</v>
      </c>
      <c r="G51" s="27" t="s">
        <v>628</v>
      </c>
      <c r="H51" s="21" t="s">
        <v>576</v>
      </c>
      <c r="I51" s="22" t="s">
        <v>577</v>
      </c>
      <c r="J51" s="23" t="s">
        <v>212</v>
      </c>
      <c r="K51" s="27" t="s">
        <v>10</v>
      </c>
      <c r="L51" s="30" t="str">
        <f t="shared" si="0"/>
        <v>CO-06016180</v>
      </c>
      <c r="M51" s="22" t="s">
        <v>8</v>
      </c>
      <c r="N51" s="21" t="s">
        <v>9</v>
      </c>
      <c r="O51" s="27"/>
      <c r="P51" s="23"/>
      <c r="R51" s="21"/>
      <c r="S51" s="27"/>
      <c r="T51" s="23"/>
      <c r="V51" s="21"/>
      <c r="W51" s="29" t="s">
        <v>573</v>
      </c>
      <c r="X51" s="22" t="s">
        <v>692</v>
      </c>
    </row>
    <row r="52" spans="1:24" s="22" customFormat="1" x14ac:dyDescent="0.25">
      <c r="A52" s="21" t="s">
        <v>879</v>
      </c>
      <c r="B52" s="91" t="s">
        <v>879</v>
      </c>
      <c r="C52" s="30" t="s">
        <v>15</v>
      </c>
      <c r="D52" s="30" t="s">
        <v>1083</v>
      </c>
      <c r="E52" s="21" t="s">
        <v>270</v>
      </c>
      <c r="F52" s="23" t="s">
        <v>791</v>
      </c>
      <c r="G52" s="27" t="s">
        <v>628</v>
      </c>
      <c r="H52" s="21" t="s">
        <v>578</v>
      </c>
      <c r="I52" s="22" t="s">
        <v>579</v>
      </c>
      <c r="J52" s="23" t="s">
        <v>212</v>
      </c>
      <c r="K52" s="27" t="s">
        <v>10</v>
      </c>
      <c r="L52" s="30" t="str">
        <f t="shared" si="0"/>
        <v>CO-06016190</v>
      </c>
      <c r="M52" s="22" t="s">
        <v>8</v>
      </c>
      <c r="N52" s="21" t="s">
        <v>9</v>
      </c>
      <c r="O52" s="27"/>
      <c r="P52" s="23"/>
      <c r="R52" s="21"/>
      <c r="S52" s="27"/>
      <c r="T52" s="23"/>
      <c r="V52" s="21"/>
      <c r="W52" s="29" t="s">
        <v>573</v>
      </c>
      <c r="X52" s="22" t="s">
        <v>692</v>
      </c>
    </row>
    <row r="53" spans="1:24" s="22" customFormat="1" x14ac:dyDescent="0.25">
      <c r="A53" s="21" t="s">
        <v>879</v>
      </c>
      <c r="B53" s="91" t="s">
        <v>879</v>
      </c>
      <c r="C53" s="30" t="s">
        <v>15</v>
      </c>
      <c r="D53" s="30" t="s">
        <v>1083</v>
      </c>
      <c r="E53" s="21" t="s">
        <v>270</v>
      </c>
      <c r="F53" s="23" t="s">
        <v>791</v>
      </c>
      <c r="G53" s="27" t="s">
        <v>628</v>
      </c>
      <c r="H53" s="21" t="s">
        <v>580</v>
      </c>
      <c r="I53" s="22" t="s">
        <v>581</v>
      </c>
      <c r="J53" s="23" t="s">
        <v>212</v>
      </c>
      <c r="K53" s="27" t="s">
        <v>10</v>
      </c>
      <c r="L53" s="30" t="str">
        <f t="shared" si="0"/>
        <v>CO-06016200</v>
      </c>
      <c r="M53" s="22" t="s">
        <v>8</v>
      </c>
      <c r="N53" s="21" t="s">
        <v>9</v>
      </c>
      <c r="O53" s="27"/>
      <c r="P53" s="23"/>
      <c r="R53" s="21"/>
      <c r="S53" s="27"/>
      <c r="T53" s="23"/>
      <c r="V53" s="21"/>
      <c r="W53" s="29" t="s">
        <v>573</v>
      </c>
      <c r="X53" s="22" t="s">
        <v>692</v>
      </c>
    </row>
    <row r="54" spans="1:24" s="22" customFormat="1" x14ac:dyDescent="0.25">
      <c r="A54" s="21" t="s">
        <v>879</v>
      </c>
      <c r="B54" s="91" t="s">
        <v>879</v>
      </c>
      <c r="C54" s="30" t="s">
        <v>15</v>
      </c>
      <c r="D54" s="30" t="s">
        <v>1083</v>
      </c>
      <c r="E54" s="21" t="s">
        <v>270</v>
      </c>
      <c r="F54" s="23" t="s">
        <v>791</v>
      </c>
      <c r="G54" s="27" t="s">
        <v>628</v>
      </c>
      <c r="H54" s="31" t="s">
        <v>679</v>
      </c>
      <c r="I54" s="21" t="s">
        <v>582</v>
      </c>
      <c r="J54" s="23" t="s">
        <v>212</v>
      </c>
      <c r="K54" s="27" t="s">
        <v>10</v>
      </c>
      <c r="L54" s="30" t="str">
        <f t="shared" si="0"/>
        <v>CO-09009160</v>
      </c>
      <c r="M54" s="22" t="s">
        <v>8</v>
      </c>
      <c r="N54" s="21" t="s">
        <v>9</v>
      </c>
      <c r="O54" s="27"/>
      <c r="P54" s="23"/>
      <c r="R54" s="21"/>
      <c r="S54" s="27"/>
      <c r="T54" s="23"/>
      <c r="V54" s="21"/>
      <c r="W54" s="29" t="s">
        <v>573</v>
      </c>
      <c r="X54" s="22" t="s">
        <v>564</v>
      </c>
    </row>
    <row r="55" spans="1:24" s="22" customFormat="1" x14ac:dyDescent="0.25">
      <c r="A55" s="21" t="s">
        <v>879</v>
      </c>
      <c r="B55" s="91" t="s">
        <v>879</v>
      </c>
      <c r="C55" s="30" t="s">
        <v>15</v>
      </c>
      <c r="D55" s="30" t="s">
        <v>1083</v>
      </c>
      <c r="E55" s="21" t="s">
        <v>270</v>
      </c>
      <c r="F55" s="23" t="s">
        <v>791</v>
      </c>
      <c r="G55" s="27" t="s">
        <v>628</v>
      </c>
      <c r="H55" s="31" t="s">
        <v>681</v>
      </c>
      <c r="I55" s="21" t="s">
        <v>680</v>
      </c>
      <c r="J55" s="23" t="s">
        <v>212</v>
      </c>
      <c r="K55" s="27" t="s">
        <v>10</v>
      </c>
      <c r="L55" s="30" t="str">
        <f t="shared" si="0"/>
        <v>CO-09009060</v>
      </c>
      <c r="M55" s="22" t="s">
        <v>8</v>
      </c>
      <c r="N55" s="21" t="s">
        <v>9</v>
      </c>
      <c r="O55" s="27"/>
      <c r="P55" s="23"/>
      <c r="R55" s="21"/>
      <c r="S55" s="27"/>
      <c r="T55" s="23"/>
      <c r="V55" s="21"/>
      <c r="W55" s="29" t="s">
        <v>573</v>
      </c>
      <c r="X55" s="22" t="s">
        <v>564</v>
      </c>
    </row>
    <row r="56" spans="1:24" s="22" customFormat="1" x14ac:dyDescent="0.25">
      <c r="A56" s="21" t="s">
        <v>879</v>
      </c>
      <c r="B56" s="91" t="s">
        <v>879</v>
      </c>
      <c r="C56" s="30" t="s">
        <v>15</v>
      </c>
      <c r="D56" s="30" t="s">
        <v>1083</v>
      </c>
      <c r="E56" s="21" t="s">
        <v>270</v>
      </c>
      <c r="F56" s="23" t="s">
        <v>791</v>
      </c>
      <c r="G56" s="27" t="s">
        <v>633</v>
      </c>
      <c r="H56" s="21" t="s">
        <v>341</v>
      </c>
      <c r="I56" s="21" t="s">
        <v>342</v>
      </c>
      <c r="J56" s="21" t="s">
        <v>212</v>
      </c>
      <c r="K56" s="27" t="s">
        <v>10</v>
      </c>
      <c r="L56" s="30" t="str">
        <f t="shared" si="0"/>
        <v>CO-06738000</v>
      </c>
      <c r="M56" s="22" t="s">
        <v>6</v>
      </c>
      <c r="N56" s="20" t="s">
        <v>255</v>
      </c>
      <c r="O56" s="27"/>
      <c r="P56" s="23"/>
      <c r="R56" s="20"/>
      <c r="S56" s="27"/>
      <c r="T56" s="23"/>
      <c r="V56" s="20"/>
      <c r="W56" s="29" t="s">
        <v>583</v>
      </c>
    </row>
    <row r="57" spans="1:24" s="22" customFormat="1" x14ac:dyDescent="0.25">
      <c r="A57" s="21" t="s">
        <v>879</v>
      </c>
      <c r="B57" s="91" t="s">
        <v>879</v>
      </c>
      <c r="C57" s="30" t="s">
        <v>15</v>
      </c>
      <c r="D57" s="30" t="s">
        <v>1083</v>
      </c>
      <c r="E57" s="21" t="s">
        <v>271</v>
      </c>
      <c r="F57" s="23" t="s">
        <v>821</v>
      </c>
      <c r="G57" s="27" t="s">
        <v>634</v>
      </c>
      <c r="H57" s="21" t="s">
        <v>359</v>
      </c>
      <c r="I57" s="100" t="s">
        <v>360</v>
      </c>
      <c r="J57" s="101" t="s">
        <v>212</v>
      </c>
      <c r="K57" s="105" t="s">
        <v>10</v>
      </c>
      <c r="L57" s="106" t="str">
        <f t="shared" si="0"/>
        <v>CO-06752000</v>
      </c>
      <c r="M57" s="22" t="s">
        <v>6</v>
      </c>
      <c r="N57" s="21" t="s">
        <v>255</v>
      </c>
      <c r="O57" s="105"/>
      <c r="P57" s="104"/>
      <c r="R57" s="21"/>
      <c r="S57" s="105"/>
      <c r="T57" s="104"/>
      <c r="V57" s="21"/>
      <c r="W57" s="29" t="s">
        <v>569</v>
      </c>
      <c r="X57" s="22" t="s">
        <v>660</v>
      </c>
    </row>
    <row r="58" spans="1:24" s="22" customFormat="1" x14ac:dyDescent="0.25">
      <c r="A58" s="21" t="s">
        <v>879</v>
      </c>
      <c r="B58" s="91" t="s">
        <v>879</v>
      </c>
      <c r="C58" s="30" t="s">
        <v>15</v>
      </c>
      <c r="D58" s="30" t="s">
        <v>1083</v>
      </c>
      <c r="E58" s="21" t="s">
        <v>271</v>
      </c>
      <c r="F58" s="23" t="s">
        <v>821</v>
      </c>
      <c r="G58" s="27" t="s">
        <v>628</v>
      </c>
      <c r="H58" s="21" t="s">
        <v>361</v>
      </c>
      <c r="I58" s="22" t="s">
        <v>362</v>
      </c>
      <c r="J58" s="23" t="s">
        <v>212</v>
      </c>
      <c r="K58" s="27" t="s">
        <v>10</v>
      </c>
      <c r="L58" s="30" t="str">
        <f t="shared" si="0"/>
        <v>CO-06016030</v>
      </c>
      <c r="M58" s="22" t="s">
        <v>8</v>
      </c>
      <c r="N58" s="21" t="s">
        <v>9</v>
      </c>
      <c r="O58" s="27"/>
      <c r="P58" s="23"/>
      <c r="R58" s="21"/>
      <c r="S58" s="27"/>
      <c r="T58" s="23"/>
      <c r="V58" s="21"/>
      <c r="W58" s="29" t="s">
        <v>569</v>
      </c>
      <c r="X58" s="22" t="s">
        <v>564</v>
      </c>
    </row>
    <row r="59" spans="1:24" s="22" customFormat="1" x14ac:dyDescent="0.25">
      <c r="A59" s="21" t="s">
        <v>879</v>
      </c>
      <c r="B59" s="91" t="s">
        <v>879</v>
      </c>
      <c r="C59" s="30" t="s">
        <v>15</v>
      </c>
      <c r="D59" s="30" t="s">
        <v>1083</v>
      </c>
      <c r="E59" s="21" t="s">
        <v>271</v>
      </c>
      <c r="F59" s="23" t="s">
        <v>821</v>
      </c>
      <c r="G59" s="27" t="s">
        <v>628</v>
      </c>
      <c r="H59" s="21" t="s">
        <v>345</v>
      </c>
      <c r="I59" s="22" t="s">
        <v>353</v>
      </c>
      <c r="J59" s="23" t="s">
        <v>212</v>
      </c>
      <c r="K59" s="27" t="s">
        <v>10</v>
      </c>
      <c r="L59" s="30" t="str">
        <f t="shared" ref="L59:L122" si="1">CONCATENATE(J59,"-",H59)</f>
        <v>CO-06016050</v>
      </c>
      <c r="M59" s="22" t="s">
        <v>8</v>
      </c>
      <c r="N59" s="21" t="s">
        <v>9</v>
      </c>
      <c r="O59" s="27"/>
      <c r="P59" s="23"/>
      <c r="R59" s="21"/>
      <c r="S59" s="27"/>
      <c r="T59" s="23"/>
      <c r="V59" s="21"/>
      <c r="W59" s="29" t="s">
        <v>569</v>
      </c>
      <c r="X59" s="22" t="s">
        <v>564</v>
      </c>
    </row>
    <row r="60" spans="1:24" s="22" customFormat="1" x14ac:dyDescent="0.25">
      <c r="A60" s="21" t="s">
        <v>879</v>
      </c>
      <c r="B60" s="91" t="s">
        <v>879</v>
      </c>
      <c r="C60" s="30" t="s">
        <v>15</v>
      </c>
      <c r="D60" s="30" t="s">
        <v>1083</v>
      </c>
      <c r="E60" s="21" t="s">
        <v>271</v>
      </c>
      <c r="F60" s="23" t="s">
        <v>821</v>
      </c>
      <c r="G60" s="27" t="s">
        <v>628</v>
      </c>
      <c r="H60" s="21" t="s">
        <v>346</v>
      </c>
      <c r="I60" s="100" t="s">
        <v>354</v>
      </c>
      <c r="J60" s="23" t="s">
        <v>212</v>
      </c>
      <c r="K60" s="27" t="s">
        <v>10</v>
      </c>
      <c r="L60" s="30" t="str">
        <f t="shared" si="1"/>
        <v>CO-06016070</v>
      </c>
      <c r="M60" s="22" t="s">
        <v>8</v>
      </c>
      <c r="N60" s="21" t="s">
        <v>9</v>
      </c>
      <c r="O60" s="27"/>
      <c r="P60" s="23"/>
      <c r="R60" s="21"/>
      <c r="S60" s="27"/>
      <c r="T60" s="23"/>
      <c r="V60" s="21"/>
      <c r="W60" s="29" t="s">
        <v>569</v>
      </c>
      <c r="X60" s="22" t="s">
        <v>564</v>
      </c>
    </row>
    <row r="61" spans="1:24" s="22" customFormat="1" x14ac:dyDescent="0.25">
      <c r="A61" s="21" t="s">
        <v>879</v>
      </c>
      <c r="B61" s="91" t="s">
        <v>879</v>
      </c>
      <c r="C61" s="30" t="s">
        <v>15</v>
      </c>
      <c r="D61" s="30" t="s">
        <v>1083</v>
      </c>
      <c r="E61" s="21" t="s">
        <v>271</v>
      </c>
      <c r="F61" s="23" t="s">
        <v>821</v>
      </c>
      <c r="G61" s="27" t="s">
        <v>628</v>
      </c>
      <c r="H61" s="21" t="s">
        <v>347</v>
      </c>
      <c r="I61" s="22" t="s">
        <v>355</v>
      </c>
      <c r="J61" s="23" t="s">
        <v>212</v>
      </c>
      <c r="K61" s="27" t="s">
        <v>10</v>
      </c>
      <c r="L61" s="30" t="str">
        <f t="shared" si="1"/>
        <v>CO-06016090</v>
      </c>
      <c r="M61" s="22" t="s">
        <v>8</v>
      </c>
      <c r="N61" s="21" t="s">
        <v>9</v>
      </c>
      <c r="O61" s="27"/>
      <c r="P61" s="23"/>
      <c r="R61" s="21"/>
      <c r="S61" s="27"/>
      <c r="T61" s="23"/>
      <c r="V61" s="21"/>
      <c r="W61" s="29" t="s">
        <v>569</v>
      </c>
      <c r="X61" s="22" t="s">
        <v>564</v>
      </c>
    </row>
    <row r="62" spans="1:24" s="22" customFormat="1" x14ac:dyDescent="0.25">
      <c r="A62" s="21" t="s">
        <v>879</v>
      </c>
      <c r="B62" s="91" t="s">
        <v>879</v>
      </c>
      <c r="C62" s="30" t="s">
        <v>15</v>
      </c>
      <c r="D62" s="30" t="s">
        <v>1083</v>
      </c>
      <c r="E62" s="21" t="s">
        <v>271</v>
      </c>
      <c r="F62" s="23" t="s">
        <v>821</v>
      </c>
      <c r="G62" s="27" t="s">
        <v>628</v>
      </c>
      <c r="H62" s="21" t="s">
        <v>348</v>
      </c>
      <c r="I62" s="100" t="s">
        <v>356</v>
      </c>
      <c r="J62" s="23" t="s">
        <v>212</v>
      </c>
      <c r="K62" s="27" t="s">
        <v>10</v>
      </c>
      <c r="L62" s="30" t="str">
        <f t="shared" si="1"/>
        <v>CO-06016120</v>
      </c>
      <c r="M62" s="22" t="s">
        <v>8</v>
      </c>
      <c r="N62" s="21" t="s">
        <v>9</v>
      </c>
      <c r="O62" s="27"/>
      <c r="P62" s="23"/>
      <c r="R62" s="21"/>
      <c r="S62" s="27"/>
      <c r="T62" s="23"/>
      <c r="V62" s="21"/>
      <c r="W62" s="29" t="s">
        <v>569</v>
      </c>
      <c r="X62" s="22" t="s">
        <v>564</v>
      </c>
    </row>
    <row r="63" spans="1:24" s="22" customFormat="1" x14ac:dyDescent="0.25">
      <c r="A63" s="21" t="s">
        <v>879</v>
      </c>
      <c r="B63" s="91" t="s">
        <v>879</v>
      </c>
      <c r="C63" s="30" t="s">
        <v>15</v>
      </c>
      <c r="D63" s="30" t="s">
        <v>1083</v>
      </c>
      <c r="E63" s="21" t="s">
        <v>271</v>
      </c>
      <c r="F63" s="23" t="s">
        <v>821</v>
      </c>
      <c r="G63" s="27" t="s">
        <v>628</v>
      </c>
      <c r="H63" s="21" t="s">
        <v>349</v>
      </c>
      <c r="I63" s="100" t="s">
        <v>357</v>
      </c>
      <c r="J63" s="23" t="s">
        <v>212</v>
      </c>
      <c r="K63" s="27" t="s">
        <v>10</v>
      </c>
      <c r="L63" s="30" t="str">
        <f t="shared" si="1"/>
        <v>CO-06016140</v>
      </c>
      <c r="M63" s="22" t="s">
        <v>8</v>
      </c>
      <c r="N63" s="21" t="s">
        <v>9</v>
      </c>
      <c r="O63" s="27"/>
      <c r="P63" s="23"/>
      <c r="R63" s="21"/>
      <c r="S63" s="27"/>
      <c r="T63" s="23"/>
      <c r="V63" s="21"/>
      <c r="W63" s="29" t="s">
        <v>569</v>
      </c>
      <c r="X63" s="22" t="s">
        <v>564</v>
      </c>
    </row>
    <row r="64" spans="1:24" s="22" customFormat="1" x14ac:dyDescent="0.25">
      <c r="A64" s="21" t="s">
        <v>879</v>
      </c>
      <c r="B64" s="91" t="s">
        <v>879</v>
      </c>
      <c r="C64" s="30" t="s">
        <v>15</v>
      </c>
      <c r="D64" s="30" t="s">
        <v>1083</v>
      </c>
      <c r="E64" s="21" t="s">
        <v>271</v>
      </c>
      <c r="F64" s="23" t="s">
        <v>821</v>
      </c>
      <c r="G64" s="27" t="s">
        <v>628</v>
      </c>
      <c r="H64" s="21" t="s">
        <v>350</v>
      </c>
      <c r="I64" s="100" t="s">
        <v>358</v>
      </c>
      <c r="J64" s="23" t="s">
        <v>212</v>
      </c>
      <c r="K64" s="27" t="s">
        <v>10</v>
      </c>
      <c r="L64" s="30" t="str">
        <f t="shared" si="1"/>
        <v>CO-06016150</v>
      </c>
      <c r="M64" s="22" t="s">
        <v>8</v>
      </c>
      <c r="N64" s="21" t="s">
        <v>9</v>
      </c>
      <c r="O64" s="27"/>
      <c r="P64" s="23"/>
      <c r="R64" s="21"/>
      <c r="S64" s="27"/>
      <c r="T64" s="23"/>
      <c r="V64" s="21"/>
      <c r="W64" s="29" t="s">
        <v>569</v>
      </c>
      <c r="X64" s="22" t="s">
        <v>564</v>
      </c>
    </row>
    <row r="65" spans="1:24" s="22" customFormat="1" x14ac:dyDescent="0.25">
      <c r="A65" s="21" t="s">
        <v>879</v>
      </c>
      <c r="B65" s="91" t="s">
        <v>879</v>
      </c>
      <c r="C65" s="30" t="s">
        <v>15</v>
      </c>
      <c r="D65" s="30" t="s">
        <v>1083</v>
      </c>
      <c r="E65" s="21" t="s">
        <v>271</v>
      </c>
      <c r="F65" s="23" t="s">
        <v>821</v>
      </c>
      <c r="G65" s="27" t="s">
        <v>628</v>
      </c>
      <c r="H65" s="21" t="s">
        <v>343</v>
      </c>
      <c r="I65" s="100" t="s">
        <v>351</v>
      </c>
      <c r="J65" s="23" t="s">
        <v>212</v>
      </c>
      <c r="K65" s="27" t="s">
        <v>10</v>
      </c>
      <c r="L65" s="30" t="str">
        <f t="shared" si="1"/>
        <v>CO-06016310</v>
      </c>
      <c r="M65" s="22" t="s">
        <v>8</v>
      </c>
      <c r="N65" s="21" t="s">
        <v>9</v>
      </c>
      <c r="O65" s="27"/>
      <c r="P65" s="23"/>
      <c r="R65" s="21"/>
      <c r="S65" s="27"/>
      <c r="T65" s="23"/>
      <c r="V65" s="21"/>
      <c r="W65" s="29" t="s">
        <v>569</v>
      </c>
      <c r="X65" s="22" t="s">
        <v>564</v>
      </c>
    </row>
    <row r="66" spans="1:24" s="22" customFormat="1" x14ac:dyDescent="0.25">
      <c r="A66" s="128" t="s">
        <v>879</v>
      </c>
      <c r="B66" s="91" t="s">
        <v>879</v>
      </c>
      <c r="C66" s="30" t="s">
        <v>15</v>
      </c>
      <c r="D66" s="30" t="s">
        <v>1083</v>
      </c>
      <c r="E66" s="21" t="s">
        <v>271</v>
      </c>
      <c r="F66" s="23" t="s">
        <v>821</v>
      </c>
      <c r="G66" s="27" t="s">
        <v>633</v>
      </c>
      <c r="H66" s="21" t="s">
        <v>359</v>
      </c>
      <c r="I66" s="21" t="s">
        <v>584</v>
      </c>
      <c r="J66" s="21" t="s">
        <v>212</v>
      </c>
      <c r="K66" s="27" t="s">
        <v>10</v>
      </c>
      <c r="L66" s="30" t="str">
        <f t="shared" si="1"/>
        <v>CO-06752000</v>
      </c>
      <c r="M66" s="22" t="s">
        <v>6</v>
      </c>
      <c r="N66" s="20" t="s">
        <v>255</v>
      </c>
      <c r="O66" s="27" t="s">
        <v>989</v>
      </c>
      <c r="P66" s="125" t="s">
        <v>359</v>
      </c>
      <c r="Q66" s="126" t="s">
        <v>7</v>
      </c>
      <c r="R66" s="25" t="s">
        <v>1003</v>
      </c>
      <c r="S66" s="27" t="s">
        <v>688</v>
      </c>
      <c r="T66" s="127" t="s">
        <v>1076</v>
      </c>
      <c r="U66" s="126" t="s">
        <v>7</v>
      </c>
      <c r="V66" s="25" t="s">
        <v>1009</v>
      </c>
      <c r="W66" s="29" t="s">
        <v>569</v>
      </c>
    </row>
    <row r="67" spans="1:24" s="22" customFormat="1" x14ac:dyDescent="0.25">
      <c r="A67" s="21" t="s">
        <v>879</v>
      </c>
      <c r="B67" s="91" t="s">
        <v>550</v>
      </c>
      <c r="C67" s="30" t="s">
        <v>15</v>
      </c>
      <c r="D67" s="30" t="s">
        <v>1083</v>
      </c>
      <c r="E67" s="21" t="s">
        <v>276</v>
      </c>
      <c r="F67" s="23" t="s">
        <v>822</v>
      </c>
      <c r="G67" s="27" t="s">
        <v>634</v>
      </c>
      <c r="H67" s="21" t="s">
        <v>221</v>
      </c>
      <c r="I67" s="100" t="s">
        <v>223</v>
      </c>
      <c r="J67" s="21" t="s">
        <v>212</v>
      </c>
      <c r="K67" s="27" t="s">
        <v>10</v>
      </c>
      <c r="L67" s="30" t="str">
        <f t="shared" si="1"/>
        <v>CO-06707500</v>
      </c>
      <c r="M67" s="22" t="s">
        <v>6</v>
      </c>
      <c r="N67" s="21" t="s">
        <v>255</v>
      </c>
      <c r="O67" s="27"/>
      <c r="P67" s="23"/>
      <c r="R67" s="21"/>
      <c r="S67" s="27"/>
      <c r="T67" s="23"/>
      <c r="V67" s="21"/>
      <c r="W67" s="29" t="s">
        <v>562</v>
      </c>
      <c r="X67" s="22" t="s">
        <v>663</v>
      </c>
    </row>
    <row r="68" spans="1:24" s="22" customFormat="1" x14ac:dyDescent="0.25">
      <c r="A68" s="21" t="s">
        <v>879</v>
      </c>
      <c r="B68" s="91" t="s">
        <v>550</v>
      </c>
      <c r="C68" s="30" t="s">
        <v>15</v>
      </c>
      <c r="D68" s="30" t="s">
        <v>1083</v>
      </c>
      <c r="E68" s="21" t="s">
        <v>276</v>
      </c>
      <c r="F68" s="23" t="s">
        <v>822</v>
      </c>
      <c r="G68" s="27" t="s">
        <v>634</v>
      </c>
      <c r="H68" s="31" t="s">
        <v>718</v>
      </c>
      <c r="I68" s="22" t="s">
        <v>719</v>
      </c>
      <c r="J68" s="21" t="s">
        <v>212</v>
      </c>
      <c r="K68" s="27" t="s">
        <v>10</v>
      </c>
      <c r="L68" s="30" t="str">
        <f t="shared" si="1"/>
        <v>CO-06710385</v>
      </c>
      <c r="M68" s="22" t="s">
        <v>6</v>
      </c>
      <c r="N68" s="21" t="s">
        <v>255</v>
      </c>
      <c r="O68" s="27"/>
      <c r="P68" s="23"/>
      <c r="R68" s="21"/>
      <c r="S68" s="27"/>
      <c r="T68" s="23"/>
      <c r="V68" s="21"/>
      <c r="W68" s="29" t="s">
        <v>562</v>
      </c>
      <c r="X68" s="22" t="s">
        <v>721</v>
      </c>
    </row>
    <row r="69" spans="1:24" s="22" customFormat="1" x14ac:dyDescent="0.25">
      <c r="A69" s="21" t="s">
        <v>879</v>
      </c>
      <c r="B69" s="91" t="s">
        <v>550</v>
      </c>
      <c r="C69" s="30" t="s">
        <v>15</v>
      </c>
      <c r="D69" s="30" t="s">
        <v>1083</v>
      </c>
      <c r="E69" s="21" t="s">
        <v>276</v>
      </c>
      <c r="F69" s="23" t="s">
        <v>822</v>
      </c>
      <c r="G69" s="27" t="s">
        <v>634</v>
      </c>
      <c r="H69" s="21" t="s">
        <v>228</v>
      </c>
      <c r="I69" s="100" t="s">
        <v>229</v>
      </c>
      <c r="J69" s="21" t="s">
        <v>212</v>
      </c>
      <c r="K69" s="27" t="s">
        <v>10</v>
      </c>
      <c r="L69" s="30" t="str">
        <f t="shared" si="1"/>
        <v>CO-06719505</v>
      </c>
      <c r="M69" s="22" t="s">
        <v>6</v>
      </c>
      <c r="N69" s="21" t="s">
        <v>255</v>
      </c>
      <c r="O69" s="27"/>
      <c r="P69" s="23"/>
      <c r="R69" s="21"/>
      <c r="S69" s="27"/>
      <c r="T69" s="23"/>
      <c r="V69" s="21"/>
      <c r="W69" s="29" t="s">
        <v>562</v>
      </c>
      <c r="X69" s="22" t="s">
        <v>659</v>
      </c>
    </row>
    <row r="70" spans="1:24" s="22" customFormat="1" x14ac:dyDescent="0.25">
      <c r="A70" s="21" t="s">
        <v>879</v>
      </c>
      <c r="B70" s="91" t="s">
        <v>550</v>
      </c>
      <c r="C70" s="30" t="s">
        <v>15</v>
      </c>
      <c r="D70" s="30" t="s">
        <v>1083</v>
      </c>
      <c r="E70" s="21" t="s">
        <v>276</v>
      </c>
      <c r="F70" s="23" t="s">
        <v>822</v>
      </c>
      <c r="G70" s="27" t="s">
        <v>634</v>
      </c>
      <c r="H70" s="21" t="s">
        <v>242</v>
      </c>
      <c r="I70" s="100" t="s">
        <v>245</v>
      </c>
      <c r="J70" s="101" t="s">
        <v>212</v>
      </c>
      <c r="K70" s="105" t="s">
        <v>10</v>
      </c>
      <c r="L70" s="106" t="str">
        <f t="shared" si="1"/>
        <v>CO-06724000</v>
      </c>
      <c r="M70" s="22" t="s">
        <v>6</v>
      </c>
      <c r="N70" s="21" t="s">
        <v>255</v>
      </c>
      <c r="O70" s="105"/>
      <c r="P70" s="104"/>
      <c r="R70" s="21"/>
      <c r="S70" s="105"/>
      <c r="T70" s="104"/>
      <c r="V70" s="21"/>
      <c r="W70" s="29" t="s">
        <v>585</v>
      </c>
      <c r="X70" s="22" t="s">
        <v>660</v>
      </c>
    </row>
    <row r="71" spans="1:24" s="22" customFormat="1" x14ac:dyDescent="0.25">
      <c r="A71" s="21" t="s">
        <v>879</v>
      </c>
      <c r="B71" s="91" t="s">
        <v>550</v>
      </c>
      <c r="C71" s="30" t="s">
        <v>15</v>
      </c>
      <c r="D71" s="30" t="s">
        <v>1083</v>
      </c>
      <c r="E71" s="21" t="s">
        <v>276</v>
      </c>
      <c r="F71" s="23" t="s">
        <v>822</v>
      </c>
      <c r="G71" s="27" t="s">
        <v>634</v>
      </c>
      <c r="H71" s="21" t="s">
        <v>243</v>
      </c>
      <c r="I71" s="100" t="s">
        <v>246</v>
      </c>
      <c r="J71" s="101" t="s">
        <v>212</v>
      </c>
      <c r="K71" s="105" t="s">
        <v>10</v>
      </c>
      <c r="L71" s="106" t="str">
        <f t="shared" si="1"/>
        <v>CO-06727000</v>
      </c>
      <c r="M71" s="22" t="s">
        <v>6</v>
      </c>
      <c r="N71" s="21" t="s">
        <v>255</v>
      </c>
      <c r="O71" s="105"/>
      <c r="P71" s="104"/>
      <c r="R71" s="21"/>
      <c r="S71" s="105"/>
      <c r="T71" s="104"/>
      <c r="V71" s="21"/>
      <c r="W71" s="29" t="s">
        <v>585</v>
      </c>
      <c r="X71" s="22" t="s">
        <v>660</v>
      </c>
    </row>
    <row r="72" spans="1:24" s="22" customFormat="1" x14ac:dyDescent="0.25">
      <c r="A72" s="21" t="s">
        <v>879</v>
      </c>
      <c r="B72" s="91" t="s">
        <v>550</v>
      </c>
      <c r="C72" s="30" t="s">
        <v>15</v>
      </c>
      <c r="D72" s="30" t="s">
        <v>1083</v>
      </c>
      <c r="E72" s="21" t="s">
        <v>276</v>
      </c>
      <c r="F72" s="23" t="s">
        <v>822</v>
      </c>
      <c r="G72" s="27" t="s">
        <v>634</v>
      </c>
      <c r="H72" s="21" t="s">
        <v>241</v>
      </c>
      <c r="I72" s="100" t="s">
        <v>244</v>
      </c>
      <c r="J72" s="101" t="s">
        <v>212</v>
      </c>
      <c r="K72" s="105" t="s">
        <v>10</v>
      </c>
      <c r="L72" s="106" t="str">
        <f t="shared" si="1"/>
        <v>CO-06729500</v>
      </c>
      <c r="M72" s="22" t="s">
        <v>6</v>
      </c>
      <c r="N72" s="21" t="s">
        <v>255</v>
      </c>
      <c r="O72" s="105"/>
      <c r="P72" s="104"/>
      <c r="R72" s="21"/>
      <c r="S72" s="105"/>
      <c r="T72" s="104"/>
      <c r="V72" s="21"/>
      <c r="W72" s="29" t="s">
        <v>562</v>
      </c>
      <c r="X72" s="22" t="s">
        <v>661</v>
      </c>
    </row>
    <row r="73" spans="1:24" s="22" customFormat="1" x14ac:dyDescent="0.25">
      <c r="A73" s="21" t="s">
        <v>879</v>
      </c>
      <c r="B73" s="91" t="s">
        <v>550</v>
      </c>
      <c r="C73" s="30" t="s">
        <v>15</v>
      </c>
      <c r="D73" s="30" t="s">
        <v>1083</v>
      </c>
      <c r="E73" s="21" t="s">
        <v>276</v>
      </c>
      <c r="F73" s="23" t="s">
        <v>822</v>
      </c>
      <c r="G73" s="27" t="s">
        <v>634</v>
      </c>
      <c r="H73" s="21" t="s">
        <v>341</v>
      </c>
      <c r="I73" s="100" t="s">
        <v>342</v>
      </c>
      <c r="J73" s="101" t="s">
        <v>212</v>
      </c>
      <c r="K73" s="105" t="s">
        <v>10</v>
      </c>
      <c r="L73" s="106" t="str">
        <f t="shared" si="1"/>
        <v>CO-06738000</v>
      </c>
      <c r="M73" s="22" t="s">
        <v>6</v>
      </c>
      <c r="N73" s="21" t="s">
        <v>255</v>
      </c>
      <c r="O73" s="105"/>
      <c r="P73" s="104"/>
      <c r="R73" s="21"/>
      <c r="S73" s="105"/>
      <c r="T73" s="104"/>
      <c r="V73" s="21"/>
      <c r="W73" s="29" t="s">
        <v>585</v>
      </c>
      <c r="X73" s="22" t="s">
        <v>660</v>
      </c>
    </row>
    <row r="74" spans="1:24" s="22" customFormat="1" x14ac:dyDescent="0.25">
      <c r="A74" s="21" t="s">
        <v>879</v>
      </c>
      <c r="B74" s="91" t="s">
        <v>550</v>
      </c>
      <c r="C74" s="30" t="s">
        <v>15</v>
      </c>
      <c r="D74" s="30" t="s">
        <v>1083</v>
      </c>
      <c r="E74" s="21" t="s">
        <v>276</v>
      </c>
      <c r="F74" s="23" t="s">
        <v>822</v>
      </c>
      <c r="G74" s="27" t="s">
        <v>634</v>
      </c>
      <c r="H74" s="21" t="s">
        <v>359</v>
      </c>
      <c r="I74" s="100" t="s">
        <v>360</v>
      </c>
      <c r="J74" s="101" t="s">
        <v>212</v>
      </c>
      <c r="K74" s="105" t="s">
        <v>10</v>
      </c>
      <c r="L74" s="106" t="str">
        <f t="shared" si="1"/>
        <v>CO-06752000</v>
      </c>
      <c r="M74" s="22" t="s">
        <v>6</v>
      </c>
      <c r="N74" s="21" t="s">
        <v>255</v>
      </c>
      <c r="O74" s="105"/>
      <c r="P74" s="104"/>
      <c r="R74" s="21"/>
      <c r="S74" s="105"/>
      <c r="T74" s="104"/>
      <c r="V74" s="21"/>
      <c r="W74" s="29" t="s">
        <v>585</v>
      </c>
      <c r="X74" s="22" t="s">
        <v>660</v>
      </c>
    </row>
    <row r="75" spans="1:24" s="22" customFormat="1" x14ac:dyDescent="0.25">
      <c r="A75" s="21" t="s">
        <v>879</v>
      </c>
      <c r="B75" s="91" t="s">
        <v>879</v>
      </c>
      <c r="C75" s="30" t="s">
        <v>15</v>
      </c>
      <c r="D75" s="30" t="s">
        <v>1083</v>
      </c>
      <c r="E75" s="21" t="s">
        <v>276</v>
      </c>
      <c r="F75" s="23" t="s">
        <v>822</v>
      </c>
      <c r="G75" s="27" t="s">
        <v>628</v>
      </c>
      <c r="H75" s="21" t="s">
        <v>364</v>
      </c>
      <c r="I75" s="100" t="s">
        <v>367</v>
      </c>
      <c r="J75" s="23" t="s">
        <v>212</v>
      </c>
      <c r="K75" s="27" t="s">
        <v>10</v>
      </c>
      <c r="L75" s="30" t="str">
        <f t="shared" si="1"/>
        <v>CO-06016170</v>
      </c>
      <c r="M75" s="22" t="s">
        <v>8</v>
      </c>
      <c r="N75" s="21" t="s">
        <v>9</v>
      </c>
      <c r="O75" s="27"/>
      <c r="P75" s="23"/>
      <c r="R75" s="21"/>
      <c r="S75" s="27"/>
      <c r="T75" s="23"/>
      <c r="V75" s="21"/>
      <c r="W75" s="29" t="s">
        <v>564</v>
      </c>
      <c r="X75" s="22" t="s">
        <v>564</v>
      </c>
    </row>
    <row r="76" spans="1:24" s="22" customFormat="1" x14ac:dyDescent="0.25">
      <c r="A76" s="21" t="s">
        <v>879</v>
      </c>
      <c r="B76" s="91" t="s">
        <v>879</v>
      </c>
      <c r="C76" s="30" t="s">
        <v>15</v>
      </c>
      <c r="D76" s="30" t="s">
        <v>1083</v>
      </c>
      <c r="E76" s="21" t="s">
        <v>276</v>
      </c>
      <c r="F76" s="23" t="s">
        <v>822</v>
      </c>
      <c r="G76" s="27" t="s">
        <v>628</v>
      </c>
      <c r="H76" s="21" t="s">
        <v>365</v>
      </c>
      <c r="I76" s="100" t="s">
        <v>368</v>
      </c>
      <c r="J76" s="23" t="s">
        <v>212</v>
      </c>
      <c r="K76" s="27" t="s">
        <v>10</v>
      </c>
      <c r="L76" s="30" t="str">
        <f t="shared" si="1"/>
        <v>CO-06016240</v>
      </c>
      <c r="M76" s="22" t="s">
        <v>8</v>
      </c>
      <c r="N76" s="21" t="s">
        <v>9</v>
      </c>
      <c r="O76" s="27"/>
      <c r="P76" s="23"/>
      <c r="R76" s="21"/>
      <c r="S76" s="27"/>
      <c r="T76" s="23"/>
      <c r="V76" s="21"/>
      <c r="W76" s="29" t="s">
        <v>564</v>
      </c>
      <c r="X76" s="22" t="s">
        <v>564</v>
      </c>
    </row>
    <row r="77" spans="1:24" s="22" customFormat="1" x14ac:dyDescent="0.25">
      <c r="A77" s="21" t="s">
        <v>879</v>
      </c>
      <c r="B77" s="91" t="s">
        <v>879</v>
      </c>
      <c r="C77" s="30" t="s">
        <v>15</v>
      </c>
      <c r="D77" s="30" t="s">
        <v>1083</v>
      </c>
      <c r="E77" s="21" t="s">
        <v>276</v>
      </c>
      <c r="F77" s="23" t="s">
        <v>822</v>
      </c>
      <c r="G77" s="27" t="s">
        <v>628</v>
      </c>
      <c r="H77" s="21" t="s">
        <v>363</v>
      </c>
      <c r="I77" s="100" t="s">
        <v>366</v>
      </c>
      <c r="J77" s="23" t="s">
        <v>212</v>
      </c>
      <c r="K77" s="27" t="s">
        <v>10</v>
      </c>
      <c r="L77" s="30" t="str">
        <f t="shared" si="1"/>
        <v>CO-06016250</v>
      </c>
      <c r="M77" s="22" t="s">
        <v>8</v>
      </c>
      <c r="N77" s="21" t="s">
        <v>9</v>
      </c>
      <c r="O77" s="27"/>
      <c r="P77" s="23"/>
      <c r="R77" s="21"/>
      <c r="S77" s="27"/>
      <c r="T77" s="23"/>
      <c r="V77" s="21"/>
      <c r="W77" s="29" t="s">
        <v>564</v>
      </c>
      <c r="X77" s="22" t="s">
        <v>564</v>
      </c>
    </row>
    <row r="78" spans="1:24" s="22" customFormat="1" x14ac:dyDescent="0.25">
      <c r="A78" s="21" t="s">
        <v>879</v>
      </c>
      <c r="B78" s="91" t="s">
        <v>879</v>
      </c>
      <c r="C78" s="30" t="s">
        <v>15</v>
      </c>
      <c r="D78" s="30" t="s">
        <v>1083</v>
      </c>
      <c r="E78" s="21" t="s">
        <v>276</v>
      </c>
      <c r="F78" s="23" t="s">
        <v>822</v>
      </c>
      <c r="G78" s="27" t="s">
        <v>628</v>
      </c>
      <c r="H78" s="31" t="s">
        <v>682</v>
      </c>
      <c r="I78" s="21" t="s">
        <v>683</v>
      </c>
      <c r="J78" s="23" t="s">
        <v>212</v>
      </c>
      <c r="K78" s="27" t="s">
        <v>10</v>
      </c>
      <c r="L78" s="30" t="str">
        <f t="shared" si="1"/>
        <v>CO-06016160</v>
      </c>
      <c r="M78" s="22" t="s">
        <v>8</v>
      </c>
      <c r="N78" s="21" t="s">
        <v>9</v>
      </c>
      <c r="O78" s="27"/>
      <c r="P78" s="23"/>
      <c r="R78" s="21"/>
      <c r="S78" s="27"/>
      <c r="T78" s="23"/>
      <c r="V78" s="21"/>
      <c r="W78" s="29" t="s">
        <v>586</v>
      </c>
      <c r="X78" s="22" t="s">
        <v>717</v>
      </c>
    </row>
    <row r="79" spans="1:24" s="22" customFormat="1" x14ac:dyDescent="0.25">
      <c r="A79" s="21" t="s">
        <v>879</v>
      </c>
      <c r="B79" s="91" t="s">
        <v>879</v>
      </c>
      <c r="C79" s="30" t="s">
        <v>15</v>
      </c>
      <c r="D79" s="30" t="s">
        <v>1083</v>
      </c>
      <c r="E79" s="21" t="s">
        <v>276</v>
      </c>
      <c r="F79" s="23" t="s">
        <v>822</v>
      </c>
      <c r="G79" s="27" t="s">
        <v>628</v>
      </c>
      <c r="H79" s="31" t="s">
        <v>684</v>
      </c>
      <c r="I79" s="100" t="s">
        <v>587</v>
      </c>
      <c r="J79" s="23" t="s">
        <v>212</v>
      </c>
      <c r="K79" s="27" t="s">
        <v>10</v>
      </c>
      <c r="L79" s="30" t="str">
        <f t="shared" si="1"/>
        <v>CO-06016270</v>
      </c>
      <c r="M79" s="22" t="s">
        <v>8</v>
      </c>
      <c r="N79" s="21" t="s">
        <v>9</v>
      </c>
      <c r="O79" s="27"/>
      <c r="P79" s="23"/>
      <c r="R79" s="21"/>
      <c r="S79" s="27"/>
      <c r="T79" s="23"/>
      <c r="V79" s="21"/>
      <c r="W79" s="29" t="s">
        <v>586</v>
      </c>
      <c r="X79" s="22" t="s">
        <v>564</v>
      </c>
    </row>
    <row r="80" spans="1:24" s="22" customFormat="1" x14ac:dyDescent="0.25">
      <c r="A80" s="21" t="s">
        <v>879</v>
      </c>
      <c r="B80" s="91" t="s">
        <v>879</v>
      </c>
      <c r="C80" s="30" t="s">
        <v>15</v>
      </c>
      <c r="D80" s="30" t="s">
        <v>1083</v>
      </c>
      <c r="E80" s="21" t="s">
        <v>276</v>
      </c>
      <c r="F80" s="23" t="s">
        <v>822</v>
      </c>
      <c r="G80" s="27" t="s">
        <v>628</v>
      </c>
      <c r="H80" s="31" t="s">
        <v>685</v>
      </c>
      <c r="I80" s="100" t="s">
        <v>588</v>
      </c>
      <c r="J80" s="23" t="s">
        <v>212</v>
      </c>
      <c r="K80" s="27" t="s">
        <v>10</v>
      </c>
      <c r="L80" s="30" t="str">
        <f t="shared" si="1"/>
        <v>CO-06016110</v>
      </c>
      <c r="M80" s="22" t="s">
        <v>8</v>
      </c>
      <c r="N80" s="21" t="s">
        <v>9</v>
      </c>
      <c r="O80" s="27"/>
      <c r="P80" s="23"/>
      <c r="R80" s="21"/>
      <c r="S80" s="27"/>
      <c r="T80" s="23"/>
      <c r="V80" s="21"/>
      <c r="W80" s="29" t="s">
        <v>586</v>
      </c>
      <c r="X80" s="22" t="s">
        <v>564</v>
      </c>
    </row>
    <row r="81" spans="1:24" s="22" customFormat="1" x14ac:dyDescent="0.25">
      <c r="A81" s="21" t="s">
        <v>879</v>
      </c>
      <c r="B81" s="91" t="s">
        <v>550</v>
      </c>
      <c r="C81" s="30" t="s">
        <v>15</v>
      </c>
      <c r="D81" s="30" t="s">
        <v>1083</v>
      </c>
      <c r="E81" s="21" t="s">
        <v>276</v>
      </c>
      <c r="F81" s="23" t="s">
        <v>822</v>
      </c>
      <c r="G81" s="27" t="s">
        <v>633</v>
      </c>
      <c r="H81" s="21" t="s">
        <v>221</v>
      </c>
      <c r="I81" s="100" t="s">
        <v>223</v>
      </c>
      <c r="J81" s="23" t="s">
        <v>212</v>
      </c>
      <c r="K81" s="27" t="s">
        <v>10</v>
      </c>
      <c r="L81" s="30" t="str">
        <f t="shared" si="1"/>
        <v>CO-06707500</v>
      </c>
      <c r="M81" s="22" t="s">
        <v>6</v>
      </c>
      <c r="N81" s="20" t="s">
        <v>255</v>
      </c>
      <c r="O81" s="27"/>
      <c r="P81" s="23"/>
      <c r="R81" s="20"/>
      <c r="S81" s="27"/>
      <c r="T81" s="23"/>
      <c r="V81" s="20"/>
      <c r="W81" s="29" t="s">
        <v>562</v>
      </c>
    </row>
    <row r="82" spans="1:24" s="22" customFormat="1" x14ac:dyDescent="0.25">
      <c r="A82" s="21" t="s">
        <v>879</v>
      </c>
      <c r="B82" s="91" t="s">
        <v>550</v>
      </c>
      <c r="C82" s="30" t="s">
        <v>15</v>
      </c>
      <c r="D82" s="30" t="s">
        <v>1083</v>
      </c>
      <c r="E82" s="21" t="s">
        <v>276</v>
      </c>
      <c r="F82" s="23" t="s">
        <v>822</v>
      </c>
      <c r="G82" s="27" t="s">
        <v>633</v>
      </c>
      <c r="H82" s="31" t="s">
        <v>718</v>
      </c>
      <c r="I82" s="22" t="s">
        <v>719</v>
      </c>
      <c r="J82" s="23" t="s">
        <v>212</v>
      </c>
      <c r="K82" s="27" t="s">
        <v>10</v>
      </c>
      <c r="L82" s="30" t="str">
        <f t="shared" si="1"/>
        <v>CO-06710385</v>
      </c>
      <c r="M82" s="22" t="s">
        <v>6</v>
      </c>
      <c r="N82" s="20" t="s">
        <v>255</v>
      </c>
      <c r="O82" s="27"/>
      <c r="P82" s="23"/>
      <c r="R82" s="20"/>
      <c r="S82" s="27"/>
      <c r="T82" s="23"/>
      <c r="V82" s="20"/>
      <c r="W82" s="29" t="s">
        <v>562</v>
      </c>
      <c r="X82" s="22" t="s">
        <v>720</v>
      </c>
    </row>
    <row r="83" spans="1:24" s="22" customFormat="1" x14ac:dyDescent="0.25">
      <c r="A83" s="21" t="s">
        <v>879</v>
      </c>
      <c r="B83" s="91" t="s">
        <v>550</v>
      </c>
      <c r="C83" s="30" t="s">
        <v>15</v>
      </c>
      <c r="D83" s="30" t="s">
        <v>1083</v>
      </c>
      <c r="E83" s="21" t="s">
        <v>276</v>
      </c>
      <c r="F83" s="23" t="s">
        <v>822</v>
      </c>
      <c r="G83" s="27" t="s">
        <v>633</v>
      </c>
      <c r="H83" s="21" t="s">
        <v>228</v>
      </c>
      <c r="I83" s="100" t="s">
        <v>229</v>
      </c>
      <c r="J83" s="23" t="s">
        <v>212</v>
      </c>
      <c r="K83" s="27" t="s">
        <v>10</v>
      </c>
      <c r="L83" s="30" t="str">
        <f t="shared" si="1"/>
        <v>CO-06719505</v>
      </c>
      <c r="M83" s="22" t="s">
        <v>6</v>
      </c>
      <c r="N83" s="20" t="s">
        <v>255</v>
      </c>
      <c r="O83" s="27"/>
      <c r="P83" s="23"/>
      <c r="R83" s="20"/>
      <c r="S83" s="27"/>
      <c r="T83" s="23"/>
      <c r="V83" s="20"/>
      <c r="W83" s="29" t="s">
        <v>562</v>
      </c>
    </row>
    <row r="84" spans="1:24" s="22" customFormat="1" x14ac:dyDescent="0.25">
      <c r="A84" s="21" t="s">
        <v>879</v>
      </c>
      <c r="B84" s="91" t="s">
        <v>550</v>
      </c>
      <c r="C84" s="30" t="s">
        <v>15</v>
      </c>
      <c r="D84" s="30" t="s">
        <v>1083</v>
      </c>
      <c r="E84" s="21" t="s">
        <v>276</v>
      </c>
      <c r="F84" s="23" t="s">
        <v>822</v>
      </c>
      <c r="G84" s="27" t="s">
        <v>633</v>
      </c>
      <c r="H84" s="21" t="s">
        <v>242</v>
      </c>
      <c r="I84" s="100" t="s">
        <v>245</v>
      </c>
      <c r="J84" s="23" t="s">
        <v>212</v>
      </c>
      <c r="K84" s="27" t="s">
        <v>10</v>
      </c>
      <c r="L84" s="30" t="str">
        <f t="shared" si="1"/>
        <v>CO-06724000</v>
      </c>
      <c r="M84" s="22" t="s">
        <v>6</v>
      </c>
      <c r="N84" s="20" t="s">
        <v>255</v>
      </c>
      <c r="O84" s="27"/>
      <c r="P84" s="23"/>
      <c r="R84" s="20"/>
      <c r="S84" s="27"/>
      <c r="T84" s="23"/>
      <c r="V84" s="20"/>
      <c r="W84" s="29" t="s">
        <v>585</v>
      </c>
    </row>
    <row r="85" spans="1:24" s="22" customFormat="1" x14ac:dyDescent="0.25">
      <c r="A85" s="21" t="s">
        <v>879</v>
      </c>
      <c r="B85" s="91" t="s">
        <v>550</v>
      </c>
      <c r="C85" s="30" t="s">
        <v>15</v>
      </c>
      <c r="D85" s="30" t="s">
        <v>1083</v>
      </c>
      <c r="E85" s="21" t="s">
        <v>276</v>
      </c>
      <c r="F85" s="23" t="s">
        <v>822</v>
      </c>
      <c r="G85" s="27" t="s">
        <v>633</v>
      </c>
      <c r="H85" s="21" t="s">
        <v>243</v>
      </c>
      <c r="I85" s="100" t="s">
        <v>246</v>
      </c>
      <c r="J85" s="21" t="s">
        <v>212</v>
      </c>
      <c r="K85" s="27" t="s">
        <v>10</v>
      </c>
      <c r="L85" s="30" t="str">
        <f t="shared" si="1"/>
        <v>CO-06727000</v>
      </c>
      <c r="M85" s="22" t="s">
        <v>6</v>
      </c>
      <c r="N85" s="20" t="s">
        <v>255</v>
      </c>
      <c r="O85" s="27"/>
      <c r="P85" s="23"/>
      <c r="R85" s="20"/>
      <c r="S85" s="27"/>
      <c r="T85" s="23"/>
      <c r="V85" s="20"/>
      <c r="W85" s="29" t="s">
        <v>585</v>
      </c>
    </row>
    <row r="86" spans="1:24" s="22" customFormat="1" x14ac:dyDescent="0.25">
      <c r="A86" s="21" t="s">
        <v>879</v>
      </c>
      <c r="B86" s="91" t="s">
        <v>550</v>
      </c>
      <c r="C86" s="30" t="s">
        <v>15</v>
      </c>
      <c r="D86" s="30" t="s">
        <v>1083</v>
      </c>
      <c r="E86" s="21" t="s">
        <v>276</v>
      </c>
      <c r="F86" s="23" t="s">
        <v>822</v>
      </c>
      <c r="G86" s="27" t="s">
        <v>633</v>
      </c>
      <c r="H86" s="21" t="s">
        <v>241</v>
      </c>
      <c r="I86" s="100" t="s">
        <v>244</v>
      </c>
      <c r="J86" s="21" t="s">
        <v>212</v>
      </c>
      <c r="K86" s="27" t="s">
        <v>10</v>
      </c>
      <c r="L86" s="30" t="str">
        <f t="shared" si="1"/>
        <v>CO-06729500</v>
      </c>
      <c r="M86" s="22" t="s">
        <v>6</v>
      </c>
      <c r="N86" s="20" t="s">
        <v>255</v>
      </c>
      <c r="O86" s="27"/>
      <c r="P86" s="23"/>
      <c r="R86" s="20"/>
      <c r="S86" s="27"/>
      <c r="T86" s="23"/>
      <c r="V86" s="20"/>
      <c r="W86" s="29" t="s">
        <v>562</v>
      </c>
      <c r="X86" s="22" t="s">
        <v>643</v>
      </c>
    </row>
    <row r="87" spans="1:24" s="22" customFormat="1" x14ac:dyDescent="0.25">
      <c r="A87" s="21" t="s">
        <v>879</v>
      </c>
      <c r="B87" s="91" t="s">
        <v>550</v>
      </c>
      <c r="C87" s="30" t="s">
        <v>15</v>
      </c>
      <c r="D87" s="30" t="s">
        <v>1083</v>
      </c>
      <c r="E87" s="21" t="s">
        <v>276</v>
      </c>
      <c r="F87" s="23" t="s">
        <v>822</v>
      </c>
      <c r="G87" s="27" t="s">
        <v>633</v>
      </c>
      <c r="H87" s="21" t="s">
        <v>341</v>
      </c>
      <c r="I87" s="100" t="s">
        <v>342</v>
      </c>
      <c r="J87" s="21" t="s">
        <v>212</v>
      </c>
      <c r="K87" s="27" t="s">
        <v>10</v>
      </c>
      <c r="L87" s="30" t="str">
        <f t="shared" si="1"/>
        <v>CO-06738000</v>
      </c>
      <c r="M87" s="22" t="s">
        <v>6</v>
      </c>
      <c r="N87" s="20" t="s">
        <v>255</v>
      </c>
      <c r="O87" s="27"/>
      <c r="P87" s="23"/>
      <c r="R87" s="20"/>
      <c r="S87" s="27"/>
      <c r="T87" s="23"/>
      <c r="V87" s="20"/>
      <c r="W87" s="29" t="s">
        <v>585</v>
      </c>
    </row>
    <row r="88" spans="1:24" s="22" customFormat="1" x14ac:dyDescent="0.25">
      <c r="A88" s="21" t="s">
        <v>879</v>
      </c>
      <c r="B88" s="91" t="s">
        <v>550</v>
      </c>
      <c r="C88" s="30" t="s">
        <v>15</v>
      </c>
      <c r="D88" s="30" t="s">
        <v>1083</v>
      </c>
      <c r="E88" s="21" t="s">
        <v>276</v>
      </c>
      <c r="F88" s="23" t="s">
        <v>822</v>
      </c>
      <c r="G88" s="27" t="s">
        <v>633</v>
      </c>
      <c r="H88" s="21" t="s">
        <v>359</v>
      </c>
      <c r="I88" s="100" t="s">
        <v>360</v>
      </c>
      <c r="J88" s="21" t="s">
        <v>212</v>
      </c>
      <c r="K88" s="27" t="s">
        <v>10</v>
      </c>
      <c r="L88" s="30" t="str">
        <f t="shared" si="1"/>
        <v>CO-06752000</v>
      </c>
      <c r="M88" s="22" t="s">
        <v>6</v>
      </c>
      <c r="N88" s="20" t="s">
        <v>255</v>
      </c>
      <c r="O88" s="27" t="s">
        <v>989</v>
      </c>
      <c r="P88" s="125" t="s">
        <v>359</v>
      </c>
      <c r="Q88" s="126" t="s">
        <v>7</v>
      </c>
      <c r="R88" s="25" t="s">
        <v>1003</v>
      </c>
      <c r="S88" s="27" t="s">
        <v>688</v>
      </c>
      <c r="T88" s="127" t="s">
        <v>1076</v>
      </c>
      <c r="U88" s="126" t="s">
        <v>7</v>
      </c>
      <c r="V88" s="25" t="s">
        <v>1009</v>
      </c>
      <c r="W88" s="29" t="s">
        <v>585</v>
      </c>
    </row>
    <row r="89" spans="1:24" s="22" customFormat="1" x14ac:dyDescent="0.25">
      <c r="A89" s="21" t="s">
        <v>879</v>
      </c>
      <c r="B89" s="91" t="s">
        <v>550</v>
      </c>
      <c r="C89" s="30" t="s">
        <v>11</v>
      </c>
      <c r="D89" s="30" t="s">
        <v>1083</v>
      </c>
      <c r="E89" s="21" t="s">
        <v>283</v>
      </c>
      <c r="F89" s="23" t="s">
        <v>792</v>
      </c>
      <c r="G89" s="27" t="s">
        <v>634</v>
      </c>
      <c r="H89" s="21" t="s">
        <v>4</v>
      </c>
      <c r="I89" s="21" t="s">
        <v>369</v>
      </c>
      <c r="J89" s="101" t="s">
        <v>212</v>
      </c>
      <c r="K89" s="105" t="s">
        <v>10</v>
      </c>
      <c r="L89" s="106" t="str">
        <f t="shared" si="1"/>
        <v>CO-07091500</v>
      </c>
      <c r="M89" s="22" t="s">
        <v>6</v>
      </c>
      <c r="N89" s="21" t="s">
        <v>255</v>
      </c>
      <c r="O89" s="105"/>
      <c r="P89" s="104"/>
      <c r="R89" s="21"/>
      <c r="S89" s="105"/>
      <c r="T89" s="104"/>
      <c r="V89" s="21"/>
      <c r="W89" s="29" t="s">
        <v>569</v>
      </c>
      <c r="X89" s="22" t="s">
        <v>664</v>
      </c>
    </row>
    <row r="90" spans="1:24" s="22" customFormat="1" x14ac:dyDescent="0.25">
      <c r="A90" s="21" t="s">
        <v>879</v>
      </c>
      <c r="B90" s="91" t="s">
        <v>879</v>
      </c>
      <c r="C90" s="30" t="s">
        <v>11</v>
      </c>
      <c r="D90" s="30" t="s">
        <v>1083</v>
      </c>
      <c r="E90" s="21" t="s">
        <v>283</v>
      </c>
      <c r="F90" s="23" t="s">
        <v>792</v>
      </c>
      <c r="G90" s="27" t="s">
        <v>628</v>
      </c>
      <c r="H90" s="21" t="s">
        <v>371</v>
      </c>
      <c r="I90" s="100" t="s">
        <v>375</v>
      </c>
      <c r="J90" s="23" t="s">
        <v>212</v>
      </c>
      <c r="K90" s="27" t="s">
        <v>10</v>
      </c>
      <c r="L90" s="30" t="str">
        <f t="shared" si="1"/>
        <v>CO-07007020</v>
      </c>
      <c r="M90" s="22" t="s">
        <v>8</v>
      </c>
      <c r="N90" s="21" t="s">
        <v>9</v>
      </c>
      <c r="O90" s="27"/>
      <c r="P90" s="23"/>
      <c r="R90" s="21"/>
      <c r="S90" s="27"/>
      <c r="T90" s="23"/>
      <c r="V90" s="21"/>
      <c r="W90" s="29" t="s">
        <v>569</v>
      </c>
      <c r="X90" s="22" t="s">
        <v>564</v>
      </c>
    </row>
    <row r="91" spans="1:24" s="22" customFormat="1" x14ac:dyDescent="0.25">
      <c r="A91" s="21" t="s">
        <v>879</v>
      </c>
      <c r="B91" s="91" t="s">
        <v>879</v>
      </c>
      <c r="C91" s="30" t="s">
        <v>11</v>
      </c>
      <c r="D91" s="30" t="s">
        <v>1083</v>
      </c>
      <c r="E91" s="21" t="s">
        <v>283</v>
      </c>
      <c r="F91" s="23" t="s">
        <v>792</v>
      </c>
      <c r="G91" s="27" t="s">
        <v>628</v>
      </c>
      <c r="H91" s="21" t="s">
        <v>373</v>
      </c>
      <c r="I91" s="100" t="s">
        <v>377</v>
      </c>
      <c r="J91" s="23" t="s">
        <v>212</v>
      </c>
      <c r="K91" s="27" t="s">
        <v>10</v>
      </c>
      <c r="L91" s="30" t="str">
        <f t="shared" si="1"/>
        <v>CO-07007110</v>
      </c>
      <c r="M91" s="22" t="s">
        <v>8</v>
      </c>
      <c r="N91" s="21" t="s">
        <v>9</v>
      </c>
      <c r="O91" s="27"/>
      <c r="P91" s="23"/>
      <c r="R91" s="21"/>
      <c r="S91" s="27"/>
      <c r="T91" s="23"/>
      <c r="V91" s="21"/>
      <c r="W91" s="29" t="s">
        <v>569</v>
      </c>
      <c r="X91" s="22" t="s">
        <v>693</v>
      </c>
    </row>
    <row r="92" spans="1:24" s="22" customFormat="1" x14ac:dyDescent="0.25">
      <c r="A92" s="21" t="s">
        <v>879</v>
      </c>
      <c r="B92" s="91" t="s">
        <v>879</v>
      </c>
      <c r="C92" s="30" t="s">
        <v>11</v>
      </c>
      <c r="D92" s="30" t="s">
        <v>1083</v>
      </c>
      <c r="E92" s="21" t="s">
        <v>283</v>
      </c>
      <c r="F92" s="23" t="s">
        <v>792</v>
      </c>
      <c r="G92" s="27" t="s">
        <v>628</v>
      </c>
      <c r="H92" s="21" t="s">
        <v>370</v>
      </c>
      <c r="I92" s="100" t="s">
        <v>374</v>
      </c>
      <c r="J92" s="23" t="s">
        <v>212</v>
      </c>
      <c r="K92" s="27" t="s">
        <v>10</v>
      </c>
      <c r="L92" s="30" t="str">
        <f t="shared" si="1"/>
        <v>CO-07007120</v>
      </c>
      <c r="M92" s="22" t="s">
        <v>8</v>
      </c>
      <c r="N92" s="21" t="s">
        <v>9</v>
      </c>
      <c r="O92" s="27"/>
      <c r="P92" s="23"/>
      <c r="R92" s="21"/>
      <c r="S92" s="27"/>
      <c r="T92" s="23"/>
      <c r="V92" s="21"/>
      <c r="W92" s="29" t="s">
        <v>569</v>
      </c>
      <c r="X92" s="22" t="s">
        <v>694</v>
      </c>
    </row>
    <row r="93" spans="1:24" s="22" customFormat="1" x14ac:dyDescent="0.25">
      <c r="A93" s="21" t="s">
        <v>879</v>
      </c>
      <c r="B93" s="91" t="s">
        <v>879</v>
      </c>
      <c r="C93" s="30" t="s">
        <v>11</v>
      </c>
      <c r="D93" s="30" t="s">
        <v>1083</v>
      </c>
      <c r="E93" s="21" t="s">
        <v>283</v>
      </c>
      <c r="F93" s="23" t="s">
        <v>792</v>
      </c>
      <c r="G93" s="27" t="s">
        <v>628</v>
      </c>
      <c r="H93" s="21" t="s">
        <v>372</v>
      </c>
      <c r="I93" s="100" t="s">
        <v>376</v>
      </c>
      <c r="J93" s="23" t="s">
        <v>212</v>
      </c>
      <c r="K93" s="27" t="s">
        <v>10</v>
      </c>
      <c r="L93" s="30" t="str">
        <f t="shared" si="1"/>
        <v>CO-09009040</v>
      </c>
      <c r="M93" s="22" t="s">
        <v>8</v>
      </c>
      <c r="N93" s="21" t="s">
        <v>9</v>
      </c>
      <c r="O93" s="27"/>
      <c r="P93" s="23"/>
      <c r="R93" s="21"/>
      <c r="S93" s="27"/>
      <c r="T93" s="23"/>
      <c r="V93" s="21"/>
      <c r="W93" s="29" t="s">
        <v>569</v>
      </c>
      <c r="X93" s="22" t="s">
        <v>564</v>
      </c>
    </row>
    <row r="94" spans="1:24" s="22" customFormat="1" x14ac:dyDescent="0.25">
      <c r="A94" s="21" t="s">
        <v>879</v>
      </c>
      <c r="B94" s="91" t="s">
        <v>550</v>
      </c>
      <c r="C94" s="30" t="s">
        <v>11</v>
      </c>
      <c r="D94" s="30" t="s">
        <v>1083</v>
      </c>
      <c r="E94" s="21" t="s">
        <v>283</v>
      </c>
      <c r="F94" s="23" t="s">
        <v>792</v>
      </c>
      <c r="G94" s="27" t="s">
        <v>633</v>
      </c>
      <c r="H94" s="21" t="s">
        <v>4</v>
      </c>
      <c r="I94" s="21" t="s">
        <v>369</v>
      </c>
      <c r="J94" s="21" t="s">
        <v>212</v>
      </c>
      <c r="K94" s="27" t="s">
        <v>10</v>
      </c>
      <c r="L94" s="30" t="str">
        <f t="shared" si="1"/>
        <v>CO-07091500</v>
      </c>
      <c r="M94" s="22" t="s">
        <v>6</v>
      </c>
      <c r="N94" s="20" t="s">
        <v>255</v>
      </c>
      <c r="O94" s="27"/>
      <c r="P94" s="23"/>
      <c r="R94" s="20"/>
      <c r="S94" s="27"/>
      <c r="T94" s="23"/>
      <c r="V94" s="20"/>
      <c r="W94" s="29" t="s">
        <v>569</v>
      </c>
    </row>
    <row r="95" spans="1:24" s="22" customFormat="1" x14ac:dyDescent="0.25">
      <c r="A95" s="21" t="s">
        <v>879</v>
      </c>
      <c r="B95" s="91" t="s">
        <v>879</v>
      </c>
      <c r="C95" s="30" t="s">
        <v>11</v>
      </c>
      <c r="D95" s="30" t="s">
        <v>1083</v>
      </c>
      <c r="E95" s="21" t="s">
        <v>284</v>
      </c>
      <c r="F95" s="23" t="s">
        <v>793</v>
      </c>
      <c r="G95" s="27" t="s">
        <v>634</v>
      </c>
      <c r="H95" s="21" t="s">
        <v>3</v>
      </c>
      <c r="I95" s="21" t="s">
        <v>589</v>
      </c>
      <c r="J95" s="101" t="s">
        <v>212</v>
      </c>
      <c r="K95" s="105" t="s">
        <v>10</v>
      </c>
      <c r="L95" s="106" t="str">
        <f t="shared" si="1"/>
        <v>CO-07099400</v>
      </c>
      <c r="M95" s="22" t="s">
        <v>6</v>
      </c>
      <c r="N95" s="21" t="s">
        <v>255</v>
      </c>
      <c r="O95" s="105"/>
      <c r="P95" s="104"/>
      <c r="R95" s="21"/>
      <c r="S95" s="105"/>
      <c r="T95" s="104"/>
      <c r="V95" s="21"/>
      <c r="W95" s="29" t="s">
        <v>569</v>
      </c>
      <c r="X95" s="22" t="s">
        <v>665</v>
      </c>
    </row>
    <row r="96" spans="1:24" s="22" customFormat="1" x14ac:dyDescent="0.25">
      <c r="A96" s="21" t="s">
        <v>879</v>
      </c>
      <c r="B96" s="91" t="s">
        <v>879</v>
      </c>
      <c r="C96" s="30" t="s">
        <v>11</v>
      </c>
      <c r="D96" s="30" t="s">
        <v>1083</v>
      </c>
      <c r="E96" s="21" t="s">
        <v>284</v>
      </c>
      <c r="F96" s="23" t="s">
        <v>793</v>
      </c>
      <c r="G96" s="27" t="s">
        <v>628</v>
      </c>
      <c r="H96" s="21" t="s">
        <v>379</v>
      </c>
      <c r="I96" s="100" t="s">
        <v>380</v>
      </c>
      <c r="J96" s="23" t="s">
        <v>212</v>
      </c>
      <c r="K96" s="27" t="s">
        <v>10</v>
      </c>
      <c r="L96" s="30" t="str">
        <f t="shared" si="1"/>
        <v>CO-07007090</v>
      </c>
      <c r="M96" s="22" t="s">
        <v>8</v>
      </c>
      <c r="N96" s="21" t="s">
        <v>9</v>
      </c>
      <c r="O96" s="27"/>
      <c r="P96" s="23"/>
      <c r="R96" s="21"/>
      <c r="S96" s="27"/>
      <c r="T96" s="23"/>
      <c r="V96" s="21"/>
      <c r="W96" s="29" t="s">
        <v>569</v>
      </c>
      <c r="X96" s="22" t="s">
        <v>695</v>
      </c>
    </row>
    <row r="97" spans="1:24" s="22" customFormat="1" x14ac:dyDescent="0.25">
      <c r="A97" s="21" t="s">
        <v>879</v>
      </c>
      <c r="B97" s="91" t="s">
        <v>879</v>
      </c>
      <c r="C97" s="30" t="s">
        <v>11</v>
      </c>
      <c r="D97" s="30" t="s">
        <v>1083</v>
      </c>
      <c r="E97" s="21" t="s">
        <v>284</v>
      </c>
      <c r="F97" s="23" t="s">
        <v>793</v>
      </c>
      <c r="G97" s="27" t="s">
        <v>633</v>
      </c>
      <c r="H97" s="101" t="s">
        <v>3</v>
      </c>
      <c r="I97" s="100" t="s">
        <v>378</v>
      </c>
      <c r="J97" s="21" t="s">
        <v>212</v>
      </c>
      <c r="K97" s="27" t="s">
        <v>10</v>
      </c>
      <c r="L97" s="30" t="str">
        <f t="shared" si="1"/>
        <v>CO-07099400</v>
      </c>
      <c r="M97" s="22" t="s">
        <v>6</v>
      </c>
      <c r="N97" s="20" t="s">
        <v>255</v>
      </c>
      <c r="O97" s="27"/>
      <c r="P97" s="23"/>
      <c r="R97" s="20"/>
      <c r="S97" s="27"/>
      <c r="T97" s="23"/>
      <c r="V97" s="20"/>
      <c r="W97" s="29" t="s">
        <v>590</v>
      </c>
    </row>
    <row r="98" spans="1:24" s="22" customFormat="1" x14ac:dyDescent="0.25">
      <c r="A98" s="21" t="s">
        <v>879</v>
      </c>
      <c r="B98" s="91" t="s">
        <v>550</v>
      </c>
      <c r="C98" s="30" t="s">
        <v>11</v>
      </c>
      <c r="D98" s="30" t="s">
        <v>1083</v>
      </c>
      <c r="E98" s="21" t="s">
        <v>256</v>
      </c>
      <c r="F98" s="23" t="s">
        <v>794</v>
      </c>
      <c r="G98" s="27" t="s">
        <v>634</v>
      </c>
      <c r="H98" s="21" t="s">
        <v>3</v>
      </c>
      <c r="I98" s="21" t="s">
        <v>378</v>
      </c>
      <c r="J98" s="101" t="s">
        <v>212</v>
      </c>
      <c r="K98" s="105" t="s">
        <v>10</v>
      </c>
      <c r="L98" s="106" t="str">
        <f t="shared" si="1"/>
        <v>CO-07099400</v>
      </c>
      <c r="M98" s="22" t="s">
        <v>6</v>
      </c>
      <c r="N98" s="21" t="s">
        <v>255</v>
      </c>
      <c r="O98" s="105"/>
      <c r="P98" s="104"/>
      <c r="R98" s="21"/>
      <c r="S98" s="105"/>
      <c r="T98" s="104"/>
      <c r="V98" s="21"/>
      <c r="W98" s="29" t="s">
        <v>591</v>
      </c>
      <c r="X98" s="22" t="s">
        <v>665</v>
      </c>
    </row>
    <row r="99" spans="1:24" s="22" customFormat="1" x14ac:dyDescent="0.25">
      <c r="A99" s="21" t="s">
        <v>879</v>
      </c>
      <c r="B99" s="91" t="s">
        <v>550</v>
      </c>
      <c r="C99" s="30" t="s">
        <v>11</v>
      </c>
      <c r="D99" s="30" t="s">
        <v>1083</v>
      </c>
      <c r="E99" s="21" t="s">
        <v>256</v>
      </c>
      <c r="F99" s="23" t="s">
        <v>794</v>
      </c>
      <c r="G99" s="27" t="s">
        <v>634</v>
      </c>
      <c r="H99" s="21" t="s">
        <v>593</v>
      </c>
      <c r="I99" s="107" t="s">
        <v>594</v>
      </c>
      <c r="J99" s="101" t="s">
        <v>212</v>
      </c>
      <c r="K99" s="105" t="s">
        <v>10</v>
      </c>
      <c r="L99" s="106" t="str">
        <f t="shared" si="1"/>
        <v>CO-07111000</v>
      </c>
      <c r="M99" s="22" t="s">
        <v>6</v>
      </c>
      <c r="N99" s="21" t="s">
        <v>255</v>
      </c>
      <c r="O99" s="105"/>
      <c r="P99" s="104"/>
      <c r="R99" s="21"/>
      <c r="S99" s="105"/>
      <c r="T99" s="104"/>
      <c r="V99" s="21"/>
      <c r="W99" s="29" t="s">
        <v>592</v>
      </c>
    </row>
    <row r="100" spans="1:24" s="22" customFormat="1" x14ac:dyDescent="0.25">
      <c r="A100" s="21" t="s">
        <v>879</v>
      </c>
      <c r="B100" s="91" t="s">
        <v>550</v>
      </c>
      <c r="C100" s="30" t="s">
        <v>11</v>
      </c>
      <c r="D100" s="30" t="s">
        <v>1083</v>
      </c>
      <c r="E100" s="21" t="s">
        <v>256</v>
      </c>
      <c r="F100" s="23" t="s">
        <v>794</v>
      </c>
      <c r="G100" s="27" t="s">
        <v>634</v>
      </c>
      <c r="H100" s="21" t="s">
        <v>595</v>
      </c>
      <c r="I100" s="107" t="s">
        <v>596</v>
      </c>
      <c r="J100" s="101" t="s">
        <v>212</v>
      </c>
      <c r="K100" s="105" t="s">
        <v>10</v>
      </c>
      <c r="L100" s="106" t="str">
        <f t="shared" si="1"/>
        <v>CO-07114000</v>
      </c>
      <c r="M100" s="22" t="s">
        <v>6</v>
      </c>
      <c r="N100" s="21" t="s">
        <v>255</v>
      </c>
      <c r="O100" s="105"/>
      <c r="P100" s="104"/>
      <c r="R100" s="21"/>
      <c r="S100" s="105"/>
      <c r="T100" s="104"/>
      <c r="V100" s="21"/>
      <c r="W100" s="29" t="s">
        <v>592</v>
      </c>
    </row>
    <row r="101" spans="1:24" s="22" customFormat="1" x14ac:dyDescent="0.25">
      <c r="A101" s="21" t="s">
        <v>879</v>
      </c>
      <c r="B101" s="91" t="s">
        <v>879</v>
      </c>
      <c r="C101" s="30" t="s">
        <v>11</v>
      </c>
      <c r="D101" s="30" t="s">
        <v>1083</v>
      </c>
      <c r="E101" s="21" t="s">
        <v>256</v>
      </c>
      <c r="F101" s="23" t="s">
        <v>794</v>
      </c>
      <c r="G101" s="27" t="s">
        <v>628</v>
      </c>
      <c r="H101" s="21" t="s">
        <v>213</v>
      </c>
      <c r="I101" s="21" t="s">
        <v>381</v>
      </c>
      <c r="J101" s="101" t="s">
        <v>212</v>
      </c>
      <c r="K101" s="27" t="s">
        <v>10</v>
      </c>
      <c r="L101" s="30" t="str">
        <f t="shared" si="1"/>
        <v>CO-07007070</v>
      </c>
      <c r="M101" s="22" t="s">
        <v>8</v>
      </c>
      <c r="N101" s="21" t="s">
        <v>9</v>
      </c>
      <c r="O101" s="27"/>
      <c r="P101" s="23"/>
      <c r="R101" s="21"/>
      <c r="S101" s="27"/>
      <c r="T101" s="23"/>
      <c r="V101" s="21"/>
      <c r="W101" s="29" t="s">
        <v>569</v>
      </c>
      <c r="X101" s="22" t="s">
        <v>696</v>
      </c>
    </row>
    <row r="102" spans="1:24" s="22" customFormat="1" x14ac:dyDescent="0.25">
      <c r="A102" s="21" t="s">
        <v>879</v>
      </c>
      <c r="B102" s="91" t="s">
        <v>879</v>
      </c>
      <c r="C102" s="30" t="s">
        <v>11</v>
      </c>
      <c r="D102" s="30" t="s">
        <v>1083</v>
      </c>
      <c r="E102" s="21" t="s">
        <v>256</v>
      </c>
      <c r="F102" s="23" t="s">
        <v>794</v>
      </c>
      <c r="G102" s="27" t="s">
        <v>628</v>
      </c>
      <c r="H102" s="21" t="s">
        <v>214</v>
      </c>
      <c r="I102" s="21" t="s">
        <v>382</v>
      </c>
      <c r="J102" s="101" t="s">
        <v>212</v>
      </c>
      <c r="K102" s="27" t="s">
        <v>10</v>
      </c>
      <c r="L102" s="30" t="str">
        <f t="shared" si="1"/>
        <v>CO-07007130</v>
      </c>
      <c r="M102" s="22" t="s">
        <v>8</v>
      </c>
      <c r="N102" s="21" t="s">
        <v>9</v>
      </c>
      <c r="O102" s="27"/>
      <c r="P102" s="23"/>
      <c r="R102" s="21"/>
      <c r="S102" s="27"/>
      <c r="T102" s="23"/>
      <c r="V102" s="21"/>
      <c r="W102" s="29" t="s">
        <v>569</v>
      </c>
      <c r="X102" s="22" t="s">
        <v>564</v>
      </c>
    </row>
    <row r="103" spans="1:24" s="22" customFormat="1" x14ac:dyDescent="0.25">
      <c r="A103" s="21" t="s">
        <v>879</v>
      </c>
      <c r="B103" s="91" t="s">
        <v>550</v>
      </c>
      <c r="C103" s="30" t="s">
        <v>11</v>
      </c>
      <c r="D103" s="30" t="s">
        <v>1083</v>
      </c>
      <c r="E103" s="21" t="s">
        <v>256</v>
      </c>
      <c r="F103" s="23" t="s">
        <v>794</v>
      </c>
      <c r="G103" s="27" t="s">
        <v>633</v>
      </c>
      <c r="H103" s="101" t="s">
        <v>3</v>
      </c>
      <c r="I103" s="100" t="s">
        <v>378</v>
      </c>
      <c r="J103" s="101" t="s">
        <v>212</v>
      </c>
      <c r="K103" s="27" t="s">
        <v>10</v>
      </c>
      <c r="L103" s="30" t="str">
        <f t="shared" si="1"/>
        <v>CO-07099400</v>
      </c>
      <c r="M103" s="22" t="s">
        <v>6</v>
      </c>
      <c r="N103" s="20" t="s">
        <v>255</v>
      </c>
      <c r="O103" s="27"/>
      <c r="P103" s="23"/>
      <c r="R103" s="20"/>
      <c r="S103" s="27"/>
      <c r="T103" s="23"/>
      <c r="V103" s="20"/>
      <c r="W103" s="29" t="s">
        <v>590</v>
      </c>
    </row>
    <row r="104" spans="1:24" s="22" customFormat="1" x14ac:dyDescent="0.25">
      <c r="A104" s="21" t="s">
        <v>879</v>
      </c>
      <c r="B104" s="91" t="s">
        <v>550</v>
      </c>
      <c r="C104" s="30" t="s">
        <v>11</v>
      </c>
      <c r="D104" s="30" t="s">
        <v>1083</v>
      </c>
      <c r="E104" s="21" t="s">
        <v>256</v>
      </c>
      <c r="F104" s="23" t="s">
        <v>794</v>
      </c>
      <c r="G104" s="27" t="s">
        <v>633</v>
      </c>
      <c r="H104" s="21" t="s">
        <v>593</v>
      </c>
      <c r="I104" s="21" t="s">
        <v>594</v>
      </c>
      <c r="J104" s="101" t="s">
        <v>212</v>
      </c>
      <c r="K104" s="27" t="s">
        <v>10</v>
      </c>
      <c r="L104" s="30" t="str">
        <f t="shared" si="1"/>
        <v>CO-07111000</v>
      </c>
      <c r="M104" s="22" t="s">
        <v>6</v>
      </c>
      <c r="N104" s="20" t="s">
        <v>255</v>
      </c>
      <c r="O104" s="27"/>
      <c r="P104" s="23"/>
      <c r="R104" s="20"/>
      <c r="S104" s="27"/>
      <c r="T104" s="23"/>
      <c r="V104" s="20"/>
      <c r="W104" s="29" t="s">
        <v>592</v>
      </c>
      <c r="X104" s="22" t="s">
        <v>644</v>
      </c>
    </row>
    <row r="105" spans="1:24" s="22" customFormat="1" x14ac:dyDescent="0.25">
      <c r="A105" s="21" t="s">
        <v>879</v>
      </c>
      <c r="B105" s="91" t="s">
        <v>550</v>
      </c>
      <c r="C105" s="30" t="s">
        <v>11</v>
      </c>
      <c r="D105" s="30" t="s">
        <v>1083</v>
      </c>
      <c r="E105" s="21" t="s">
        <v>256</v>
      </c>
      <c r="F105" s="23" t="s">
        <v>794</v>
      </c>
      <c r="G105" s="27" t="s">
        <v>633</v>
      </c>
      <c r="H105" s="21" t="s">
        <v>595</v>
      </c>
      <c r="I105" s="21" t="s">
        <v>596</v>
      </c>
      <c r="J105" s="101" t="s">
        <v>212</v>
      </c>
      <c r="K105" s="27" t="s">
        <v>10</v>
      </c>
      <c r="L105" s="30" t="str">
        <f t="shared" si="1"/>
        <v>CO-07114000</v>
      </c>
      <c r="M105" s="22" t="s">
        <v>6</v>
      </c>
      <c r="N105" s="20" t="s">
        <v>255</v>
      </c>
      <c r="O105" s="27"/>
      <c r="P105" s="23"/>
      <c r="R105" s="20"/>
      <c r="S105" s="27"/>
      <c r="T105" s="23"/>
      <c r="V105" s="20"/>
      <c r="W105" s="29" t="s">
        <v>592</v>
      </c>
      <c r="X105" s="22" t="s">
        <v>645</v>
      </c>
    </row>
    <row r="106" spans="1:24" s="22" customFormat="1" x14ac:dyDescent="0.25">
      <c r="A106" s="21" t="s">
        <v>879</v>
      </c>
      <c r="B106" s="91" t="s">
        <v>879</v>
      </c>
      <c r="C106" s="30" t="s">
        <v>11</v>
      </c>
      <c r="D106" s="30" t="s">
        <v>1083</v>
      </c>
      <c r="E106" s="21" t="s">
        <v>287</v>
      </c>
      <c r="F106" s="23" t="s">
        <v>795</v>
      </c>
      <c r="G106" s="27" t="s">
        <v>634</v>
      </c>
      <c r="H106" s="21" t="s">
        <v>593</v>
      </c>
      <c r="I106" s="107" t="s">
        <v>594</v>
      </c>
      <c r="J106" s="101" t="s">
        <v>212</v>
      </c>
      <c r="K106" s="105" t="s">
        <v>10</v>
      </c>
      <c r="L106" s="106" t="str">
        <f t="shared" si="1"/>
        <v>CO-07111000</v>
      </c>
      <c r="M106" s="22" t="s">
        <v>6</v>
      </c>
      <c r="N106" s="21" t="s">
        <v>255</v>
      </c>
      <c r="O106" s="105"/>
      <c r="P106" s="104"/>
      <c r="R106" s="21"/>
      <c r="S106" s="105"/>
      <c r="T106" s="104"/>
      <c r="V106" s="21"/>
      <c r="W106" s="29" t="s">
        <v>569</v>
      </c>
    </row>
    <row r="107" spans="1:24" s="22" customFormat="1" x14ac:dyDescent="0.25">
      <c r="A107" s="21" t="s">
        <v>879</v>
      </c>
      <c r="B107" s="91" t="s">
        <v>879</v>
      </c>
      <c r="C107" s="30" t="s">
        <v>11</v>
      </c>
      <c r="D107" s="30" t="s">
        <v>1083</v>
      </c>
      <c r="E107" s="21" t="s">
        <v>287</v>
      </c>
      <c r="F107" s="23" t="s">
        <v>795</v>
      </c>
      <c r="G107" s="27" t="s">
        <v>634</v>
      </c>
      <c r="H107" s="21" t="s">
        <v>595</v>
      </c>
      <c r="I107" s="107" t="s">
        <v>596</v>
      </c>
      <c r="J107" s="101" t="s">
        <v>212</v>
      </c>
      <c r="K107" s="105" t="s">
        <v>10</v>
      </c>
      <c r="L107" s="106" t="str">
        <f t="shared" si="1"/>
        <v>CO-07114000</v>
      </c>
      <c r="M107" s="22" t="s">
        <v>6</v>
      </c>
      <c r="N107" s="21" t="s">
        <v>255</v>
      </c>
      <c r="O107" s="105"/>
      <c r="P107" s="104"/>
      <c r="R107" s="21"/>
      <c r="S107" s="105"/>
      <c r="T107" s="104"/>
      <c r="V107" s="21"/>
      <c r="W107" s="29" t="s">
        <v>569</v>
      </c>
    </row>
    <row r="108" spans="1:24" s="22" customFormat="1" x14ac:dyDescent="0.25">
      <c r="A108" s="21" t="s">
        <v>879</v>
      </c>
      <c r="B108" s="91" t="s">
        <v>879</v>
      </c>
      <c r="C108" s="30" t="s">
        <v>11</v>
      </c>
      <c r="D108" s="30" t="s">
        <v>1083</v>
      </c>
      <c r="E108" s="21" t="s">
        <v>287</v>
      </c>
      <c r="F108" s="23" t="s">
        <v>795</v>
      </c>
      <c r="G108" s="27" t="s">
        <v>628</v>
      </c>
      <c r="H108" s="21" t="s">
        <v>598</v>
      </c>
      <c r="I108" s="21" t="s">
        <v>1001</v>
      </c>
      <c r="J108" s="23" t="s">
        <v>212</v>
      </c>
      <c r="K108" s="27" t="s">
        <v>10</v>
      </c>
      <c r="L108" s="30" t="str">
        <f t="shared" si="1"/>
        <v>CO-07007030</v>
      </c>
      <c r="M108" s="22" t="s">
        <v>8</v>
      </c>
      <c r="N108" s="21" t="s">
        <v>9</v>
      </c>
      <c r="O108" s="27"/>
      <c r="P108" s="23"/>
      <c r="R108" s="21"/>
      <c r="S108" s="27"/>
      <c r="T108" s="23"/>
      <c r="V108" s="21"/>
      <c r="W108" s="97" t="s">
        <v>597</v>
      </c>
      <c r="X108" s="22" t="s">
        <v>564</v>
      </c>
    </row>
    <row r="109" spans="1:24" s="22" customFormat="1" x14ac:dyDescent="0.25">
      <c r="A109" s="21" t="s">
        <v>879</v>
      </c>
      <c r="B109" s="91" t="s">
        <v>879</v>
      </c>
      <c r="C109" s="30" t="s">
        <v>11</v>
      </c>
      <c r="D109" s="30" t="s">
        <v>1083</v>
      </c>
      <c r="E109" s="21" t="s">
        <v>287</v>
      </c>
      <c r="F109" s="23" t="s">
        <v>795</v>
      </c>
      <c r="G109" s="27" t="s">
        <v>633</v>
      </c>
      <c r="H109" s="21" t="s">
        <v>593</v>
      </c>
      <c r="I109" s="21" t="s">
        <v>594</v>
      </c>
      <c r="J109" s="21" t="s">
        <v>212</v>
      </c>
      <c r="K109" s="27" t="s">
        <v>10</v>
      </c>
      <c r="L109" s="30" t="str">
        <f t="shared" si="1"/>
        <v>CO-07111000</v>
      </c>
      <c r="M109" s="22" t="s">
        <v>6</v>
      </c>
      <c r="N109" s="20" t="s">
        <v>255</v>
      </c>
      <c r="O109" s="27"/>
      <c r="P109" s="23"/>
      <c r="R109" s="20"/>
      <c r="S109" s="27"/>
      <c r="T109" s="23"/>
      <c r="V109" s="20"/>
      <c r="W109" s="29" t="s">
        <v>569</v>
      </c>
      <c r="X109" s="22" t="s">
        <v>644</v>
      </c>
    </row>
    <row r="110" spans="1:24" s="22" customFormat="1" x14ac:dyDescent="0.25">
      <c r="A110" s="21" t="s">
        <v>879</v>
      </c>
      <c r="B110" s="91" t="s">
        <v>879</v>
      </c>
      <c r="C110" s="30" t="s">
        <v>11</v>
      </c>
      <c r="D110" s="30" t="s">
        <v>1083</v>
      </c>
      <c r="E110" s="21" t="s">
        <v>287</v>
      </c>
      <c r="F110" s="23" t="s">
        <v>795</v>
      </c>
      <c r="G110" s="27" t="s">
        <v>633</v>
      </c>
      <c r="H110" s="21" t="s">
        <v>595</v>
      </c>
      <c r="I110" s="21" t="s">
        <v>596</v>
      </c>
      <c r="J110" s="21" t="s">
        <v>212</v>
      </c>
      <c r="K110" s="27" t="s">
        <v>10</v>
      </c>
      <c r="L110" s="30" t="str">
        <f t="shared" si="1"/>
        <v>CO-07114000</v>
      </c>
      <c r="M110" s="22" t="s">
        <v>6</v>
      </c>
      <c r="N110" s="20" t="s">
        <v>255</v>
      </c>
      <c r="O110" s="27"/>
      <c r="P110" s="23"/>
      <c r="R110" s="20"/>
      <c r="S110" s="27"/>
      <c r="T110" s="23"/>
      <c r="V110" s="20"/>
      <c r="W110" s="29" t="s">
        <v>600</v>
      </c>
      <c r="X110" s="22" t="s">
        <v>645</v>
      </c>
    </row>
    <row r="111" spans="1:24" s="22" customFormat="1" x14ac:dyDescent="0.25">
      <c r="A111" s="21" t="s">
        <v>879</v>
      </c>
      <c r="B111" s="91" t="s">
        <v>550</v>
      </c>
      <c r="C111" s="30" t="s">
        <v>11</v>
      </c>
      <c r="D111" s="30" t="s">
        <v>1083</v>
      </c>
      <c r="E111" s="21" t="s">
        <v>290</v>
      </c>
      <c r="F111" s="23" t="s">
        <v>823</v>
      </c>
      <c r="G111" s="27" t="s">
        <v>634</v>
      </c>
      <c r="H111" s="21" t="s">
        <v>3</v>
      </c>
      <c r="I111" s="21" t="s">
        <v>378</v>
      </c>
      <c r="J111" s="101" t="s">
        <v>212</v>
      </c>
      <c r="K111" s="105" t="s">
        <v>10</v>
      </c>
      <c r="L111" s="106" t="str">
        <f t="shared" si="1"/>
        <v>CO-07099400</v>
      </c>
      <c r="M111" s="22" t="s">
        <v>6</v>
      </c>
      <c r="N111" s="21" t="s">
        <v>255</v>
      </c>
      <c r="O111" s="105"/>
      <c r="P111" s="104"/>
      <c r="R111" s="21"/>
      <c r="S111" s="105"/>
      <c r="T111" s="104"/>
      <c r="V111" s="21"/>
      <c r="W111" s="29" t="s">
        <v>569</v>
      </c>
      <c r="X111" s="22" t="s">
        <v>665</v>
      </c>
    </row>
    <row r="112" spans="1:24" s="22" customFormat="1" x14ac:dyDescent="0.25">
      <c r="A112" s="21" t="s">
        <v>879</v>
      </c>
      <c r="B112" s="91" t="s">
        <v>550</v>
      </c>
      <c r="C112" s="30" t="s">
        <v>11</v>
      </c>
      <c r="D112" s="30" t="s">
        <v>1083</v>
      </c>
      <c r="E112" s="21" t="s">
        <v>290</v>
      </c>
      <c r="F112" s="23" t="s">
        <v>823</v>
      </c>
      <c r="G112" s="27" t="s">
        <v>634</v>
      </c>
      <c r="H112" s="21" t="s">
        <v>593</v>
      </c>
      <c r="I112" s="107" t="s">
        <v>594</v>
      </c>
      <c r="J112" s="21" t="s">
        <v>212</v>
      </c>
      <c r="K112" s="105" t="s">
        <v>10</v>
      </c>
      <c r="L112" s="106" t="str">
        <f t="shared" si="1"/>
        <v>CO-07111000</v>
      </c>
      <c r="M112" s="22" t="s">
        <v>6</v>
      </c>
      <c r="N112" s="21" t="s">
        <v>255</v>
      </c>
      <c r="O112" s="105"/>
      <c r="P112" s="104"/>
      <c r="R112" s="21"/>
      <c r="S112" s="105"/>
      <c r="T112" s="104"/>
      <c r="V112" s="21"/>
      <c r="W112" s="29" t="s">
        <v>592</v>
      </c>
    </row>
    <row r="113" spans="1:24" s="22" customFormat="1" x14ac:dyDescent="0.25">
      <c r="A113" s="21" t="s">
        <v>879</v>
      </c>
      <c r="B113" s="91" t="s">
        <v>550</v>
      </c>
      <c r="C113" s="30" t="s">
        <v>11</v>
      </c>
      <c r="D113" s="30" t="s">
        <v>1083</v>
      </c>
      <c r="E113" s="21" t="s">
        <v>290</v>
      </c>
      <c r="F113" s="23" t="s">
        <v>823</v>
      </c>
      <c r="G113" s="27" t="s">
        <v>634</v>
      </c>
      <c r="H113" s="21" t="s">
        <v>595</v>
      </c>
      <c r="I113" s="107" t="s">
        <v>596</v>
      </c>
      <c r="J113" s="21" t="s">
        <v>212</v>
      </c>
      <c r="K113" s="105" t="s">
        <v>10</v>
      </c>
      <c r="L113" s="106" t="str">
        <f t="shared" si="1"/>
        <v>CO-07114000</v>
      </c>
      <c r="M113" s="22" t="s">
        <v>6</v>
      </c>
      <c r="N113" s="21" t="s">
        <v>255</v>
      </c>
      <c r="O113" s="105"/>
      <c r="P113" s="104"/>
      <c r="R113" s="21"/>
      <c r="S113" s="105"/>
      <c r="T113" s="104"/>
      <c r="V113" s="21"/>
      <c r="W113" s="29" t="s">
        <v>592</v>
      </c>
      <c r="X113" s="22" t="s">
        <v>666</v>
      </c>
    </row>
    <row r="114" spans="1:24" s="22" customFormat="1" x14ac:dyDescent="0.25">
      <c r="A114" s="21" t="s">
        <v>879</v>
      </c>
      <c r="B114" s="91" t="s">
        <v>550</v>
      </c>
      <c r="C114" s="30" t="s">
        <v>11</v>
      </c>
      <c r="D114" s="129" t="s">
        <v>14</v>
      </c>
      <c r="E114" s="21" t="s">
        <v>290</v>
      </c>
      <c r="F114" s="23" t="s">
        <v>823</v>
      </c>
      <c r="G114" s="27" t="s">
        <v>634</v>
      </c>
      <c r="H114" s="21" t="s">
        <v>385</v>
      </c>
      <c r="I114" s="21" t="s">
        <v>386</v>
      </c>
      <c r="J114" s="21" t="s">
        <v>212</v>
      </c>
      <c r="K114" s="105" t="s">
        <v>10</v>
      </c>
      <c r="L114" s="106" t="str">
        <f t="shared" si="1"/>
        <v>CO-07124500</v>
      </c>
      <c r="M114" s="22" t="s">
        <v>6</v>
      </c>
      <c r="N114" s="21" t="s">
        <v>255</v>
      </c>
      <c r="O114" s="105"/>
      <c r="P114" s="104"/>
      <c r="R114" s="21"/>
      <c r="S114" s="105"/>
      <c r="T114" s="104"/>
      <c r="V114" s="21"/>
      <c r="W114" s="29" t="s">
        <v>592</v>
      </c>
    </row>
    <row r="115" spans="1:24" s="22" customFormat="1" x14ac:dyDescent="0.25">
      <c r="A115" s="21" t="s">
        <v>879</v>
      </c>
      <c r="B115" s="91" t="s">
        <v>879</v>
      </c>
      <c r="C115" s="30" t="s">
        <v>11</v>
      </c>
      <c r="D115" s="30" t="s">
        <v>1083</v>
      </c>
      <c r="E115" s="21" t="s">
        <v>290</v>
      </c>
      <c r="F115" s="23" t="s">
        <v>823</v>
      </c>
      <c r="G115" s="27" t="s">
        <v>628</v>
      </c>
      <c r="H115" s="31" t="s">
        <v>697</v>
      </c>
      <c r="I115" s="21" t="s">
        <v>601</v>
      </c>
      <c r="J115" s="21" t="s">
        <v>212</v>
      </c>
      <c r="K115" s="105" t="s">
        <v>10</v>
      </c>
      <c r="L115" s="106" t="str">
        <f t="shared" si="1"/>
        <v>CO-07007010</v>
      </c>
      <c r="M115" s="22" t="s">
        <v>8</v>
      </c>
      <c r="N115" s="21" t="s">
        <v>9</v>
      </c>
      <c r="O115" s="105"/>
      <c r="P115" s="104"/>
      <c r="R115" s="21"/>
      <c r="S115" s="105"/>
      <c r="T115" s="104"/>
      <c r="V115" s="21"/>
      <c r="W115" s="29" t="s">
        <v>573</v>
      </c>
      <c r="X115" s="22" t="s">
        <v>698</v>
      </c>
    </row>
    <row r="116" spans="1:24" s="22" customFormat="1" x14ac:dyDescent="0.25">
      <c r="A116" s="21" t="s">
        <v>879</v>
      </c>
      <c r="B116" s="91" t="s">
        <v>879</v>
      </c>
      <c r="C116" s="30" t="s">
        <v>11</v>
      </c>
      <c r="D116" s="30" t="s">
        <v>1083</v>
      </c>
      <c r="E116" s="21" t="s">
        <v>290</v>
      </c>
      <c r="F116" s="23" t="s">
        <v>823</v>
      </c>
      <c r="G116" s="27" t="s">
        <v>628</v>
      </c>
      <c r="H116" s="21" t="s">
        <v>383</v>
      </c>
      <c r="I116" s="21" t="s">
        <v>384</v>
      </c>
      <c r="J116" s="23" t="s">
        <v>212</v>
      </c>
      <c r="K116" s="27" t="s">
        <v>10</v>
      </c>
      <c r="L116" s="30" t="str">
        <f t="shared" si="1"/>
        <v>CO-07007060</v>
      </c>
      <c r="M116" s="22" t="s">
        <v>8</v>
      </c>
      <c r="N116" s="21" t="s">
        <v>9</v>
      </c>
      <c r="O116" s="27"/>
      <c r="P116" s="23"/>
      <c r="R116" s="21"/>
      <c r="S116" s="27"/>
      <c r="T116" s="23"/>
      <c r="V116" s="21"/>
      <c r="W116" s="29" t="s">
        <v>569</v>
      </c>
      <c r="X116" s="22" t="s">
        <v>564</v>
      </c>
    </row>
    <row r="117" spans="1:24" s="22" customFormat="1" x14ac:dyDescent="0.25">
      <c r="A117" s="21" t="s">
        <v>879</v>
      </c>
      <c r="B117" s="91" t="s">
        <v>550</v>
      </c>
      <c r="C117" s="30" t="s">
        <v>11</v>
      </c>
      <c r="D117" s="30" t="s">
        <v>1083</v>
      </c>
      <c r="E117" s="21" t="s">
        <v>290</v>
      </c>
      <c r="F117" s="23" t="s">
        <v>823</v>
      </c>
      <c r="G117" s="27" t="s">
        <v>633</v>
      </c>
      <c r="H117" s="101" t="s">
        <v>3</v>
      </c>
      <c r="I117" s="100" t="s">
        <v>378</v>
      </c>
      <c r="J117" s="21" t="s">
        <v>212</v>
      </c>
      <c r="K117" s="27" t="s">
        <v>10</v>
      </c>
      <c r="L117" s="30" t="str">
        <f t="shared" si="1"/>
        <v>CO-07099400</v>
      </c>
      <c r="M117" s="22" t="s">
        <v>6</v>
      </c>
      <c r="N117" s="20" t="s">
        <v>255</v>
      </c>
      <c r="O117" s="27"/>
      <c r="P117" s="23"/>
      <c r="R117" s="20"/>
      <c r="S117" s="27"/>
      <c r="T117" s="23"/>
      <c r="V117" s="20"/>
      <c r="W117" s="29" t="s">
        <v>590</v>
      </c>
    </row>
    <row r="118" spans="1:24" s="22" customFormat="1" x14ac:dyDescent="0.25">
      <c r="A118" s="21" t="s">
        <v>879</v>
      </c>
      <c r="B118" s="91" t="s">
        <v>550</v>
      </c>
      <c r="C118" s="30" t="s">
        <v>11</v>
      </c>
      <c r="D118" s="30" t="s">
        <v>1083</v>
      </c>
      <c r="E118" s="21" t="s">
        <v>290</v>
      </c>
      <c r="F118" s="23" t="s">
        <v>823</v>
      </c>
      <c r="G118" s="27" t="s">
        <v>633</v>
      </c>
      <c r="H118" s="21" t="s">
        <v>593</v>
      </c>
      <c r="I118" s="21" t="s">
        <v>594</v>
      </c>
      <c r="J118" s="21" t="s">
        <v>212</v>
      </c>
      <c r="K118" s="27" t="s">
        <v>10</v>
      </c>
      <c r="L118" s="30" t="str">
        <f t="shared" si="1"/>
        <v>CO-07111000</v>
      </c>
      <c r="M118" s="22" t="s">
        <v>6</v>
      </c>
      <c r="N118" s="20" t="s">
        <v>255</v>
      </c>
      <c r="O118" s="27"/>
      <c r="P118" s="23"/>
      <c r="R118" s="20"/>
      <c r="S118" s="27"/>
      <c r="T118" s="23"/>
      <c r="V118" s="20"/>
      <c r="W118" s="29" t="s">
        <v>592</v>
      </c>
      <c r="X118" s="22" t="s">
        <v>644</v>
      </c>
    </row>
    <row r="119" spans="1:24" s="22" customFormat="1" x14ac:dyDescent="0.25">
      <c r="A119" s="21" t="s">
        <v>879</v>
      </c>
      <c r="B119" s="91" t="s">
        <v>550</v>
      </c>
      <c r="C119" s="30" t="s">
        <v>11</v>
      </c>
      <c r="D119" s="30" t="s">
        <v>1083</v>
      </c>
      <c r="E119" s="21" t="s">
        <v>290</v>
      </c>
      <c r="F119" s="23" t="s">
        <v>823</v>
      </c>
      <c r="G119" s="27" t="s">
        <v>633</v>
      </c>
      <c r="H119" s="21" t="s">
        <v>595</v>
      </c>
      <c r="I119" s="21" t="s">
        <v>596</v>
      </c>
      <c r="J119" s="21" t="s">
        <v>212</v>
      </c>
      <c r="K119" s="27" t="s">
        <v>10</v>
      </c>
      <c r="L119" s="30" t="str">
        <f t="shared" si="1"/>
        <v>CO-07114000</v>
      </c>
      <c r="M119" s="22" t="s">
        <v>6</v>
      </c>
      <c r="N119" s="20" t="s">
        <v>255</v>
      </c>
      <c r="O119" s="27"/>
      <c r="P119" s="23"/>
      <c r="R119" s="20"/>
      <c r="S119" s="27"/>
      <c r="T119" s="23"/>
      <c r="V119" s="20"/>
      <c r="W119" s="29" t="s">
        <v>592</v>
      </c>
      <c r="X119" s="22" t="s">
        <v>645</v>
      </c>
    </row>
    <row r="120" spans="1:24" s="22" customFormat="1" x14ac:dyDescent="0.25">
      <c r="A120" s="21" t="s">
        <v>879</v>
      </c>
      <c r="B120" s="91" t="s">
        <v>550</v>
      </c>
      <c r="C120" s="30" t="s">
        <v>11</v>
      </c>
      <c r="D120" s="129" t="s">
        <v>14</v>
      </c>
      <c r="E120" s="21" t="s">
        <v>290</v>
      </c>
      <c r="F120" s="23" t="s">
        <v>823</v>
      </c>
      <c r="G120" s="27" t="s">
        <v>633</v>
      </c>
      <c r="H120" s="21" t="s">
        <v>385</v>
      </c>
      <c r="I120" s="21" t="s">
        <v>386</v>
      </c>
      <c r="J120" s="21" t="s">
        <v>212</v>
      </c>
      <c r="K120" s="27" t="s">
        <v>10</v>
      </c>
      <c r="L120" s="30" t="str">
        <f t="shared" si="1"/>
        <v>CO-07124500</v>
      </c>
      <c r="M120" s="22" t="s">
        <v>6</v>
      </c>
      <c r="N120" s="20" t="s">
        <v>255</v>
      </c>
      <c r="O120" s="27"/>
      <c r="P120" s="23"/>
      <c r="R120" s="20"/>
      <c r="S120" s="27"/>
      <c r="T120" s="23"/>
      <c r="V120" s="20"/>
      <c r="W120" s="29" t="s">
        <v>592</v>
      </c>
    </row>
    <row r="121" spans="1:24" s="22" customFormat="1" x14ac:dyDescent="0.25">
      <c r="A121" s="21" t="s">
        <v>879</v>
      </c>
      <c r="B121" s="91" t="s">
        <v>879</v>
      </c>
      <c r="C121" s="30" t="s">
        <v>11</v>
      </c>
      <c r="D121" s="129" t="s">
        <v>14</v>
      </c>
      <c r="E121" s="21" t="s">
        <v>291</v>
      </c>
      <c r="F121" s="23" t="s">
        <v>1069</v>
      </c>
      <c r="G121" s="27" t="s">
        <v>634</v>
      </c>
      <c r="H121" s="21" t="s">
        <v>385</v>
      </c>
      <c r="I121" s="21" t="s">
        <v>386</v>
      </c>
      <c r="J121" s="101" t="s">
        <v>212</v>
      </c>
      <c r="K121" s="105" t="s">
        <v>10</v>
      </c>
      <c r="L121" s="106" t="str">
        <f t="shared" si="1"/>
        <v>CO-07124500</v>
      </c>
      <c r="M121" s="22" t="s">
        <v>6</v>
      </c>
      <c r="N121" s="21" t="s">
        <v>255</v>
      </c>
      <c r="O121" s="105"/>
      <c r="P121" s="104"/>
      <c r="R121" s="21"/>
      <c r="S121" s="105"/>
      <c r="T121" s="104"/>
      <c r="V121" s="21"/>
      <c r="W121" s="29" t="s">
        <v>569</v>
      </c>
    </row>
    <row r="122" spans="1:24" s="22" customFormat="1" x14ac:dyDescent="0.25">
      <c r="A122" s="21" t="s">
        <v>879</v>
      </c>
      <c r="B122" s="91" t="s">
        <v>879</v>
      </c>
      <c r="C122" s="30" t="s">
        <v>11</v>
      </c>
      <c r="D122" s="30" t="s">
        <v>1083</v>
      </c>
      <c r="E122" s="21" t="s">
        <v>291</v>
      </c>
      <c r="F122" s="23" t="s">
        <v>1069</v>
      </c>
      <c r="G122" s="27" t="s">
        <v>628</v>
      </c>
      <c r="H122" s="21" t="s">
        <v>387</v>
      </c>
      <c r="I122" s="21" t="s">
        <v>388</v>
      </c>
      <c r="J122" s="23" t="s">
        <v>212</v>
      </c>
      <c r="K122" s="27" t="s">
        <v>10</v>
      </c>
      <c r="L122" s="30" t="str">
        <f t="shared" si="1"/>
        <v>CO-07007100</v>
      </c>
      <c r="M122" s="22" t="s">
        <v>8</v>
      </c>
      <c r="N122" s="21" t="s">
        <v>9</v>
      </c>
      <c r="O122" s="27"/>
      <c r="P122" s="23"/>
      <c r="R122" s="21"/>
      <c r="S122" s="27"/>
      <c r="T122" s="23"/>
      <c r="V122" s="21"/>
      <c r="W122" s="29" t="s">
        <v>569</v>
      </c>
      <c r="X122" s="22" t="s">
        <v>699</v>
      </c>
    </row>
    <row r="123" spans="1:24" s="22" customFormat="1" x14ac:dyDescent="0.25">
      <c r="A123" s="21" t="s">
        <v>879</v>
      </c>
      <c r="B123" s="91" t="s">
        <v>879</v>
      </c>
      <c r="C123" s="30" t="s">
        <v>11</v>
      </c>
      <c r="D123" s="129" t="s">
        <v>14</v>
      </c>
      <c r="E123" s="21" t="s">
        <v>291</v>
      </c>
      <c r="F123" s="23" t="s">
        <v>1069</v>
      </c>
      <c r="G123" s="27" t="s">
        <v>633</v>
      </c>
      <c r="H123" s="21" t="s">
        <v>385</v>
      </c>
      <c r="I123" s="21" t="s">
        <v>386</v>
      </c>
      <c r="J123" s="21" t="s">
        <v>212</v>
      </c>
      <c r="K123" s="27" t="s">
        <v>10</v>
      </c>
      <c r="L123" s="30" t="str">
        <f t="shared" ref="L123:L180" si="2">CONCATENATE(J123,"-",H123)</f>
        <v>CO-07124500</v>
      </c>
      <c r="M123" s="22" t="s">
        <v>6</v>
      </c>
      <c r="N123" s="20" t="s">
        <v>255</v>
      </c>
      <c r="O123" s="27"/>
      <c r="P123" s="23"/>
      <c r="R123" s="20"/>
      <c r="S123" s="27"/>
      <c r="T123" s="23"/>
      <c r="V123" s="20"/>
      <c r="W123" s="97" t="s">
        <v>602</v>
      </c>
    </row>
    <row r="124" spans="1:24" s="22" customFormat="1" x14ac:dyDescent="0.25">
      <c r="A124" s="21" t="s">
        <v>879</v>
      </c>
      <c r="B124" s="91" t="s">
        <v>879</v>
      </c>
      <c r="C124" s="30" t="s">
        <v>14</v>
      </c>
      <c r="D124" s="30" t="s">
        <v>14</v>
      </c>
      <c r="E124" s="21" t="s">
        <v>292</v>
      </c>
      <c r="F124" s="23" t="s">
        <v>796</v>
      </c>
      <c r="G124" s="27" t="s">
        <v>634</v>
      </c>
      <c r="H124" s="21" t="s">
        <v>389</v>
      </c>
      <c r="I124" s="21" t="s">
        <v>390</v>
      </c>
      <c r="J124" s="101" t="s">
        <v>212</v>
      </c>
      <c r="K124" s="105" t="s">
        <v>10</v>
      </c>
      <c r="L124" s="106" t="str">
        <f t="shared" si="2"/>
        <v>CO-08220000</v>
      </c>
      <c r="M124" s="22" t="s">
        <v>6</v>
      </c>
      <c r="N124" s="21" t="s">
        <v>255</v>
      </c>
      <c r="O124" s="105"/>
      <c r="P124" s="104"/>
      <c r="R124" s="21"/>
      <c r="S124" s="105"/>
      <c r="T124" s="104"/>
      <c r="V124" s="21"/>
      <c r="W124" s="29" t="s">
        <v>569</v>
      </c>
    </row>
    <row r="125" spans="1:24" s="22" customFormat="1" x14ac:dyDescent="0.25">
      <c r="A125" s="21" t="s">
        <v>879</v>
      </c>
      <c r="B125" s="91" t="s">
        <v>879</v>
      </c>
      <c r="C125" s="30" t="s">
        <v>14</v>
      </c>
      <c r="D125" s="30" t="s">
        <v>14</v>
      </c>
      <c r="E125" s="21" t="s">
        <v>292</v>
      </c>
      <c r="F125" s="23" t="s">
        <v>796</v>
      </c>
      <c r="G125" s="27" t="s">
        <v>628</v>
      </c>
      <c r="H125" s="21" t="s">
        <v>395</v>
      </c>
      <c r="I125" s="21" t="s">
        <v>396</v>
      </c>
      <c r="J125" s="23" t="s">
        <v>212</v>
      </c>
      <c r="K125" s="27" t="s">
        <v>10</v>
      </c>
      <c r="L125" s="30" t="str">
        <f t="shared" si="2"/>
        <v>CO-08008130</v>
      </c>
      <c r="M125" s="22" t="s">
        <v>8</v>
      </c>
      <c r="N125" s="21" t="s">
        <v>9</v>
      </c>
      <c r="O125" s="27"/>
      <c r="P125" s="23"/>
      <c r="R125" s="21"/>
      <c r="S125" s="27"/>
      <c r="T125" s="23"/>
      <c r="V125" s="21"/>
      <c r="W125" s="29" t="s">
        <v>569</v>
      </c>
      <c r="X125" s="22" t="s">
        <v>564</v>
      </c>
    </row>
    <row r="126" spans="1:24" s="22" customFormat="1" x14ac:dyDescent="0.25">
      <c r="A126" s="21" t="s">
        <v>879</v>
      </c>
      <c r="B126" s="91" t="s">
        <v>879</v>
      </c>
      <c r="C126" s="30" t="s">
        <v>14</v>
      </c>
      <c r="D126" s="30" t="s">
        <v>14</v>
      </c>
      <c r="E126" s="21" t="s">
        <v>292</v>
      </c>
      <c r="F126" s="23" t="s">
        <v>796</v>
      </c>
      <c r="G126" s="27" t="s">
        <v>628</v>
      </c>
      <c r="H126" s="21" t="s">
        <v>391</v>
      </c>
      <c r="I126" s="21" t="s">
        <v>392</v>
      </c>
      <c r="J126" s="23" t="s">
        <v>212</v>
      </c>
      <c r="K126" s="27" t="s">
        <v>10</v>
      </c>
      <c r="L126" s="30" t="str">
        <f t="shared" si="2"/>
        <v>CO-08008150</v>
      </c>
      <c r="M126" s="22" t="s">
        <v>8</v>
      </c>
      <c r="N126" s="21" t="s">
        <v>9</v>
      </c>
      <c r="O126" s="27"/>
      <c r="P126" s="23"/>
      <c r="R126" s="21"/>
      <c r="S126" s="27"/>
      <c r="T126" s="23"/>
      <c r="V126" s="21"/>
      <c r="W126" s="29" t="s">
        <v>569</v>
      </c>
      <c r="X126" s="22" t="s">
        <v>700</v>
      </c>
    </row>
    <row r="127" spans="1:24" s="22" customFormat="1" x14ac:dyDescent="0.25">
      <c r="A127" s="21" t="s">
        <v>879</v>
      </c>
      <c r="B127" s="91" t="s">
        <v>879</v>
      </c>
      <c r="C127" s="30" t="s">
        <v>14</v>
      </c>
      <c r="D127" s="30" t="s">
        <v>14</v>
      </c>
      <c r="E127" s="21" t="s">
        <v>292</v>
      </c>
      <c r="F127" s="23" t="s">
        <v>796</v>
      </c>
      <c r="G127" s="27" t="s">
        <v>628</v>
      </c>
      <c r="H127" s="21" t="s">
        <v>393</v>
      </c>
      <c r="I127" s="21" t="s">
        <v>394</v>
      </c>
      <c r="J127" s="23" t="s">
        <v>212</v>
      </c>
      <c r="K127" s="27" t="s">
        <v>10</v>
      </c>
      <c r="L127" s="30" t="str">
        <f t="shared" si="2"/>
        <v>CO-08008170</v>
      </c>
      <c r="M127" s="22" t="s">
        <v>8</v>
      </c>
      <c r="N127" s="21" t="s">
        <v>9</v>
      </c>
      <c r="O127" s="27"/>
      <c r="P127" s="23"/>
      <c r="R127" s="21"/>
      <c r="S127" s="27"/>
      <c r="T127" s="23"/>
      <c r="V127" s="21"/>
      <c r="W127" s="29" t="s">
        <v>569</v>
      </c>
      <c r="X127" s="22" t="s">
        <v>564</v>
      </c>
    </row>
    <row r="128" spans="1:24" s="22" customFormat="1" x14ac:dyDescent="0.25">
      <c r="A128" s="21" t="s">
        <v>879</v>
      </c>
      <c r="B128" s="91" t="s">
        <v>879</v>
      </c>
      <c r="C128" s="30" t="s">
        <v>14</v>
      </c>
      <c r="D128" s="30" t="s">
        <v>14</v>
      </c>
      <c r="E128" s="21" t="s">
        <v>292</v>
      </c>
      <c r="F128" s="23" t="s">
        <v>796</v>
      </c>
      <c r="G128" s="27" t="s">
        <v>633</v>
      </c>
      <c r="H128" s="21" t="s">
        <v>389</v>
      </c>
      <c r="I128" s="21" t="s">
        <v>390</v>
      </c>
      <c r="J128" s="21" t="s">
        <v>212</v>
      </c>
      <c r="K128" s="27" t="s">
        <v>10</v>
      </c>
      <c r="L128" s="30" t="str">
        <f t="shared" si="2"/>
        <v>CO-08220000</v>
      </c>
      <c r="M128" s="22" t="s">
        <v>6</v>
      </c>
      <c r="N128" s="20" t="s">
        <v>255</v>
      </c>
      <c r="O128" s="27"/>
      <c r="P128" s="23"/>
      <c r="R128" s="20"/>
      <c r="S128" s="27"/>
      <c r="T128" s="23"/>
      <c r="V128" s="20"/>
      <c r="W128" s="29" t="s">
        <v>569</v>
      </c>
    </row>
    <row r="129" spans="1:24" s="22" customFormat="1" x14ac:dyDescent="0.25">
      <c r="A129" s="21" t="s">
        <v>879</v>
      </c>
      <c r="B129" s="91" t="s">
        <v>879</v>
      </c>
      <c r="C129" s="30" t="s">
        <v>14</v>
      </c>
      <c r="D129" s="30" t="s">
        <v>14</v>
      </c>
      <c r="E129" s="21" t="s">
        <v>293</v>
      </c>
      <c r="F129" s="23" t="s">
        <v>824</v>
      </c>
      <c r="G129" s="27" t="s">
        <v>634</v>
      </c>
      <c r="H129" s="101" t="s">
        <v>401</v>
      </c>
      <c r="I129" s="100" t="s">
        <v>402</v>
      </c>
      <c r="J129" s="101" t="s">
        <v>212</v>
      </c>
      <c r="K129" s="105" t="s">
        <v>10</v>
      </c>
      <c r="L129" s="106" t="str">
        <f t="shared" si="2"/>
        <v>CO-08236000</v>
      </c>
      <c r="M129" s="22" t="s">
        <v>6</v>
      </c>
      <c r="N129" s="21" t="s">
        <v>255</v>
      </c>
      <c r="O129" s="105"/>
      <c r="P129" s="104"/>
      <c r="R129" s="21"/>
      <c r="S129" s="105"/>
      <c r="T129" s="104"/>
      <c r="V129" s="21"/>
      <c r="W129" s="29" t="s">
        <v>569</v>
      </c>
    </row>
    <row r="130" spans="1:24" s="22" customFormat="1" x14ac:dyDescent="0.25">
      <c r="A130" s="21" t="s">
        <v>879</v>
      </c>
      <c r="B130" s="91" t="s">
        <v>879</v>
      </c>
      <c r="C130" s="30" t="s">
        <v>14</v>
      </c>
      <c r="D130" s="30" t="s">
        <v>14</v>
      </c>
      <c r="E130" s="21" t="s">
        <v>293</v>
      </c>
      <c r="F130" s="23" t="s">
        <v>824</v>
      </c>
      <c r="G130" s="27" t="s">
        <v>634</v>
      </c>
      <c r="H130" s="101" t="s">
        <v>407</v>
      </c>
      <c r="I130" s="100" t="s">
        <v>408</v>
      </c>
      <c r="J130" s="101" t="s">
        <v>212</v>
      </c>
      <c r="K130" s="105" t="s">
        <v>10</v>
      </c>
      <c r="L130" s="106" t="str">
        <f t="shared" si="2"/>
        <v>CO-08240500</v>
      </c>
      <c r="M130" s="22" t="s">
        <v>6</v>
      </c>
      <c r="N130" s="21" t="s">
        <v>255</v>
      </c>
      <c r="O130" s="105"/>
      <c r="P130" s="104"/>
      <c r="R130" s="21"/>
      <c r="S130" s="105"/>
      <c r="T130" s="104"/>
      <c r="V130" s="21"/>
      <c r="W130" s="29" t="s">
        <v>569</v>
      </c>
    </row>
    <row r="131" spans="1:24" s="22" customFormat="1" x14ac:dyDescent="0.25">
      <c r="A131" s="21" t="s">
        <v>879</v>
      </c>
      <c r="B131" s="91" t="s">
        <v>879</v>
      </c>
      <c r="C131" s="30" t="s">
        <v>14</v>
      </c>
      <c r="D131" s="30" t="s">
        <v>14</v>
      </c>
      <c r="E131" s="21" t="s">
        <v>293</v>
      </c>
      <c r="F131" s="23" t="s">
        <v>824</v>
      </c>
      <c r="G131" s="27" t="s">
        <v>634</v>
      </c>
      <c r="H131" s="101" t="s">
        <v>405</v>
      </c>
      <c r="I131" s="100" t="s">
        <v>406</v>
      </c>
      <c r="J131" s="101" t="s">
        <v>212</v>
      </c>
      <c r="K131" s="105" t="s">
        <v>10</v>
      </c>
      <c r="L131" s="106" t="str">
        <f t="shared" si="2"/>
        <v>CO-08241500</v>
      </c>
      <c r="M131" s="22" t="s">
        <v>6</v>
      </c>
      <c r="N131" s="21" t="s">
        <v>255</v>
      </c>
      <c r="O131" s="105"/>
      <c r="P131" s="104"/>
      <c r="R131" s="21"/>
      <c r="S131" s="105"/>
      <c r="T131" s="104"/>
      <c r="V131" s="21"/>
      <c r="W131" s="29" t="s">
        <v>569</v>
      </c>
    </row>
    <row r="132" spans="1:24" s="22" customFormat="1" x14ac:dyDescent="0.25">
      <c r="A132" s="21" t="s">
        <v>879</v>
      </c>
      <c r="B132" s="91" t="s">
        <v>879</v>
      </c>
      <c r="C132" s="30" t="s">
        <v>14</v>
      </c>
      <c r="D132" s="30" t="s">
        <v>14</v>
      </c>
      <c r="E132" s="21" t="s">
        <v>293</v>
      </c>
      <c r="F132" s="23" t="s">
        <v>824</v>
      </c>
      <c r="G132" s="27" t="s">
        <v>634</v>
      </c>
      <c r="H132" s="101" t="s">
        <v>399</v>
      </c>
      <c r="I132" s="100" t="s">
        <v>400</v>
      </c>
      <c r="J132" s="101" t="s">
        <v>212</v>
      </c>
      <c r="K132" s="105" t="s">
        <v>10</v>
      </c>
      <c r="L132" s="106" t="str">
        <f t="shared" si="2"/>
        <v>CO-08242500</v>
      </c>
      <c r="M132" s="22" t="s">
        <v>6</v>
      </c>
      <c r="N132" s="21" t="s">
        <v>255</v>
      </c>
      <c r="O132" s="105"/>
      <c r="P132" s="104"/>
      <c r="R132" s="21"/>
      <c r="S132" s="105"/>
      <c r="T132" s="104"/>
      <c r="V132" s="21"/>
      <c r="W132" s="29" t="s">
        <v>569</v>
      </c>
    </row>
    <row r="133" spans="1:24" s="22" customFormat="1" x14ac:dyDescent="0.25">
      <c r="A133" s="21" t="s">
        <v>879</v>
      </c>
      <c r="B133" s="91" t="s">
        <v>879</v>
      </c>
      <c r="C133" s="30" t="s">
        <v>14</v>
      </c>
      <c r="D133" s="30" t="s">
        <v>14</v>
      </c>
      <c r="E133" s="21" t="s">
        <v>293</v>
      </c>
      <c r="F133" s="23" t="s">
        <v>824</v>
      </c>
      <c r="G133" s="27" t="s">
        <v>634</v>
      </c>
      <c r="H133" s="101" t="s">
        <v>403</v>
      </c>
      <c r="I133" s="100" t="s">
        <v>404</v>
      </c>
      <c r="J133" s="101" t="s">
        <v>212</v>
      </c>
      <c r="K133" s="105" t="s">
        <v>10</v>
      </c>
      <c r="L133" s="106" t="str">
        <f t="shared" si="2"/>
        <v>CO-08250000</v>
      </c>
      <c r="M133" s="22" t="s">
        <v>6</v>
      </c>
      <c r="N133" s="21" t="s">
        <v>255</v>
      </c>
      <c r="O133" s="105"/>
      <c r="P133" s="104"/>
      <c r="R133" s="21"/>
      <c r="S133" s="105"/>
      <c r="T133" s="104"/>
      <c r="V133" s="21"/>
      <c r="W133" s="29" t="s">
        <v>569</v>
      </c>
    </row>
    <row r="134" spans="1:24" s="22" customFormat="1" x14ac:dyDescent="0.25">
      <c r="A134" s="21" t="s">
        <v>879</v>
      </c>
      <c r="B134" s="91" t="s">
        <v>879</v>
      </c>
      <c r="C134" s="30" t="s">
        <v>14</v>
      </c>
      <c r="D134" s="30" t="s">
        <v>14</v>
      </c>
      <c r="E134" s="21" t="s">
        <v>293</v>
      </c>
      <c r="F134" s="23" t="s">
        <v>824</v>
      </c>
      <c r="G134" s="27" t="s">
        <v>628</v>
      </c>
      <c r="H134" s="21" t="s">
        <v>397</v>
      </c>
      <c r="I134" s="21" t="s">
        <v>398</v>
      </c>
      <c r="J134" s="23" t="s">
        <v>212</v>
      </c>
      <c r="K134" s="27" t="s">
        <v>10</v>
      </c>
      <c r="L134" s="30" t="str">
        <f t="shared" si="2"/>
        <v>CO-08008160</v>
      </c>
      <c r="M134" s="22" t="s">
        <v>8</v>
      </c>
      <c r="N134" s="21" t="s">
        <v>9</v>
      </c>
      <c r="O134" s="27"/>
      <c r="P134" s="23"/>
      <c r="R134" s="21"/>
      <c r="S134" s="27"/>
      <c r="T134" s="23"/>
      <c r="V134" s="21"/>
      <c r="W134" s="29" t="s">
        <v>569</v>
      </c>
      <c r="X134" s="22" t="s">
        <v>564</v>
      </c>
    </row>
    <row r="135" spans="1:24" s="22" customFormat="1" x14ac:dyDescent="0.25">
      <c r="A135" s="21" t="s">
        <v>550</v>
      </c>
      <c r="B135" s="91" t="s">
        <v>550</v>
      </c>
      <c r="C135" s="30" t="s">
        <v>14</v>
      </c>
      <c r="D135" s="30" t="s">
        <v>14</v>
      </c>
      <c r="E135" s="21" t="s">
        <v>293</v>
      </c>
      <c r="F135" s="23" t="s">
        <v>824</v>
      </c>
      <c r="G135" s="27" t="s">
        <v>628</v>
      </c>
      <c r="H135" s="21" t="s">
        <v>686</v>
      </c>
      <c r="I135" s="21" t="s">
        <v>604</v>
      </c>
      <c r="J135" s="23" t="s">
        <v>212</v>
      </c>
      <c r="K135" s="27" t="s">
        <v>10</v>
      </c>
      <c r="L135" s="30" t="str">
        <f t="shared" si="2"/>
        <v>CO-MTNRESCO</v>
      </c>
      <c r="M135" s="22" t="s">
        <v>8</v>
      </c>
      <c r="N135" s="21" t="s">
        <v>9</v>
      </c>
      <c r="O135" s="27"/>
      <c r="P135" s="23"/>
      <c r="R135" s="21"/>
      <c r="S135" s="27"/>
      <c r="T135" s="23"/>
      <c r="V135" s="21"/>
      <c r="W135" s="29" t="s">
        <v>603</v>
      </c>
      <c r="X135" s="22" t="s">
        <v>701</v>
      </c>
    </row>
    <row r="136" spans="1:24" s="22" customFormat="1" x14ac:dyDescent="0.25">
      <c r="A136" s="21" t="s">
        <v>879</v>
      </c>
      <c r="B136" s="91" t="s">
        <v>879</v>
      </c>
      <c r="C136" s="30" t="s">
        <v>14</v>
      </c>
      <c r="D136" s="30" t="s">
        <v>14</v>
      </c>
      <c r="E136" s="21" t="s">
        <v>293</v>
      </c>
      <c r="F136" s="23" t="s">
        <v>824</v>
      </c>
      <c r="G136" s="27" t="s">
        <v>628</v>
      </c>
      <c r="H136" s="21" t="s">
        <v>686</v>
      </c>
      <c r="I136" s="21" t="s">
        <v>604</v>
      </c>
      <c r="J136" s="23" t="s">
        <v>212</v>
      </c>
      <c r="K136" s="27" t="s">
        <v>688</v>
      </c>
      <c r="L136" s="20" t="str">
        <f>H136</f>
        <v>MTNRESCO</v>
      </c>
      <c r="M136" s="22" t="s">
        <v>7</v>
      </c>
      <c r="N136" s="21" t="s">
        <v>714</v>
      </c>
      <c r="O136" s="27" t="s">
        <v>989</v>
      </c>
      <c r="P136" s="96" t="s">
        <v>1056</v>
      </c>
      <c r="Q136" s="22" t="s">
        <v>7</v>
      </c>
      <c r="R136" s="21" t="s">
        <v>991</v>
      </c>
      <c r="S136" s="27"/>
      <c r="T136" s="23"/>
      <c r="V136" s="21"/>
      <c r="W136" s="29" t="s">
        <v>603</v>
      </c>
      <c r="X136" s="22" t="s">
        <v>1057</v>
      </c>
    </row>
    <row r="137" spans="1:24" s="22" customFormat="1" x14ac:dyDescent="0.25">
      <c r="A137" s="21" t="s">
        <v>879</v>
      </c>
      <c r="B137" s="91" t="s">
        <v>879</v>
      </c>
      <c r="C137" s="30" t="s">
        <v>14</v>
      </c>
      <c r="D137" s="30" t="s">
        <v>14</v>
      </c>
      <c r="E137" s="21" t="s">
        <v>293</v>
      </c>
      <c r="F137" s="23" t="s">
        <v>824</v>
      </c>
      <c r="G137" s="27" t="s">
        <v>633</v>
      </c>
      <c r="H137" s="21" t="s">
        <v>401</v>
      </c>
      <c r="I137" s="21" t="s">
        <v>402</v>
      </c>
      <c r="J137" s="21" t="s">
        <v>212</v>
      </c>
      <c r="K137" s="27" t="s">
        <v>10</v>
      </c>
      <c r="L137" s="30" t="str">
        <f t="shared" si="2"/>
        <v>CO-08236000</v>
      </c>
      <c r="M137" s="22" t="s">
        <v>6</v>
      </c>
      <c r="N137" s="20" t="s">
        <v>255</v>
      </c>
      <c r="O137" s="27"/>
      <c r="P137" s="23"/>
      <c r="R137" s="20"/>
      <c r="S137" s="27"/>
      <c r="T137" s="23"/>
      <c r="V137" s="20"/>
      <c r="W137" s="29" t="s">
        <v>569</v>
      </c>
    </row>
    <row r="138" spans="1:24" s="22" customFormat="1" x14ac:dyDescent="0.25">
      <c r="A138" s="21" t="s">
        <v>879</v>
      </c>
      <c r="B138" s="91" t="s">
        <v>879</v>
      </c>
      <c r="C138" s="30" t="s">
        <v>14</v>
      </c>
      <c r="D138" s="30" t="s">
        <v>14</v>
      </c>
      <c r="E138" s="21" t="s">
        <v>293</v>
      </c>
      <c r="F138" s="23" t="s">
        <v>824</v>
      </c>
      <c r="G138" s="27" t="s">
        <v>633</v>
      </c>
      <c r="H138" s="101" t="s">
        <v>407</v>
      </c>
      <c r="I138" s="100" t="s">
        <v>408</v>
      </c>
      <c r="J138" s="21" t="s">
        <v>212</v>
      </c>
      <c r="K138" s="27" t="s">
        <v>10</v>
      </c>
      <c r="L138" s="30" t="str">
        <f t="shared" si="2"/>
        <v>CO-08240500</v>
      </c>
      <c r="M138" s="22" t="s">
        <v>6</v>
      </c>
      <c r="N138" s="20" t="s">
        <v>255</v>
      </c>
      <c r="O138" s="27"/>
      <c r="P138" s="23"/>
      <c r="R138" s="20"/>
      <c r="S138" s="27"/>
      <c r="T138" s="23"/>
      <c r="V138" s="20"/>
      <c r="W138" s="29" t="s">
        <v>569</v>
      </c>
    </row>
    <row r="139" spans="1:24" s="22" customFormat="1" x14ac:dyDescent="0.25">
      <c r="A139" s="21" t="s">
        <v>879</v>
      </c>
      <c r="B139" s="91" t="s">
        <v>879</v>
      </c>
      <c r="C139" s="30" t="s">
        <v>14</v>
      </c>
      <c r="D139" s="30" t="s">
        <v>14</v>
      </c>
      <c r="E139" s="21" t="s">
        <v>293</v>
      </c>
      <c r="F139" s="23" t="s">
        <v>824</v>
      </c>
      <c r="G139" s="27" t="s">
        <v>633</v>
      </c>
      <c r="H139" s="101" t="s">
        <v>405</v>
      </c>
      <c r="I139" s="100" t="s">
        <v>406</v>
      </c>
      <c r="J139" s="21" t="s">
        <v>212</v>
      </c>
      <c r="K139" s="27" t="s">
        <v>10</v>
      </c>
      <c r="L139" s="30" t="str">
        <f t="shared" si="2"/>
        <v>CO-08241500</v>
      </c>
      <c r="M139" s="22" t="s">
        <v>6</v>
      </c>
      <c r="N139" s="20" t="s">
        <v>255</v>
      </c>
      <c r="O139" s="27"/>
      <c r="P139" s="23"/>
      <c r="R139" s="20"/>
      <c r="S139" s="27"/>
      <c r="T139" s="23"/>
      <c r="V139" s="20"/>
      <c r="W139" s="29" t="s">
        <v>569</v>
      </c>
      <c r="X139" s="22" t="s">
        <v>646</v>
      </c>
    </row>
    <row r="140" spans="1:24" s="22" customFormat="1" x14ac:dyDescent="0.25">
      <c r="A140" s="21" t="s">
        <v>879</v>
      </c>
      <c r="B140" s="91" t="s">
        <v>879</v>
      </c>
      <c r="C140" s="30" t="s">
        <v>14</v>
      </c>
      <c r="D140" s="30" t="s">
        <v>14</v>
      </c>
      <c r="E140" s="21" t="s">
        <v>293</v>
      </c>
      <c r="F140" s="23" t="s">
        <v>824</v>
      </c>
      <c r="G140" s="27" t="s">
        <v>633</v>
      </c>
      <c r="H140" s="21" t="s">
        <v>399</v>
      </c>
      <c r="I140" s="21" t="s">
        <v>400</v>
      </c>
      <c r="J140" s="21" t="s">
        <v>212</v>
      </c>
      <c r="K140" s="27" t="s">
        <v>10</v>
      </c>
      <c r="L140" s="30" t="str">
        <f t="shared" si="2"/>
        <v>CO-08242500</v>
      </c>
      <c r="M140" s="22" t="s">
        <v>6</v>
      </c>
      <c r="N140" s="20" t="s">
        <v>255</v>
      </c>
      <c r="O140" s="27"/>
      <c r="P140" s="23"/>
      <c r="R140" s="20"/>
      <c r="S140" s="27"/>
      <c r="T140" s="23"/>
      <c r="V140" s="20"/>
      <c r="W140" s="29" t="s">
        <v>569</v>
      </c>
    </row>
    <row r="141" spans="1:24" s="22" customFormat="1" x14ac:dyDescent="0.25">
      <c r="A141" s="21" t="s">
        <v>879</v>
      </c>
      <c r="B141" s="91" t="s">
        <v>879</v>
      </c>
      <c r="C141" s="30" t="s">
        <v>14</v>
      </c>
      <c r="D141" s="30" t="s">
        <v>14</v>
      </c>
      <c r="E141" s="21" t="s">
        <v>293</v>
      </c>
      <c r="F141" s="23" t="s">
        <v>824</v>
      </c>
      <c r="G141" s="27" t="s">
        <v>633</v>
      </c>
      <c r="H141" s="101" t="s">
        <v>403</v>
      </c>
      <c r="I141" s="100" t="s">
        <v>404</v>
      </c>
      <c r="J141" s="21" t="s">
        <v>212</v>
      </c>
      <c r="K141" s="27" t="s">
        <v>10</v>
      </c>
      <c r="L141" s="30" t="str">
        <f t="shared" si="2"/>
        <v>CO-08250000</v>
      </c>
      <c r="M141" s="22" t="s">
        <v>6</v>
      </c>
      <c r="N141" s="20" t="s">
        <v>255</v>
      </c>
      <c r="O141" s="27"/>
      <c r="P141" s="23"/>
      <c r="R141" s="20"/>
      <c r="S141" s="27"/>
      <c r="T141" s="23"/>
      <c r="V141" s="20"/>
      <c r="W141" s="29" t="s">
        <v>569</v>
      </c>
      <c r="X141" s="22" t="s">
        <v>643</v>
      </c>
    </row>
    <row r="142" spans="1:24" s="22" customFormat="1" x14ac:dyDescent="0.25">
      <c r="A142" s="21" t="s">
        <v>879</v>
      </c>
      <c r="B142" s="91" t="s">
        <v>879</v>
      </c>
      <c r="C142" s="30" t="s">
        <v>14</v>
      </c>
      <c r="D142" s="30" t="s">
        <v>14</v>
      </c>
      <c r="E142" s="21" t="s">
        <v>295</v>
      </c>
      <c r="F142" s="23" t="s">
        <v>797</v>
      </c>
      <c r="G142" s="27" t="s">
        <v>634</v>
      </c>
      <c r="H142" s="101" t="s">
        <v>409</v>
      </c>
      <c r="I142" s="100" t="s">
        <v>410</v>
      </c>
      <c r="J142" s="101" t="s">
        <v>212</v>
      </c>
      <c r="K142" s="105" t="s">
        <v>10</v>
      </c>
      <c r="L142" s="106" t="str">
        <f t="shared" si="2"/>
        <v>CO-08227000</v>
      </c>
      <c r="M142" s="22" t="s">
        <v>6</v>
      </c>
      <c r="N142" s="21" t="s">
        <v>255</v>
      </c>
      <c r="O142" s="105"/>
      <c r="P142" s="104"/>
      <c r="R142" s="21"/>
      <c r="S142" s="105"/>
      <c r="T142" s="104"/>
      <c r="V142" s="21"/>
      <c r="W142" s="29" t="s">
        <v>569</v>
      </c>
    </row>
    <row r="143" spans="1:24" s="22" customFormat="1" x14ac:dyDescent="0.25">
      <c r="A143" s="21" t="s">
        <v>879</v>
      </c>
      <c r="B143" s="91" t="s">
        <v>879</v>
      </c>
      <c r="C143" s="30" t="s">
        <v>14</v>
      </c>
      <c r="D143" s="30" t="s">
        <v>14</v>
      </c>
      <c r="E143" s="21" t="s">
        <v>295</v>
      </c>
      <c r="F143" s="23" t="s">
        <v>797</v>
      </c>
      <c r="G143" s="27" t="s">
        <v>633</v>
      </c>
      <c r="H143" s="101" t="s">
        <v>409</v>
      </c>
      <c r="I143" s="100" t="s">
        <v>410</v>
      </c>
      <c r="J143" s="21" t="s">
        <v>212</v>
      </c>
      <c r="K143" s="27" t="s">
        <v>10</v>
      </c>
      <c r="L143" s="30" t="str">
        <f t="shared" si="2"/>
        <v>CO-08227000</v>
      </c>
      <c r="M143" s="22" t="s">
        <v>6</v>
      </c>
      <c r="N143" s="20" t="s">
        <v>255</v>
      </c>
      <c r="O143" s="27"/>
      <c r="P143" s="23"/>
      <c r="R143" s="20"/>
      <c r="S143" s="27"/>
      <c r="T143" s="23"/>
      <c r="V143" s="20"/>
      <c r="W143" s="29" t="s">
        <v>569</v>
      </c>
    </row>
    <row r="144" spans="1:24" s="22" customFormat="1" x14ac:dyDescent="0.25">
      <c r="A144" s="21" t="s">
        <v>879</v>
      </c>
      <c r="B144" s="91" t="s">
        <v>879</v>
      </c>
      <c r="C144" s="30" t="s">
        <v>14</v>
      </c>
      <c r="D144" s="30" t="s">
        <v>14</v>
      </c>
      <c r="E144" s="21" t="s">
        <v>296</v>
      </c>
      <c r="F144" s="23" t="s">
        <v>825</v>
      </c>
      <c r="G144" s="27" t="s">
        <v>634</v>
      </c>
      <c r="H144" s="101" t="s">
        <v>411</v>
      </c>
      <c r="I144" s="100" t="s">
        <v>412</v>
      </c>
      <c r="J144" s="101" t="s">
        <v>212</v>
      </c>
      <c r="K144" s="105" t="s">
        <v>10</v>
      </c>
      <c r="L144" s="106" t="str">
        <f t="shared" si="2"/>
        <v>CO-08246500</v>
      </c>
      <c r="M144" s="22" t="s">
        <v>6</v>
      </c>
      <c r="N144" s="21" t="s">
        <v>255</v>
      </c>
      <c r="O144" s="105"/>
      <c r="P144" s="104"/>
      <c r="R144" s="21"/>
      <c r="S144" s="105"/>
      <c r="T144" s="104"/>
      <c r="V144" s="21"/>
      <c r="W144" s="29" t="s">
        <v>569</v>
      </c>
    </row>
    <row r="145" spans="1:24" s="22" customFormat="1" x14ac:dyDescent="0.25">
      <c r="A145" s="21" t="s">
        <v>879</v>
      </c>
      <c r="B145" s="91" t="s">
        <v>879</v>
      </c>
      <c r="C145" s="30" t="s">
        <v>14</v>
      </c>
      <c r="D145" s="30" t="s">
        <v>14</v>
      </c>
      <c r="E145" s="21" t="s">
        <v>296</v>
      </c>
      <c r="F145" s="23" t="s">
        <v>825</v>
      </c>
      <c r="G145" s="27" t="s">
        <v>628</v>
      </c>
      <c r="H145" s="21" t="s">
        <v>413</v>
      </c>
      <c r="I145" s="21" t="s">
        <v>414</v>
      </c>
      <c r="J145" s="23" t="s">
        <v>212</v>
      </c>
      <c r="K145" s="27" t="s">
        <v>10</v>
      </c>
      <c r="L145" s="30" t="str">
        <f t="shared" si="2"/>
        <v>CO-08008120</v>
      </c>
      <c r="M145" s="22" t="s">
        <v>8</v>
      </c>
      <c r="N145" s="21" t="s">
        <v>9</v>
      </c>
      <c r="O145" s="27"/>
      <c r="P145" s="23"/>
      <c r="R145" s="21"/>
      <c r="S145" s="27"/>
      <c r="T145" s="23"/>
      <c r="V145" s="21"/>
      <c r="W145" s="29" t="s">
        <v>569</v>
      </c>
      <c r="X145" s="22" t="s">
        <v>564</v>
      </c>
    </row>
    <row r="146" spans="1:24" s="22" customFormat="1" x14ac:dyDescent="0.25">
      <c r="A146" s="21" t="s">
        <v>879</v>
      </c>
      <c r="B146" s="91" t="s">
        <v>879</v>
      </c>
      <c r="C146" s="30" t="s">
        <v>14</v>
      </c>
      <c r="D146" s="30" t="s">
        <v>14</v>
      </c>
      <c r="E146" s="21" t="s">
        <v>296</v>
      </c>
      <c r="F146" s="23" t="s">
        <v>825</v>
      </c>
      <c r="G146" s="27" t="s">
        <v>633</v>
      </c>
      <c r="H146" s="101" t="s">
        <v>411</v>
      </c>
      <c r="I146" s="100" t="s">
        <v>412</v>
      </c>
      <c r="J146" s="21" t="s">
        <v>212</v>
      </c>
      <c r="K146" s="27" t="s">
        <v>10</v>
      </c>
      <c r="L146" s="30" t="str">
        <f t="shared" si="2"/>
        <v>CO-08246500</v>
      </c>
      <c r="M146" s="22" t="s">
        <v>6</v>
      </c>
      <c r="N146" s="20" t="s">
        <v>255</v>
      </c>
      <c r="O146" s="27"/>
      <c r="P146" s="23"/>
      <c r="R146" s="20"/>
      <c r="S146" s="27"/>
      <c r="T146" s="23"/>
      <c r="V146" s="20"/>
      <c r="W146" s="29" t="s">
        <v>569</v>
      </c>
    </row>
    <row r="147" spans="1:24" s="22" customFormat="1" x14ac:dyDescent="0.25">
      <c r="A147" s="21" t="s">
        <v>879</v>
      </c>
      <c r="B147" s="91" t="s">
        <v>550</v>
      </c>
      <c r="C147" s="30" t="s">
        <v>12</v>
      </c>
      <c r="D147" s="30" t="s">
        <v>1083</v>
      </c>
      <c r="E147" s="21" t="s">
        <v>297</v>
      </c>
      <c r="F147" s="23" t="s">
        <v>798</v>
      </c>
      <c r="G147" s="27" t="s">
        <v>634</v>
      </c>
      <c r="H147" s="101" t="s">
        <v>415</v>
      </c>
      <c r="I147" s="100" t="s">
        <v>423</v>
      </c>
      <c r="J147" s="101" t="s">
        <v>212</v>
      </c>
      <c r="K147" s="105" t="s">
        <v>10</v>
      </c>
      <c r="L147" s="106" t="str">
        <f t="shared" si="2"/>
        <v>CO-09070500</v>
      </c>
      <c r="M147" s="22" t="s">
        <v>6</v>
      </c>
      <c r="N147" s="21" t="s">
        <v>255</v>
      </c>
      <c r="O147" s="105"/>
      <c r="P147" s="104"/>
      <c r="R147" s="21"/>
      <c r="S147" s="105"/>
      <c r="T147" s="104"/>
      <c r="V147" s="21"/>
      <c r="W147" s="29" t="s">
        <v>569</v>
      </c>
      <c r="X147" s="22" t="s">
        <v>564</v>
      </c>
    </row>
    <row r="148" spans="1:24" s="22" customFormat="1" x14ac:dyDescent="0.25">
      <c r="A148" s="21" t="s">
        <v>879</v>
      </c>
      <c r="B148" s="91" t="s">
        <v>879</v>
      </c>
      <c r="C148" s="30" t="s">
        <v>12</v>
      </c>
      <c r="D148" s="30" t="s">
        <v>1083</v>
      </c>
      <c r="E148" s="21" t="s">
        <v>297</v>
      </c>
      <c r="F148" s="23" t="s">
        <v>798</v>
      </c>
      <c r="G148" s="27" t="s">
        <v>628</v>
      </c>
      <c r="H148" s="21" t="s">
        <v>416</v>
      </c>
      <c r="I148" s="21" t="s">
        <v>417</v>
      </c>
      <c r="J148" s="23" t="s">
        <v>212</v>
      </c>
      <c r="K148" s="27" t="s">
        <v>10</v>
      </c>
      <c r="L148" s="30" t="str">
        <f t="shared" si="2"/>
        <v>CO-09009150</v>
      </c>
      <c r="M148" s="22" t="s">
        <v>8</v>
      </c>
      <c r="N148" s="21" t="s">
        <v>9</v>
      </c>
      <c r="O148" s="27"/>
      <c r="P148" s="23"/>
      <c r="R148" s="21"/>
      <c r="S148" s="27"/>
      <c r="T148" s="23"/>
      <c r="V148" s="21"/>
      <c r="W148" s="29" t="s">
        <v>569</v>
      </c>
      <c r="X148" s="22" t="s">
        <v>564</v>
      </c>
    </row>
    <row r="149" spans="1:24" s="22" customFormat="1" x14ac:dyDescent="0.25">
      <c r="A149" s="21" t="s">
        <v>879</v>
      </c>
      <c r="B149" s="91" t="s">
        <v>879</v>
      </c>
      <c r="C149" s="30" t="s">
        <v>12</v>
      </c>
      <c r="D149" s="30" t="s">
        <v>1083</v>
      </c>
      <c r="E149" s="21" t="s">
        <v>297</v>
      </c>
      <c r="F149" s="23" t="s">
        <v>798</v>
      </c>
      <c r="G149" s="27" t="s">
        <v>628</v>
      </c>
      <c r="H149" s="31" t="s">
        <v>702</v>
      </c>
      <c r="I149" s="21" t="s">
        <v>605</v>
      </c>
      <c r="J149" s="23" t="s">
        <v>212</v>
      </c>
      <c r="K149" s="27" t="s">
        <v>10</v>
      </c>
      <c r="L149" s="30" t="str">
        <f t="shared" si="2"/>
        <v>CO-09041395</v>
      </c>
      <c r="M149" s="22" t="s">
        <v>8</v>
      </c>
      <c r="N149" s="21" t="s">
        <v>9</v>
      </c>
      <c r="O149" s="27"/>
      <c r="P149" s="23"/>
      <c r="R149" s="21"/>
      <c r="S149" s="27"/>
      <c r="T149" s="23"/>
      <c r="V149" s="21"/>
      <c r="W149" s="29" t="s">
        <v>573</v>
      </c>
      <c r="X149" s="22" t="s">
        <v>703</v>
      </c>
    </row>
    <row r="150" spans="1:24" s="22" customFormat="1" x14ac:dyDescent="0.25">
      <c r="A150" s="21" t="s">
        <v>550</v>
      </c>
      <c r="B150" s="91" t="s">
        <v>550</v>
      </c>
      <c r="C150" s="30" t="s">
        <v>12</v>
      </c>
      <c r="D150" s="30" t="s">
        <v>1083</v>
      </c>
      <c r="E150" s="21" t="s">
        <v>297</v>
      </c>
      <c r="F150" s="23" t="s">
        <v>798</v>
      </c>
      <c r="G150" s="27" t="s">
        <v>633</v>
      </c>
      <c r="H150" s="101" t="s">
        <v>418</v>
      </c>
      <c r="I150" s="100" t="s">
        <v>419</v>
      </c>
      <c r="J150" s="101" t="s">
        <v>212</v>
      </c>
      <c r="K150" s="27" t="s">
        <v>10</v>
      </c>
      <c r="L150" s="30" t="str">
        <f t="shared" si="2"/>
        <v>CO-09019000</v>
      </c>
      <c r="M150" s="22" t="s">
        <v>6</v>
      </c>
      <c r="N150" s="20" t="s">
        <v>255</v>
      </c>
      <c r="O150" s="27"/>
      <c r="P150" s="23"/>
      <c r="R150" s="20"/>
      <c r="S150" s="27"/>
      <c r="T150" s="23"/>
      <c r="V150" s="20"/>
      <c r="W150" s="29" t="s">
        <v>569</v>
      </c>
      <c r="X150" s="22" t="s">
        <v>1053</v>
      </c>
    </row>
    <row r="151" spans="1:24" s="22" customFormat="1" x14ac:dyDescent="0.25">
      <c r="A151" s="21" t="s">
        <v>550</v>
      </c>
      <c r="B151" s="91" t="s">
        <v>550</v>
      </c>
      <c r="C151" s="30" t="s">
        <v>12</v>
      </c>
      <c r="D151" s="30" t="s">
        <v>1083</v>
      </c>
      <c r="E151" s="21" t="s">
        <v>297</v>
      </c>
      <c r="F151" s="23" t="s">
        <v>798</v>
      </c>
      <c r="G151" s="27" t="s">
        <v>633</v>
      </c>
      <c r="H151" s="101" t="s">
        <v>421</v>
      </c>
      <c r="I151" s="100" t="s">
        <v>422</v>
      </c>
      <c r="J151" s="101" t="s">
        <v>212</v>
      </c>
      <c r="K151" s="27" t="s">
        <v>10</v>
      </c>
      <c r="L151" s="30" t="str">
        <f t="shared" si="2"/>
        <v>CO-09021000</v>
      </c>
      <c r="M151" s="22" t="s">
        <v>6</v>
      </c>
      <c r="N151" s="20" t="s">
        <v>255</v>
      </c>
      <c r="O151" s="27"/>
      <c r="P151" s="23"/>
      <c r="R151" s="20"/>
      <c r="S151" s="27"/>
      <c r="T151" s="23"/>
      <c r="V151" s="20"/>
      <c r="W151" s="29" t="s">
        <v>569</v>
      </c>
      <c r="X151" s="22" t="s">
        <v>1053</v>
      </c>
    </row>
    <row r="152" spans="1:24" s="22" customFormat="1" x14ac:dyDescent="0.25">
      <c r="A152" s="21" t="s">
        <v>550</v>
      </c>
      <c r="B152" s="91" t="s">
        <v>550</v>
      </c>
      <c r="C152" s="30" t="s">
        <v>12</v>
      </c>
      <c r="D152" s="30" t="s">
        <v>1083</v>
      </c>
      <c r="E152" s="21" t="s">
        <v>297</v>
      </c>
      <c r="F152" s="23" t="s">
        <v>798</v>
      </c>
      <c r="G152" s="27" t="s">
        <v>633</v>
      </c>
      <c r="H152" s="101" t="s">
        <v>420</v>
      </c>
      <c r="I152" s="100" t="s">
        <v>424</v>
      </c>
      <c r="J152" s="101" t="s">
        <v>212</v>
      </c>
      <c r="K152" s="27" t="s">
        <v>10</v>
      </c>
      <c r="L152" s="30" t="str">
        <f t="shared" si="2"/>
        <v>CO-09038500</v>
      </c>
      <c r="M152" s="22" t="s">
        <v>6</v>
      </c>
      <c r="N152" s="20" t="s">
        <v>255</v>
      </c>
      <c r="O152" s="27"/>
      <c r="P152" s="23"/>
      <c r="R152" s="20"/>
      <c r="S152" s="27"/>
      <c r="T152" s="23"/>
      <c r="V152" s="20"/>
      <c r="W152" s="29" t="s">
        <v>569</v>
      </c>
      <c r="X152" s="22" t="s">
        <v>1053</v>
      </c>
    </row>
    <row r="153" spans="1:24" s="22" customFormat="1" x14ac:dyDescent="0.25">
      <c r="A153" s="21" t="s">
        <v>879</v>
      </c>
      <c r="B153" s="91" t="s">
        <v>550</v>
      </c>
      <c r="C153" s="30" t="s">
        <v>12</v>
      </c>
      <c r="D153" s="30" t="s">
        <v>1083</v>
      </c>
      <c r="E153" s="21" t="s">
        <v>297</v>
      </c>
      <c r="F153" s="23" t="s">
        <v>798</v>
      </c>
      <c r="G153" s="27" t="s">
        <v>633</v>
      </c>
      <c r="H153" s="101" t="s">
        <v>415</v>
      </c>
      <c r="I153" s="100" t="s">
        <v>423</v>
      </c>
      <c r="J153" s="21" t="s">
        <v>212</v>
      </c>
      <c r="K153" s="27" t="s">
        <v>10</v>
      </c>
      <c r="L153" s="30" t="str">
        <f t="shared" si="2"/>
        <v>CO-09070500</v>
      </c>
      <c r="M153" s="22" t="s">
        <v>6</v>
      </c>
      <c r="N153" s="20" t="s">
        <v>255</v>
      </c>
      <c r="O153" s="27"/>
      <c r="P153" s="23"/>
      <c r="R153" s="20"/>
      <c r="S153" s="27"/>
      <c r="T153" s="23"/>
      <c r="V153" s="20"/>
      <c r="W153" s="29" t="s">
        <v>606</v>
      </c>
      <c r="X153" s="22" t="s">
        <v>1054</v>
      </c>
    </row>
    <row r="154" spans="1:24" s="24" customFormat="1" x14ac:dyDescent="0.25">
      <c r="A154" s="21" t="s">
        <v>879</v>
      </c>
      <c r="B154" s="91" t="s">
        <v>550</v>
      </c>
      <c r="C154" s="30" t="s">
        <v>12</v>
      </c>
      <c r="D154" s="30" t="s">
        <v>1083</v>
      </c>
      <c r="E154" s="21" t="s">
        <v>298</v>
      </c>
      <c r="F154" s="23" t="s">
        <v>799</v>
      </c>
      <c r="G154" s="27" t="s">
        <v>634</v>
      </c>
      <c r="H154" s="101" t="s">
        <v>427</v>
      </c>
      <c r="I154" s="100" t="s">
        <v>428</v>
      </c>
      <c r="J154" s="101" t="s">
        <v>212</v>
      </c>
      <c r="K154" s="105" t="s">
        <v>10</v>
      </c>
      <c r="L154" s="106" t="str">
        <f t="shared" si="2"/>
        <v>CO-09057500</v>
      </c>
      <c r="M154" s="22" t="s">
        <v>6</v>
      </c>
      <c r="N154" s="21" t="s">
        <v>255</v>
      </c>
      <c r="O154" s="105"/>
      <c r="P154" s="104"/>
      <c r="Q154" s="22"/>
      <c r="R154" s="21"/>
      <c r="S154" s="105"/>
      <c r="T154" s="104"/>
      <c r="U154" s="22"/>
      <c r="V154" s="21"/>
      <c r="W154" s="29" t="s">
        <v>569</v>
      </c>
    </row>
    <row r="155" spans="1:24" s="24" customFormat="1" x14ac:dyDescent="0.25">
      <c r="A155" s="21" t="s">
        <v>879</v>
      </c>
      <c r="B155" s="91" t="s">
        <v>879</v>
      </c>
      <c r="C155" s="30" t="s">
        <v>12</v>
      </c>
      <c r="D155" s="30" t="s">
        <v>1083</v>
      </c>
      <c r="E155" s="21" t="s">
        <v>298</v>
      </c>
      <c r="F155" s="23" t="s">
        <v>799</v>
      </c>
      <c r="G155" s="27" t="s">
        <v>628</v>
      </c>
      <c r="H155" s="21" t="s">
        <v>425</v>
      </c>
      <c r="I155" s="21" t="s">
        <v>426</v>
      </c>
      <c r="J155" s="23" t="s">
        <v>212</v>
      </c>
      <c r="K155" s="27" t="s">
        <v>10</v>
      </c>
      <c r="L155" s="30" t="str">
        <f t="shared" si="2"/>
        <v>CO-09009030</v>
      </c>
      <c r="M155" s="22" t="s">
        <v>8</v>
      </c>
      <c r="N155" s="21" t="s">
        <v>9</v>
      </c>
      <c r="O155" s="27"/>
      <c r="P155" s="23"/>
      <c r="Q155" s="22"/>
      <c r="R155" s="21"/>
      <c r="S155" s="27"/>
      <c r="T155" s="23"/>
      <c r="U155" s="22"/>
      <c r="V155" s="21"/>
      <c r="W155" s="29" t="s">
        <v>569</v>
      </c>
      <c r="X155" s="22" t="s">
        <v>564</v>
      </c>
    </row>
    <row r="156" spans="1:24" s="24" customFormat="1" x14ac:dyDescent="0.25">
      <c r="A156" s="21" t="s">
        <v>879</v>
      </c>
      <c r="B156" s="91" t="s">
        <v>550</v>
      </c>
      <c r="C156" s="30" t="s">
        <v>12</v>
      </c>
      <c r="D156" s="30" t="s">
        <v>1083</v>
      </c>
      <c r="E156" s="21" t="s">
        <v>298</v>
      </c>
      <c r="F156" s="23" t="s">
        <v>799</v>
      </c>
      <c r="G156" s="27" t="s">
        <v>633</v>
      </c>
      <c r="H156" s="101" t="s">
        <v>427</v>
      </c>
      <c r="I156" s="100" t="s">
        <v>428</v>
      </c>
      <c r="J156" s="101" t="s">
        <v>212</v>
      </c>
      <c r="K156" s="105" t="s">
        <v>10</v>
      </c>
      <c r="L156" s="106" t="str">
        <f t="shared" si="2"/>
        <v>CO-09057500</v>
      </c>
      <c r="M156" s="22" t="s">
        <v>6</v>
      </c>
      <c r="N156" s="20" t="s">
        <v>255</v>
      </c>
      <c r="O156" s="105"/>
      <c r="P156" s="104"/>
      <c r="Q156" s="22"/>
      <c r="R156" s="20"/>
      <c r="S156" s="105"/>
      <c r="T156" s="104"/>
      <c r="U156" s="22"/>
      <c r="V156" s="20"/>
      <c r="W156" s="29" t="s">
        <v>569</v>
      </c>
    </row>
    <row r="157" spans="1:24" s="22" customFormat="1" x14ac:dyDescent="0.25">
      <c r="A157" s="21" t="s">
        <v>879</v>
      </c>
      <c r="B157" s="91" t="s">
        <v>550</v>
      </c>
      <c r="C157" s="30" t="s">
        <v>12</v>
      </c>
      <c r="D157" s="30" t="s">
        <v>1083</v>
      </c>
      <c r="E157" s="21" t="s">
        <v>299</v>
      </c>
      <c r="F157" s="23" t="s">
        <v>800</v>
      </c>
      <c r="G157" s="27" t="s">
        <v>634</v>
      </c>
      <c r="H157" s="101" t="s">
        <v>429</v>
      </c>
      <c r="I157" s="100" t="s">
        <v>430</v>
      </c>
      <c r="J157" s="101" t="s">
        <v>212</v>
      </c>
      <c r="K157" s="105" t="s">
        <v>10</v>
      </c>
      <c r="L157" s="106" t="str">
        <f t="shared" si="2"/>
        <v>CO-09070000</v>
      </c>
      <c r="M157" s="22" t="s">
        <v>6</v>
      </c>
      <c r="N157" s="21" t="s">
        <v>255</v>
      </c>
      <c r="O157" s="105"/>
      <c r="P157" s="104"/>
      <c r="R157" s="21"/>
      <c r="S157" s="105"/>
      <c r="T157" s="104"/>
      <c r="V157" s="21"/>
      <c r="W157" s="29" t="s">
        <v>569</v>
      </c>
    </row>
    <row r="158" spans="1:24" s="22" customFormat="1" x14ac:dyDescent="0.25">
      <c r="A158" s="21" t="s">
        <v>879</v>
      </c>
      <c r="B158" s="91" t="s">
        <v>550</v>
      </c>
      <c r="C158" s="30" t="s">
        <v>12</v>
      </c>
      <c r="D158" s="30" t="s">
        <v>1083</v>
      </c>
      <c r="E158" s="21" t="s">
        <v>299</v>
      </c>
      <c r="F158" s="23" t="s">
        <v>800</v>
      </c>
      <c r="G158" s="27" t="s">
        <v>633</v>
      </c>
      <c r="H158" s="101" t="s">
        <v>429</v>
      </c>
      <c r="I158" s="100" t="s">
        <v>430</v>
      </c>
      <c r="J158" s="21" t="s">
        <v>212</v>
      </c>
      <c r="K158" s="27" t="s">
        <v>10</v>
      </c>
      <c r="L158" s="30" t="str">
        <f t="shared" si="2"/>
        <v>CO-09070000</v>
      </c>
      <c r="M158" s="22" t="s">
        <v>6</v>
      </c>
      <c r="N158" s="20" t="s">
        <v>255</v>
      </c>
      <c r="O158" s="27"/>
      <c r="P158" s="23"/>
      <c r="R158" s="20"/>
      <c r="S158" s="27"/>
      <c r="T158" s="23"/>
      <c r="V158" s="20"/>
      <c r="W158" s="29" t="s">
        <v>569</v>
      </c>
    </row>
    <row r="159" spans="1:24" s="24" customFormat="1" x14ac:dyDescent="0.25">
      <c r="A159" s="21" t="s">
        <v>879</v>
      </c>
      <c r="B159" s="91" t="s">
        <v>550</v>
      </c>
      <c r="C159" s="30" t="s">
        <v>12</v>
      </c>
      <c r="D159" s="30" t="s">
        <v>1083</v>
      </c>
      <c r="E159" s="21" t="s">
        <v>300</v>
      </c>
      <c r="F159" s="23" t="s">
        <v>801</v>
      </c>
      <c r="G159" s="27" t="s">
        <v>634</v>
      </c>
      <c r="H159" s="101" t="s">
        <v>431</v>
      </c>
      <c r="I159" s="100" t="s">
        <v>432</v>
      </c>
      <c r="J159" s="101" t="s">
        <v>212</v>
      </c>
      <c r="K159" s="105" t="s">
        <v>10</v>
      </c>
      <c r="L159" s="106" t="str">
        <f t="shared" si="2"/>
        <v>CO-09085000</v>
      </c>
      <c r="M159" s="22" t="s">
        <v>6</v>
      </c>
      <c r="N159" s="21" t="s">
        <v>255</v>
      </c>
      <c r="O159" s="105"/>
      <c r="P159" s="104"/>
      <c r="Q159" s="22"/>
      <c r="R159" s="21"/>
      <c r="S159" s="105"/>
      <c r="T159" s="104"/>
      <c r="U159" s="22"/>
      <c r="V159" s="21"/>
      <c r="W159" s="29" t="s">
        <v>569</v>
      </c>
    </row>
    <row r="160" spans="1:24" s="22" customFormat="1" x14ac:dyDescent="0.25">
      <c r="A160" s="21" t="s">
        <v>879</v>
      </c>
      <c r="B160" s="91" t="s">
        <v>879</v>
      </c>
      <c r="C160" s="30" t="s">
        <v>12</v>
      </c>
      <c r="D160" s="30" t="s">
        <v>1083</v>
      </c>
      <c r="E160" s="21" t="s">
        <v>300</v>
      </c>
      <c r="F160" s="23" t="s">
        <v>801</v>
      </c>
      <c r="G160" s="27" t="s">
        <v>628</v>
      </c>
      <c r="H160" s="21" t="s">
        <v>433</v>
      </c>
      <c r="I160" s="21" t="s">
        <v>434</v>
      </c>
      <c r="J160" s="23" t="s">
        <v>212</v>
      </c>
      <c r="K160" s="27" t="s">
        <v>10</v>
      </c>
      <c r="L160" s="30" t="str">
        <f t="shared" si="2"/>
        <v>CO-09009110</v>
      </c>
      <c r="M160" s="22" t="s">
        <v>8</v>
      </c>
      <c r="N160" s="21" t="s">
        <v>9</v>
      </c>
      <c r="O160" s="27"/>
      <c r="P160" s="23"/>
      <c r="R160" s="21"/>
      <c r="S160" s="27"/>
      <c r="T160" s="23"/>
      <c r="V160" s="21"/>
      <c r="W160" s="29" t="s">
        <v>569</v>
      </c>
      <c r="X160" s="22" t="s">
        <v>564</v>
      </c>
    </row>
    <row r="161" spans="1:24" s="22" customFormat="1" x14ac:dyDescent="0.25">
      <c r="A161" s="21" t="s">
        <v>879</v>
      </c>
      <c r="B161" s="91" t="s">
        <v>550</v>
      </c>
      <c r="C161" s="30" t="s">
        <v>12</v>
      </c>
      <c r="D161" s="30" t="s">
        <v>1083</v>
      </c>
      <c r="E161" s="21" t="s">
        <v>300</v>
      </c>
      <c r="F161" s="23" t="s">
        <v>801</v>
      </c>
      <c r="G161" s="27" t="s">
        <v>633</v>
      </c>
      <c r="H161" s="101" t="s">
        <v>431</v>
      </c>
      <c r="I161" s="100" t="s">
        <v>432</v>
      </c>
      <c r="J161" s="21" t="s">
        <v>212</v>
      </c>
      <c r="K161" s="27" t="s">
        <v>10</v>
      </c>
      <c r="L161" s="30" t="str">
        <f t="shared" si="2"/>
        <v>CO-09085000</v>
      </c>
      <c r="M161" s="22" t="s">
        <v>6</v>
      </c>
      <c r="N161" s="20" t="s">
        <v>255</v>
      </c>
      <c r="O161" s="27"/>
      <c r="P161" s="23"/>
      <c r="R161" s="20"/>
      <c r="S161" s="27"/>
      <c r="T161" s="23"/>
      <c r="V161" s="20"/>
      <c r="W161" s="29" t="s">
        <v>607</v>
      </c>
    </row>
    <row r="162" spans="1:24" s="22" customFormat="1" x14ac:dyDescent="0.25">
      <c r="A162" s="21" t="s">
        <v>879</v>
      </c>
      <c r="B162" s="91" t="s">
        <v>879</v>
      </c>
      <c r="C162" s="30" t="s">
        <v>12</v>
      </c>
      <c r="D162" s="30" t="s">
        <v>1083</v>
      </c>
      <c r="E162" s="21" t="s">
        <v>301</v>
      </c>
      <c r="F162" s="23" t="s">
        <v>802</v>
      </c>
      <c r="G162" s="27" t="s">
        <v>634</v>
      </c>
      <c r="H162" s="101" t="s">
        <v>435</v>
      </c>
      <c r="I162" s="100" t="s">
        <v>436</v>
      </c>
      <c r="J162" s="101" t="s">
        <v>212</v>
      </c>
      <c r="K162" s="105" t="s">
        <v>10</v>
      </c>
      <c r="L162" s="106" t="str">
        <f t="shared" si="2"/>
        <v>CO-09095500</v>
      </c>
      <c r="M162" s="22" t="s">
        <v>6</v>
      </c>
      <c r="N162" s="21" t="s">
        <v>255</v>
      </c>
      <c r="O162" s="105"/>
      <c r="P162" s="104"/>
      <c r="R162" s="21"/>
      <c r="S162" s="105"/>
      <c r="T162" s="104"/>
      <c r="V162" s="21"/>
      <c r="W162" s="29" t="s">
        <v>569</v>
      </c>
    </row>
    <row r="163" spans="1:24" s="24" customFormat="1" x14ac:dyDescent="0.25">
      <c r="A163" s="21" t="s">
        <v>879</v>
      </c>
      <c r="B163" s="91" t="s">
        <v>879</v>
      </c>
      <c r="C163" s="30" t="s">
        <v>12</v>
      </c>
      <c r="D163" s="30" t="s">
        <v>1083</v>
      </c>
      <c r="E163" s="21" t="s">
        <v>301</v>
      </c>
      <c r="F163" s="23" t="s">
        <v>802</v>
      </c>
      <c r="G163" s="27" t="s">
        <v>628</v>
      </c>
      <c r="H163" s="101" t="s">
        <v>437</v>
      </c>
      <c r="I163" s="100" t="s">
        <v>438</v>
      </c>
      <c r="J163" s="23" t="s">
        <v>212</v>
      </c>
      <c r="K163" s="27" t="s">
        <v>10</v>
      </c>
      <c r="L163" s="30" t="str">
        <f t="shared" si="2"/>
        <v>CO-09009140</v>
      </c>
      <c r="M163" s="22" t="s">
        <v>8</v>
      </c>
      <c r="N163" s="21" t="s">
        <v>9</v>
      </c>
      <c r="O163" s="27"/>
      <c r="P163" s="23"/>
      <c r="Q163" s="22"/>
      <c r="R163" s="21"/>
      <c r="S163" s="27"/>
      <c r="T163" s="23"/>
      <c r="U163" s="22"/>
      <c r="V163" s="21"/>
      <c r="W163" s="29" t="s">
        <v>569</v>
      </c>
      <c r="X163" s="22" t="s">
        <v>564</v>
      </c>
    </row>
    <row r="164" spans="1:24" s="22" customFormat="1" x14ac:dyDescent="0.25">
      <c r="A164" s="21" t="s">
        <v>879</v>
      </c>
      <c r="B164" s="91" t="s">
        <v>879</v>
      </c>
      <c r="C164" s="30" t="s">
        <v>12</v>
      </c>
      <c r="D164" s="30" t="s">
        <v>1083</v>
      </c>
      <c r="E164" s="21" t="s">
        <v>301</v>
      </c>
      <c r="F164" s="23" t="s">
        <v>802</v>
      </c>
      <c r="G164" s="27" t="s">
        <v>633</v>
      </c>
      <c r="H164" s="101" t="s">
        <v>435</v>
      </c>
      <c r="I164" s="100" t="s">
        <v>436</v>
      </c>
      <c r="J164" s="21" t="s">
        <v>212</v>
      </c>
      <c r="K164" s="27" t="s">
        <v>10</v>
      </c>
      <c r="L164" s="30" t="str">
        <f t="shared" si="2"/>
        <v>CO-09095500</v>
      </c>
      <c r="M164" s="22" t="s">
        <v>6</v>
      </c>
      <c r="N164" s="20" t="s">
        <v>255</v>
      </c>
      <c r="O164" s="27"/>
      <c r="P164" s="23"/>
      <c r="R164" s="20"/>
      <c r="S164" s="27"/>
      <c r="T164" s="23"/>
      <c r="V164" s="20"/>
      <c r="W164" s="29" t="s">
        <v>569</v>
      </c>
    </row>
    <row r="165" spans="1:24" s="22" customFormat="1" x14ac:dyDescent="0.25">
      <c r="A165" s="21" t="s">
        <v>879</v>
      </c>
      <c r="B165" s="91" t="s">
        <v>550</v>
      </c>
      <c r="C165" s="30" t="s">
        <v>13</v>
      </c>
      <c r="D165" s="30" t="s">
        <v>1083</v>
      </c>
      <c r="E165" s="21" t="s">
        <v>303</v>
      </c>
      <c r="F165" s="23" t="s">
        <v>803</v>
      </c>
      <c r="G165" s="27" t="s">
        <v>634</v>
      </c>
      <c r="H165" s="101" t="s">
        <v>443</v>
      </c>
      <c r="I165" s="100" t="s">
        <v>444</v>
      </c>
      <c r="J165" s="101" t="s">
        <v>212</v>
      </c>
      <c r="K165" s="105" t="s">
        <v>10</v>
      </c>
      <c r="L165" s="106" t="str">
        <f t="shared" si="2"/>
        <v>CO-09109209</v>
      </c>
      <c r="M165" s="22" t="s">
        <v>6</v>
      </c>
      <c r="N165" s="21" t="s">
        <v>255</v>
      </c>
      <c r="O165" s="105"/>
      <c r="P165" s="104"/>
      <c r="R165" s="21"/>
      <c r="S165" s="105"/>
      <c r="T165" s="104"/>
      <c r="V165" s="21"/>
      <c r="W165" s="28" t="s">
        <v>569</v>
      </c>
    </row>
    <row r="166" spans="1:24" s="22" customFormat="1" x14ac:dyDescent="0.25">
      <c r="A166" s="21" t="s">
        <v>879</v>
      </c>
      <c r="B166" s="91" t="s">
        <v>550</v>
      </c>
      <c r="C166" s="30" t="s">
        <v>13</v>
      </c>
      <c r="D166" s="30" t="s">
        <v>1083</v>
      </c>
      <c r="E166" s="21" t="s">
        <v>303</v>
      </c>
      <c r="F166" s="23" t="s">
        <v>803</v>
      </c>
      <c r="G166" s="27" t="s">
        <v>634</v>
      </c>
      <c r="H166" s="101" t="s">
        <v>439</v>
      </c>
      <c r="I166" s="100" t="s">
        <v>440</v>
      </c>
      <c r="J166" s="101" t="s">
        <v>212</v>
      </c>
      <c r="K166" s="105" t="s">
        <v>10</v>
      </c>
      <c r="L166" s="106" t="str">
        <f t="shared" si="2"/>
        <v>CO-09112500</v>
      </c>
      <c r="M166" s="22" t="s">
        <v>6</v>
      </c>
      <c r="N166" s="21" t="s">
        <v>255</v>
      </c>
      <c r="O166" s="105"/>
      <c r="P166" s="104"/>
      <c r="R166" s="21"/>
      <c r="S166" s="105"/>
      <c r="T166" s="104"/>
      <c r="V166" s="21"/>
      <c r="W166" s="29" t="s">
        <v>569</v>
      </c>
      <c r="X166" s="22" t="s">
        <v>667</v>
      </c>
    </row>
    <row r="167" spans="1:24" s="22" customFormat="1" x14ac:dyDescent="0.25">
      <c r="A167" s="21" t="s">
        <v>879</v>
      </c>
      <c r="B167" s="91" t="s">
        <v>879</v>
      </c>
      <c r="C167" s="30" t="s">
        <v>13</v>
      </c>
      <c r="D167" s="30" t="s">
        <v>1083</v>
      </c>
      <c r="E167" s="21" t="s">
        <v>303</v>
      </c>
      <c r="F167" s="23" t="s">
        <v>803</v>
      </c>
      <c r="G167" s="27" t="s">
        <v>628</v>
      </c>
      <c r="H167" s="101" t="s">
        <v>441</v>
      </c>
      <c r="I167" s="100" t="s">
        <v>442</v>
      </c>
      <c r="J167" s="23" t="s">
        <v>212</v>
      </c>
      <c r="K167" s="27" t="s">
        <v>10</v>
      </c>
      <c r="L167" s="30" t="str">
        <f t="shared" si="2"/>
        <v>CO-09009120</v>
      </c>
      <c r="M167" s="22" t="s">
        <v>8</v>
      </c>
      <c r="N167" s="21" t="s">
        <v>9</v>
      </c>
      <c r="O167" s="27"/>
      <c r="P167" s="23"/>
      <c r="R167" s="21"/>
      <c r="S167" s="27"/>
      <c r="T167" s="23"/>
      <c r="V167" s="21"/>
      <c r="W167" s="29" t="s">
        <v>569</v>
      </c>
      <c r="X167" s="22" t="s">
        <v>564</v>
      </c>
    </row>
    <row r="168" spans="1:24" s="22" customFormat="1" x14ac:dyDescent="0.25">
      <c r="A168" s="21" t="s">
        <v>879</v>
      </c>
      <c r="B168" s="91" t="s">
        <v>550</v>
      </c>
      <c r="C168" s="30" t="s">
        <v>13</v>
      </c>
      <c r="D168" s="30" t="s">
        <v>1083</v>
      </c>
      <c r="E168" s="21" t="s">
        <v>303</v>
      </c>
      <c r="F168" s="23" t="s">
        <v>803</v>
      </c>
      <c r="G168" s="27" t="s">
        <v>633</v>
      </c>
      <c r="H168" s="101" t="s">
        <v>443</v>
      </c>
      <c r="I168" s="100" t="s">
        <v>651</v>
      </c>
      <c r="J168" s="21" t="s">
        <v>212</v>
      </c>
      <c r="K168" s="27" t="s">
        <v>10</v>
      </c>
      <c r="L168" s="30" t="str">
        <f t="shared" si="2"/>
        <v>CO-09109209</v>
      </c>
      <c r="M168" s="22" t="s">
        <v>6</v>
      </c>
      <c r="N168" s="20" t="s">
        <v>255</v>
      </c>
      <c r="O168" s="27"/>
      <c r="P168" s="23"/>
      <c r="R168" s="20"/>
      <c r="S168" s="27"/>
      <c r="T168" s="23"/>
      <c r="V168" s="20"/>
      <c r="W168" s="29" t="s">
        <v>608</v>
      </c>
      <c r="X168" s="22" t="s">
        <v>652</v>
      </c>
    </row>
    <row r="169" spans="1:24" s="22" customFormat="1" x14ac:dyDescent="0.25">
      <c r="A169" s="21" t="s">
        <v>879</v>
      </c>
      <c r="B169" s="91" t="s">
        <v>550</v>
      </c>
      <c r="C169" s="30" t="s">
        <v>13</v>
      </c>
      <c r="D169" s="30" t="s">
        <v>1083</v>
      </c>
      <c r="E169" s="21" t="s">
        <v>303</v>
      </c>
      <c r="F169" s="23" t="s">
        <v>803</v>
      </c>
      <c r="G169" s="27" t="s">
        <v>633</v>
      </c>
      <c r="H169" s="101" t="s">
        <v>439</v>
      </c>
      <c r="I169" s="100" t="s">
        <v>440</v>
      </c>
      <c r="J169" s="21" t="s">
        <v>212</v>
      </c>
      <c r="K169" s="27" t="s">
        <v>10</v>
      </c>
      <c r="L169" s="30" t="str">
        <f t="shared" si="2"/>
        <v>CO-09112500</v>
      </c>
      <c r="M169" s="22" t="s">
        <v>6</v>
      </c>
      <c r="N169" s="20" t="s">
        <v>255</v>
      </c>
      <c r="O169" s="27"/>
      <c r="P169" s="23"/>
      <c r="R169" s="20"/>
      <c r="S169" s="27"/>
      <c r="T169" s="23"/>
      <c r="V169" s="20"/>
      <c r="W169" s="29" t="s">
        <v>569</v>
      </c>
    </row>
    <row r="170" spans="1:24" s="22" customFormat="1" x14ac:dyDescent="0.25">
      <c r="A170" s="21" t="s">
        <v>879</v>
      </c>
      <c r="B170" s="91" t="s">
        <v>550</v>
      </c>
      <c r="C170" s="30" t="s">
        <v>13</v>
      </c>
      <c r="D170" s="30" t="s">
        <v>1083</v>
      </c>
      <c r="E170" s="21" t="s">
        <v>304</v>
      </c>
      <c r="F170" s="23" t="s">
        <v>804</v>
      </c>
      <c r="G170" s="27" t="s">
        <v>634</v>
      </c>
      <c r="H170" s="101" t="s">
        <v>445</v>
      </c>
      <c r="I170" s="100" t="s">
        <v>446</v>
      </c>
      <c r="J170" s="101" t="s">
        <v>212</v>
      </c>
      <c r="K170" s="105" t="s">
        <v>10</v>
      </c>
      <c r="L170" s="106" t="str">
        <f t="shared" si="2"/>
        <v>CO-09124500</v>
      </c>
      <c r="M170" s="22" t="s">
        <v>6</v>
      </c>
      <c r="N170" s="21" t="s">
        <v>255</v>
      </c>
      <c r="O170" s="105"/>
      <c r="P170" s="104"/>
      <c r="R170" s="21"/>
      <c r="S170" s="105"/>
      <c r="T170" s="104"/>
      <c r="V170" s="21"/>
      <c r="W170" s="29" t="s">
        <v>569</v>
      </c>
      <c r="X170" s="22" t="s">
        <v>668</v>
      </c>
    </row>
    <row r="171" spans="1:24" s="22" customFormat="1" x14ac:dyDescent="0.25">
      <c r="A171" s="21" t="s">
        <v>879</v>
      </c>
      <c r="B171" s="91" t="s">
        <v>550</v>
      </c>
      <c r="C171" s="30" t="s">
        <v>13</v>
      </c>
      <c r="D171" s="30" t="s">
        <v>1083</v>
      </c>
      <c r="E171" s="21" t="s">
        <v>304</v>
      </c>
      <c r="F171" s="23" t="s">
        <v>804</v>
      </c>
      <c r="G171" s="27" t="s">
        <v>634</v>
      </c>
      <c r="H171" s="101" t="s">
        <v>455</v>
      </c>
      <c r="I171" s="100" t="s">
        <v>456</v>
      </c>
      <c r="J171" s="101" t="s">
        <v>212</v>
      </c>
      <c r="K171" s="105" t="s">
        <v>10</v>
      </c>
      <c r="L171" s="106" t="str">
        <f t="shared" si="2"/>
        <v>CO-09124800</v>
      </c>
      <c r="M171" s="22" t="s">
        <v>6</v>
      </c>
      <c r="N171" s="21" t="s">
        <v>255</v>
      </c>
      <c r="O171" s="105"/>
      <c r="P171" s="104"/>
      <c r="R171" s="21"/>
      <c r="S171" s="105"/>
      <c r="T171" s="104"/>
      <c r="V171" s="21"/>
      <c r="W171" s="29" t="s">
        <v>569</v>
      </c>
      <c r="X171" s="98" t="s">
        <v>716</v>
      </c>
    </row>
    <row r="172" spans="1:24" s="22" customFormat="1" x14ac:dyDescent="0.25">
      <c r="A172" s="21" t="s">
        <v>879</v>
      </c>
      <c r="B172" s="91" t="s">
        <v>879</v>
      </c>
      <c r="C172" s="30" t="s">
        <v>13</v>
      </c>
      <c r="D172" s="30" t="s">
        <v>1083</v>
      </c>
      <c r="E172" s="21" t="s">
        <v>304</v>
      </c>
      <c r="F172" s="23" t="s">
        <v>804</v>
      </c>
      <c r="G172" s="27" t="s">
        <v>628</v>
      </c>
      <c r="H172" s="101" t="s">
        <v>447</v>
      </c>
      <c r="I172" s="100" t="s">
        <v>448</v>
      </c>
      <c r="J172" s="23" t="s">
        <v>212</v>
      </c>
      <c r="K172" s="27" t="s">
        <v>10</v>
      </c>
      <c r="L172" s="30" t="str">
        <f t="shared" si="2"/>
        <v>CO-09009010</v>
      </c>
      <c r="M172" s="22" t="s">
        <v>8</v>
      </c>
      <c r="N172" s="21" t="s">
        <v>9</v>
      </c>
      <c r="O172" s="27"/>
      <c r="P172" s="23"/>
      <c r="R172" s="21"/>
      <c r="S172" s="27"/>
      <c r="T172" s="23"/>
      <c r="V172" s="21"/>
      <c r="W172" s="29" t="s">
        <v>569</v>
      </c>
      <c r="X172" s="22" t="s">
        <v>564</v>
      </c>
    </row>
    <row r="173" spans="1:24" s="24" customFormat="1" x14ac:dyDescent="0.25">
      <c r="A173" s="21" t="s">
        <v>879</v>
      </c>
      <c r="B173" s="91" t="s">
        <v>879</v>
      </c>
      <c r="C173" s="30" t="s">
        <v>13</v>
      </c>
      <c r="D173" s="30" t="s">
        <v>1083</v>
      </c>
      <c r="E173" s="21" t="s">
        <v>304</v>
      </c>
      <c r="F173" s="23" t="s">
        <v>804</v>
      </c>
      <c r="G173" s="27" t="s">
        <v>628</v>
      </c>
      <c r="H173" s="101" t="s">
        <v>453</v>
      </c>
      <c r="I173" s="100" t="s">
        <v>454</v>
      </c>
      <c r="J173" s="23" t="s">
        <v>212</v>
      </c>
      <c r="K173" s="27" t="s">
        <v>10</v>
      </c>
      <c r="L173" s="30" t="str">
        <f t="shared" si="2"/>
        <v>CO-09009080</v>
      </c>
      <c r="M173" s="22" t="s">
        <v>8</v>
      </c>
      <c r="N173" s="21" t="s">
        <v>9</v>
      </c>
      <c r="O173" s="27"/>
      <c r="P173" s="23"/>
      <c r="Q173" s="22"/>
      <c r="R173" s="21"/>
      <c r="S173" s="27"/>
      <c r="T173" s="23"/>
      <c r="U173" s="22"/>
      <c r="V173" s="21"/>
      <c r="W173" s="29" t="s">
        <v>569</v>
      </c>
      <c r="X173" s="22" t="s">
        <v>564</v>
      </c>
    </row>
    <row r="174" spans="1:24" s="22" customFormat="1" x14ac:dyDescent="0.25">
      <c r="A174" s="21" t="s">
        <v>879</v>
      </c>
      <c r="B174" s="91" t="s">
        <v>879</v>
      </c>
      <c r="C174" s="30" t="s">
        <v>13</v>
      </c>
      <c r="D174" s="30" t="s">
        <v>1083</v>
      </c>
      <c r="E174" s="21" t="s">
        <v>304</v>
      </c>
      <c r="F174" s="23" t="s">
        <v>804</v>
      </c>
      <c r="G174" s="27" t="s">
        <v>628</v>
      </c>
      <c r="H174" s="101" t="s">
        <v>451</v>
      </c>
      <c r="I174" s="100" t="s">
        <v>452</v>
      </c>
      <c r="J174" s="23" t="s">
        <v>212</v>
      </c>
      <c r="K174" s="27" t="s">
        <v>10</v>
      </c>
      <c r="L174" s="30" t="str">
        <f t="shared" si="2"/>
        <v>CO-09009330</v>
      </c>
      <c r="M174" s="22" t="s">
        <v>8</v>
      </c>
      <c r="N174" s="21" t="s">
        <v>9</v>
      </c>
      <c r="O174" s="27"/>
      <c r="P174" s="23"/>
      <c r="R174" s="21"/>
      <c r="S174" s="27"/>
      <c r="T174" s="23"/>
      <c r="V174" s="21"/>
      <c r="W174" s="29" t="s">
        <v>569</v>
      </c>
      <c r="X174" s="22" t="s">
        <v>704</v>
      </c>
    </row>
    <row r="175" spans="1:24" s="22" customFormat="1" x14ac:dyDescent="0.25">
      <c r="A175" s="21" t="s">
        <v>879</v>
      </c>
      <c r="B175" s="91" t="s">
        <v>879</v>
      </c>
      <c r="C175" s="30" t="s">
        <v>13</v>
      </c>
      <c r="D175" s="30" t="s">
        <v>1083</v>
      </c>
      <c r="E175" s="21" t="s">
        <v>304</v>
      </c>
      <c r="F175" s="23" t="s">
        <v>804</v>
      </c>
      <c r="G175" s="27" t="s">
        <v>628</v>
      </c>
      <c r="H175" s="101" t="s">
        <v>449</v>
      </c>
      <c r="I175" s="100" t="s">
        <v>450</v>
      </c>
      <c r="J175" s="23" t="s">
        <v>212</v>
      </c>
      <c r="K175" s="27" t="s">
        <v>10</v>
      </c>
      <c r="L175" s="30" t="str">
        <f t="shared" si="2"/>
        <v>CO-09009340</v>
      </c>
      <c r="M175" s="22" t="s">
        <v>8</v>
      </c>
      <c r="N175" s="21" t="s">
        <v>9</v>
      </c>
      <c r="O175" s="27"/>
      <c r="P175" s="23"/>
      <c r="R175" s="21"/>
      <c r="S175" s="27"/>
      <c r="T175" s="23"/>
      <c r="V175" s="21"/>
      <c r="W175" s="29" t="s">
        <v>569</v>
      </c>
      <c r="X175" s="22" t="s">
        <v>704</v>
      </c>
    </row>
    <row r="176" spans="1:24" s="22" customFormat="1" x14ac:dyDescent="0.25">
      <c r="A176" s="21" t="s">
        <v>879</v>
      </c>
      <c r="B176" s="91" t="s">
        <v>879</v>
      </c>
      <c r="C176" s="30" t="s">
        <v>13</v>
      </c>
      <c r="D176" s="30" t="s">
        <v>1083</v>
      </c>
      <c r="E176" s="21" t="s">
        <v>304</v>
      </c>
      <c r="F176" s="23" t="s">
        <v>804</v>
      </c>
      <c r="G176" s="27" t="s">
        <v>628</v>
      </c>
      <c r="H176" s="101" t="s">
        <v>609</v>
      </c>
      <c r="I176" s="100" t="s">
        <v>610</v>
      </c>
      <c r="J176" s="23" t="s">
        <v>212</v>
      </c>
      <c r="K176" s="27" t="s">
        <v>10</v>
      </c>
      <c r="L176" s="30" t="str">
        <f t="shared" si="2"/>
        <v>CO-09125800</v>
      </c>
      <c r="M176" s="22" t="s">
        <v>8</v>
      </c>
      <c r="N176" s="21" t="s">
        <v>9</v>
      </c>
      <c r="O176" s="27"/>
      <c r="P176" s="23"/>
      <c r="R176" s="21"/>
      <c r="S176" s="27"/>
      <c r="T176" s="23"/>
      <c r="V176" s="21"/>
      <c r="W176" s="29" t="s">
        <v>573</v>
      </c>
      <c r="X176" s="22" t="s">
        <v>705</v>
      </c>
    </row>
    <row r="177" spans="1:24" s="22" customFormat="1" x14ac:dyDescent="0.25">
      <c r="A177" s="21" t="s">
        <v>879</v>
      </c>
      <c r="B177" s="91" t="s">
        <v>550</v>
      </c>
      <c r="C177" s="30" t="s">
        <v>13</v>
      </c>
      <c r="D177" s="30" t="s">
        <v>1083</v>
      </c>
      <c r="E177" s="21" t="s">
        <v>304</v>
      </c>
      <c r="F177" s="23" t="s">
        <v>804</v>
      </c>
      <c r="G177" s="27" t="s">
        <v>633</v>
      </c>
      <c r="H177" s="101" t="s">
        <v>457</v>
      </c>
      <c r="I177" s="100" t="s">
        <v>458</v>
      </c>
      <c r="J177" s="101" t="s">
        <v>212</v>
      </c>
      <c r="K177" s="105" t="s">
        <v>10</v>
      </c>
      <c r="L177" s="106" t="str">
        <f t="shared" si="2"/>
        <v>CO-09114500</v>
      </c>
      <c r="M177" s="22" t="s">
        <v>6</v>
      </c>
      <c r="N177" s="21" t="s">
        <v>255</v>
      </c>
      <c r="O177" s="105"/>
      <c r="P177" s="104"/>
      <c r="R177" s="21"/>
      <c r="S177" s="105"/>
      <c r="T177" s="104"/>
      <c r="V177" s="21"/>
      <c r="W177" s="29" t="s">
        <v>611</v>
      </c>
      <c r="X177" s="98" t="s">
        <v>716</v>
      </c>
    </row>
    <row r="178" spans="1:24" s="22" customFormat="1" x14ac:dyDescent="0.25">
      <c r="A178" s="21" t="s">
        <v>879</v>
      </c>
      <c r="B178" s="91" t="s">
        <v>550</v>
      </c>
      <c r="C178" s="30" t="s">
        <v>13</v>
      </c>
      <c r="D178" s="30" t="s">
        <v>1083</v>
      </c>
      <c r="E178" s="21" t="s">
        <v>304</v>
      </c>
      <c r="F178" s="23" t="s">
        <v>804</v>
      </c>
      <c r="G178" s="27" t="s">
        <v>633</v>
      </c>
      <c r="H178" s="101" t="s">
        <v>445</v>
      </c>
      <c r="I178" s="100" t="s">
        <v>446</v>
      </c>
      <c r="J178" s="21" t="s">
        <v>212</v>
      </c>
      <c r="K178" s="27" t="s">
        <v>10</v>
      </c>
      <c r="L178" s="30" t="str">
        <f t="shared" si="2"/>
        <v>CO-09124500</v>
      </c>
      <c r="M178" s="22" t="s">
        <v>6</v>
      </c>
      <c r="N178" s="20" t="s">
        <v>255</v>
      </c>
      <c r="O178" s="27"/>
      <c r="P178" s="23"/>
      <c r="R178" s="20"/>
      <c r="S178" s="27"/>
      <c r="T178" s="23"/>
      <c r="V178" s="20"/>
      <c r="W178" s="29" t="s">
        <v>569</v>
      </c>
    </row>
    <row r="179" spans="1:24" s="22" customFormat="1" x14ac:dyDescent="0.25">
      <c r="A179" s="21" t="s">
        <v>879</v>
      </c>
      <c r="B179" s="91" t="s">
        <v>550</v>
      </c>
      <c r="C179" s="30" t="s">
        <v>13</v>
      </c>
      <c r="D179" s="30" t="s">
        <v>1083</v>
      </c>
      <c r="E179" s="21" t="s">
        <v>305</v>
      </c>
      <c r="F179" s="23" t="s">
        <v>805</v>
      </c>
      <c r="G179" s="27" t="s">
        <v>634</v>
      </c>
      <c r="H179" s="101" t="s">
        <v>459</v>
      </c>
      <c r="I179" s="100" t="s">
        <v>460</v>
      </c>
      <c r="J179" s="101" t="s">
        <v>212</v>
      </c>
      <c r="K179" s="105" t="s">
        <v>10</v>
      </c>
      <c r="L179" s="106" t="str">
        <f t="shared" si="2"/>
        <v>CO-09119000</v>
      </c>
      <c r="M179" s="22" t="s">
        <v>6</v>
      </c>
      <c r="N179" s="21" t="s">
        <v>255</v>
      </c>
      <c r="O179" s="105"/>
      <c r="P179" s="104"/>
      <c r="R179" s="21"/>
      <c r="S179" s="105"/>
      <c r="T179" s="104"/>
      <c r="V179" s="21"/>
      <c r="W179" s="29" t="s">
        <v>569</v>
      </c>
      <c r="X179" s="22" t="s">
        <v>669</v>
      </c>
    </row>
    <row r="180" spans="1:24" s="22" customFormat="1" x14ac:dyDescent="0.25">
      <c r="A180" s="21" t="s">
        <v>879</v>
      </c>
      <c r="B180" s="91" t="s">
        <v>879</v>
      </c>
      <c r="C180" s="30" t="s">
        <v>13</v>
      </c>
      <c r="D180" s="30" t="s">
        <v>1083</v>
      </c>
      <c r="E180" s="21" t="s">
        <v>305</v>
      </c>
      <c r="F180" s="23" t="s">
        <v>805</v>
      </c>
      <c r="G180" s="27" t="s">
        <v>628</v>
      </c>
      <c r="H180" s="108" t="s">
        <v>706</v>
      </c>
      <c r="I180" s="100" t="s">
        <v>613</v>
      </c>
      <c r="J180" s="101" t="s">
        <v>212</v>
      </c>
      <c r="K180" s="105" t="s">
        <v>10</v>
      </c>
      <c r="L180" s="106" t="str">
        <f t="shared" si="2"/>
        <v>CO-09116500</v>
      </c>
      <c r="M180" s="22" t="s">
        <v>8</v>
      </c>
      <c r="N180" s="21" t="s">
        <v>9</v>
      </c>
      <c r="O180" s="105"/>
      <c r="P180" s="104"/>
      <c r="R180" s="21"/>
      <c r="S180" s="105"/>
      <c r="T180" s="104"/>
      <c r="V180" s="21"/>
      <c r="W180" s="29" t="s">
        <v>612</v>
      </c>
      <c r="X180" s="22" t="s">
        <v>707</v>
      </c>
    </row>
    <row r="181" spans="1:24" s="22" customFormat="1" x14ac:dyDescent="0.25">
      <c r="A181" s="21" t="s">
        <v>879</v>
      </c>
      <c r="B181" s="91" t="s">
        <v>550</v>
      </c>
      <c r="C181" s="30" t="s">
        <v>13</v>
      </c>
      <c r="D181" s="30" t="s">
        <v>1083</v>
      </c>
      <c r="E181" s="21" t="s">
        <v>305</v>
      </c>
      <c r="F181" s="23" t="s">
        <v>805</v>
      </c>
      <c r="G181" s="27" t="s">
        <v>633</v>
      </c>
      <c r="H181" s="101" t="s">
        <v>459</v>
      </c>
      <c r="I181" s="100" t="s">
        <v>460</v>
      </c>
      <c r="J181" s="21" t="s">
        <v>212</v>
      </c>
      <c r="K181" s="27" t="s">
        <v>10</v>
      </c>
      <c r="L181" s="30" t="str">
        <f t="shared" ref="L181:L195" si="3">CONCATENATE(J181,"-",H181)</f>
        <v>CO-09119000</v>
      </c>
      <c r="M181" s="22" t="s">
        <v>6</v>
      </c>
      <c r="N181" s="20" t="s">
        <v>255</v>
      </c>
      <c r="O181" s="27"/>
      <c r="P181" s="23"/>
      <c r="R181" s="20"/>
      <c r="S181" s="27"/>
      <c r="T181" s="23"/>
      <c r="V181" s="20"/>
      <c r="W181" s="29" t="s">
        <v>569</v>
      </c>
    </row>
    <row r="182" spans="1:24" s="22" customFormat="1" x14ac:dyDescent="0.25">
      <c r="A182" s="21" t="s">
        <v>879</v>
      </c>
      <c r="B182" s="91" t="s">
        <v>550</v>
      </c>
      <c r="C182" s="30" t="s">
        <v>13</v>
      </c>
      <c r="D182" s="30" t="s">
        <v>1083</v>
      </c>
      <c r="E182" s="21" t="s">
        <v>306</v>
      </c>
      <c r="F182" s="23" t="s">
        <v>806</v>
      </c>
      <c r="G182" s="27" t="s">
        <v>634</v>
      </c>
      <c r="H182" s="101" t="s">
        <v>461</v>
      </c>
      <c r="I182" s="100" t="s">
        <v>462</v>
      </c>
      <c r="J182" s="101" t="s">
        <v>212</v>
      </c>
      <c r="K182" s="105" t="s">
        <v>10</v>
      </c>
      <c r="L182" s="106" t="str">
        <f t="shared" si="3"/>
        <v>CO-09132500</v>
      </c>
      <c r="M182" s="22" t="s">
        <v>6</v>
      </c>
      <c r="N182" s="21" t="s">
        <v>255</v>
      </c>
      <c r="O182" s="105"/>
      <c r="P182" s="104"/>
      <c r="R182" s="21"/>
      <c r="S182" s="105"/>
      <c r="T182" s="104"/>
      <c r="V182" s="21"/>
      <c r="W182" s="29" t="s">
        <v>569</v>
      </c>
      <c r="X182" s="22" t="s">
        <v>668</v>
      </c>
    </row>
    <row r="183" spans="1:24" s="22" customFormat="1" x14ac:dyDescent="0.25">
      <c r="A183" s="21" t="s">
        <v>879</v>
      </c>
      <c r="B183" s="91" t="s">
        <v>879</v>
      </c>
      <c r="C183" s="30" t="s">
        <v>13</v>
      </c>
      <c r="D183" s="30" t="s">
        <v>1083</v>
      </c>
      <c r="E183" s="21" t="s">
        <v>306</v>
      </c>
      <c r="F183" s="23" t="s">
        <v>806</v>
      </c>
      <c r="G183" s="27" t="s">
        <v>628</v>
      </c>
      <c r="H183" s="101" t="s">
        <v>463</v>
      </c>
      <c r="I183" s="100" t="s">
        <v>464</v>
      </c>
      <c r="J183" s="23" t="s">
        <v>212</v>
      </c>
      <c r="K183" s="27" t="s">
        <v>10</v>
      </c>
      <c r="L183" s="30" t="str">
        <f t="shared" si="3"/>
        <v>CO-09009100</v>
      </c>
      <c r="M183" s="22" t="s">
        <v>8</v>
      </c>
      <c r="N183" s="21" t="s">
        <v>9</v>
      </c>
      <c r="O183" s="27"/>
      <c r="P183" s="23"/>
      <c r="R183" s="21"/>
      <c r="S183" s="27"/>
      <c r="T183" s="23"/>
      <c r="V183" s="21"/>
      <c r="W183" s="29" t="s">
        <v>569</v>
      </c>
      <c r="X183" s="22" t="s">
        <v>708</v>
      </c>
    </row>
    <row r="184" spans="1:24" s="22" customFormat="1" x14ac:dyDescent="0.25">
      <c r="A184" s="21" t="s">
        <v>879</v>
      </c>
      <c r="B184" s="91" t="s">
        <v>550</v>
      </c>
      <c r="C184" s="30" t="s">
        <v>13</v>
      </c>
      <c r="D184" s="30" t="s">
        <v>1083</v>
      </c>
      <c r="E184" s="21" t="s">
        <v>306</v>
      </c>
      <c r="F184" s="23" t="s">
        <v>806</v>
      </c>
      <c r="G184" s="27" t="s">
        <v>633</v>
      </c>
      <c r="H184" s="101" t="s">
        <v>461</v>
      </c>
      <c r="I184" s="100" t="s">
        <v>462</v>
      </c>
      <c r="J184" s="21" t="s">
        <v>212</v>
      </c>
      <c r="K184" s="27" t="s">
        <v>10</v>
      </c>
      <c r="L184" s="30" t="str">
        <f t="shared" si="3"/>
        <v>CO-09132500</v>
      </c>
      <c r="M184" s="22" t="s">
        <v>6</v>
      </c>
      <c r="N184" s="20" t="s">
        <v>255</v>
      </c>
      <c r="O184" s="27"/>
      <c r="P184" s="23"/>
      <c r="R184" s="20"/>
      <c r="S184" s="27"/>
      <c r="T184" s="23"/>
      <c r="V184" s="20"/>
      <c r="W184" s="29" t="s">
        <v>569</v>
      </c>
      <c r="X184" s="22" t="s">
        <v>647</v>
      </c>
    </row>
    <row r="185" spans="1:24" s="22" customFormat="1" x14ac:dyDescent="0.25">
      <c r="A185" s="21" t="s">
        <v>879</v>
      </c>
      <c r="B185" s="91" t="s">
        <v>879</v>
      </c>
      <c r="C185" s="30" t="s">
        <v>13</v>
      </c>
      <c r="D185" s="30" t="s">
        <v>1083</v>
      </c>
      <c r="E185" s="21" t="s">
        <v>307</v>
      </c>
      <c r="F185" s="23" t="s">
        <v>807</v>
      </c>
      <c r="G185" s="27" t="s">
        <v>634</v>
      </c>
      <c r="H185" s="101" t="s">
        <v>465</v>
      </c>
      <c r="I185" s="100" t="s">
        <v>466</v>
      </c>
      <c r="J185" s="101" t="s">
        <v>212</v>
      </c>
      <c r="K185" s="105" t="s">
        <v>10</v>
      </c>
      <c r="L185" s="106" t="str">
        <f t="shared" si="3"/>
        <v>CO-09152500</v>
      </c>
      <c r="M185" s="22" t="s">
        <v>6</v>
      </c>
      <c r="N185" s="21" t="s">
        <v>255</v>
      </c>
      <c r="O185" s="105"/>
      <c r="P185" s="104"/>
      <c r="R185" s="21"/>
      <c r="S185" s="105"/>
      <c r="T185" s="104"/>
      <c r="V185" s="21"/>
      <c r="W185" s="29" t="s">
        <v>569</v>
      </c>
      <c r="X185" s="22" t="s">
        <v>670</v>
      </c>
    </row>
    <row r="186" spans="1:24" s="22" customFormat="1" x14ac:dyDescent="0.25">
      <c r="A186" s="21" t="s">
        <v>879</v>
      </c>
      <c r="B186" s="91" t="s">
        <v>879</v>
      </c>
      <c r="C186" s="30" t="s">
        <v>13</v>
      </c>
      <c r="D186" s="30" t="s">
        <v>1083</v>
      </c>
      <c r="E186" s="21" t="s">
        <v>307</v>
      </c>
      <c r="F186" s="23" t="s">
        <v>807</v>
      </c>
      <c r="G186" s="27" t="s">
        <v>633</v>
      </c>
      <c r="H186" s="101" t="s">
        <v>465</v>
      </c>
      <c r="I186" s="100" t="s">
        <v>466</v>
      </c>
      <c r="J186" s="21" t="s">
        <v>212</v>
      </c>
      <c r="K186" s="27" t="s">
        <v>10</v>
      </c>
      <c r="L186" s="30" t="str">
        <f t="shared" si="3"/>
        <v>CO-09152500</v>
      </c>
      <c r="M186" s="22" t="s">
        <v>6</v>
      </c>
      <c r="N186" s="20" t="s">
        <v>255</v>
      </c>
      <c r="O186" s="27"/>
      <c r="P186" s="23"/>
      <c r="R186" s="20"/>
      <c r="S186" s="27"/>
      <c r="T186" s="23"/>
      <c r="V186" s="20"/>
      <c r="W186" s="29" t="s">
        <v>569</v>
      </c>
    </row>
    <row r="187" spans="1:24" s="22" customFormat="1" x14ac:dyDescent="0.25">
      <c r="A187" s="21" t="s">
        <v>879</v>
      </c>
      <c r="B187" s="91" t="s">
        <v>550</v>
      </c>
      <c r="C187" s="30" t="s">
        <v>13</v>
      </c>
      <c r="D187" s="30" t="s">
        <v>1083</v>
      </c>
      <c r="E187" s="21" t="s">
        <v>308</v>
      </c>
      <c r="F187" s="23" t="s">
        <v>1070</v>
      </c>
      <c r="G187" s="27" t="s">
        <v>634</v>
      </c>
      <c r="H187" s="101" t="s">
        <v>468</v>
      </c>
      <c r="I187" s="100" t="s">
        <v>469</v>
      </c>
      <c r="J187" s="101" t="s">
        <v>212</v>
      </c>
      <c r="K187" s="105" t="s">
        <v>10</v>
      </c>
      <c r="L187" s="106" t="str">
        <f t="shared" si="3"/>
        <v>CO-09147500</v>
      </c>
      <c r="M187" s="22" t="s">
        <v>6</v>
      </c>
      <c r="N187" s="21" t="s">
        <v>255</v>
      </c>
      <c r="O187" s="105"/>
      <c r="P187" s="104"/>
      <c r="R187" s="21"/>
      <c r="S187" s="105"/>
      <c r="T187" s="104"/>
      <c r="V187" s="21"/>
      <c r="W187" s="29" t="s">
        <v>569</v>
      </c>
      <c r="X187" s="22" t="s">
        <v>671</v>
      </c>
    </row>
    <row r="188" spans="1:24" s="22" customFormat="1" x14ac:dyDescent="0.25">
      <c r="A188" s="21" t="s">
        <v>879</v>
      </c>
      <c r="B188" s="91" t="s">
        <v>879</v>
      </c>
      <c r="C188" s="30" t="s">
        <v>13</v>
      </c>
      <c r="D188" s="30" t="s">
        <v>1083</v>
      </c>
      <c r="E188" s="21" t="s">
        <v>308</v>
      </c>
      <c r="F188" s="23" t="s">
        <v>1070</v>
      </c>
      <c r="G188" s="27" t="s">
        <v>628</v>
      </c>
      <c r="H188" s="101" t="s">
        <v>467</v>
      </c>
      <c r="I188" s="100" t="s">
        <v>470</v>
      </c>
      <c r="J188" s="23" t="s">
        <v>212</v>
      </c>
      <c r="K188" s="27" t="s">
        <v>10</v>
      </c>
      <c r="L188" s="30" t="str">
        <f t="shared" si="3"/>
        <v>CO-09147022</v>
      </c>
      <c r="M188" s="22" t="s">
        <v>8</v>
      </c>
      <c r="N188" s="21" t="s">
        <v>9</v>
      </c>
      <c r="O188" s="27"/>
      <c r="P188" s="23"/>
      <c r="R188" s="21"/>
      <c r="S188" s="27"/>
      <c r="T188" s="23"/>
      <c r="V188" s="21"/>
      <c r="W188" s="29" t="s">
        <v>569</v>
      </c>
      <c r="X188" s="22" t="s">
        <v>709</v>
      </c>
    </row>
    <row r="189" spans="1:24" s="22" customFormat="1" x14ac:dyDescent="0.25">
      <c r="A189" s="21" t="s">
        <v>879</v>
      </c>
      <c r="B189" s="91" t="s">
        <v>550</v>
      </c>
      <c r="C189" s="30" t="s">
        <v>13</v>
      </c>
      <c r="D189" s="30" t="s">
        <v>1083</v>
      </c>
      <c r="E189" s="21" t="s">
        <v>308</v>
      </c>
      <c r="F189" s="23" t="s">
        <v>1070</v>
      </c>
      <c r="G189" s="27" t="s">
        <v>633</v>
      </c>
      <c r="H189" s="101" t="s">
        <v>468</v>
      </c>
      <c r="I189" s="100" t="s">
        <v>469</v>
      </c>
      <c r="J189" s="21" t="s">
        <v>212</v>
      </c>
      <c r="K189" s="27" t="s">
        <v>10</v>
      </c>
      <c r="L189" s="30" t="str">
        <f t="shared" si="3"/>
        <v>CO-09147500</v>
      </c>
      <c r="M189" s="22" t="s">
        <v>6</v>
      </c>
      <c r="N189" s="20" t="s">
        <v>255</v>
      </c>
      <c r="O189" s="27"/>
      <c r="P189" s="23"/>
      <c r="R189" s="20"/>
      <c r="S189" s="27"/>
      <c r="T189" s="23"/>
      <c r="V189" s="20"/>
      <c r="W189" s="29" t="s">
        <v>569</v>
      </c>
    </row>
    <row r="190" spans="1:24" s="22" customFormat="1" x14ac:dyDescent="0.25">
      <c r="A190" s="21" t="s">
        <v>879</v>
      </c>
      <c r="B190" s="91" t="s">
        <v>879</v>
      </c>
      <c r="C190" s="30" t="s">
        <v>844</v>
      </c>
      <c r="D190" s="30" t="s">
        <v>1083</v>
      </c>
      <c r="E190" s="21" t="s">
        <v>310</v>
      </c>
      <c r="F190" s="23" t="s">
        <v>808</v>
      </c>
      <c r="G190" s="27" t="s">
        <v>634</v>
      </c>
      <c r="H190" s="108" t="s">
        <v>653</v>
      </c>
      <c r="I190" s="100" t="s">
        <v>654</v>
      </c>
      <c r="J190" s="101" t="s">
        <v>212</v>
      </c>
      <c r="K190" s="27" t="s">
        <v>10</v>
      </c>
      <c r="L190" s="30" t="str">
        <f t="shared" si="3"/>
        <v>CO-09169000</v>
      </c>
      <c r="M190" s="22" t="s">
        <v>6</v>
      </c>
      <c r="N190" s="21" t="s">
        <v>255</v>
      </c>
      <c r="O190" s="27"/>
      <c r="P190" s="23"/>
      <c r="R190" s="21"/>
      <c r="S190" s="27"/>
      <c r="T190" s="23"/>
      <c r="V190" s="21"/>
      <c r="W190" s="29" t="s">
        <v>573</v>
      </c>
      <c r="X190" s="22" t="s">
        <v>715</v>
      </c>
    </row>
    <row r="191" spans="1:24" s="22" customFormat="1" x14ac:dyDescent="0.25">
      <c r="A191" s="21" t="s">
        <v>879</v>
      </c>
      <c r="B191" s="91" t="s">
        <v>879</v>
      </c>
      <c r="C191" s="30" t="s">
        <v>844</v>
      </c>
      <c r="D191" s="30" t="s">
        <v>1083</v>
      </c>
      <c r="E191" s="21" t="s">
        <v>310</v>
      </c>
      <c r="F191" s="23" t="s">
        <v>808</v>
      </c>
      <c r="G191" s="27" t="s">
        <v>628</v>
      </c>
      <c r="H191" s="101" t="s">
        <v>472</v>
      </c>
      <c r="I191" s="100" t="s">
        <v>473</v>
      </c>
      <c r="J191" s="23" t="s">
        <v>212</v>
      </c>
      <c r="K191" s="27" t="s">
        <v>10</v>
      </c>
      <c r="L191" s="30" t="str">
        <f t="shared" si="3"/>
        <v>CO-09009170</v>
      </c>
      <c r="M191" s="22" t="s">
        <v>8</v>
      </c>
      <c r="N191" s="21" t="s">
        <v>9</v>
      </c>
      <c r="O191" s="27"/>
      <c r="P191" s="23"/>
      <c r="R191" s="21"/>
      <c r="S191" s="27"/>
      <c r="T191" s="23"/>
      <c r="V191" s="21"/>
      <c r="W191" s="29" t="s">
        <v>569</v>
      </c>
      <c r="X191" s="22" t="s">
        <v>710</v>
      </c>
    </row>
    <row r="192" spans="1:24" s="22" customFormat="1" x14ac:dyDescent="0.25">
      <c r="A192" s="21" t="s">
        <v>879</v>
      </c>
      <c r="B192" s="91" t="s">
        <v>879</v>
      </c>
      <c r="C192" s="30" t="s">
        <v>844</v>
      </c>
      <c r="D192" s="30" t="s">
        <v>1083</v>
      </c>
      <c r="E192" s="21" t="s">
        <v>310</v>
      </c>
      <c r="F192" s="23" t="s">
        <v>808</v>
      </c>
      <c r="G192" s="27" t="s">
        <v>628</v>
      </c>
      <c r="H192" s="101" t="s">
        <v>614</v>
      </c>
      <c r="I192" s="100" t="s">
        <v>615</v>
      </c>
      <c r="J192" s="23" t="s">
        <v>212</v>
      </c>
      <c r="K192" s="27" t="s">
        <v>10</v>
      </c>
      <c r="L192" s="30" t="str">
        <f t="shared" si="3"/>
        <v>CO-MPHC2000</v>
      </c>
      <c r="M192" s="22" t="s">
        <v>8</v>
      </c>
      <c r="N192" s="21" t="s">
        <v>9</v>
      </c>
      <c r="O192" s="27"/>
      <c r="P192" s="23"/>
      <c r="R192" s="21"/>
      <c r="S192" s="27"/>
      <c r="T192" s="23"/>
      <c r="V192" s="21"/>
      <c r="W192" s="29" t="s">
        <v>573</v>
      </c>
      <c r="X192" s="22" t="s">
        <v>711</v>
      </c>
    </row>
    <row r="193" spans="1:24" s="22" customFormat="1" x14ac:dyDescent="0.25">
      <c r="A193" s="21" t="s">
        <v>879</v>
      </c>
      <c r="B193" s="91" t="s">
        <v>879</v>
      </c>
      <c r="C193" s="30" t="s">
        <v>844</v>
      </c>
      <c r="D193" s="30" t="s">
        <v>1083</v>
      </c>
      <c r="E193" s="21" t="s">
        <v>310</v>
      </c>
      <c r="F193" s="23" t="s">
        <v>808</v>
      </c>
      <c r="G193" s="27" t="s">
        <v>633</v>
      </c>
      <c r="H193" s="108" t="s">
        <v>653</v>
      </c>
      <c r="I193" s="100" t="s">
        <v>654</v>
      </c>
      <c r="J193" s="21" t="s">
        <v>212</v>
      </c>
      <c r="K193" s="27" t="s">
        <v>10</v>
      </c>
      <c r="L193" s="30" t="str">
        <f t="shared" si="3"/>
        <v>CO-09169000</v>
      </c>
      <c r="M193" s="22" t="s">
        <v>6</v>
      </c>
      <c r="N193" s="20" t="s">
        <v>255</v>
      </c>
      <c r="O193" s="27"/>
      <c r="P193" s="23"/>
      <c r="R193" s="20"/>
      <c r="S193" s="27"/>
      <c r="T193" s="23"/>
      <c r="V193" s="20"/>
      <c r="W193" s="29" t="s">
        <v>569</v>
      </c>
      <c r="X193" s="22" t="s">
        <v>657</v>
      </c>
    </row>
    <row r="194" spans="1:24" s="22" customFormat="1" x14ac:dyDescent="0.25">
      <c r="A194" s="21" t="s">
        <v>879</v>
      </c>
      <c r="B194" s="91" t="s">
        <v>879</v>
      </c>
      <c r="C194" s="30" t="s">
        <v>13</v>
      </c>
      <c r="D194" s="30" t="s">
        <v>1083</v>
      </c>
      <c r="E194" s="21" t="s">
        <v>311</v>
      </c>
      <c r="F194" s="23" t="s">
        <v>809</v>
      </c>
      <c r="G194" s="27" t="s">
        <v>634</v>
      </c>
      <c r="H194" s="101" t="s">
        <v>474</v>
      </c>
      <c r="I194" s="100" t="s">
        <v>475</v>
      </c>
      <c r="J194" s="101" t="s">
        <v>212</v>
      </c>
      <c r="K194" s="105" t="s">
        <v>10</v>
      </c>
      <c r="L194" s="106" t="str">
        <f t="shared" si="3"/>
        <v>CO-09172500</v>
      </c>
      <c r="M194" s="22" t="s">
        <v>6</v>
      </c>
      <c r="N194" s="21" t="s">
        <v>255</v>
      </c>
      <c r="O194" s="105"/>
      <c r="P194" s="104"/>
      <c r="R194" s="21"/>
      <c r="S194" s="105"/>
      <c r="T194" s="104"/>
      <c r="V194" s="21"/>
      <c r="W194" s="29" t="s">
        <v>569</v>
      </c>
      <c r="X194" s="22" t="s">
        <v>672</v>
      </c>
    </row>
    <row r="195" spans="1:24" s="22" customFormat="1" x14ac:dyDescent="0.25">
      <c r="A195" s="21" t="s">
        <v>879</v>
      </c>
      <c r="B195" s="91" t="s">
        <v>879</v>
      </c>
      <c r="C195" s="30" t="s">
        <v>13</v>
      </c>
      <c r="D195" s="30" t="s">
        <v>1083</v>
      </c>
      <c r="E195" s="21" t="s">
        <v>311</v>
      </c>
      <c r="F195" s="23" t="s">
        <v>809</v>
      </c>
      <c r="G195" s="27" t="s">
        <v>633</v>
      </c>
      <c r="H195" s="101" t="s">
        <v>474</v>
      </c>
      <c r="I195" s="100" t="s">
        <v>475</v>
      </c>
      <c r="J195" s="21" t="s">
        <v>212</v>
      </c>
      <c r="K195" s="27" t="s">
        <v>10</v>
      </c>
      <c r="L195" s="30" t="str">
        <f t="shared" si="3"/>
        <v>CO-09172500</v>
      </c>
      <c r="M195" s="22" t="s">
        <v>6</v>
      </c>
      <c r="N195" s="20" t="s">
        <v>255</v>
      </c>
      <c r="O195" s="27"/>
      <c r="P195" s="23"/>
      <c r="R195" s="20"/>
      <c r="S195" s="27"/>
      <c r="T195" s="23"/>
      <c r="V195" s="20"/>
      <c r="W195" s="29" t="s">
        <v>569</v>
      </c>
    </row>
    <row r="196" spans="1:24" s="22" customFormat="1" x14ac:dyDescent="0.25">
      <c r="A196" s="21" t="s">
        <v>550</v>
      </c>
      <c r="B196" s="91" t="s">
        <v>550</v>
      </c>
      <c r="C196" s="30" t="s">
        <v>13</v>
      </c>
      <c r="D196" s="30" t="s">
        <v>1083</v>
      </c>
      <c r="E196" s="21" t="s">
        <v>311</v>
      </c>
      <c r="F196" s="23" t="s">
        <v>809</v>
      </c>
      <c r="G196" s="27" t="s">
        <v>628</v>
      </c>
      <c r="H196" s="101" t="s">
        <v>617</v>
      </c>
      <c r="I196" s="100" t="s">
        <v>618</v>
      </c>
      <c r="J196" s="21" t="s">
        <v>212</v>
      </c>
      <c r="K196" s="27" t="s">
        <v>688</v>
      </c>
      <c r="L196" s="20" t="str">
        <f>H196</f>
        <v>BKIRESCO</v>
      </c>
      <c r="M196" s="22" t="s">
        <v>7</v>
      </c>
      <c r="N196" s="20" t="s">
        <v>714</v>
      </c>
      <c r="O196" s="27" t="s">
        <v>989</v>
      </c>
      <c r="P196" s="96" t="s">
        <v>990</v>
      </c>
      <c r="Q196" s="22" t="s">
        <v>7</v>
      </c>
      <c r="R196" s="20" t="s">
        <v>991</v>
      </c>
      <c r="S196" s="27"/>
      <c r="T196" s="23"/>
      <c r="V196" s="20"/>
      <c r="W196" s="29" t="s">
        <v>616</v>
      </c>
      <c r="X196" s="22" t="s">
        <v>729</v>
      </c>
    </row>
    <row r="197" spans="1:24" s="22" customFormat="1" x14ac:dyDescent="0.25">
      <c r="A197" s="21" t="s">
        <v>879</v>
      </c>
      <c r="B197" s="91" t="s">
        <v>550</v>
      </c>
      <c r="C197" s="30" t="s">
        <v>845</v>
      </c>
      <c r="D197" s="30" t="s">
        <v>1083</v>
      </c>
      <c r="E197" s="21" t="s">
        <v>324</v>
      </c>
      <c r="F197" s="23" t="s">
        <v>810</v>
      </c>
      <c r="G197" s="27" t="s">
        <v>634</v>
      </c>
      <c r="H197" s="101" t="s">
        <v>476</v>
      </c>
      <c r="I197" s="100" t="s">
        <v>477</v>
      </c>
      <c r="J197" s="101" t="s">
        <v>212</v>
      </c>
      <c r="K197" s="105" t="s">
        <v>10</v>
      </c>
      <c r="L197" s="106" t="str">
        <f t="shared" ref="L197:L228" si="4">CONCATENATE(J197,"-",H197)</f>
        <v>CO-09239500</v>
      </c>
      <c r="M197" s="22" t="s">
        <v>6</v>
      </c>
      <c r="N197" s="21" t="s">
        <v>255</v>
      </c>
      <c r="O197" s="105"/>
      <c r="P197" s="104"/>
      <c r="R197" s="21"/>
      <c r="S197" s="105"/>
      <c r="T197" s="104"/>
      <c r="V197" s="21"/>
      <c r="W197" s="29" t="s">
        <v>569</v>
      </c>
      <c r="X197" s="22" t="s">
        <v>672</v>
      </c>
    </row>
    <row r="198" spans="1:24" s="22" customFormat="1" x14ac:dyDescent="0.25">
      <c r="A198" s="21" t="s">
        <v>879</v>
      </c>
      <c r="B198" s="91" t="s">
        <v>550</v>
      </c>
      <c r="C198" s="30" t="s">
        <v>845</v>
      </c>
      <c r="D198" s="30" t="s">
        <v>1083</v>
      </c>
      <c r="E198" s="21" t="s">
        <v>324</v>
      </c>
      <c r="F198" s="23" t="s">
        <v>810</v>
      </c>
      <c r="G198" s="27" t="s">
        <v>634</v>
      </c>
      <c r="H198" s="101" t="s">
        <v>619</v>
      </c>
      <c r="I198" s="100" t="s">
        <v>620</v>
      </c>
      <c r="J198" s="101" t="s">
        <v>212</v>
      </c>
      <c r="K198" s="105" t="s">
        <v>10</v>
      </c>
      <c r="L198" s="106" t="str">
        <f t="shared" si="4"/>
        <v>CO-09242500</v>
      </c>
      <c r="M198" s="22" t="s">
        <v>6</v>
      </c>
      <c r="N198" s="21" t="s">
        <v>255</v>
      </c>
      <c r="O198" s="105"/>
      <c r="P198" s="104"/>
      <c r="R198" s="21"/>
      <c r="S198" s="105"/>
      <c r="T198" s="104"/>
      <c r="V198" s="21"/>
      <c r="W198" s="29" t="s">
        <v>573</v>
      </c>
      <c r="X198" s="22" t="s">
        <v>673</v>
      </c>
    </row>
    <row r="199" spans="1:24" s="22" customFormat="1" x14ac:dyDescent="0.25">
      <c r="A199" s="21" t="s">
        <v>879</v>
      </c>
      <c r="B199" s="91" t="s">
        <v>550</v>
      </c>
      <c r="C199" s="30" t="s">
        <v>845</v>
      </c>
      <c r="D199" s="30" t="s">
        <v>1083</v>
      </c>
      <c r="E199" s="21" t="s">
        <v>324</v>
      </c>
      <c r="F199" s="23" t="s">
        <v>810</v>
      </c>
      <c r="G199" s="27" t="s">
        <v>634</v>
      </c>
      <c r="H199" s="101" t="s">
        <v>623</v>
      </c>
      <c r="I199" s="100" t="s">
        <v>738</v>
      </c>
      <c r="J199" s="23" t="s">
        <v>212</v>
      </c>
      <c r="K199" s="105" t="s">
        <v>10</v>
      </c>
      <c r="L199" s="106" t="str">
        <f t="shared" si="4"/>
        <v>CO-09246200</v>
      </c>
      <c r="M199" s="22" t="s">
        <v>6</v>
      </c>
      <c r="N199" s="21" t="s">
        <v>255</v>
      </c>
      <c r="O199" s="105"/>
      <c r="P199" s="104"/>
      <c r="R199" s="21"/>
      <c r="S199" s="105"/>
      <c r="T199" s="104"/>
      <c r="V199" s="21"/>
      <c r="W199" s="29" t="s">
        <v>573</v>
      </c>
      <c r="X199" s="112" t="s">
        <v>723</v>
      </c>
    </row>
    <row r="200" spans="1:24" s="22" customFormat="1" x14ac:dyDescent="0.25">
      <c r="A200" s="21" t="s">
        <v>879</v>
      </c>
      <c r="B200" s="91" t="s">
        <v>879</v>
      </c>
      <c r="C200" s="30" t="s">
        <v>845</v>
      </c>
      <c r="D200" s="30" t="s">
        <v>1083</v>
      </c>
      <c r="E200" s="21" t="s">
        <v>324</v>
      </c>
      <c r="F200" s="23" t="s">
        <v>810</v>
      </c>
      <c r="G200" s="27" t="s">
        <v>628</v>
      </c>
      <c r="H200" s="101" t="s">
        <v>480</v>
      </c>
      <c r="I200" s="100" t="s">
        <v>481</v>
      </c>
      <c r="J200" s="23" t="s">
        <v>212</v>
      </c>
      <c r="K200" s="27" t="s">
        <v>10</v>
      </c>
      <c r="L200" s="30" t="str">
        <f t="shared" si="4"/>
        <v>CO-09237495</v>
      </c>
      <c r="M200" s="22" t="s">
        <v>8</v>
      </c>
      <c r="N200" s="21" t="s">
        <v>9</v>
      </c>
      <c r="O200" s="27"/>
      <c r="P200" s="23"/>
      <c r="R200" s="21"/>
      <c r="S200" s="27"/>
      <c r="T200" s="23"/>
      <c r="V200" s="21"/>
      <c r="W200" s="29" t="s">
        <v>569</v>
      </c>
      <c r="X200" s="22" t="s">
        <v>712</v>
      </c>
    </row>
    <row r="201" spans="1:24" s="22" customFormat="1" x14ac:dyDescent="0.25">
      <c r="A201" s="21" t="s">
        <v>879</v>
      </c>
      <c r="B201" s="91" t="s">
        <v>879</v>
      </c>
      <c r="C201" s="30" t="s">
        <v>845</v>
      </c>
      <c r="D201" s="30" t="s">
        <v>1083</v>
      </c>
      <c r="E201" s="21" t="s">
        <v>324</v>
      </c>
      <c r="F201" s="23" t="s">
        <v>810</v>
      </c>
      <c r="G201" s="27" t="s">
        <v>628</v>
      </c>
      <c r="H201" s="101" t="s">
        <v>478</v>
      </c>
      <c r="I201" s="100" t="s">
        <v>479</v>
      </c>
      <c r="J201" s="23" t="s">
        <v>212</v>
      </c>
      <c r="K201" s="27" t="s">
        <v>10</v>
      </c>
      <c r="L201" s="30" t="str">
        <f t="shared" si="4"/>
        <v>CO-YAMRESCO</v>
      </c>
      <c r="M201" s="22" t="s">
        <v>8</v>
      </c>
      <c r="N201" s="21" t="s">
        <v>9</v>
      </c>
      <c r="O201" s="27"/>
      <c r="P201" s="23"/>
      <c r="R201" s="21"/>
      <c r="S201" s="27"/>
      <c r="T201" s="23"/>
      <c r="V201" s="21"/>
      <c r="W201" s="29" t="s">
        <v>569</v>
      </c>
      <c r="X201" s="22" t="s">
        <v>713</v>
      </c>
    </row>
    <row r="202" spans="1:24" s="22" customFormat="1" x14ac:dyDescent="0.25">
      <c r="A202" s="21" t="s">
        <v>879</v>
      </c>
      <c r="B202" s="91" t="s">
        <v>550</v>
      </c>
      <c r="C202" s="30" t="s">
        <v>845</v>
      </c>
      <c r="D202" s="30" t="s">
        <v>1083</v>
      </c>
      <c r="E202" s="21" t="s">
        <v>324</v>
      </c>
      <c r="F202" s="23" t="s">
        <v>810</v>
      </c>
      <c r="G202" s="27" t="s">
        <v>633</v>
      </c>
      <c r="H202" s="101" t="s">
        <v>476</v>
      </c>
      <c r="I202" s="100" t="s">
        <v>477</v>
      </c>
      <c r="J202" s="21" t="s">
        <v>212</v>
      </c>
      <c r="K202" s="27" t="s">
        <v>10</v>
      </c>
      <c r="L202" s="30" t="str">
        <f t="shared" si="4"/>
        <v>CO-09239500</v>
      </c>
      <c r="M202" s="22" t="s">
        <v>6</v>
      </c>
      <c r="N202" s="20" t="s">
        <v>255</v>
      </c>
      <c r="O202" s="27"/>
      <c r="P202" s="23"/>
      <c r="R202" s="20"/>
      <c r="S202" s="27"/>
      <c r="T202" s="23"/>
      <c r="V202" s="20"/>
      <c r="W202" s="97" t="s">
        <v>621</v>
      </c>
    </row>
    <row r="203" spans="1:24" s="22" customFormat="1" x14ac:dyDescent="0.25">
      <c r="A203" s="21" t="s">
        <v>879</v>
      </c>
      <c r="B203" s="91" t="s">
        <v>550</v>
      </c>
      <c r="C203" s="30" t="s">
        <v>845</v>
      </c>
      <c r="D203" s="30" t="s">
        <v>1083</v>
      </c>
      <c r="E203" s="21" t="s">
        <v>324</v>
      </c>
      <c r="F203" s="23" t="s">
        <v>810</v>
      </c>
      <c r="G203" s="27" t="s">
        <v>633</v>
      </c>
      <c r="H203" s="101" t="s">
        <v>619</v>
      </c>
      <c r="I203" s="100" t="s">
        <v>622</v>
      </c>
      <c r="J203" s="21" t="s">
        <v>212</v>
      </c>
      <c r="K203" s="27" t="s">
        <v>10</v>
      </c>
      <c r="L203" s="30" t="str">
        <f t="shared" si="4"/>
        <v>CO-09242500</v>
      </c>
      <c r="M203" s="22" t="s">
        <v>6</v>
      </c>
      <c r="N203" s="20" t="s">
        <v>255</v>
      </c>
      <c r="O203" s="27"/>
      <c r="P203" s="23"/>
      <c r="R203" s="20"/>
      <c r="S203" s="27"/>
      <c r="T203" s="23"/>
      <c r="V203" s="20"/>
      <c r="W203" s="29" t="s">
        <v>573</v>
      </c>
      <c r="X203" s="22" t="s">
        <v>648</v>
      </c>
    </row>
    <row r="204" spans="1:24" s="22" customFormat="1" x14ac:dyDescent="0.25">
      <c r="A204" s="21" t="s">
        <v>879</v>
      </c>
      <c r="B204" s="91" t="s">
        <v>550</v>
      </c>
      <c r="C204" s="30" t="s">
        <v>845</v>
      </c>
      <c r="D204" s="30" t="s">
        <v>1083</v>
      </c>
      <c r="E204" s="21" t="s">
        <v>324</v>
      </c>
      <c r="F204" s="23" t="s">
        <v>810</v>
      </c>
      <c r="G204" s="27" t="s">
        <v>633</v>
      </c>
      <c r="H204" s="101" t="s">
        <v>623</v>
      </c>
      <c r="I204" s="100" t="s">
        <v>738</v>
      </c>
      <c r="J204" s="23" t="s">
        <v>212</v>
      </c>
      <c r="K204" s="27" t="s">
        <v>10</v>
      </c>
      <c r="L204" s="30" t="str">
        <f t="shared" si="4"/>
        <v>CO-09246200</v>
      </c>
      <c r="M204" s="22" t="s">
        <v>6</v>
      </c>
      <c r="N204" s="20" t="s">
        <v>255</v>
      </c>
      <c r="O204" s="27"/>
      <c r="P204" s="23"/>
      <c r="R204" s="20"/>
      <c r="S204" s="27"/>
      <c r="T204" s="23"/>
      <c r="V204" s="20"/>
      <c r="W204" s="29" t="s">
        <v>573</v>
      </c>
      <c r="X204" s="22" t="s">
        <v>722</v>
      </c>
    </row>
    <row r="205" spans="1:24" s="22" customFormat="1" x14ac:dyDescent="0.25">
      <c r="A205" s="21" t="s">
        <v>879</v>
      </c>
      <c r="B205" s="91" t="s">
        <v>879</v>
      </c>
      <c r="C205" s="30" t="s">
        <v>845</v>
      </c>
      <c r="D205" s="30" t="s">
        <v>1083</v>
      </c>
      <c r="E205" s="21" t="s">
        <v>325</v>
      </c>
      <c r="F205" s="23" t="s">
        <v>811</v>
      </c>
      <c r="G205" s="27" t="s">
        <v>634</v>
      </c>
      <c r="H205" s="101" t="s">
        <v>482</v>
      </c>
      <c r="I205" s="100" t="s">
        <v>483</v>
      </c>
      <c r="J205" s="101" t="s">
        <v>212</v>
      </c>
      <c r="K205" s="105" t="s">
        <v>10</v>
      </c>
      <c r="L205" s="106" t="str">
        <f t="shared" si="4"/>
        <v>CO-09251000</v>
      </c>
      <c r="M205" s="22" t="s">
        <v>6</v>
      </c>
      <c r="N205" s="21" t="s">
        <v>255</v>
      </c>
      <c r="O205" s="105"/>
      <c r="P205" s="104"/>
      <c r="R205" s="21"/>
      <c r="S205" s="105"/>
      <c r="T205" s="104"/>
      <c r="V205" s="21"/>
      <c r="W205" s="29" t="s">
        <v>569</v>
      </c>
      <c r="X205" s="22" t="s">
        <v>671</v>
      </c>
    </row>
    <row r="206" spans="1:24" s="22" customFormat="1" x14ac:dyDescent="0.25">
      <c r="A206" s="21" t="s">
        <v>879</v>
      </c>
      <c r="B206" s="91" t="s">
        <v>879</v>
      </c>
      <c r="C206" s="30" t="s">
        <v>845</v>
      </c>
      <c r="D206" s="30" t="s">
        <v>1083</v>
      </c>
      <c r="E206" s="21" t="s">
        <v>325</v>
      </c>
      <c r="F206" s="23" t="s">
        <v>811</v>
      </c>
      <c r="G206" s="27" t="s">
        <v>633</v>
      </c>
      <c r="H206" s="101" t="s">
        <v>482</v>
      </c>
      <c r="I206" s="100" t="s">
        <v>483</v>
      </c>
      <c r="J206" s="21" t="s">
        <v>212</v>
      </c>
      <c r="K206" s="27" t="s">
        <v>10</v>
      </c>
      <c r="L206" s="30" t="str">
        <f t="shared" si="4"/>
        <v>CO-09251000</v>
      </c>
      <c r="M206" s="22" t="s">
        <v>6</v>
      </c>
      <c r="N206" s="20" t="s">
        <v>255</v>
      </c>
      <c r="O206" s="27"/>
      <c r="P206" s="23"/>
      <c r="R206" s="20"/>
      <c r="S206" s="27"/>
      <c r="T206" s="23"/>
      <c r="V206" s="20"/>
      <c r="W206" s="29" t="s">
        <v>569</v>
      </c>
    </row>
    <row r="207" spans="1:24" s="22" customFormat="1" x14ac:dyDescent="0.25">
      <c r="A207" s="21" t="s">
        <v>879</v>
      </c>
      <c r="B207" s="91" t="s">
        <v>879</v>
      </c>
      <c r="C207" s="30" t="s">
        <v>845</v>
      </c>
      <c r="D207" s="30" t="s">
        <v>1083</v>
      </c>
      <c r="E207" s="21" t="s">
        <v>326</v>
      </c>
      <c r="F207" s="23" t="s">
        <v>812</v>
      </c>
      <c r="G207" s="27" t="s">
        <v>634</v>
      </c>
      <c r="H207" s="101" t="s">
        <v>484</v>
      </c>
      <c r="I207" s="100" t="s">
        <v>485</v>
      </c>
      <c r="J207" s="101" t="s">
        <v>212</v>
      </c>
      <c r="K207" s="105" t="s">
        <v>10</v>
      </c>
      <c r="L207" s="106" t="str">
        <f t="shared" si="4"/>
        <v>CO-09260000</v>
      </c>
      <c r="M207" s="22" t="s">
        <v>6</v>
      </c>
      <c r="N207" s="21" t="s">
        <v>255</v>
      </c>
      <c r="O207" s="105"/>
      <c r="P207" s="104"/>
      <c r="R207" s="21"/>
      <c r="S207" s="105"/>
      <c r="T207" s="104"/>
      <c r="V207" s="21"/>
      <c r="W207" s="29" t="s">
        <v>569</v>
      </c>
      <c r="X207" s="22" t="s">
        <v>674</v>
      </c>
    </row>
    <row r="208" spans="1:24" s="22" customFormat="1" x14ac:dyDescent="0.25">
      <c r="A208" s="21" t="s">
        <v>879</v>
      </c>
      <c r="B208" s="91" t="s">
        <v>879</v>
      </c>
      <c r="C208" s="30" t="s">
        <v>845</v>
      </c>
      <c r="D208" s="30" t="s">
        <v>1083</v>
      </c>
      <c r="E208" s="21" t="s">
        <v>326</v>
      </c>
      <c r="F208" s="23" t="s">
        <v>812</v>
      </c>
      <c r="G208" s="27" t="s">
        <v>633</v>
      </c>
      <c r="H208" s="101" t="s">
        <v>484</v>
      </c>
      <c r="I208" s="100" t="s">
        <v>485</v>
      </c>
      <c r="J208" s="21" t="s">
        <v>212</v>
      </c>
      <c r="K208" s="27" t="s">
        <v>10</v>
      </c>
      <c r="L208" s="30" t="str">
        <f t="shared" si="4"/>
        <v>CO-09260000</v>
      </c>
      <c r="M208" s="22" t="s">
        <v>6</v>
      </c>
      <c r="N208" s="20" t="s">
        <v>255</v>
      </c>
      <c r="O208" s="27"/>
      <c r="P208" s="23"/>
      <c r="R208" s="20"/>
      <c r="S208" s="27"/>
      <c r="T208" s="23"/>
      <c r="V208" s="20"/>
      <c r="W208" s="29" t="s">
        <v>569</v>
      </c>
    </row>
    <row r="209" spans="1:24" s="22" customFormat="1" x14ac:dyDescent="0.25">
      <c r="A209" s="21" t="s">
        <v>879</v>
      </c>
      <c r="B209" s="91" t="s">
        <v>879</v>
      </c>
      <c r="C209" s="30" t="s">
        <v>845</v>
      </c>
      <c r="D209" s="30" t="s">
        <v>1083</v>
      </c>
      <c r="E209" s="21" t="s">
        <v>328</v>
      </c>
      <c r="F209" s="23" t="s">
        <v>813</v>
      </c>
      <c r="G209" s="27" t="s">
        <v>634</v>
      </c>
      <c r="H209" s="101" t="s">
        <v>486</v>
      </c>
      <c r="I209" s="100" t="s">
        <v>487</v>
      </c>
      <c r="J209" s="101" t="s">
        <v>212</v>
      </c>
      <c r="K209" s="105" t="s">
        <v>10</v>
      </c>
      <c r="L209" s="106" t="str">
        <f t="shared" si="4"/>
        <v>CO-09304500</v>
      </c>
      <c r="M209" s="22" t="s">
        <v>6</v>
      </c>
      <c r="N209" s="21" t="s">
        <v>255</v>
      </c>
      <c r="O209" s="105"/>
      <c r="P209" s="104"/>
      <c r="R209" s="21"/>
      <c r="S209" s="105"/>
      <c r="T209" s="104"/>
      <c r="V209" s="21"/>
      <c r="W209" s="29" t="s">
        <v>569</v>
      </c>
      <c r="X209" s="22" t="s">
        <v>675</v>
      </c>
    </row>
    <row r="210" spans="1:24" s="22" customFormat="1" x14ac:dyDescent="0.25">
      <c r="A210" s="21" t="s">
        <v>879</v>
      </c>
      <c r="B210" s="91" t="s">
        <v>879</v>
      </c>
      <c r="C210" s="30" t="s">
        <v>845</v>
      </c>
      <c r="D210" s="30" t="s">
        <v>1083</v>
      </c>
      <c r="E210" s="21" t="s">
        <v>328</v>
      </c>
      <c r="F210" s="23" t="s">
        <v>813</v>
      </c>
      <c r="G210" s="27" t="s">
        <v>633</v>
      </c>
      <c r="H210" s="101" t="s">
        <v>486</v>
      </c>
      <c r="I210" s="100" t="s">
        <v>487</v>
      </c>
      <c r="J210" s="21" t="s">
        <v>212</v>
      </c>
      <c r="K210" s="27" t="s">
        <v>10</v>
      </c>
      <c r="L210" s="30" t="str">
        <f t="shared" si="4"/>
        <v>CO-09304500</v>
      </c>
      <c r="M210" s="22" t="s">
        <v>6</v>
      </c>
      <c r="N210" s="20" t="s">
        <v>255</v>
      </c>
      <c r="O210" s="27"/>
      <c r="P210" s="23"/>
      <c r="R210" s="20"/>
      <c r="S210" s="27"/>
      <c r="T210" s="23"/>
      <c r="V210" s="20"/>
      <c r="W210" s="29" t="s">
        <v>569</v>
      </c>
    </row>
    <row r="211" spans="1:24" s="22" customFormat="1" x14ac:dyDescent="0.25">
      <c r="A211" s="21" t="s">
        <v>879</v>
      </c>
      <c r="B211" s="91" t="s">
        <v>879</v>
      </c>
      <c r="C211" s="30" t="s">
        <v>844</v>
      </c>
      <c r="D211" s="30" t="s">
        <v>1083</v>
      </c>
      <c r="E211" s="21" t="s">
        <v>332</v>
      </c>
      <c r="F211" s="23" t="s">
        <v>814</v>
      </c>
      <c r="G211" s="27" t="s">
        <v>634</v>
      </c>
      <c r="H211" s="101" t="s">
        <v>490</v>
      </c>
      <c r="I211" s="100" t="s">
        <v>491</v>
      </c>
      <c r="J211" s="101" t="s">
        <v>212</v>
      </c>
      <c r="K211" s="105" t="s">
        <v>10</v>
      </c>
      <c r="L211" s="106" t="str">
        <f t="shared" si="4"/>
        <v>CO-09346400</v>
      </c>
      <c r="M211" s="22" t="s">
        <v>6</v>
      </c>
      <c r="N211" s="21" t="s">
        <v>255</v>
      </c>
      <c r="O211" s="105"/>
      <c r="P211" s="104"/>
      <c r="R211" s="21"/>
      <c r="S211" s="105"/>
      <c r="T211" s="104"/>
      <c r="V211" s="21"/>
      <c r="W211" s="29" t="s">
        <v>569</v>
      </c>
    </row>
    <row r="212" spans="1:24" s="22" customFormat="1" x14ac:dyDescent="0.25">
      <c r="A212" s="21" t="s">
        <v>879</v>
      </c>
      <c r="B212" s="91" t="s">
        <v>879</v>
      </c>
      <c r="C212" s="30" t="s">
        <v>844</v>
      </c>
      <c r="D212" s="30" t="s">
        <v>1083</v>
      </c>
      <c r="E212" s="21" t="s">
        <v>332</v>
      </c>
      <c r="F212" s="23" t="s">
        <v>814</v>
      </c>
      <c r="G212" s="27" t="s">
        <v>634</v>
      </c>
      <c r="H212" s="101" t="s">
        <v>492</v>
      </c>
      <c r="I212" s="100" t="s">
        <v>493</v>
      </c>
      <c r="J212" s="101" t="s">
        <v>212</v>
      </c>
      <c r="K212" s="105" t="s">
        <v>10</v>
      </c>
      <c r="L212" s="106" t="str">
        <f t="shared" si="4"/>
        <v>CO-09353500</v>
      </c>
      <c r="M212" s="22" t="s">
        <v>6</v>
      </c>
      <c r="N212" s="21" t="s">
        <v>255</v>
      </c>
      <c r="O212" s="105"/>
      <c r="P212" s="104"/>
      <c r="R212" s="21"/>
      <c r="S212" s="105"/>
      <c r="T212" s="104"/>
      <c r="V212" s="21"/>
      <c r="W212" s="29" t="s">
        <v>569</v>
      </c>
      <c r="X212" s="22" t="s">
        <v>676</v>
      </c>
    </row>
    <row r="213" spans="1:24" s="22" customFormat="1" x14ac:dyDescent="0.25">
      <c r="A213" s="21" t="s">
        <v>879</v>
      </c>
      <c r="B213" s="91" t="s">
        <v>879</v>
      </c>
      <c r="C213" s="30" t="s">
        <v>844</v>
      </c>
      <c r="D213" s="30" t="s">
        <v>1083</v>
      </c>
      <c r="E213" s="21" t="s">
        <v>332</v>
      </c>
      <c r="F213" s="23" t="s">
        <v>814</v>
      </c>
      <c r="G213" s="27" t="s">
        <v>628</v>
      </c>
      <c r="H213" s="101" t="s">
        <v>488</v>
      </c>
      <c r="I213" s="100" t="s">
        <v>489</v>
      </c>
      <c r="J213" s="23" t="s">
        <v>212</v>
      </c>
      <c r="K213" s="27" t="s">
        <v>10</v>
      </c>
      <c r="L213" s="30" t="str">
        <f t="shared" si="4"/>
        <v>CO-09009130</v>
      </c>
      <c r="M213" s="22" t="s">
        <v>8</v>
      </c>
      <c r="N213" s="21" t="s">
        <v>9</v>
      </c>
      <c r="O213" s="27"/>
      <c r="P213" s="23"/>
      <c r="R213" s="21"/>
      <c r="S213" s="27"/>
      <c r="T213" s="23"/>
      <c r="V213" s="21"/>
      <c r="W213" s="29" t="s">
        <v>569</v>
      </c>
      <c r="X213" s="22" t="s">
        <v>564</v>
      </c>
    </row>
    <row r="214" spans="1:24" s="22" customFormat="1" x14ac:dyDescent="0.25">
      <c r="A214" s="21" t="s">
        <v>879</v>
      </c>
      <c r="B214" s="91" t="s">
        <v>879</v>
      </c>
      <c r="C214" s="30" t="s">
        <v>844</v>
      </c>
      <c r="D214" s="30" t="s">
        <v>1083</v>
      </c>
      <c r="E214" s="21" t="s">
        <v>332</v>
      </c>
      <c r="F214" s="23" t="s">
        <v>814</v>
      </c>
      <c r="G214" s="27" t="s">
        <v>633</v>
      </c>
      <c r="H214" s="101" t="s">
        <v>490</v>
      </c>
      <c r="I214" s="100" t="s">
        <v>491</v>
      </c>
      <c r="J214" s="101" t="s">
        <v>212</v>
      </c>
      <c r="K214" s="27" t="s">
        <v>10</v>
      </c>
      <c r="L214" s="30" t="str">
        <f t="shared" si="4"/>
        <v>CO-09346400</v>
      </c>
      <c r="M214" s="22" t="s">
        <v>6</v>
      </c>
      <c r="N214" s="21" t="s">
        <v>255</v>
      </c>
      <c r="O214" s="27"/>
      <c r="P214" s="23"/>
      <c r="R214" s="21"/>
      <c r="S214" s="27"/>
      <c r="T214" s="23"/>
      <c r="V214" s="21"/>
      <c r="W214" s="29" t="s">
        <v>624</v>
      </c>
    </row>
    <row r="215" spans="1:24" s="22" customFormat="1" x14ac:dyDescent="0.25">
      <c r="A215" s="21" t="s">
        <v>879</v>
      </c>
      <c r="B215" s="91" t="s">
        <v>879</v>
      </c>
      <c r="C215" s="30" t="s">
        <v>844</v>
      </c>
      <c r="D215" s="30" t="s">
        <v>1083</v>
      </c>
      <c r="E215" s="21" t="s">
        <v>332</v>
      </c>
      <c r="F215" s="23" t="s">
        <v>814</v>
      </c>
      <c r="G215" s="27" t="s">
        <v>633</v>
      </c>
      <c r="H215" s="101" t="s">
        <v>492</v>
      </c>
      <c r="I215" s="100" t="s">
        <v>493</v>
      </c>
      <c r="J215" s="21" t="s">
        <v>212</v>
      </c>
      <c r="K215" s="27" t="s">
        <v>10</v>
      </c>
      <c r="L215" s="30" t="str">
        <f t="shared" si="4"/>
        <v>CO-09353500</v>
      </c>
      <c r="M215" s="22" t="s">
        <v>6</v>
      </c>
      <c r="N215" s="20" t="s">
        <v>255</v>
      </c>
      <c r="O215" s="27"/>
      <c r="P215" s="23"/>
      <c r="R215" s="20"/>
      <c r="S215" s="27"/>
      <c r="T215" s="23"/>
      <c r="V215" s="20"/>
      <c r="W215" s="29" t="s">
        <v>569</v>
      </c>
    </row>
    <row r="216" spans="1:24" s="22" customFormat="1" x14ac:dyDescent="0.25">
      <c r="A216" s="21" t="s">
        <v>879</v>
      </c>
      <c r="B216" s="91" t="s">
        <v>550</v>
      </c>
      <c r="C216" s="30" t="s">
        <v>844</v>
      </c>
      <c r="D216" s="30" t="s">
        <v>1083</v>
      </c>
      <c r="E216" s="21" t="s">
        <v>333</v>
      </c>
      <c r="F216" s="23" t="s">
        <v>815</v>
      </c>
      <c r="G216" s="27" t="s">
        <v>634</v>
      </c>
      <c r="H216" s="101" t="s">
        <v>494</v>
      </c>
      <c r="I216" s="100" t="s">
        <v>495</v>
      </c>
      <c r="J216" s="101" t="s">
        <v>212</v>
      </c>
      <c r="K216" s="105" t="s">
        <v>10</v>
      </c>
      <c r="L216" s="106" t="str">
        <f t="shared" si="4"/>
        <v>CO-09349800</v>
      </c>
      <c r="M216" s="22" t="s">
        <v>6</v>
      </c>
      <c r="N216" s="21" t="s">
        <v>255</v>
      </c>
      <c r="O216" s="105"/>
      <c r="P216" s="104"/>
      <c r="R216" s="21"/>
      <c r="S216" s="105"/>
      <c r="T216" s="104"/>
      <c r="V216" s="21"/>
      <c r="W216" s="29" t="s">
        <v>569</v>
      </c>
    </row>
    <row r="217" spans="1:24" s="22" customFormat="1" x14ac:dyDescent="0.25">
      <c r="A217" s="21" t="s">
        <v>879</v>
      </c>
      <c r="B217" s="91" t="s">
        <v>550</v>
      </c>
      <c r="C217" s="30" t="s">
        <v>844</v>
      </c>
      <c r="D217" s="30" t="s">
        <v>1083</v>
      </c>
      <c r="E217" s="21" t="s">
        <v>333</v>
      </c>
      <c r="F217" s="23" t="s">
        <v>815</v>
      </c>
      <c r="G217" s="27" t="s">
        <v>633</v>
      </c>
      <c r="H217" s="101" t="s">
        <v>494</v>
      </c>
      <c r="I217" s="100" t="s">
        <v>495</v>
      </c>
      <c r="J217" s="21" t="s">
        <v>212</v>
      </c>
      <c r="K217" s="27" t="s">
        <v>10</v>
      </c>
      <c r="L217" s="30" t="str">
        <f t="shared" si="4"/>
        <v>CO-09349800</v>
      </c>
      <c r="M217" s="22" t="s">
        <v>6</v>
      </c>
      <c r="N217" s="20" t="s">
        <v>255</v>
      </c>
      <c r="O217" s="27"/>
      <c r="P217" s="23"/>
      <c r="R217" s="20"/>
      <c r="S217" s="27"/>
      <c r="T217" s="23"/>
      <c r="V217" s="20"/>
      <c r="W217" s="29" t="s">
        <v>569</v>
      </c>
    </row>
    <row r="218" spans="1:24" s="22" customFormat="1" x14ac:dyDescent="0.25">
      <c r="A218" s="21" t="s">
        <v>879</v>
      </c>
      <c r="B218" s="91" t="s">
        <v>879</v>
      </c>
      <c r="C218" s="30" t="s">
        <v>844</v>
      </c>
      <c r="D218" s="30" t="s">
        <v>1083</v>
      </c>
      <c r="E218" s="21" t="s">
        <v>335</v>
      </c>
      <c r="F218" s="23" t="s">
        <v>816</v>
      </c>
      <c r="G218" s="27" t="s">
        <v>634</v>
      </c>
      <c r="H218" s="101" t="s">
        <v>496</v>
      </c>
      <c r="I218" s="100" t="s">
        <v>497</v>
      </c>
      <c r="J218" s="101" t="s">
        <v>212</v>
      </c>
      <c r="K218" s="105" t="s">
        <v>10</v>
      </c>
      <c r="L218" s="106" t="str">
        <f t="shared" si="4"/>
        <v>CO-09361500</v>
      </c>
      <c r="M218" s="22" t="s">
        <v>6</v>
      </c>
      <c r="N218" s="21" t="s">
        <v>255</v>
      </c>
      <c r="O218" s="105"/>
      <c r="P218" s="104"/>
      <c r="R218" s="21"/>
      <c r="S218" s="105"/>
      <c r="T218" s="104"/>
      <c r="V218" s="21"/>
      <c r="W218" s="29" t="s">
        <v>569</v>
      </c>
    </row>
    <row r="219" spans="1:24" s="22" customFormat="1" x14ac:dyDescent="0.25">
      <c r="A219" s="21" t="s">
        <v>879</v>
      </c>
      <c r="B219" s="91" t="s">
        <v>879</v>
      </c>
      <c r="C219" s="30" t="s">
        <v>844</v>
      </c>
      <c r="D219" s="30" t="s">
        <v>1083</v>
      </c>
      <c r="E219" s="21" t="s">
        <v>335</v>
      </c>
      <c r="F219" s="23" t="s">
        <v>816</v>
      </c>
      <c r="G219" s="27" t="s">
        <v>634</v>
      </c>
      <c r="H219" s="101" t="s">
        <v>500</v>
      </c>
      <c r="I219" s="100" t="s">
        <v>501</v>
      </c>
      <c r="J219" s="101" t="s">
        <v>212</v>
      </c>
      <c r="K219" s="105" t="s">
        <v>10</v>
      </c>
      <c r="L219" s="106" t="str">
        <f t="shared" si="4"/>
        <v>CO-09363100</v>
      </c>
      <c r="M219" s="22" t="s">
        <v>6</v>
      </c>
      <c r="N219" s="21" t="s">
        <v>255</v>
      </c>
      <c r="O219" s="105"/>
      <c r="P219" s="104"/>
      <c r="R219" s="21"/>
      <c r="S219" s="105"/>
      <c r="T219" s="104"/>
      <c r="V219" s="21"/>
      <c r="W219" s="29" t="s">
        <v>569</v>
      </c>
      <c r="X219" s="22" t="s">
        <v>655</v>
      </c>
    </row>
    <row r="220" spans="1:24" s="22" customFormat="1" x14ac:dyDescent="0.25">
      <c r="A220" s="21" t="s">
        <v>879</v>
      </c>
      <c r="B220" s="91" t="s">
        <v>879</v>
      </c>
      <c r="C220" s="30" t="s">
        <v>844</v>
      </c>
      <c r="D220" s="30" t="s">
        <v>1083</v>
      </c>
      <c r="E220" s="21" t="s">
        <v>335</v>
      </c>
      <c r="F220" s="23" t="s">
        <v>816</v>
      </c>
      <c r="G220" s="27" t="s">
        <v>628</v>
      </c>
      <c r="H220" s="101" t="s">
        <v>498</v>
      </c>
      <c r="I220" s="100" t="s">
        <v>499</v>
      </c>
      <c r="J220" s="23" t="s">
        <v>212</v>
      </c>
      <c r="K220" s="27" t="s">
        <v>10</v>
      </c>
      <c r="L220" s="30" t="str">
        <f t="shared" si="4"/>
        <v>CO-09009070</v>
      </c>
      <c r="M220" s="22" t="s">
        <v>8</v>
      </c>
      <c r="N220" s="21" t="s">
        <v>9</v>
      </c>
      <c r="O220" s="27"/>
      <c r="P220" s="23"/>
      <c r="R220" s="21"/>
      <c r="S220" s="27"/>
      <c r="T220" s="23"/>
      <c r="V220" s="21"/>
      <c r="W220" s="29" t="s">
        <v>569</v>
      </c>
      <c r="X220" s="22" t="s">
        <v>564</v>
      </c>
    </row>
    <row r="221" spans="1:24" s="22" customFormat="1" x14ac:dyDescent="0.25">
      <c r="A221" s="21" t="s">
        <v>879</v>
      </c>
      <c r="B221" s="91" t="s">
        <v>879</v>
      </c>
      <c r="C221" s="30" t="s">
        <v>844</v>
      </c>
      <c r="D221" s="30" t="s">
        <v>1083</v>
      </c>
      <c r="E221" s="21" t="s">
        <v>335</v>
      </c>
      <c r="F221" s="23" t="s">
        <v>816</v>
      </c>
      <c r="G221" s="27" t="s">
        <v>633</v>
      </c>
      <c r="H221" s="101" t="s">
        <v>496</v>
      </c>
      <c r="I221" s="100" t="s">
        <v>497</v>
      </c>
      <c r="J221" s="21" t="s">
        <v>212</v>
      </c>
      <c r="K221" s="27" t="s">
        <v>10</v>
      </c>
      <c r="L221" s="30" t="str">
        <f t="shared" si="4"/>
        <v>CO-09361500</v>
      </c>
      <c r="M221" s="22" t="s">
        <v>6</v>
      </c>
      <c r="N221" s="20" t="s">
        <v>255</v>
      </c>
      <c r="O221" s="27"/>
      <c r="P221" s="23"/>
      <c r="R221" s="20"/>
      <c r="S221" s="27"/>
      <c r="T221" s="23"/>
      <c r="V221" s="20"/>
      <c r="W221" s="29" t="s">
        <v>569</v>
      </c>
    </row>
    <row r="222" spans="1:24" s="22" customFormat="1" x14ac:dyDescent="0.25">
      <c r="A222" s="21" t="s">
        <v>879</v>
      </c>
      <c r="B222" s="91" t="s">
        <v>879</v>
      </c>
      <c r="C222" s="30" t="s">
        <v>844</v>
      </c>
      <c r="D222" s="30" t="s">
        <v>1083</v>
      </c>
      <c r="E222" s="21" t="s">
        <v>335</v>
      </c>
      <c r="F222" s="23" t="s">
        <v>816</v>
      </c>
      <c r="G222" s="27" t="s">
        <v>633</v>
      </c>
      <c r="H222" s="108" t="s">
        <v>500</v>
      </c>
      <c r="I222" s="100" t="s">
        <v>656</v>
      </c>
      <c r="J222" s="21" t="s">
        <v>212</v>
      </c>
      <c r="K222" s="27" t="s">
        <v>10</v>
      </c>
      <c r="L222" s="106" t="str">
        <f t="shared" si="4"/>
        <v>CO-09363100</v>
      </c>
      <c r="M222" s="22" t="s">
        <v>6</v>
      </c>
      <c r="N222" s="20" t="s">
        <v>255</v>
      </c>
      <c r="O222" s="27"/>
      <c r="P222" s="104"/>
      <c r="R222" s="20"/>
      <c r="S222" s="27"/>
      <c r="T222" s="104"/>
      <c r="V222" s="20"/>
      <c r="W222" s="29" t="s">
        <v>624</v>
      </c>
      <c r="X222" s="22" t="s">
        <v>655</v>
      </c>
    </row>
    <row r="223" spans="1:24" s="22" customFormat="1" x14ac:dyDescent="0.25">
      <c r="A223" s="21" t="s">
        <v>879</v>
      </c>
      <c r="B223" s="91" t="s">
        <v>879</v>
      </c>
      <c r="C223" s="30" t="s">
        <v>844</v>
      </c>
      <c r="D223" s="30" t="s">
        <v>1083</v>
      </c>
      <c r="E223" s="21" t="s">
        <v>336</v>
      </c>
      <c r="F223" s="23" t="s">
        <v>817</v>
      </c>
      <c r="G223" s="27" t="s">
        <v>634</v>
      </c>
      <c r="H223" s="101" t="s">
        <v>502</v>
      </c>
      <c r="I223" s="100" t="s">
        <v>503</v>
      </c>
      <c r="J223" s="101" t="s">
        <v>212</v>
      </c>
      <c r="K223" s="27" t="s">
        <v>10</v>
      </c>
      <c r="L223" s="106" t="str">
        <f t="shared" si="4"/>
        <v>CO-09365500</v>
      </c>
      <c r="M223" s="22" t="s">
        <v>6</v>
      </c>
      <c r="N223" s="21" t="s">
        <v>255</v>
      </c>
      <c r="O223" s="27"/>
      <c r="P223" s="104"/>
      <c r="R223" s="21"/>
      <c r="S223" s="27"/>
      <c r="T223" s="104"/>
      <c r="V223" s="21"/>
      <c r="W223" s="29" t="s">
        <v>569</v>
      </c>
    </row>
    <row r="224" spans="1:24" s="22" customFormat="1" x14ac:dyDescent="0.25">
      <c r="A224" s="21" t="s">
        <v>879</v>
      </c>
      <c r="B224" s="91" t="s">
        <v>879</v>
      </c>
      <c r="C224" s="30" t="s">
        <v>844</v>
      </c>
      <c r="D224" s="30" t="s">
        <v>1083</v>
      </c>
      <c r="E224" s="21" t="s">
        <v>336</v>
      </c>
      <c r="F224" s="23" t="s">
        <v>817</v>
      </c>
      <c r="G224" s="27" t="s">
        <v>628</v>
      </c>
      <c r="H224" s="101" t="s">
        <v>687</v>
      </c>
      <c r="I224" s="100" t="s">
        <v>626</v>
      </c>
      <c r="J224" s="21" t="s">
        <v>212</v>
      </c>
      <c r="K224" s="27" t="s">
        <v>688</v>
      </c>
      <c r="L224" s="20" t="str">
        <f>H224</f>
        <v>LONRESCO</v>
      </c>
      <c r="M224" s="22" t="s">
        <v>7</v>
      </c>
      <c r="N224" s="20" t="s">
        <v>714</v>
      </c>
      <c r="O224" s="27"/>
      <c r="P224" s="104"/>
      <c r="R224" s="21"/>
      <c r="S224" s="27"/>
      <c r="T224" s="104"/>
      <c r="V224" s="21"/>
      <c r="W224" s="29" t="s">
        <v>625</v>
      </c>
      <c r="X224" s="22" t="s">
        <v>730</v>
      </c>
    </row>
    <row r="225" spans="1:24" s="22" customFormat="1" x14ac:dyDescent="0.25">
      <c r="A225" s="21" t="s">
        <v>879</v>
      </c>
      <c r="B225" s="91" t="s">
        <v>879</v>
      </c>
      <c r="C225" s="30" t="s">
        <v>844</v>
      </c>
      <c r="D225" s="30" t="s">
        <v>1083</v>
      </c>
      <c r="E225" s="21" t="s">
        <v>336</v>
      </c>
      <c r="F225" s="23" t="s">
        <v>817</v>
      </c>
      <c r="G225" s="27" t="s">
        <v>633</v>
      </c>
      <c r="H225" s="101" t="s">
        <v>502</v>
      </c>
      <c r="I225" s="100" t="s">
        <v>503</v>
      </c>
      <c r="J225" s="21" t="s">
        <v>212</v>
      </c>
      <c r="K225" s="27" t="s">
        <v>10</v>
      </c>
      <c r="L225" s="30" t="str">
        <f t="shared" si="4"/>
        <v>CO-09365500</v>
      </c>
      <c r="M225" s="22" t="s">
        <v>6</v>
      </c>
      <c r="N225" s="20" t="s">
        <v>255</v>
      </c>
      <c r="O225" s="27"/>
      <c r="P225" s="23"/>
      <c r="R225" s="20"/>
      <c r="S225" s="27"/>
      <c r="T225" s="23"/>
      <c r="V225" s="20"/>
      <c r="W225" s="29" t="s">
        <v>569</v>
      </c>
    </row>
    <row r="226" spans="1:24" s="22" customFormat="1" x14ac:dyDescent="0.25">
      <c r="A226" s="21" t="s">
        <v>879</v>
      </c>
      <c r="B226" s="91" t="s">
        <v>879</v>
      </c>
      <c r="C226" s="30" t="s">
        <v>844</v>
      </c>
      <c r="D226" s="30" t="s">
        <v>1083</v>
      </c>
      <c r="E226" s="21" t="s">
        <v>337</v>
      </c>
      <c r="F226" s="23" t="s">
        <v>818</v>
      </c>
      <c r="G226" s="27" t="s">
        <v>634</v>
      </c>
      <c r="H226" s="101" t="s">
        <v>506</v>
      </c>
      <c r="I226" s="100" t="s">
        <v>507</v>
      </c>
      <c r="J226" s="101" t="s">
        <v>212</v>
      </c>
      <c r="K226" s="105" t="s">
        <v>10</v>
      </c>
      <c r="L226" s="106" t="str">
        <f t="shared" si="4"/>
        <v>CO-09370500</v>
      </c>
      <c r="M226" s="22" t="s">
        <v>6</v>
      </c>
      <c r="N226" s="21" t="s">
        <v>255</v>
      </c>
      <c r="O226" s="105"/>
      <c r="P226" s="104"/>
      <c r="R226" s="21"/>
      <c r="S226" s="105"/>
      <c r="T226" s="104"/>
      <c r="V226" s="21"/>
      <c r="W226" s="29" t="s">
        <v>569</v>
      </c>
      <c r="X226" s="22" t="s">
        <v>677</v>
      </c>
    </row>
    <row r="227" spans="1:24" s="22" customFormat="1" x14ac:dyDescent="0.25">
      <c r="A227" s="21" t="s">
        <v>879</v>
      </c>
      <c r="B227" s="91" t="s">
        <v>879</v>
      </c>
      <c r="C227" s="30" t="s">
        <v>844</v>
      </c>
      <c r="D227" s="30" t="s">
        <v>1083</v>
      </c>
      <c r="E227" s="21" t="s">
        <v>337</v>
      </c>
      <c r="F227" s="23" t="s">
        <v>818</v>
      </c>
      <c r="G227" s="27" t="s">
        <v>628</v>
      </c>
      <c r="H227" s="101" t="s">
        <v>504</v>
      </c>
      <c r="I227" s="100" t="s">
        <v>505</v>
      </c>
      <c r="J227" s="23" t="s">
        <v>212</v>
      </c>
      <c r="K227" s="27" t="s">
        <v>10</v>
      </c>
      <c r="L227" s="30" t="str">
        <f t="shared" si="4"/>
        <v>CO-09009050</v>
      </c>
      <c r="M227" s="22" t="s">
        <v>8</v>
      </c>
      <c r="N227" s="21" t="s">
        <v>9</v>
      </c>
      <c r="O227" s="27"/>
      <c r="P227" s="23"/>
      <c r="R227" s="21"/>
      <c r="S227" s="27"/>
      <c r="T227" s="23"/>
      <c r="V227" s="21"/>
      <c r="W227" s="29" t="s">
        <v>569</v>
      </c>
      <c r="X227" s="22" t="s">
        <v>564</v>
      </c>
    </row>
    <row r="228" spans="1:24" s="22" customFormat="1" x14ac:dyDescent="0.25">
      <c r="A228" s="128" t="s">
        <v>1012</v>
      </c>
      <c r="B228" s="91" t="s">
        <v>879</v>
      </c>
      <c r="C228" s="30" t="s">
        <v>844</v>
      </c>
      <c r="D228" s="30" t="s">
        <v>1083</v>
      </c>
      <c r="E228" s="21" t="s">
        <v>337</v>
      </c>
      <c r="F228" s="23" t="s">
        <v>818</v>
      </c>
      <c r="G228" s="27" t="s">
        <v>633</v>
      </c>
      <c r="H228" s="101" t="s">
        <v>506</v>
      </c>
      <c r="I228" s="100" t="s">
        <v>507</v>
      </c>
      <c r="J228" s="101" t="s">
        <v>212</v>
      </c>
      <c r="K228" s="27" t="s">
        <v>10</v>
      </c>
      <c r="L228" s="30" t="str">
        <f t="shared" si="4"/>
        <v>CO-09370500</v>
      </c>
      <c r="M228" s="22" t="s">
        <v>6</v>
      </c>
      <c r="N228" s="21" t="s">
        <v>255</v>
      </c>
      <c r="O228" s="27" t="s">
        <v>989</v>
      </c>
      <c r="P228" s="23" t="s">
        <v>1002</v>
      </c>
      <c r="Q228" s="22" t="s">
        <v>7</v>
      </c>
      <c r="R228" s="20" t="s">
        <v>1003</v>
      </c>
      <c r="S228" s="27" t="s">
        <v>688</v>
      </c>
      <c r="T228" s="23" t="s">
        <v>1002</v>
      </c>
      <c r="U228" s="22" t="s">
        <v>7</v>
      </c>
      <c r="V228" s="21" t="s">
        <v>1009</v>
      </c>
      <c r="W228" s="29" t="s">
        <v>624</v>
      </c>
      <c r="X228" s="22" t="s">
        <v>649</v>
      </c>
    </row>
    <row r="229" spans="1:24" x14ac:dyDescent="0.25">
      <c r="C229" s="99"/>
      <c r="D229" s="99"/>
      <c r="E229" s="99"/>
      <c r="F229" s="99"/>
      <c r="H229" s="99"/>
      <c r="I229" s="99"/>
      <c r="J229" s="99"/>
      <c r="K229" s="99"/>
      <c r="L229" s="99"/>
      <c r="O229" s="99"/>
      <c r="P229" s="99"/>
      <c r="S229" s="99"/>
      <c r="T229" s="99"/>
    </row>
    <row r="230" spans="1:24" x14ac:dyDescent="0.25">
      <c r="C230" s="99"/>
      <c r="D230" s="99"/>
      <c r="E230" s="99"/>
      <c r="F230" s="99"/>
      <c r="H230" s="99"/>
      <c r="I230" s="99"/>
      <c r="J230" s="99"/>
      <c r="K230" s="99"/>
      <c r="L230" s="99"/>
      <c r="O230" s="99"/>
      <c r="P230" s="99"/>
      <c r="S230" s="99"/>
      <c r="T230" s="99"/>
    </row>
    <row r="231" spans="1:24" x14ac:dyDescent="0.25">
      <c r="C231" s="99"/>
      <c r="D231" s="99"/>
      <c r="E231" s="99"/>
      <c r="F231" s="99"/>
      <c r="H231" s="99"/>
      <c r="I231" s="99"/>
      <c r="J231" s="99"/>
      <c r="K231" s="99"/>
      <c r="L231" s="99"/>
      <c r="O231" s="99"/>
      <c r="P231" s="99"/>
      <c r="S231" s="99"/>
      <c r="T231" s="99"/>
    </row>
    <row r="232" spans="1:24" x14ac:dyDescent="0.25">
      <c r="C232" s="99"/>
      <c r="D232" s="99"/>
      <c r="E232" s="99"/>
      <c r="F232" s="99"/>
      <c r="H232" s="99"/>
      <c r="I232" s="99"/>
      <c r="J232" s="99"/>
      <c r="K232" s="99"/>
      <c r="L232" s="99"/>
      <c r="O232" s="99"/>
      <c r="P232" s="99"/>
      <c r="S232" s="99"/>
      <c r="T232" s="99"/>
    </row>
    <row r="233" spans="1:24" x14ac:dyDescent="0.25">
      <c r="C233" s="99"/>
      <c r="D233" s="99"/>
      <c r="E233" s="99"/>
      <c r="F233" s="99"/>
      <c r="H233" s="99"/>
      <c r="I233" s="99"/>
      <c r="J233" s="99"/>
      <c r="K233" s="99"/>
      <c r="L233" s="99"/>
      <c r="O233" s="99"/>
      <c r="P233" s="99"/>
      <c r="S233" s="99"/>
      <c r="T233" s="99"/>
    </row>
    <row r="234" spans="1:24" x14ac:dyDescent="0.25">
      <c r="C234" s="99"/>
      <c r="D234" s="99"/>
      <c r="E234" s="99"/>
      <c r="F234" s="99"/>
      <c r="H234" s="99"/>
      <c r="I234" s="99"/>
      <c r="J234" s="99"/>
      <c r="K234" s="99"/>
      <c r="L234" s="99"/>
      <c r="O234" s="99"/>
      <c r="P234" s="99"/>
      <c r="S234" s="99"/>
      <c r="T234" s="99"/>
    </row>
    <row r="235" spans="1:24" x14ac:dyDescent="0.25">
      <c r="C235" s="99"/>
      <c r="D235" s="99"/>
      <c r="E235" s="99"/>
      <c r="F235" s="99"/>
      <c r="H235" s="99"/>
      <c r="I235" s="99"/>
      <c r="J235" s="99"/>
      <c r="K235" s="99"/>
      <c r="L235" s="99"/>
      <c r="O235" s="99"/>
      <c r="P235" s="99"/>
      <c r="S235" s="99"/>
      <c r="T235" s="99"/>
    </row>
    <row r="236" spans="1:24" x14ac:dyDescent="0.25">
      <c r="C236" s="99"/>
      <c r="D236" s="99"/>
      <c r="E236" s="99"/>
      <c r="F236" s="99"/>
      <c r="H236" s="99"/>
      <c r="I236" s="99"/>
      <c r="J236" s="99"/>
      <c r="K236" s="99"/>
      <c r="L236" s="99"/>
      <c r="O236" s="99"/>
      <c r="P236" s="99"/>
      <c r="S236" s="99"/>
      <c r="T236" s="99"/>
    </row>
    <row r="237" spans="1:24" x14ac:dyDescent="0.25">
      <c r="C237" s="99"/>
      <c r="D237" s="99"/>
      <c r="E237" s="99"/>
      <c r="F237" s="99"/>
      <c r="H237" s="99"/>
      <c r="I237" s="99"/>
      <c r="J237" s="99"/>
      <c r="K237" s="99"/>
      <c r="L237" s="99"/>
      <c r="O237" s="99"/>
      <c r="P237" s="99"/>
      <c r="S237" s="99"/>
      <c r="T237" s="99"/>
    </row>
  </sheetData>
  <autoFilter ref="A1:X228"/>
  <conditionalFormatting sqref="J228:L228 S2:U135 C2:M2 O137:P228 C137:C228 J137:M227 U137:U227 S137:T228 Q137:Q227 O2:Q135 E137:I228 C3:C135 E3:M135 D3:D228">
    <cfRule type="cellIs" dxfId="291" priority="46" operator="equal">
      <formula>"ReservoirStorage"</formula>
    </cfRule>
    <cfRule type="cellIs" dxfId="290" priority="47" operator="equal">
      <formula>"FRCST"</formula>
    </cfRule>
    <cfRule type="cellIs" dxfId="289" priority="48" operator="equal">
      <formula>"SRVO"</formula>
    </cfRule>
  </conditionalFormatting>
  <conditionalFormatting sqref="V2:V135 N2:N135 R2:R135 R137:R228 N137:N228 V137:V228">
    <cfRule type="cellIs" dxfId="288" priority="42" operator="equal">
      <formula>"RESC"</formula>
    </cfRule>
    <cfRule type="cellIs" dxfId="287" priority="43" operator="equal">
      <formula>"ReservoirStorage"</formula>
    </cfRule>
    <cfRule type="cellIs" dxfId="286" priority="44" operator="equal">
      <formula>"FRCST"</formula>
    </cfRule>
    <cfRule type="cellIs" dxfId="285" priority="45" operator="equal">
      <formula>"SRVO"</formula>
    </cfRule>
  </conditionalFormatting>
  <conditionalFormatting sqref="G2:G135 G137:G228">
    <cfRule type="cellIs" dxfId="284" priority="40" operator="equal">
      <formula>"NaturalFlow"</formula>
    </cfRule>
    <cfRule type="cellIs" dxfId="283" priority="41" operator="equal">
      <formula>"ForecastedNaturalFlow"</formula>
    </cfRule>
  </conditionalFormatting>
  <conditionalFormatting sqref="A1:A135 A137:A1048576">
    <cfRule type="cellIs" dxfId="282" priority="13" operator="equal">
      <formula>"NO"</formula>
    </cfRule>
  </conditionalFormatting>
  <conditionalFormatting sqref="B1:B135 B137:B1048576">
    <cfRule type="cellIs" dxfId="281" priority="12" operator="equal">
      <formula>"NO"</formula>
    </cfRule>
  </conditionalFormatting>
  <conditionalFormatting sqref="S136:U136 C136 O136:Q136 E136:M136">
    <cfRule type="cellIs" dxfId="280" priority="9" operator="equal">
      <formula>"ReservoirStorage"</formula>
    </cfRule>
    <cfRule type="cellIs" dxfId="279" priority="10" operator="equal">
      <formula>"FRCST"</formula>
    </cfRule>
    <cfRule type="cellIs" dxfId="278" priority="11" operator="equal">
      <formula>"SRVO"</formula>
    </cfRule>
  </conditionalFormatting>
  <conditionalFormatting sqref="V136 N136 R136">
    <cfRule type="cellIs" dxfId="277" priority="5" operator="equal">
      <formula>"RESC"</formula>
    </cfRule>
    <cfRule type="cellIs" dxfId="276" priority="6" operator="equal">
      <formula>"ReservoirStorage"</formula>
    </cfRule>
    <cfRule type="cellIs" dxfId="275" priority="7" operator="equal">
      <formula>"FRCST"</formula>
    </cfRule>
    <cfRule type="cellIs" dxfId="274" priority="8" operator="equal">
      <formula>"SRVO"</formula>
    </cfRule>
  </conditionalFormatting>
  <conditionalFormatting sqref="G136">
    <cfRule type="cellIs" dxfId="273" priority="3" operator="equal">
      <formula>"NaturalFlow"</formula>
    </cfRule>
    <cfRule type="cellIs" dxfId="272" priority="4" operator="equal">
      <formula>"ForecastedNaturalFlow"</formula>
    </cfRule>
  </conditionalFormatting>
  <conditionalFormatting sqref="A136">
    <cfRule type="cellIs" dxfId="271" priority="2" operator="equal">
      <formula>"NO"</formula>
    </cfRule>
  </conditionalFormatting>
  <conditionalFormatting sqref="B136">
    <cfRule type="cellIs" dxfId="270" priority="1" operator="equal">
      <formula>"NO"</formula>
    </cfRule>
  </conditionalFormatting>
  <dataValidations count="5">
    <dataValidation type="list" allowBlank="1" showInputMessage="1" showErrorMessage="1" sqref="A2:A501">
      <formula1>IncudeList</formula1>
    </dataValidation>
    <dataValidation type="list" allowBlank="1" showInputMessage="1" showErrorMessage="1" sqref="G2:G501">
      <formula1>DataTypeList</formula1>
    </dataValidation>
    <dataValidation type="list" allowBlank="1" showInputMessage="1" showErrorMessage="1" sqref="K2:K501">
      <formula1>DatastoreList</formula1>
    </dataValidation>
    <dataValidation type="list" allowBlank="1" showInputMessage="1" showErrorMessage="1" sqref="O2:O501">
      <formula1>Datastore2List</formula1>
    </dataValidation>
    <dataValidation type="list" allowBlank="1" showInputMessage="1" showErrorMessage="1" sqref="S2:S501">
      <formula1>Datastore3List</formula1>
    </dataValidation>
  </dataValidations>
  <pageMargins left="0.7" right="0.7" top="0.75" bottom="0.75" header="0.3" footer="0.3"/>
  <pageSetup orientation="portrait" r:id="rId1"/>
  <ignoredErrors>
    <ignoredError sqref="E2" numberStoredAsText="1"/>
  </ignoredError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 Tables'!$AM$2</xm:f>
          </x14:formula1>
          <xm:sqref>U2:U501</xm:sqref>
        </x14:dataValidation>
        <x14:dataValidation type="list" allowBlank="1" showInputMessage="1" showErrorMessage="1">
          <x14:formula1>
            <xm:f>'Lookup Tables'!$AI$2:$AI$3</xm:f>
          </x14:formula1>
          <xm:sqref>B2:B501</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P26"/>
  <sheetViews>
    <sheetView zoomScale="115" zoomScaleNormal="115" zoomScalePageLayoutView="115" workbookViewId="0">
      <pane xSplit="6" ySplit="1" topLeftCell="G2" activePane="bottomRight" state="frozen"/>
      <selection pane="topRight" activeCell="H1" sqref="H1"/>
      <selection pane="bottomLeft" activeCell="A10" sqref="A10"/>
      <selection pane="bottomRight" activeCell="A27" sqref="A27"/>
    </sheetView>
  </sheetViews>
  <sheetFormatPr defaultColWidth="9.140625" defaultRowHeight="15" x14ac:dyDescent="0.25"/>
  <cols>
    <col min="1" max="1" width="9.85546875" style="80" bestFit="1" customWidth="1"/>
    <col min="2" max="2" width="9.85546875" style="80" customWidth="1"/>
    <col min="3" max="4" width="16.28515625" style="80" customWidth="1"/>
    <col min="5" max="5" width="11.7109375" style="80" bestFit="1" customWidth="1"/>
    <col min="6" max="6" width="44.7109375" style="80" bestFit="1" customWidth="1"/>
    <col min="7" max="7" width="16.28515625" style="80" bestFit="1" customWidth="1"/>
    <col min="8" max="8" width="10.42578125" style="116" bestFit="1" customWidth="1"/>
    <col min="9" max="9" width="34.140625" style="80" bestFit="1" customWidth="1"/>
    <col min="10" max="10" width="7.85546875" style="80" bestFit="1" customWidth="1"/>
    <col min="11" max="11" width="22.42578125" style="80" bestFit="1" customWidth="1"/>
    <col min="12" max="12" width="14.28515625" style="80" bestFit="1" customWidth="1"/>
    <col min="13" max="13" width="11.85546875" style="80" bestFit="1" customWidth="1"/>
    <col min="14" max="14" width="16.42578125" style="80" bestFit="1" customWidth="1"/>
    <col min="15" max="15" width="73.140625" style="80" bestFit="1" customWidth="1"/>
    <col min="16" max="16" width="72.42578125" style="80" bestFit="1" customWidth="1"/>
    <col min="17" max="16384" width="9.140625" style="80"/>
  </cols>
  <sheetData>
    <row r="1" spans="1:16" s="47" customFormat="1" ht="30" x14ac:dyDescent="0.25">
      <c r="A1" s="48" t="s">
        <v>635</v>
      </c>
      <c r="B1" s="48" t="s">
        <v>1017</v>
      </c>
      <c r="C1" s="49" t="s">
        <v>865</v>
      </c>
      <c r="D1" s="49" t="s">
        <v>866</v>
      </c>
      <c r="E1" s="49" t="s">
        <v>560</v>
      </c>
      <c r="F1" s="49" t="s">
        <v>642</v>
      </c>
      <c r="G1" s="49" t="s">
        <v>878</v>
      </c>
      <c r="H1" s="49" t="s">
        <v>733</v>
      </c>
      <c r="I1" s="49" t="s">
        <v>734</v>
      </c>
      <c r="J1" s="49" t="s">
        <v>211</v>
      </c>
      <c r="K1" s="49" t="s">
        <v>632</v>
      </c>
      <c r="L1" s="49" t="s">
        <v>631</v>
      </c>
      <c r="M1" s="49" t="s">
        <v>630</v>
      </c>
      <c r="N1" s="49" t="s">
        <v>629</v>
      </c>
      <c r="O1" s="49" t="s">
        <v>658</v>
      </c>
      <c r="P1" s="50" t="s">
        <v>904</v>
      </c>
    </row>
    <row r="2" spans="1:16" s="44" customFormat="1" x14ac:dyDescent="0.25">
      <c r="B2" s="44" t="s">
        <v>1019</v>
      </c>
      <c r="C2" s="44" t="s">
        <v>744</v>
      </c>
      <c r="D2" s="44" t="s">
        <v>868</v>
      </c>
      <c r="E2" s="113" t="s">
        <v>206</v>
      </c>
      <c r="F2" s="44" t="s">
        <v>207</v>
      </c>
      <c r="G2" s="44" t="s">
        <v>879</v>
      </c>
      <c r="H2" s="114" t="s">
        <v>871</v>
      </c>
      <c r="I2" s="44" t="s">
        <v>872</v>
      </c>
      <c r="J2" s="44" t="s">
        <v>873</v>
      </c>
      <c r="K2" s="39" t="s">
        <v>10</v>
      </c>
      <c r="L2" s="115" t="str">
        <f t="shared" ref="L2:L23" si="0">CONCATENATE(J2,"-",H2)</f>
        <v>WY-06656000</v>
      </c>
      <c r="M2" s="44" t="s">
        <v>6</v>
      </c>
      <c r="N2" s="39" t="s">
        <v>255</v>
      </c>
      <c r="O2" s="44" t="s">
        <v>870</v>
      </c>
      <c r="P2" s="44" t="s">
        <v>663</v>
      </c>
    </row>
    <row r="3" spans="1:16" s="44" customFormat="1" x14ac:dyDescent="0.25">
      <c r="B3" s="44" t="s">
        <v>1019</v>
      </c>
      <c r="C3" s="39" t="s">
        <v>744</v>
      </c>
      <c r="D3" s="39" t="s">
        <v>868</v>
      </c>
      <c r="E3" s="114" t="s">
        <v>718</v>
      </c>
      <c r="F3" s="44" t="s">
        <v>719</v>
      </c>
      <c r="G3" s="44" t="s">
        <v>879</v>
      </c>
      <c r="H3" s="114" t="s">
        <v>222</v>
      </c>
      <c r="I3" s="44" t="s">
        <v>224</v>
      </c>
      <c r="J3" s="115" t="s">
        <v>212</v>
      </c>
      <c r="K3" s="39" t="s">
        <v>10</v>
      </c>
      <c r="L3" s="115" t="str">
        <f t="shared" si="0"/>
        <v>CO-06710500</v>
      </c>
      <c r="M3" s="44" t="s">
        <v>6</v>
      </c>
      <c r="N3" s="39" t="s">
        <v>255</v>
      </c>
      <c r="O3" s="44" t="s">
        <v>720</v>
      </c>
      <c r="P3" s="44" t="s">
        <v>663</v>
      </c>
    </row>
    <row r="4" spans="1:16" s="44" customFormat="1" x14ac:dyDescent="0.25">
      <c r="B4" s="44" t="s">
        <v>1019</v>
      </c>
      <c r="C4" s="44" t="s">
        <v>744</v>
      </c>
      <c r="D4" s="44" t="s">
        <v>868</v>
      </c>
      <c r="E4" s="39" t="s">
        <v>228</v>
      </c>
      <c r="F4" s="39" t="s">
        <v>229</v>
      </c>
      <c r="G4" s="44" t="s">
        <v>550</v>
      </c>
      <c r="H4" s="114" t="s">
        <v>243</v>
      </c>
      <c r="I4" s="39" t="s">
        <v>869</v>
      </c>
      <c r="J4" s="117" t="s">
        <v>212</v>
      </c>
      <c r="K4" s="39" t="s">
        <v>10</v>
      </c>
      <c r="L4" s="115" t="str">
        <f t="shared" si="0"/>
        <v>CO-06727000</v>
      </c>
      <c r="M4" s="44" t="s">
        <v>6</v>
      </c>
      <c r="N4" s="39" t="s">
        <v>255</v>
      </c>
      <c r="O4" s="44" t="s">
        <v>870</v>
      </c>
      <c r="P4" s="44" t="s">
        <v>912</v>
      </c>
    </row>
    <row r="5" spans="1:16" s="44" customFormat="1" x14ac:dyDescent="0.25">
      <c r="B5" s="44" t="s">
        <v>1019</v>
      </c>
      <c r="C5" s="44" t="s">
        <v>744</v>
      </c>
      <c r="D5" s="44" t="s">
        <v>868</v>
      </c>
      <c r="E5" s="39" t="s">
        <v>228</v>
      </c>
      <c r="F5" s="39" t="s">
        <v>229</v>
      </c>
      <c r="G5" s="44" t="s">
        <v>550</v>
      </c>
      <c r="H5" s="114" t="s">
        <v>241</v>
      </c>
      <c r="I5" s="44" t="s">
        <v>874</v>
      </c>
      <c r="J5" s="117" t="s">
        <v>212</v>
      </c>
      <c r="K5" s="39" t="s">
        <v>10</v>
      </c>
      <c r="L5" s="115" t="str">
        <f t="shared" ref="L5" si="1">CONCATENATE(J5,"-",H5)</f>
        <v>CO-06729500</v>
      </c>
      <c r="M5" s="44" t="s">
        <v>6</v>
      </c>
      <c r="N5" s="39" t="s">
        <v>255</v>
      </c>
      <c r="O5" s="44" t="s">
        <v>870</v>
      </c>
      <c r="P5" s="44" t="s">
        <v>1032</v>
      </c>
    </row>
    <row r="6" spans="1:16" s="44" customFormat="1" x14ac:dyDescent="0.25">
      <c r="B6" s="44" t="s">
        <v>1019</v>
      </c>
      <c r="C6" s="44" t="s">
        <v>744</v>
      </c>
      <c r="D6" s="44" t="s">
        <v>868</v>
      </c>
      <c r="E6" s="113" t="s">
        <v>242</v>
      </c>
      <c r="F6" s="44" t="s">
        <v>245</v>
      </c>
      <c r="G6" s="44" t="s">
        <v>550</v>
      </c>
      <c r="H6" s="114" t="s">
        <v>241</v>
      </c>
      <c r="I6" s="44" t="s">
        <v>874</v>
      </c>
      <c r="J6" s="44" t="s">
        <v>212</v>
      </c>
      <c r="K6" s="39" t="s">
        <v>10</v>
      </c>
      <c r="L6" s="115" t="str">
        <f t="shared" si="0"/>
        <v>CO-06729500</v>
      </c>
      <c r="M6" s="44" t="s">
        <v>6</v>
      </c>
      <c r="N6" s="39" t="s">
        <v>255</v>
      </c>
      <c r="O6" s="44" t="s">
        <v>870</v>
      </c>
      <c r="P6" s="44" t="s">
        <v>911</v>
      </c>
    </row>
    <row r="7" spans="1:16" s="44" customFormat="1" x14ac:dyDescent="0.25">
      <c r="B7" s="44" t="s">
        <v>1019</v>
      </c>
      <c r="C7" s="44" t="s">
        <v>744</v>
      </c>
      <c r="D7" s="44" t="s">
        <v>868</v>
      </c>
      <c r="E7" s="113" t="s">
        <v>243</v>
      </c>
      <c r="F7" s="44" t="s">
        <v>246</v>
      </c>
      <c r="G7" s="44" t="s">
        <v>550</v>
      </c>
      <c r="H7" s="114" t="s">
        <v>241</v>
      </c>
      <c r="I7" s="44" t="s">
        <v>874</v>
      </c>
      <c r="J7" s="44" t="s">
        <v>212</v>
      </c>
      <c r="K7" s="39" t="s">
        <v>10</v>
      </c>
      <c r="L7" s="115" t="str">
        <f t="shared" si="0"/>
        <v>CO-06729500</v>
      </c>
      <c r="M7" s="44" t="s">
        <v>6</v>
      </c>
      <c r="N7" s="39" t="s">
        <v>255</v>
      </c>
      <c r="O7" s="44" t="s">
        <v>870</v>
      </c>
      <c r="P7" s="44" t="s">
        <v>911</v>
      </c>
    </row>
    <row r="8" spans="1:16" s="44" customFormat="1" hidden="1" x14ac:dyDescent="0.25">
      <c r="A8" s="44" t="s">
        <v>550</v>
      </c>
      <c r="B8" s="44" t="s">
        <v>1019</v>
      </c>
      <c r="C8" s="44" t="s">
        <v>744</v>
      </c>
      <c r="D8" s="44" t="s">
        <v>868</v>
      </c>
      <c r="E8" s="113" t="s">
        <v>241</v>
      </c>
      <c r="F8" s="44" t="s">
        <v>874</v>
      </c>
      <c r="G8" s="44" t="s">
        <v>550</v>
      </c>
      <c r="H8" s="114"/>
      <c r="K8" s="39"/>
      <c r="L8" s="115"/>
      <c r="N8" s="39"/>
      <c r="O8" s="44" t="s">
        <v>870</v>
      </c>
      <c r="P8" s="44" t="s">
        <v>911</v>
      </c>
    </row>
    <row r="9" spans="1:16" s="44" customFormat="1" x14ac:dyDescent="0.25">
      <c r="B9" s="44" t="s">
        <v>1019</v>
      </c>
      <c r="C9" s="44" t="s">
        <v>744</v>
      </c>
      <c r="D9" s="44" t="s">
        <v>868</v>
      </c>
      <c r="E9" s="113" t="s">
        <v>341</v>
      </c>
      <c r="F9" s="44" t="s">
        <v>342</v>
      </c>
      <c r="G9" s="44" t="s">
        <v>550</v>
      </c>
      <c r="H9" s="114" t="s">
        <v>241</v>
      </c>
      <c r="I9" s="44" t="s">
        <v>874</v>
      </c>
      <c r="J9" s="44" t="s">
        <v>212</v>
      </c>
      <c r="K9" s="39" t="s">
        <v>10</v>
      </c>
      <c r="L9" s="115" t="str">
        <f t="shared" si="0"/>
        <v>CO-06729500</v>
      </c>
      <c r="M9" s="44" t="s">
        <v>6</v>
      </c>
      <c r="N9" s="39" t="s">
        <v>255</v>
      </c>
      <c r="O9" s="44" t="s">
        <v>870</v>
      </c>
      <c r="P9" s="44" t="s">
        <v>911</v>
      </c>
    </row>
    <row r="10" spans="1:16" s="44" customFormat="1" x14ac:dyDescent="0.25">
      <c r="B10" s="44" t="s">
        <v>1019</v>
      </c>
      <c r="C10" s="44" t="s">
        <v>744</v>
      </c>
      <c r="D10" s="44" t="s">
        <v>868</v>
      </c>
      <c r="E10" s="113" t="s">
        <v>359</v>
      </c>
      <c r="F10" s="44" t="s">
        <v>360</v>
      </c>
      <c r="G10" s="44" t="s">
        <v>550</v>
      </c>
      <c r="H10" s="114" t="s">
        <v>241</v>
      </c>
      <c r="I10" s="44" t="s">
        <v>874</v>
      </c>
      <c r="J10" s="44" t="s">
        <v>212</v>
      </c>
      <c r="K10" s="39" t="s">
        <v>10</v>
      </c>
      <c r="L10" s="115" t="str">
        <f t="shared" si="0"/>
        <v>CO-06729500</v>
      </c>
      <c r="M10" s="44" t="s">
        <v>6</v>
      </c>
      <c r="N10" s="39" t="s">
        <v>255</v>
      </c>
      <c r="O10" s="44" t="s">
        <v>870</v>
      </c>
      <c r="P10" s="44" t="s">
        <v>911</v>
      </c>
    </row>
    <row r="11" spans="1:16" s="44" customFormat="1" x14ac:dyDescent="0.25">
      <c r="B11" s="44" t="s">
        <v>1019</v>
      </c>
      <c r="C11" s="44" t="s">
        <v>744</v>
      </c>
      <c r="D11" s="44" t="s">
        <v>868</v>
      </c>
      <c r="E11" s="113" t="s">
        <v>4</v>
      </c>
      <c r="F11" s="44" t="s">
        <v>369</v>
      </c>
      <c r="G11" s="44" t="s">
        <v>879</v>
      </c>
      <c r="H11" s="114" t="s">
        <v>875</v>
      </c>
      <c r="I11" s="44" t="s">
        <v>876</v>
      </c>
      <c r="J11" s="44" t="s">
        <v>212</v>
      </c>
      <c r="K11" s="39" t="s">
        <v>10</v>
      </c>
      <c r="L11" s="115" t="str">
        <f t="shared" si="0"/>
        <v>CO-07091000</v>
      </c>
      <c r="M11" s="44" t="s">
        <v>6</v>
      </c>
      <c r="N11" s="39" t="s">
        <v>255</v>
      </c>
      <c r="O11" s="44" t="s">
        <v>870</v>
      </c>
      <c r="P11" s="44" t="s">
        <v>663</v>
      </c>
    </row>
    <row r="12" spans="1:16" s="44" customFormat="1" x14ac:dyDescent="0.25">
      <c r="B12" s="44" t="s">
        <v>1019</v>
      </c>
      <c r="C12" s="44" t="s">
        <v>744</v>
      </c>
      <c r="D12" s="44" t="s">
        <v>868</v>
      </c>
      <c r="E12" s="113" t="s">
        <v>3</v>
      </c>
      <c r="F12" s="44" t="s">
        <v>589</v>
      </c>
      <c r="G12" s="44" t="s">
        <v>879</v>
      </c>
      <c r="H12" s="114" t="s">
        <v>875</v>
      </c>
      <c r="I12" s="44" t="s">
        <v>876</v>
      </c>
      <c r="J12" s="44" t="s">
        <v>212</v>
      </c>
      <c r="K12" s="39" t="s">
        <v>10</v>
      </c>
      <c r="L12" s="115" t="str">
        <f t="shared" si="0"/>
        <v>CO-07091000</v>
      </c>
      <c r="M12" s="44" t="s">
        <v>6</v>
      </c>
      <c r="N12" s="39" t="s">
        <v>255</v>
      </c>
      <c r="O12" s="44" t="s">
        <v>870</v>
      </c>
      <c r="P12" s="44" t="s">
        <v>663</v>
      </c>
    </row>
    <row r="13" spans="1:16" s="44" customFormat="1" x14ac:dyDescent="0.25">
      <c r="B13" s="44" t="s">
        <v>1019</v>
      </c>
      <c r="C13" s="39" t="s">
        <v>744</v>
      </c>
      <c r="D13" s="39" t="s">
        <v>868</v>
      </c>
      <c r="E13" s="39" t="s">
        <v>593</v>
      </c>
      <c r="F13" s="39" t="s">
        <v>594</v>
      </c>
      <c r="G13" s="44" t="s">
        <v>550</v>
      </c>
      <c r="H13" s="114" t="s">
        <v>385</v>
      </c>
      <c r="I13" s="39" t="s">
        <v>735</v>
      </c>
      <c r="J13" s="117" t="s">
        <v>212</v>
      </c>
      <c r="K13" s="39" t="s">
        <v>10</v>
      </c>
      <c r="L13" s="115" t="str">
        <f t="shared" si="0"/>
        <v>CO-07124500</v>
      </c>
      <c r="M13" s="44" t="s">
        <v>6</v>
      </c>
      <c r="N13" s="39" t="s">
        <v>255</v>
      </c>
      <c r="O13" s="44" t="s">
        <v>644</v>
      </c>
      <c r="P13" s="44" t="s">
        <v>663</v>
      </c>
    </row>
    <row r="14" spans="1:16" s="44" customFormat="1" x14ac:dyDescent="0.25">
      <c r="B14" s="44" t="s">
        <v>1019</v>
      </c>
      <c r="C14" s="39" t="s">
        <v>744</v>
      </c>
      <c r="D14" s="39" t="s">
        <v>868</v>
      </c>
      <c r="E14" s="39" t="s">
        <v>595</v>
      </c>
      <c r="F14" s="39" t="s">
        <v>596</v>
      </c>
      <c r="G14" s="44" t="s">
        <v>550</v>
      </c>
      <c r="H14" s="114" t="s">
        <v>385</v>
      </c>
      <c r="I14" s="39" t="s">
        <v>735</v>
      </c>
      <c r="J14" s="117" t="s">
        <v>212</v>
      </c>
      <c r="K14" s="39" t="s">
        <v>10</v>
      </c>
      <c r="L14" s="115" t="str">
        <f t="shared" si="0"/>
        <v>CO-07124500</v>
      </c>
      <c r="M14" s="44" t="s">
        <v>6</v>
      </c>
      <c r="N14" s="39" t="s">
        <v>255</v>
      </c>
      <c r="O14" s="44" t="s">
        <v>645</v>
      </c>
      <c r="P14" s="44" t="s">
        <v>663</v>
      </c>
    </row>
    <row r="15" spans="1:16" s="44" customFormat="1" x14ac:dyDescent="0.25">
      <c r="B15" s="44" t="s">
        <v>1019</v>
      </c>
      <c r="C15" s="39" t="s">
        <v>744</v>
      </c>
      <c r="D15" s="39" t="s">
        <v>868</v>
      </c>
      <c r="E15" s="117" t="s">
        <v>405</v>
      </c>
      <c r="F15" s="118" t="s">
        <v>406</v>
      </c>
      <c r="G15" s="44" t="s">
        <v>550</v>
      </c>
      <c r="H15" s="119" t="s">
        <v>399</v>
      </c>
      <c r="I15" s="118" t="s">
        <v>736</v>
      </c>
      <c r="J15" s="39" t="s">
        <v>212</v>
      </c>
      <c r="K15" s="39" t="s">
        <v>10</v>
      </c>
      <c r="L15" s="115" t="str">
        <f t="shared" si="0"/>
        <v>CO-08242500</v>
      </c>
      <c r="M15" s="44" t="s">
        <v>6</v>
      </c>
      <c r="N15" s="39" t="s">
        <v>255</v>
      </c>
      <c r="O15" s="44" t="s">
        <v>646</v>
      </c>
      <c r="P15" s="44" t="s">
        <v>663</v>
      </c>
    </row>
    <row r="16" spans="1:16" s="44" customFormat="1" hidden="1" x14ac:dyDescent="0.25">
      <c r="A16" s="44" t="s">
        <v>550</v>
      </c>
      <c r="B16" s="44" t="s">
        <v>1019</v>
      </c>
      <c r="C16" s="39" t="s">
        <v>744</v>
      </c>
      <c r="D16" s="39" t="s">
        <v>868</v>
      </c>
      <c r="E16" s="119" t="s">
        <v>459</v>
      </c>
      <c r="F16" s="118" t="s">
        <v>915</v>
      </c>
      <c r="G16" s="44" t="s">
        <v>550</v>
      </c>
      <c r="H16" s="119"/>
      <c r="I16" s="118"/>
      <c r="J16" s="39"/>
      <c r="K16" s="39"/>
      <c r="L16" s="115"/>
      <c r="N16" s="39"/>
      <c r="O16" s="44" t="s">
        <v>916</v>
      </c>
      <c r="P16" s="44" t="s">
        <v>917</v>
      </c>
    </row>
    <row r="17" spans="1:16" s="44" customFormat="1" x14ac:dyDescent="0.25">
      <c r="B17" s="44" t="s">
        <v>1019</v>
      </c>
      <c r="C17" s="39" t="s">
        <v>744</v>
      </c>
      <c r="D17" s="39" t="s">
        <v>868</v>
      </c>
      <c r="E17" s="119" t="s">
        <v>653</v>
      </c>
      <c r="F17" s="118" t="s">
        <v>654</v>
      </c>
      <c r="G17" s="44" t="s">
        <v>879</v>
      </c>
      <c r="H17" s="119" t="s">
        <v>471</v>
      </c>
      <c r="I17" s="118" t="s">
        <v>737</v>
      </c>
      <c r="J17" s="39" t="s">
        <v>212</v>
      </c>
      <c r="K17" s="39" t="s">
        <v>10</v>
      </c>
      <c r="L17" s="115" t="str">
        <f t="shared" si="0"/>
        <v>CO-09166500</v>
      </c>
      <c r="M17" s="44" t="s">
        <v>6</v>
      </c>
      <c r="N17" s="39" t="s">
        <v>255</v>
      </c>
      <c r="O17" s="44" t="s">
        <v>657</v>
      </c>
      <c r="P17" s="44" t="s">
        <v>663</v>
      </c>
    </row>
    <row r="18" spans="1:16" s="44" customFormat="1" hidden="1" x14ac:dyDescent="0.25">
      <c r="A18" s="44" t="s">
        <v>550</v>
      </c>
      <c r="B18" s="44" t="s">
        <v>1019</v>
      </c>
      <c r="C18" s="39" t="s">
        <v>744</v>
      </c>
      <c r="D18" s="39" t="s">
        <v>868</v>
      </c>
      <c r="E18" s="119" t="s">
        <v>474</v>
      </c>
      <c r="F18" s="118" t="s">
        <v>918</v>
      </c>
      <c r="G18" s="44" t="s">
        <v>550</v>
      </c>
      <c r="H18" s="119"/>
      <c r="I18" s="118"/>
      <c r="J18" s="39"/>
      <c r="K18" s="39"/>
      <c r="L18" s="115"/>
      <c r="N18" s="39"/>
      <c r="O18" s="44" t="s">
        <v>919</v>
      </c>
      <c r="P18" s="44" t="s">
        <v>917</v>
      </c>
    </row>
    <row r="19" spans="1:16" s="44" customFormat="1" x14ac:dyDescent="0.25">
      <c r="B19" s="44" t="s">
        <v>1019</v>
      </c>
      <c r="C19" s="39" t="s">
        <v>744</v>
      </c>
      <c r="D19" s="39" t="s">
        <v>868</v>
      </c>
      <c r="E19" s="117" t="s">
        <v>619</v>
      </c>
      <c r="F19" s="118" t="s">
        <v>864</v>
      </c>
      <c r="G19" s="44" t="s">
        <v>550</v>
      </c>
      <c r="H19" s="119" t="s">
        <v>476</v>
      </c>
      <c r="I19" s="118" t="s">
        <v>739</v>
      </c>
      <c r="J19" s="39" t="s">
        <v>212</v>
      </c>
      <c r="K19" s="39" t="s">
        <v>10</v>
      </c>
      <c r="L19" s="115" t="str">
        <f t="shared" si="0"/>
        <v>CO-09239500</v>
      </c>
      <c r="M19" s="44" t="s">
        <v>6</v>
      </c>
      <c r="N19" s="39" t="s">
        <v>255</v>
      </c>
      <c r="O19" s="44" t="s">
        <v>648</v>
      </c>
      <c r="P19" s="44" t="s">
        <v>663</v>
      </c>
    </row>
    <row r="20" spans="1:16" s="44" customFormat="1" hidden="1" x14ac:dyDescent="0.25">
      <c r="A20" s="44" t="s">
        <v>550</v>
      </c>
      <c r="B20" s="44" t="s">
        <v>1019</v>
      </c>
      <c r="C20" s="39" t="s">
        <v>744</v>
      </c>
      <c r="D20" s="39" t="s">
        <v>868</v>
      </c>
      <c r="E20" s="117" t="s">
        <v>623</v>
      </c>
      <c r="F20" s="118" t="s">
        <v>738</v>
      </c>
      <c r="G20" s="44" t="s">
        <v>550</v>
      </c>
      <c r="H20" s="119" t="s">
        <v>476</v>
      </c>
      <c r="I20" s="118" t="s">
        <v>739</v>
      </c>
      <c r="J20" s="115" t="s">
        <v>212</v>
      </c>
      <c r="K20" s="39" t="s">
        <v>10</v>
      </c>
      <c r="L20" s="115" t="str">
        <f t="shared" ref="L20:L21" si="2">CONCATENATE(J20,"-",H20)</f>
        <v>CO-09239500</v>
      </c>
      <c r="M20" s="44" t="s">
        <v>6</v>
      </c>
      <c r="N20" s="39" t="s">
        <v>255</v>
      </c>
      <c r="O20" s="44" t="s">
        <v>722</v>
      </c>
      <c r="P20" s="51" t="s">
        <v>913</v>
      </c>
    </row>
    <row r="21" spans="1:16" s="44" customFormat="1" x14ac:dyDescent="0.25">
      <c r="B21" s="44" t="s">
        <v>1019</v>
      </c>
      <c r="C21" s="39" t="s">
        <v>744</v>
      </c>
      <c r="D21" s="39" t="s">
        <v>868</v>
      </c>
      <c r="E21" s="117" t="s">
        <v>623</v>
      </c>
      <c r="F21" s="118" t="s">
        <v>738</v>
      </c>
      <c r="G21" s="44" t="s">
        <v>550</v>
      </c>
      <c r="H21" s="114" t="s">
        <v>482</v>
      </c>
      <c r="I21" s="118" t="s">
        <v>877</v>
      </c>
      <c r="J21" s="115" t="s">
        <v>212</v>
      </c>
      <c r="K21" s="39" t="s">
        <v>10</v>
      </c>
      <c r="L21" s="115" t="str">
        <f t="shared" si="2"/>
        <v>CO-09251000</v>
      </c>
      <c r="M21" s="44" t="s">
        <v>6</v>
      </c>
      <c r="N21" s="39" t="s">
        <v>255</v>
      </c>
      <c r="O21" s="44" t="s">
        <v>722</v>
      </c>
      <c r="P21" s="51" t="s">
        <v>914</v>
      </c>
    </row>
    <row r="22" spans="1:16" s="44" customFormat="1" x14ac:dyDescent="0.25">
      <c r="B22" s="44" t="s">
        <v>1019</v>
      </c>
      <c r="C22" s="44" t="s">
        <v>744</v>
      </c>
      <c r="D22" s="44" t="s">
        <v>868</v>
      </c>
      <c r="E22" s="113" t="s">
        <v>484</v>
      </c>
      <c r="F22" s="44" t="s">
        <v>485</v>
      </c>
      <c r="G22" s="44" t="s">
        <v>550</v>
      </c>
      <c r="H22" s="114" t="s">
        <v>482</v>
      </c>
      <c r="I22" s="118" t="s">
        <v>877</v>
      </c>
      <c r="J22" s="115" t="s">
        <v>212</v>
      </c>
      <c r="K22" s="39" t="s">
        <v>10</v>
      </c>
      <c r="L22" s="115" t="str">
        <f t="shared" si="0"/>
        <v>CO-09251000</v>
      </c>
      <c r="M22" s="44" t="s">
        <v>6</v>
      </c>
      <c r="N22" s="39" t="s">
        <v>255</v>
      </c>
      <c r="O22" s="44" t="s">
        <v>870</v>
      </c>
      <c r="P22" s="44" t="s">
        <v>663</v>
      </c>
    </row>
    <row r="23" spans="1:16" s="44" customFormat="1" x14ac:dyDescent="0.25">
      <c r="B23" s="44" t="s">
        <v>1019</v>
      </c>
      <c r="C23" s="39" t="s">
        <v>744</v>
      </c>
      <c r="D23" s="39" t="s">
        <v>868</v>
      </c>
      <c r="E23" s="117" t="s">
        <v>506</v>
      </c>
      <c r="F23" s="118" t="s">
        <v>507</v>
      </c>
      <c r="G23" s="44" t="s">
        <v>879</v>
      </c>
      <c r="H23" s="119" t="s">
        <v>740</v>
      </c>
      <c r="I23" s="118" t="s">
        <v>741</v>
      </c>
      <c r="J23" s="117" t="s">
        <v>212</v>
      </c>
      <c r="K23" s="39" t="s">
        <v>10</v>
      </c>
      <c r="L23" s="115" t="str">
        <f t="shared" si="0"/>
        <v>CO-09371000</v>
      </c>
      <c r="M23" s="44" t="s">
        <v>6</v>
      </c>
      <c r="N23" s="39" t="s">
        <v>255</v>
      </c>
      <c r="O23" s="44" t="s">
        <v>649</v>
      </c>
      <c r="P23" s="44" t="s">
        <v>663</v>
      </c>
    </row>
    <row r="24" spans="1:16" s="44" customFormat="1" hidden="1" x14ac:dyDescent="0.25">
      <c r="A24" s="44" t="s">
        <v>550</v>
      </c>
      <c r="B24" s="44" t="s">
        <v>1020</v>
      </c>
      <c r="C24" s="39" t="s">
        <v>744</v>
      </c>
      <c r="D24" s="39" t="s">
        <v>868</v>
      </c>
      <c r="E24" s="117" t="s">
        <v>506</v>
      </c>
      <c r="F24" s="118" t="s">
        <v>507</v>
      </c>
      <c r="G24" s="44" t="s">
        <v>879</v>
      </c>
      <c r="H24" s="119" t="s">
        <v>740</v>
      </c>
      <c r="I24" s="118" t="s">
        <v>741</v>
      </c>
      <c r="J24" s="117" t="s">
        <v>212</v>
      </c>
      <c r="K24" s="39" t="s">
        <v>989</v>
      </c>
      <c r="L24" s="39" t="str">
        <f>H24</f>
        <v>09371000</v>
      </c>
      <c r="M24" s="44" t="s">
        <v>6</v>
      </c>
      <c r="N24" s="39" t="s">
        <v>1003</v>
      </c>
      <c r="O24" s="44" t="s">
        <v>1021</v>
      </c>
      <c r="P24" s="120" t="s">
        <v>1058</v>
      </c>
    </row>
    <row r="25" spans="1:16" s="44" customFormat="1" hidden="1" x14ac:dyDescent="0.25">
      <c r="A25" s="44" t="s">
        <v>550</v>
      </c>
      <c r="B25" s="44" t="s">
        <v>1020</v>
      </c>
      <c r="C25" s="44" t="s">
        <v>744</v>
      </c>
      <c r="D25" s="44" t="s">
        <v>868</v>
      </c>
      <c r="E25" s="39" t="s">
        <v>228</v>
      </c>
      <c r="F25" s="39" t="s">
        <v>229</v>
      </c>
      <c r="G25" s="44" t="s">
        <v>879</v>
      </c>
      <c r="H25" s="114" t="s">
        <v>243</v>
      </c>
      <c r="I25" s="39" t="s">
        <v>869</v>
      </c>
      <c r="J25" s="117" t="s">
        <v>212</v>
      </c>
      <c r="K25" s="39" t="s">
        <v>989</v>
      </c>
      <c r="L25" s="39" t="str">
        <f>H25</f>
        <v>06727000</v>
      </c>
      <c r="M25" s="44" t="s">
        <v>7</v>
      </c>
      <c r="N25" s="39" t="s">
        <v>1003</v>
      </c>
      <c r="O25" s="44" t="s">
        <v>1022</v>
      </c>
      <c r="P25" s="120" t="s">
        <v>1058</v>
      </c>
    </row>
    <row r="26" spans="1:16" s="44" customFormat="1" x14ac:dyDescent="0.25">
      <c r="B26" s="44" t="s">
        <v>1020</v>
      </c>
      <c r="C26" s="39" t="s">
        <v>744</v>
      </c>
      <c r="D26" s="39" t="s">
        <v>868</v>
      </c>
      <c r="E26" s="117" t="s">
        <v>506</v>
      </c>
      <c r="F26" s="118" t="s">
        <v>507</v>
      </c>
      <c r="G26" s="44" t="s">
        <v>879</v>
      </c>
      <c r="H26" s="119" t="s">
        <v>740</v>
      </c>
      <c r="I26" s="118" t="s">
        <v>741</v>
      </c>
      <c r="J26" s="117" t="s">
        <v>212</v>
      </c>
      <c r="K26" s="39" t="s">
        <v>989</v>
      </c>
      <c r="L26" s="39" t="str">
        <f>H26</f>
        <v>09371000</v>
      </c>
      <c r="M26" s="44" t="s">
        <v>6</v>
      </c>
      <c r="N26" s="39" t="s">
        <v>1003</v>
      </c>
      <c r="O26" s="44" t="s">
        <v>1021</v>
      </c>
      <c r="P26" s="120" t="s">
        <v>1058</v>
      </c>
    </row>
  </sheetData>
  <autoFilter ref="A1:O25">
    <filterColumn colId="0">
      <filters blank="1"/>
    </filterColumn>
  </autoFilter>
  <sortState ref="A2:O18">
    <sortCondition ref="E2:E18"/>
  </sortState>
  <conditionalFormatting sqref="C2:J2 H6:J6 H11:J11 C3:M4 G21:G23 C9:F12 C8:E8 G6:G19 C6:F7">
    <cfRule type="cellIs" dxfId="269" priority="129" operator="equal">
      <formula>"ReservoirStorage"</formula>
    </cfRule>
    <cfRule type="cellIs" dxfId="268" priority="130" operator="equal">
      <formula>"FRCST"</formula>
    </cfRule>
    <cfRule type="cellIs" dxfId="267" priority="131" operator="equal">
      <formula>"SRVO"</formula>
    </cfRule>
  </conditionalFormatting>
  <conditionalFormatting sqref="N3:N4">
    <cfRule type="cellIs" dxfId="266" priority="125" operator="equal">
      <formula>"RESC"</formula>
    </cfRule>
    <cfRule type="cellIs" dxfId="265" priority="126" operator="equal">
      <formula>"ReservoirStorage"</formula>
    </cfRule>
    <cfRule type="cellIs" dxfId="264" priority="127" operator="equal">
      <formula>"FRCST"</formula>
    </cfRule>
    <cfRule type="cellIs" dxfId="263" priority="128" operator="equal">
      <formula>"SRVO"</formula>
    </cfRule>
  </conditionalFormatting>
  <conditionalFormatting sqref="C2:D4 C6:D12">
    <cfRule type="cellIs" dxfId="262" priority="123" operator="equal">
      <formula>"NaturalFlow"</formula>
    </cfRule>
    <cfRule type="cellIs" dxfId="261" priority="124" operator="equal">
      <formula>"ForecastedNaturalFlow"</formula>
    </cfRule>
  </conditionalFormatting>
  <conditionalFormatting sqref="K2:M2">
    <cfRule type="cellIs" dxfId="260" priority="113" operator="equal">
      <formula>"ReservoirStorage"</formula>
    </cfRule>
    <cfRule type="cellIs" dxfId="259" priority="114" operator="equal">
      <formula>"FRCST"</formula>
    </cfRule>
    <cfRule type="cellIs" dxfId="258" priority="115" operator="equal">
      <formula>"SRVO"</formula>
    </cfRule>
  </conditionalFormatting>
  <conditionalFormatting sqref="N2">
    <cfRule type="cellIs" dxfId="257" priority="109" operator="equal">
      <formula>"RESC"</formula>
    </cfRule>
    <cfRule type="cellIs" dxfId="256" priority="110" operator="equal">
      <formula>"ReservoirStorage"</formula>
    </cfRule>
    <cfRule type="cellIs" dxfId="255" priority="111" operator="equal">
      <formula>"FRCST"</formula>
    </cfRule>
    <cfRule type="cellIs" dxfId="254" priority="112" operator="equal">
      <formula>"SRVO"</formula>
    </cfRule>
  </conditionalFormatting>
  <conditionalFormatting sqref="K6:M6">
    <cfRule type="cellIs" dxfId="253" priority="106" operator="equal">
      <formula>"ReservoirStorage"</formula>
    </cfRule>
    <cfRule type="cellIs" dxfId="252" priority="107" operator="equal">
      <formula>"FRCST"</formula>
    </cfRule>
    <cfRule type="cellIs" dxfId="251" priority="108" operator="equal">
      <formula>"SRVO"</formula>
    </cfRule>
  </conditionalFormatting>
  <conditionalFormatting sqref="N6">
    <cfRule type="cellIs" dxfId="250" priority="102" operator="equal">
      <formula>"RESC"</formula>
    </cfRule>
    <cfRule type="cellIs" dxfId="249" priority="103" operator="equal">
      <formula>"ReservoirStorage"</formula>
    </cfRule>
    <cfRule type="cellIs" dxfId="248" priority="104" operator="equal">
      <formula>"FRCST"</formula>
    </cfRule>
    <cfRule type="cellIs" dxfId="247" priority="105" operator="equal">
      <formula>"SRVO"</formula>
    </cfRule>
  </conditionalFormatting>
  <conditionalFormatting sqref="H7:J8">
    <cfRule type="cellIs" dxfId="246" priority="99" operator="equal">
      <formula>"ReservoirStorage"</formula>
    </cfRule>
    <cfRule type="cellIs" dxfId="245" priority="100" operator="equal">
      <formula>"FRCST"</formula>
    </cfRule>
    <cfRule type="cellIs" dxfId="244" priority="101" operator="equal">
      <formula>"SRVO"</formula>
    </cfRule>
  </conditionalFormatting>
  <conditionalFormatting sqref="K7:M8">
    <cfRule type="cellIs" dxfId="243" priority="96" operator="equal">
      <formula>"ReservoirStorage"</formula>
    </cfRule>
    <cfRule type="cellIs" dxfId="242" priority="97" operator="equal">
      <formula>"FRCST"</formula>
    </cfRule>
    <cfRule type="cellIs" dxfId="241" priority="98" operator="equal">
      <formula>"SRVO"</formula>
    </cfRule>
  </conditionalFormatting>
  <conditionalFormatting sqref="N7:N8">
    <cfRule type="cellIs" dxfId="240" priority="92" operator="equal">
      <formula>"RESC"</formula>
    </cfRule>
    <cfRule type="cellIs" dxfId="239" priority="93" operator="equal">
      <formula>"ReservoirStorage"</formula>
    </cfRule>
    <cfRule type="cellIs" dxfId="238" priority="94" operator="equal">
      <formula>"FRCST"</formula>
    </cfRule>
    <cfRule type="cellIs" dxfId="237" priority="95" operator="equal">
      <formula>"SRVO"</formula>
    </cfRule>
  </conditionalFormatting>
  <conditionalFormatting sqref="H9:J9">
    <cfRule type="cellIs" dxfId="236" priority="89" operator="equal">
      <formula>"ReservoirStorage"</formula>
    </cfRule>
    <cfRule type="cellIs" dxfId="235" priority="90" operator="equal">
      <formula>"FRCST"</formula>
    </cfRule>
    <cfRule type="cellIs" dxfId="234" priority="91" operator="equal">
      <formula>"SRVO"</formula>
    </cfRule>
  </conditionalFormatting>
  <conditionalFormatting sqref="K9:M9">
    <cfRule type="cellIs" dxfId="233" priority="86" operator="equal">
      <formula>"ReservoirStorage"</formula>
    </cfRule>
    <cfRule type="cellIs" dxfId="232" priority="87" operator="equal">
      <formula>"FRCST"</formula>
    </cfRule>
    <cfRule type="cellIs" dxfId="231" priority="88" operator="equal">
      <formula>"SRVO"</formula>
    </cfRule>
  </conditionalFormatting>
  <conditionalFormatting sqref="N9">
    <cfRule type="cellIs" dxfId="230" priority="82" operator="equal">
      <formula>"RESC"</formula>
    </cfRule>
    <cfRule type="cellIs" dxfId="229" priority="83" operator="equal">
      <formula>"ReservoirStorage"</formula>
    </cfRule>
    <cfRule type="cellIs" dxfId="228" priority="84" operator="equal">
      <formula>"FRCST"</formula>
    </cfRule>
    <cfRule type="cellIs" dxfId="227" priority="85" operator="equal">
      <formula>"SRVO"</formula>
    </cfRule>
  </conditionalFormatting>
  <conditionalFormatting sqref="H10:J10">
    <cfRule type="cellIs" dxfId="226" priority="79" operator="equal">
      <formula>"ReservoirStorage"</formula>
    </cfRule>
    <cfRule type="cellIs" dxfId="225" priority="80" operator="equal">
      <formula>"FRCST"</formula>
    </cfRule>
    <cfRule type="cellIs" dxfId="224" priority="81" operator="equal">
      <formula>"SRVO"</formula>
    </cfRule>
  </conditionalFormatting>
  <conditionalFormatting sqref="K10:M10">
    <cfRule type="cellIs" dxfId="223" priority="76" operator="equal">
      <formula>"ReservoirStorage"</formula>
    </cfRule>
    <cfRule type="cellIs" dxfId="222" priority="77" operator="equal">
      <formula>"FRCST"</formula>
    </cfRule>
    <cfRule type="cellIs" dxfId="221" priority="78" operator="equal">
      <formula>"SRVO"</formula>
    </cfRule>
  </conditionalFormatting>
  <conditionalFormatting sqref="N10">
    <cfRule type="cellIs" dxfId="220" priority="72" operator="equal">
      <formula>"RESC"</formula>
    </cfRule>
    <cfRule type="cellIs" dxfId="219" priority="73" operator="equal">
      <formula>"ReservoirStorage"</formula>
    </cfRule>
    <cfRule type="cellIs" dxfId="218" priority="74" operator="equal">
      <formula>"FRCST"</formula>
    </cfRule>
    <cfRule type="cellIs" dxfId="217" priority="75" operator="equal">
      <formula>"SRVO"</formula>
    </cfRule>
  </conditionalFormatting>
  <conditionalFormatting sqref="K12:M12">
    <cfRule type="cellIs" dxfId="216" priority="52" operator="equal">
      <formula>"ReservoirStorage"</formula>
    </cfRule>
    <cfRule type="cellIs" dxfId="215" priority="53" operator="equal">
      <formula>"FRCST"</formula>
    </cfRule>
    <cfRule type="cellIs" dxfId="214" priority="54" operator="equal">
      <formula>"SRVO"</formula>
    </cfRule>
  </conditionalFormatting>
  <conditionalFormatting sqref="N12">
    <cfRule type="cellIs" dxfId="213" priority="48" operator="equal">
      <formula>"RESC"</formula>
    </cfRule>
    <cfRule type="cellIs" dxfId="212" priority="49" operator="equal">
      <formula>"ReservoirStorage"</formula>
    </cfRule>
    <cfRule type="cellIs" dxfId="211" priority="50" operator="equal">
      <formula>"FRCST"</formula>
    </cfRule>
    <cfRule type="cellIs" dxfId="210" priority="51" operator="equal">
      <formula>"SRVO"</formula>
    </cfRule>
  </conditionalFormatting>
  <conditionalFormatting sqref="K11:M11">
    <cfRule type="cellIs" dxfId="209" priority="62" operator="equal">
      <formula>"ReservoirStorage"</formula>
    </cfRule>
    <cfRule type="cellIs" dxfId="208" priority="63" operator="equal">
      <formula>"FRCST"</formula>
    </cfRule>
    <cfRule type="cellIs" dxfId="207" priority="64" operator="equal">
      <formula>"SRVO"</formula>
    </cfRule>
  </conditionalFormatting>
  <conditionalFormatting sqref="N11">
    <cfRule type="cellIs" dxfId="206" priority="58" operator="equal">
      <formula>"RESC"</formula>
    </cfRule>
    <cfRule type="cellIs" dxfId="205" priority="59" operator="equal">
      <formula>"ReservoirStorage"</formula>
    </cfRule>
    <cfRule type="cellIs" dxfId="204" priority="60" operator="equal">
      <formula>"FRCST"</formula>
    </cfRule>
    <cfRule type="cellIs" dxfId="203" priority="61" operator="equal">
      <formula>"SRVO"</formula>
    </cfRule>
  </conditionalFormatting>
  <conditionalFormatting sqref="H12:J12">
    <cfRule type="cellIs" dxfId="202" priority="55" operator="equal">
      <formula>"ReservoirStorage"</formula>
    </cfRule>
    <cfRule type="cellIs" dxfId="201" priority="56" operator="equal">
      <formula>"FRCST"</formula>
    </cfRule>
    <cfRule type="cellIs" dxfId="200" priority="57" operator="equal">
      <formula>"SRVO"</formula>
    </cfRule>
  </conditionalFormatting>
  <conditionalFormatting sqref="G20">
    <cfRule type="cellIs" dxfId="199" priority="45" operator="equal">
      <formula>"ReservoirStorage"</formula>
    </cfRule>
    <cfRule type="cellIs" dxfId="198" priority="46" operator="equal">
      <formula>"FRCST"</formula>
    </cfRule>
    <cfRule type="cellIs" dxfId="197" priority="47" operator="equal">
      <formula>"SRVO"</formula>
    </cfRule>
  </conditionalFormatting>
  <conditionalFormatting sqref="F8">
    <cfRule type="cellIs" dxfId="196" priority="42" operator="equal">
      <formula>"ReservoirStorage"</formula>
    </cfRule>
    <cfRule type="cellIs" dxfId="195" priority="43" operator="equal">
      <formula>"FRCST"</formula>
    </cfRule>
    <cfRule type="cellIs" dxfId="194" priority="44" operator="equal">
      <formula>"SRVO"</formula>
    </cfRule>
  </conditionalFormatting>
  <conditionalFormatting sqref="C5:G5 J5:M5">
    <cfRule type="cellIs" dxfId="193" priority="39" operator="equal">
      <formula>"ReservoirStorage"</formula>
    </cfRule>
    <cfRule type="cellIs" dxfId="192" priority="40" operator="equal">
      <formula>"FRCST"</formula>
    </cfRule>
    <cfRule type="cellIs" dxfId="191" priority="41" operator="equal">
      <formula>"SRVO"</formula>
    </cfRule>
  </conditionalFormatting>
  <conditionalFormatting sqref="N5">
    <cfRule type="cellIs" dxfId="190" priority="35" operator="equal">
      <formula>"RESC"</formula>
    </cfRule>
    <cfRule type="cellIs" dxfId="189" priority="36" operator="equal">
      <formula>"ReservoirStorage"</formula>
    </cfRule>
    <cfRule type="cellIs" dxfId="188" priority="37" operator="equal">
      <formula>"FRCST"</formula>
    </cfRule>
    <cfRule type="cellIs" dxfId="187" priority="38" operator="equal">
      <formula>"SRVO"</formula>
    </cfRule>
  </conditionalFormatting>
  <conditionalFormatting sqref="C5:D5">
    <cfRule type="cellIs" dxfId="186" priority="33" operator="equal">
      <formula>"NaturalFlow"</formula>
    </cfRule>
    <cfRule type="cellIs" dxfId="185" priority="34" operator="equal">
      <formula>"ForecastedNaturalFlow"</formula>
    </cfRule>
  </conditionalFormatting>
  <conditionalFormatting sqref="H5:I5">
    <cfRule type="cellIs" dxfId="184" priority="30" operator="equal">
      <formula>"ReservoirStorage"</formula>
    </cfRule>
    <cfRule type="cellIs" dxfId="183" priority="31" operator="equal">
      <formula>"FRCST"</formula>
    </cfRule>
    <cfRule type="cellIs" dxfId="182" priority="32" operator="equal">
      <formula>"SRVO"</formula>
    </cfRule>
  </conditionalFormatting>
  <conditionalFormatting sqref="G24">
    <cfRule type="cellIs" dxfId="181" priority="27" operator="equal">
      <formula>"ReservoirStorage"</formula>
    </cfRule>
    <cfRule type="cellIs" dxfId="180" priority="28" operator="equal">
      <formula>"FRCST"</formula>
    </cfRule>
    <cfRule type="cellIs" dxfId="179" priority="29" operator="equal">
      <formula>"SRVO"</formula>
    </cfRule>
  </conditionalFormatting>
  <conditionalFormatting sqref="C25:J25 M25">
    <cfRule type="cellIs" dxfId="178" priority="24" operator="equal">
      <formula>"ReservoirStorage"</formula>
    </cfRule>
    <cfRule type="cellIs" dxfId="177" priority="25" operator="equal">
      <formula>"FRCST"</formula>
    </cfRule>
    <cfRule type="cellIs" dxfId="176" priority="26" operator="equal">
      <formula>"SRVO"</formula>
    </cfRule>
  </conditionalFormatting>
  <conditionalFormatting sqref="C25:D25">
    <cfRule type="cellIs" dxfId="175" priority="18" operator="equal">
      <formula>"NaturalFlow"</formula>
    </cfRule>
    <cfRule type="cellIs" dxfId="174" priority="19" operator="equal">
      <formula>"ForecastedNaturalFlow"</formula>
    </cfRule>
  </conditionalFormatting>
  <conditionalFormatting sqref="C26:G26 J26 M26">
    <cfRule type="cellIs" dxfId="173" priority="15" operator="equal">
      <formula>"ReservoirStorage"</formula>
    </cfRule>
    <cfRule type="cellIs" dxfId="172" priority="16" operator="equal">
      <formula>"FRCST"</formula>
    </cfRule>
    <cfRule type="cellIs" dxfId="171" priority="17" operator="equal">
      <formula>"SRVO"</formula>
    </cfRule>
  </conditionalFormatting>
  <conditionalFormatting sqref="C26:D26">
    <cfRule type="cellIs" dxfId="170" priority="9" operator="equal">
      <formula>"NaturalFlow"</formula>
    </cfRule>
    <cfRule type="cellIs" dxfId="169" priority="10" operator="equal">
      <formula>"ForecastedNaturalFlow"</formula>
    </cfRule>
  </conditionalFormatting>
  <conditionalFormatting sqref="H26:I26">
    <cfRule type="cellIs" dxfId="168" priority="6" operator="equal">
      <formula>"ReservoirStorage"</formula>
    </cfRule>
    <cfRule type="cellIs" dxfId="167" priority="7" operator="equal">
      <formula>"FRCST"</formula>
    </cfRule>
    <cfRule type="cellIs" dxfId="166" priority="8" operator="equal">
      <formula>"SRVO"</formula>
    </cfRule>
  </conditionalFormatting>
  <conditionalFormatting sqref="A1:A1048576">
    <cfRule type="cellIs" dxfId="165" priority="5" operator="equal">
      <formula>"NO"</formula>
    </cfRule>
  </conditionalFormatting>
  <conditionalFormatting sqref="G26">
    <cfRule type="cellIs" dxfId="164" priority="2" operator="equal">
      <formula>"ReservoirStorage"</formula>
    </cfRule>
    <cfRule type="cellIs" dxfId="163" priority="3" operator="equal">
      <formula>"FRCST"</formula>
    </cfRule>
    <cfRule type="cellIs" dxfId="162" priority="4" operator="equal">
      <formula>"SRVO"</formula>
    </cfRule>
  </conditionalFormatting>
  <conditionalFormatting sqref="A26">
    <cfRule type="cellIs" dxfId="161" priority="1" operator="equal">
      <formula>"NO"</formula>
    </cfRule>
  </conditionalFormatting>
  <dataValidations count="3">
    <dataValidation type="list" allowBlank="1" showInputMessage="1" showErrorMessage="1" sqref="C2:C105">
      <formula1>FillStart</formula1>
    </dataValidation>
    <dataValidation type="list" allowBlank="1" showInputMessage="1" showErrorMessage="1" sqref="D2:D105">
      <formula1>FillEnd</formula1>
    </dataValidation>
    <dataValidation type="list" allowBlank="1" showInputMessage="1" showErrorMessage="1" sqref="B2:B500">
      <formula1>FlowTypeList</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5"/>
  <sheetViews>
    <sheetView workbookViewId="0">
      <pane xSplit="3" ySplit="1" topLeftCell="D2" activePane="bottomRight" state="frozen"/>
      <selection pane="topRight" activeCell="H1" sqref="H1"/>
      <selection pane="bottomLeft" activeCell="A10" sqref="A10"/>
      <selection pane="bottomRight" activeCell="C42" sqref="C42"/>
    </sheetView>
  </sheetViews>
  <sheetFormatPr defaultColWidth="9.140625" defaultRowHeight="15" x14ac:dyDescent="0.25"/>
  <cols>
    <col min="1" max="1" width="9.85546875" style="44" bestFit="1" customWidth="1"/>
    <col min="2" max="2" width="11.7109375" style="44" bestFit="1" customWidth="1"/>
    <col min="3" max="3" width="41" style="44" bestFit="1" customWidth="1"/>
    <col min="4" max="4" width="19.28515625" style="44" bestFit="1" customWidth="1"/>
    <col min="5" max="5" width="19.28515625" style="44" customWidth="1"/>
    <col min="6" max="6" width="18.140625" style="44" bestFit="1" customWidth="1"/>
    <col min="7" max="8" width="18.140625" style="44" customWidth="1"/>
    <col min="9" max="9" width="69.85546875" style="44" bestFit="1" customWidth="1"/>
    <col min="10" max="10" width="100.42578125" style="44" bestFit="1" customWidth="1"/>
    <col min="11" max="16384" width="9.140625" style="44"/>
  </cols>
  <sheetData>
    <row r="1" spans="1:21" s="47" customFormat="1" x14ac:dyDescent="0.25">
      <c r="A1" s="48" t="s">
        <v>635</v>
      </c>
      <c r="B1" s="49" t="s">
        <v>560</v>
      </c>
      <c r="C1" s="49" t="s">
        <v>642</v>
      </c>
      <c r="D1" s="49" t="s">
        <v>743</v>
      </c>
      <c r="E1" s="49" t="s">
        <v>899</v>
      </c>
      <c r="F1" s="49" t="s">
        <v>884</v>
      </c>
      <c r="G1" s="49" t="s">
        <v>902</v>
      </c>
      <c r="H1" s="49" t="s">
        <v>903</v>
      </c>
      <c r="I1" s="49" t="s">
        <v>658</v>
      </c>
      <c r="J1" s="50" t="s">
        <v>904</v>
      </c>
    </row>
    <row r="2" spans="1:21" x14ac:dyDescent="0.25">
      <c r="B2" s="113" t="s">
        <v>697</v>
      </c>
      <c r="C2" s="44" t="s">
        <v>601</v>
      </c>
      <c r="D2" s="44" t="s">
        <v>744</v>
      </c>
      <c r="E2" s="44" t="s">
        <v>881</v>
      </c>
      <c r="F2" s="44" t="s">
        <v>882</v>
      </c>
      <c r="G2" s="115" t="str">
        <f t="shared" ref="G2:G11" si="0">IF(E2="None",InputPeriodStartDateText,D2)</f>
        <v>1970-09</v>
      </c>
      <c r="H2" s="44" t="str">
        <f t="shared" ref="H2:H10" si="1">RecentPeriodEndDateText</f>
        <v>2014-09</v>
      </c>
      <c r="I2" s="44" t="s">
        <v>885</v>
      </c>
      <c r="J2" s="44" t="s">
        <v>906</v>
      </c>
    </row>
    <row r="3" spans="1:21" x14ac:dyDescent="0.25">
      <c r="B3" s="113" t="s">
        <v>361</v>
      </c>
      <c r="C3" s="44" t="s">
        <v>362</v>
      </c>
      <c r="D3" s="44" t="s">
        <v>744</v>
      </c>
      <c r="E3" s="44" t="s">
        <v>881</v>
      </c>
      <c r="F3" s="44" t="s">
        <v>882</v>
      </c>
      <c r="G3" s="115" t="str">
        <f t="shared" si="0"/>
        <v>1970-09</v>
      </c>
      <c r="H3" s="44" t="str">
        <f t="shared" si="1"/>
        <v>2014-09</v>
      </c>
      <c r="I3" s="44" t="s">
        <v>886</v>
      </c>
      <c r="J3" s="44" t="s">
        <v>663</v>
      </c>
    </row>
    <row r="4" spans="1:21" x14ac:dyDescent="0.25">
      <c r="A4" s="43"/>
      <c r="B4" s="39" t="s">
        <v>344</v>
      </c>
      <c r="C4" s="44" t="s">
        <v>352</v>
      </c>
      <c r="D4" s="44" t="s">
        <v>744</v>
      </c>
      <c r="E4" s="44" t="s">
        <v>881</v>
      </c>
      <c r="F4" s="44" t="s">
        <v>755</v>
      </c>
      <c r="G4" s="115" t="str">
        <f t="shared" si="0"/>
        <v>1970-09</v>
      </c>
      <c r="H4" s="44" t="str">
        <f t="shared" si="1"/>
        <v>2014-09</v>
      </c>
      <c r="I4" s="44" t="s">
        <v>692</v>
      </c>
      <c r="J4" s="44" t="s">
        <v>663</v>
      </c>
      <c r="K4" s="45"/>
      <c r="L4" s="45"/>
      <c r="M4" s="45"/>
      <c r="N4" s="45"/>
      <c r="O4" s="45"/>
      <c r="P4" s="45"/>
      <c r="Q4" s="45"/>
      <c r="R4" s="45"/>
      <c r="S4" s="45"/>
      <c r="T4" s="45"/>
      <c r="U4" s="45"/>
    </row>
    <row r="5" spans="1:21" s="45" customFormat="1" x14ac:dyDescent="0.25">
      <c r="A5" s="39" t="s">
        <v>550</v>
      </c>
      <c r="B5" s="117" t="s">
        <v>617</v>
      </c>
      <c r="C5" s="118" t="s">
        <v>618</v>
      </c>
      <c r="D5" s="123" t="s">
        <v>998</v>
      </c>
      <c r="E5" s="44" t="s">
        <v>883</v>
      </c>
      <c r="F5" s="44" t="s">
        <v>755</v>
      </c>
      <c r="G5" s="115" t="str">
        <f t="shared" si="0"/>
        <v>1992-10</v>
      </c>
      <c r="H5" s="44" t="str">
        <f t="shared" si="1"/>
        <v>2014-09</v>
      </c>
      <c r="I5" s="46" t="s">
        <v>999</v>
      </c>
      <c r="J5" s="51" t="s">
        <v>1000</v>
      </c>
      <c r="K5" s="44"/>
      <c r="L5" s="44"/>
      <c r="M5" s="44"/>
      <c r="N5" s="44"/>
      <c r="O5" s="44"/>
      <c r="P5" s="44"/>
      <c r="Q5" s="44"/>
      <c r="R5" s="44"/>
      <c r="S5" s="44"/>
      <c r="T5" s="44"/>
      <c r="U5" s="44"/>
    </row>
    <row r="6" spans="1:21" x14ac:dyDescent="0.25">
      <c r="A6" s="39"/>
      <c r="B6" s="39" t="s">
        <v>571</v>
      </c>
      <c r="C6" s="44" t="s">
        <v>572</v>
      </c>
      <c r="D6" s="44" t="s">
        <v>744</v>
      </c>
      <c r="E6" s="44" t="s">
        <v>881</v>
      </c>
      <c r="F6" s="44" t="s">
        <v>882</v>
      </c>
      <c r="G6" s="115" t="str">
        <f t="shared" si="0"/>
        <v>1970-09</v>
      </c>
      <c r="H6" s="44" t="str">
        <f t="shared" si="1"/>
        <v>2014-09</v>
      </c>
      <c r="I6" s="44" t="s">
        <v>691</v>
      </c>
      <c r="J6" s="46" t="s">
        <v>907</v>
      </c>
    </row>
    <row r="7" spans="1:21" x14ac:dyDescent="0.25">
      <c r="B7" s="113" t="s">
        <v>345</v>
      </c>
      <c r="C7" s="44" t="s">
        <v>353</v>
      </c>
      <c r="D7" s="44" t="s">
        <v>744</v>
      </c>
      <c r="E7" s="44" t="s">
        <v>881</v>
      </c>
      <c r="F7" s="44" t="s">
        <v>755</v>
      </c>
      <c r="G7" s="115" t="str">
        <f t="shared" si="0"/>
        <v>1970-09</v>
      </c>
      <c r="H7" s="44" t="str">
        <f t="shared" si="1"/>
        <v>2014-09</v>
      </c>
      <c r="I7" s="44" t="s">
        <v>692</v>
      </c>
      <c r="J7" s="44" t="s">
        <v>663</v>
      </c>
    </row>
    <row r="8" spans="1:21" x14ac:dyDescent="0.25">
      <c r="B8" s="113" t="s">
        <v>346</v>
      </c>
      <c r="C8" s="44" t="s">
        <v>354</v>
      </c>
      <c r="D8" s="44" t="s">
        <v>744</v>
      </c>
      <c r="E8" s="44" t="s">
        <v>881</v>
      </c>
      <c r="F8" s="44" t="s">
        <v>755</v>
      </c>
      <c r="G8" s="115" t="str">
        <f t="shared" si="0"/>
        <v>1970-09</v>
      </c>
      <c r="H8" s="44" t="str">
        <f t="shared" si="1"/>
        <v>2014-09</v>
      </c>
      <c r="I8" s="44" t="s">
        <v>692</v>
      </c>
      <c r="J8" s="44" t="s">
        <v>908</v>
      </c>
    </row>
    <row r="9" spans="1:21" x14ac:dyDescent="0.25">
      <c r="B9" s="113" t="s">
        <v>393</v>
      </c>
      <c r="C9" s="44" t="s">
        <v>394</v>
      </c>
      <c r="D9" s="44" t="s">
        <v>744</v>
      </c>
      <c r="E9" s="44" t="s">
        <v>881</v>
      </c>
      <c r="F9" s="44" t="s">
        <v>755</v>
      </c>
      <c r="G9" s="115" t="str">
        <f t="shared" si="0"/>
        <v>1970-09</v>
      </c>
      <c r="H9" s="44" t="str">
        <f t="shared" si="1"/>
        <v>2014-09</v>
      </c>
      <c r="I9" s="44" t="s">
        <v>692</v>
      </c>
      <c r="J9" s="44" t="s">
        <v>663</v>
      </c>
    </row>
    <row r="10" spans="1:21" x14ac:dyDescent="0.25">
      <c r="A10" s="39"/>
      <c r="B10" s="117" t="s">
        <v>449</v>
      </c>
      <c r="C10" s="118" t="s">
        <v>450</v>
      </c>
      <c r="D10" s="118" t="s">
        <v>744</v>
      </c>
      <c r="E10" s="44" t="s">
        <v>881</v>
      </c>
      <c r="F10" s="44" t="s">
        <v>755</v>
      </c>
      <c r="G10" s="115" t="str">
        <f t="shared" si="0"/>
        <v>1970-09</v>
      </c>
      <c r="H10" s="44" t="str">
        <f t="shared" si="1"/>
        <v>2014-09</v>
      </c>
      <c r="I10" s="44" t="s">
        <v>704</v>
      </c>
      <c r="J10" s="44" t="s">
        <v>663</v>
      </c>
    </row>
    <row r="11" spans="1:21" x14ac:dyDescent="0.25">
      <c r="B11" s="113" t="s">
        <v>598</v>
      </c>
      <c r="C11" s="44" t="s">
        <v>599</v>
      </c>
      <c r="D11" s="44" t="s">
        <v>744</v>
      </c>
      <c r="E11" s="44" t="s">
        <v>881</v>
      </c>
      <c r="F11" s="44" t="s">
        <v>755</v>
      </c>
      <c r="G11" s="115" t="str">
        <f t="shared" si="0"/>
        <v>1970-09</v>
      </c>
      <c r="H11" s="81" t="s">
        <v>929</v>
      </c>
      <c r="I11" s="44" t="s">
        <v>887</v>
      </c>
      <c r="J11" s="51" t="s">
        <v>930</v>
      </c>
    </row>
    <row r="12" spans="1:21" x14ac:dyDescent="0.25">
      <c r="B12" s="113" t="s">
        <v>598</v>
      </c>
      <c r="C12" s="44" t="s">
        <v>599</v>
      </c>
      <c r="D12" s="44" t="s">
        <v>744</v>
      </c>
      <c r="E12" s="44" t="s">
        <v>881</v>
      </c>
      <c r="F12" s="44" t="s">
        <v>883</v>
      </c>
      <c r="G12" s="81" t="s">
        <v>929</v>
      </c>
      <c r="H12" s="81" t="str">
        <f>CurrentMonthDateText</f>
        <v>2015-01</v>
      </c>
      <c r="I12" s="44" t="s">
        <v>887</v>
      </c>
      <c r="J12" s="44" t="s">
        <v>663</v>
      </c>
    </row>
    <row r="13" spans="1:21" x14ac:dyDescent="0.25">
      <c r="A13" s="39"/>
      <c r="B13" s="117" t="s">
        <v>451</v>
      </c>
      <c r="C13" s="118" t="s">
        <v>452</v>
      </c>
      <c r="D13" s="118" t="s">
        <v>744</v>
      </c>
      <c r="E13" s="44" t="s">
        <v>881</v>
      </c>
      <c r="F13" s="44" t="s">
        <v>882</v>
      </c>
      <c r="G13" s="115" t="str">
        <f t="shared" ref="G13:G20" si="2">IF(E13="None",InputPeriodStartDateText,D13)</f>
        <v>1970-09</v>
      </c>
      <c r="H13" s="44" t="str">
        <f t="shared" ref="H13:H24" si="3">RecentPeriodEndDateText</f>
        <v>2014-09</v>
      </c>
      <c r="I13" s="44" t="s">
        <v>704</v>
      </c>
      <c r="J13" s="44" t="s">
        <v>663</v>
      </c>
    </row>
    <row r="14" spans="1:21" x14ac:dyDescent="0.25">
      <c r="A14" s="39"/>
      <c r="B14" s="117" t="s">
        <v>472</v>
      </c>
      <c r="C14" s="118" t="s">
        <v>473</v>
      </c>
      <c r="D14" s="118" t="s">
        <v>744</v>
      </c>
      <c r="E14" s="44" t="s">
        <v>881</v>
      </c>
      <c r="F14" s="44" t="s">
        <v>755</v>
      </c>
      <c r="G14" s="115" t="str">
        <f t="shared" si="2"/>
        <v>1970-09</v>
      </c>
      <c r="H14" s="44" t="str">
        <f t="shared" si="3"/>
        <v>2014-09</v>
      </c>
      <c r="I14" s="44" t="s">
        <v>710</v>
      </c>
      <c r="J14" s="44" t="s">
        <v>663</v>
      </c>
    </row>
    <row r="15" spans="1:21" x14ac:dyDescent="0.25">
      <c r="B15" s="113" t="s">
        <v>233</v>
      </c>
      <c r="C15" s="44" t="s">
        <v>237</v>
      </c>
      <c r="D15" s="44" t="s">
        <v>744</v>
      </c>
      <c r="E15" s="44" t="s">
        <v>881</v>
      </c>
      <c r="F15" s="44" t="s">
        <v>755</v>
      </c>
      <c r="G15" s="115" t="str">
        <f t="shared" si="2"/>
        <v>1970-09</v>
      </c>
      <c r="H15" s="44" t="str">
        <f t="shared" si="3"/>
        <v>2014-09</v>
      </c>
      <c r="I15" s="44" t="s">
        <v>692</v>
      </c>
      <c r="J15" s="44" t="s">
        <v>908</v>
      </c>
    </row>
    <row r="16" spans="1:21" x14ac:dyDescent="0.25">
      <c r="A16" s="39"/>
      <c r="B16" s="39" t="s">
        <v>576</v>
      </c>
      <c r="C16" s="44" t="s">
        <v>577</v>
      </c>
      <c r="D16" s="44" t="s">
        <v>744</v>
      </c>
      <c r="E16" s="44" t="s">
        <v>881</v>
      </c>
      <c r="F16" s="44" t="s">
        <v>755</v>
      </c>
      <c r="G16" s="115" t="str">
        <f t="shared" si="2"/>
        <v>1970-09</v>
      </c>
      <c r="H16" s="44" t="str">
        <f t="shared" si="3"/>
        <v>2014-09</v>
      </c>
      <c r="I16" s="44" t="s">
        <v>692</v>
      </c>
      <c r="J16" s="44" t="s">
        <v>663</v>
      </c>
    </row>
    <row r="17" spans="1:10" x14ac:dyDescent="0.25">
      <c r="A17" s="39"/>
      <c r="B17" s="39" t="s">
        <v>578</v>
      </c>
      <c r="C17" s="44" t="s">
        <v>579</v>
      </c>
      <c r="D17" s="44" t="s">
        <v>744</v>
      </c>
      <c r="E17" s="44" t="s">
        <v>881</v>
      </c>
      <c r="F17" s="44" t="s">
        <v>755</v>
      </c>
      <c r="G17" s="115" t="str">
        <f t="shared" si="2"/>
        <v>1970-09</v>
      </c>
      <c r="H17" s="44" t="str">
        <f t="shared" si="3"/>
        <v>2014-09</v>
      </c>
      <c r="I17" s="44" t="s">
        <v>692</v>
      </c>
      <c r="J17" s="44" t="s">
        <v>663</v>
      </c>
    </row>
    <row r="18" spans="1:10" x14ac:dyDescent="0.25">
      <c r="B18" s="39" t="s">
        <v>687</v>
      </c>
      <c r="C18" s="39" t="s">
        <v>626</v>
      </c>
      <c r="D18" s="121" t="s">
        <v>880</v>
      </c>
      <c r="E18" s="44" t="s">
        <v>883</v>
      </c>
      <c r="F18" s="39" t="s">
        <v>881</v>
      </c>
      <c r="G18" s="115" t="str">
        <f t="shared" si="2"/>
        <v>2015-02</v>
      </c>
      <c r="H18" s="44" t="str">
        <f t="shared" si="3"/>
        <v>2014-09</v>
      </c>
      <c r="I18" s="39" t="s">
        <v>888</v>
      </c>
      <c r="J18" s="39" t="s">
        <v>909</v>
      </c>
    </row>
    <row r="19" spans="1:10" x14ac:dyDescent="0.25">
      <c r="A19" s="39"/>
      <c r="B19" s="39" t="s">
        <v>580</v>
      </c>
      <c r="C19" s="44" t="s">
        <v>581</v>
      </c>
      <c r="D19" s="44" t="s">
        <v>744</v>
      </c>
      <c r="E19" s="44" t="s">
        <v>881</v>
      </c>
      <c r="F19" s="44" t="s">
        <v>755</v>
      </c>
      <c r="G19" s="115" t="str">
        <f t="shared" si="2"/>
        <v>1970-09</v>
      </c>
      <c r="H19" s="44" t="str">
        <f t="shared" si="3"/>
        <v>2014-09</v>
      </c>
      <c r="I19" s="44" t="s">
        <v>692</v>
      </c>
      <c r="J19" s="44" t="s">
        <v>663</v>
      </c>
    </row>
    <row r="20" spans="1:10" x14ac:dyDescent="0.25">
      <c r="A20" s="39"/>
      <c r="B20" s="117" t="s">
        <v>614</v>
      </c>
      <c r="C20" s="118" t="s">
        <v>615</v>
      </c>
      <c r="D20" s="118" t="s">
        <v>752</v>
      </c>
      <c r="E20" s="44" t="s">
        <v>883</v>
      </c>
      <c r="F20" s="44" t="s">
        <v>755</v>
      </c>
      <c r="G20" s="115" t="str">
        <f t="shared" si="2"/>
        <v>1984-03</v>
      </c>
      <c r="H20" s="44" t="str">
        <f t="shared" si="3"/>
        <v>2014-09</v>
      </c>
      <c r="I20" s="44" t="s">
        <v>889</v>
      </c>
      <c r="J20" s="44" t="s">
        <v>663</v>
      </c>
    </row>
    <row r="21" spans="1:10" x14ac:dyDescent="0.25">
      <c r="A21" s="39"/>
      <c r="B21" s="39" t="s">
        <v>686</v>
      </c>
      <c r="C21" s="39" t="s">
        <v>604</v>
      </c>
      <c r="D21" s="39" t="s">
        <v>751</v>
      </c>
      <c r="E21" s="44" t="s">
        <v>881</v>
      </c>
      <c r="F21" s="44" t="s">
        <v>882</v>
      </c>
      <c r="G21" s="122" t="s">
        <v>744</v>
      </c>
      <c r="H21" s="44" t="str">
        <f t="shared" si="3"/>
        <v>2014-09</v>
      </c>
      <c r="I21" s="44" t="s">
        <v>1061</v>
      </c>
      <c r="J21" s="44" t="s">
        <v>910</v>
      </c>
    </row>
    <row r="22" spans="1:10" x14ac:dyDescent="0.25">
      <c r="B22" s="113" t="s">
        <v>463</v>
      </c>
      <c r="C22" s="44" t="s">
        <v>464</v>
      </c>
      <c r="D22" s="44" t="s">
        <v>744</v>
      </c>
      <c r="E22" s="44" t="s">
        <v>881</v>
      </c>
      <c r="F22" s="44" t="s">
        <v>755</v>
      </c>
      <c r="G22" s="115" t="str">
        <f>IF(E22="None",InputPeriodStartDateText,D22)</f>
        <v>1970-09</v>
      </c>
      <c r="H22" s="44" t="str">
        <f t="shared" si="3"/>
        <v>2014-09</v>
      </c>
      <c r="I22" s="44" t="s">
        <v>692</v>
      </c>
      <c r="J22" s="44" t="s">
        <v>663</v>
      </c>
    </row>
    <row r="23" spans="1:10" x14ac:dyDescent="0.25">
      <c r="A23" s="39"/>
      <c r="B23" s="39" t="s">
        <v>379</v>
      </c>
      <c r="C23" s="118" t="s">
        <v>380</v>
      </c>
      <c r="D23" s="118" t="s">
        <v>750</v>
      </c>
      <c r="E23" s="44" t="s">
        <v>883</v>
      </c>
      <c r="F23" s="44" t="s">
        <v>755</v>
      </c>
      <c r="G23" s="115" t="str">
        <f>IF(E23="None",InputPeriodStartDateText,D23)</f>
        <v>1973-12</v>
      </c>
      <c r="H23" s="44" t="str">
        <f t="shared" si="3"/>
        <v>2014-09</v>
      </c>
      <c r="I23" s="44" t="s">
        <v>890</v>
      </c>
      <c r="J23" s="44" t="s">
        <v>663</v>
      </c>
    </row>
    <row r="24" spans="1:10" x14ac:dyDescent="0.25">
      <c r="A24" s="39"/>
      <c r="B24" s="117" t="s">
        <v>467</v>
      </c>
      <c r="C24" s="118" t="s">
        <v>470</v>
      </c>
      <c r="D24" s="118" t="s">
        <v>749</v>
      </c>
      <c r="E24" s="44" t="s">
        <v>883</v>
      </c>
      <c r="F24" s="44" t="s">
        <v>755</v>
      </c>
      <c r="G24" s="115" t="str">
        <f>IF(E24="None",InputPeriodStartDateText,D24)</f>
        <v>1986-10</v>
      </c>
      <c r="H24" s="44" t="str">
        <f t="shared" si="3"/>
        <v>2014-09</v>
      </c>
      <c r="I24" s="44" t="s">
        <v>891</v>
      </c>
      <c r="J24" s="44" t="s">
        <v>663</v>
      </c>
    </row>
    <row r="25" spans="1:10" x14ac:dyDescent="0.25">
      <c r="A25" s="39"/>
      <c r="B25" s="39" t="s">
        <v>391</v>
      </c>
      <c r="C25" s="39" t="s">
        <v>392</v>
      </c>
      <c r="D25" s="39" t="s">
        <v>744</v>
      </c>
      <c r="E25" s="44" t="s">
        <v>881</v>
      </c>
      <c r="F25" s="44" t="s">
        <v>882</v>
      </c>
      <c r="G25" s="115" t="str">
        <f>IF(E25="None",InputPeriodStartDateText,D25)</f>
        <v>1970-09</v>
      </c>
      <c r="H25" s="81" t="s">
        <v>920</v>
      </c>
      <c r="I25" s="44" t="s">
        <v>700</v>
      </c>
      <c r="J25" s="51" t="s">
        <v>922</v>
      </c>
    </row>
    <row r="26" spans="1:10" x14ac:dyDescent="0.25">
      <c r="A26" s="39"/>
      <c r="B26" s="39" t="s">
        <v>391</v>
      </c>
      <c r="C26" s="39" t="s">
        <v>392</v>
      </c>
      <c r="D26" s="39" t="s">
        <v>744</v>
      </c>
      <c r="E26" s="44" t="s">
        <v>881</v>
      </c>
      <c r="F26" s="44" t="s">
        <v>755</v>
      </c>
      <c r="G26" s="81" t="s">
        <v>921</v>
      </c>
      <c r="H26" s="44" t="str">
        <f t="shared" ref="H26:H35" si="4">RecentPeriodEndDateText</f>
        <v>2014-09</v>
      </c>
      <c r="I26" s="44" t="s">
        <v>700</v>
      </c>
      <c r="J26" s="51" t="s">
        <v>926</v>
      </c>
    </row>
    <row r="27" spans="1:10" ht="30" x14ac:dyDescent="0.25">
      <c r="A27" s="39"/>
      <c r="B27" s="117" t="s">
        <v>609</v>
      </c>
      <c r="C27" s="118" t="s">
        <v>610</v>
      </c>
      <c r="D27" s="118" t="s">
        <v>923</v>
      </c>
      <c r="E27" s="44" t="s">
        <v>883</v>
      </c>
      <c r="F27" s="44" t="s">
        <v>882</v>
      </c>
      <c r="G27" s="115" t="str">
        <f t="shared" ref="G27:G35" si="5">IF(E27="None",InputPeriodStartDateText,D27)</f>
        <v>1971-06</v>
      </c>
      <c r="H27" s="44" t="str">
        <f t="shared" si="4"/>
        <v>2014-09</v>
      </c>
      <c r="I27" s="44" t="s">
        <v>705</v>
      </c>
      <c r="J27" s="52" t="s">
        <v>927</v>
      </c>
    </row>
    <row r="28" spans="1:10" x14ac:dyDescent="0.25">
      <c r="A28" s="39"/>
      <c r="B28" s="39" t="s">
        <v>210</v>
      </c>
      <c r="C28" s="44" t="s">
        <v>215</v>
      </c>
      <c r="D28" s="44" t="s">
        <v>745</v>
      </c>
      <c r="E28" s="44" t="s">
        <v>883</v>
      </c>
      <c r="F28" s="44" t="s">
        <v>755</v>
      </c>
      <c r="G28" s="115" t="str">
        <f t="shared" si="5"/>
        <v>1981-10</v>
      </c>
      <c r="H28" s="44" t="str">
        <f t="shared" si="4"/>
        <v>2014-09</v>
      </c>
      <c r="I28" s="44" t="s">
        <v>892</v>
      </c>
      <c r="J28" s="44" t="s">
        <v>663</v>
      </c>
    </row>
    <row r="29" spans="1:10" x14ac:dyDescent="0.25">
      <c r="A29" s="39"/>
      <c r="B29" s="117" t="s">
        <v>480</v>
      </c>
      <c r="C29" s="118" t="s">
        <v>481</v>
      </c>
      <c r="D29" s="118" t="s">
        <v>753</v>
      </c>
      <c r="E29" s="44" t="s">
        <v>883</v>
      </c>
      <c r="F29" s="44" t="s">
        <v>755</v>
      </c>
      <c r="G29" s="115" t="str">
        <f t="shared" si="5"/>
        <v>1988-10</v>
      </c>
      <c r="H29" s="44" t="str">
        <f t="shared" si="4"/>
        <v>2014-09</v>
      </c>
      <c r="I29" s="44" t="s">
        <v>893</v>
      </c>
      <c r="J29" s="44" t="s">
        <v>663</v>
      </c>
    </row>
    <row r="30" spans="1:10" x14ac:dyDescent="0.25">
      <c r="A30" s="39"/>
      <c r="B30" s="39" t="s">
        <v>231</v>
      </c>
      <c r="C30" s="44" t="s">
        <v>235</v>
      </c>
      <c r="D30" s="44" t="s">
        <v>744</v>
      </c>
      <c r="E30" s="44" t="s">
        <v>881</v>
      </c>
      <c r="F30" s="44" t="s">
        <v>755</v>
      </c>
      <c r="G30" s="115" t="str">
        <f t="shared" si="5"/>
        <v>1970-09</v>
      </c>
      <c r="H30" s="81" t="str">
        <f>CurrentMonthDateText</f>
        <v>2015-01</v>
      </c>
      <c r="I30" s="44" t="s">
        <v>689</v>
      </c>
      <c r="J30" s="44" t="s">
        <v>663</v>
      </c>
    </row>
    <row r="31" spans="1:10" x14ac:dyDescent="0.25">
      <c r="A31" s="39"/>
      <c r="B31" s="39" t="s">
        <v>387</v>
      </c>
      <c r="C31" s="39" t="s">
        <v>388</v>
      </c>
      <c r="D31" s="39" t="s">
        <v>748</v>
      </c>
      <c r="E31" s="44" t="s">
        <v>883</v>
      </c>
      <c r="F31" s="44" t="s">
        <v>755</v>
      </c>
      <c r="G31" s="115" t="str">
        <f t="shared" si="5"/>
        <v>1977-08</v>
      </c>
      <c r="H31" s="44" t="str">
        <f t="shared" si="4"/>
        <v>2014-09</v>
      </c>
      <c r="I31" s="44" t="s">
        <v>894</v>
      </c>
      <c r="J31" s="44" t="s">
        <v>663</v>
      </c>
    </row>
    <row r="32" spans="1:10" x14ac:dyDescent="0.25">
      <c r="B32" s="113" t="s">
        <v>437</v>
      </c>
      <c r="C32" s="44" t="s">
        <v>438</v>
      </c>
      <c r="D32" s="44" t="s">
        <v>744</v>
      </c>
      <c r="E32" s="44" t="s">
        <v>881</v>
      </c>
      <c r="F32" s="44" t="s">
        <v>755</v>
      </c>
      <c r="G32" s="115" t="str">
        <f t="shared" si="5"/>
        <v>1970-09</v>
      </c>
      <c r="H32" s="44" t="str">
        <f t="shared" si="4"/>
        <v>2014-09</v>
      </c>
      <c r="I32" s="44" t="s">
        <v>692</v>
      </c>
      <c r="J32" s="44" t="s">
        <v>663</v>
      </c>
    </row>
    <row r="33" spans="1:10" x14ac:dyDescent="0.25">
      <c r="A33" s="39"/>
      <c r="B33" s="119" t="s">
        <v>706</v>
      </c>
      <c r="C33" s="118" t="s">
        <v>613</v>
      </c>
      <c r="D33" s="118" t="s">
        <v>747</v>
      </c>
      <c r="E33" s="44" t="s">
        <v>883</v>
      </c>
      <c r="F33" s="44" t="s">
        <v>755</v>
      </c>
      <c r="G33" s="115" t="str">
        <f t="shared" si="5"/>
        <v>1997-10</v>
      </c>
      <c r="H33" s="44" t="str">
        <f t="shared" si="4"/>
        <v>2014-09</v>
      </c>
      <c r="I33" s="44" t="s">
        <v>895</v>
      </c>
      <c r="J33" s="46" t="s">
        <v>925</v>
      </c>
    </row>
    <row r="34" spans="1:10" x14ac:dyDescent="0.25">
      <c r="A34" s="39"/>
      <c r="B34" s="114" t="s">
        <v>702</v>
      </c>
      <c r="C34" s="39" t="s">
        <v>605</v>
      </c>
      <c r="D34" s="39" t="s">
        <v>746</v>
      </c>
      <c r="E34" s="44" t="s">
        <v>883</v>
      </c>
      <c r="F34" s="44" t="s">
        <v>755</v>
      </c>
      <c r="G34" s="115" t="str">
        <f t="shared" si="5"/>
        <v>1995-06</v>
      </c>
      <c r="H34" s="44" t="str">
        <f t="shared" si="4"/>
        <v>2014-09</v>
      </c>
      <c r="I34" s="44" t="s">
        <v>896</v>
      </c>
      <c r="J34" s="51" t="s">
        <v>924</v>
      </c>
    </row>
    <row r="35" spans="1:10" x14ac:dyDescent="0.25">
      <c r="A35" s="39"/>
      <c r="B35" s="117" t="s">
        <v>478</v>
      </c>
      <c r="C35" s="118" t="s">
        <v>479</v>
      </c>
      <c r="D35" s="118" t="s">
        <v>754</v>
      </c>
      <c r="E35" s="44" t="s">
        <v>883</v>
      </c>
      <c r="F35" s="44" t="s">
        <v>755</v>
      </c>
      <c r="G35" s="115" t="str">
        <f t="shared" si="5"/>
        <v>1980-10</v>
      </c>
      <c r="H35" s="44" t="str">
        <f t="shared" si="4"/>
        <v>2014-09</v>
      </c>
      <c r="I35" s="44" t="s">
        <v>897</v>
      </c>
      <c r="J35" s="44" t="s">
        <v>663</v>
      </c>
    </row>
  </sheetData>
  <autoFilter ref="A1:I35"/>
  <sortState ref="A2:S33">
    <sortCondition ref="C2:C33"/>
  </sortState>
  <conditionalFormatting sqref="F10:F11 I11 F16:F21 I18 F23:F24 B3:E11 B2:J2 I3:J3 J6:J11 J35 J26:J32 E26:E29 J13:J24 B13:E24 F13:F14 F3:H5 F6:F7 G2:H10">
    <cfRule type="cellIs" dxfId="160" priority="221" operator="equal">
      <formula>"ReservoirStorage"</formula>
    </cfRule>
    <cfRule type="cellIs" dxfId="159" priority="222" operator="equal">
      <formula>"FRCST"</formula>
    </cfRule>
    <cfRule type="cellIs" dxfId="158" priority="223" operator="equal">
      <formula>"SRVO"</formula>
    </cfRule>
  </conditionalFormatting>
  <conditionalFormatting sqref="F32 I32">
    <cfRule type="cellIs" dxfId="157" priority="206" operator="equal">
      <formula>"ReservoirStorage"</formula>
    </cfRule>
    <cfRule type="cellIs" dxfId="156" priority="207" operator="equal">
      <formula>"FRCST"</formula>
    </cfRule>
    <cfRule type="cellIs" dxfId="155" priority="208" operator="equal">
      <formula>"SRVO"</formula>
    </cfRule>
  </conditionalFormatting>
  <conditionalFormatting sqref="F8 H8">
    <cfRule type="cellIs" dxfId="154" priority="194" operator="equal">
      <formula>"ReservoirStorage"</formula>
    </cfRule>
    <cfRule type="cellIs" dxfId="153" priority="195" operator="equal">
      <formula>"FRCST"</formula>
    </cfRule>
    <cfRule type="cellIs" dxfId="152" priority="196" operator="equal">
      <formula>"SRVO"</formula>
    </cfRule>
  </conditionalFormatting>
  <conditionalFormatting sqref="F22">
    <cfRule type="cellIs" dxfId="151" priority="182" operator="equal">
      <formula>"ReservoirStorage"</formula>
    </cfRule>
    <cfRule type="cellIs" dxfId="150" priority="183" operator="equal">
      <formula>"FRCST"</formula>
    </cfRule>
    <cfRule type="cellIs" dxfId="149" priority="184" operator="equal">
      <formula>"SRVO"</formula>
    </cfRule>
  </conditionalFormatting>
  <conditionalFormatting sqref="F9 H9">
    <cfRule type="cellIs" dxfId="148" priority="188" operator="equal">
      <formula>"ReservoirStorage"</formula>
    </cfRule>
    <cfRule type="cellIs" dxfId="147" priority="189" operator="equal">
      <formula>"FRCST"</formula>
    </cfRule>
    <cfRule type="cellIs" dxfId="146" priority="190" operator="equal">
      <formula>"SRVO"</formula>
    </cfRule>
  </conditionalFormatting>
  <conditionalFormatting sqref="F15">
    <cfRule type="cellIs" dxfId="145" priority="185" operator="equal">
      <formula>"ReservoirStorage"</formula>
    </cfRule>
    <cfRule type="cellIs" dxfId="144" priority="186" operator="equal">
      <formula>"FRCST"</formula>
    </cfRule>
    <cfRule type="cellIs" dxfId="143" priority="187" operator="equal">
      <formula>"SRVO"</formula>
    </cfRule>
  </conditionalFormatting>
  <conditionalFormatting sqref="E33:E35">
    <cfRule type="cellIs" dxfId="142" priority="170" operator="equal">
      <formula>"ReservoirStorage"</formula>
    </cfRule>
    <cfRule type="cellIs" dxfId="141" priority="171" operator="equal">
      <formula>"FRCST"</formula>
    </cfRule>
    <cfRule type="cellIs" dxfId="140" priority="172" operator="equal">
      <formula>"SRVO"</formula>
    </cfRule>
  </conditionalFormatting>
  <conditionalFormatting sqref="E30">
    <cfRule type="cellIs" dxfId="139" priority="179" operator="equal">
      <formula>"ReservoirStorage"</formula>
    </cfRule>
    <cfRule type="cellIs" dxfId="138" priority="180" operator="equal">
      <formula>"FRCST"</formula>
    </cfRule>
    <cfRule type="cellIs" dxfId="137" priority="181" operator="equal">
      <formula>"SRVO"</formula>
    </cfRule>
  </conditionalFormatting>
  <conditionalFormatting sqref="E32">
    <cfRule type="cellIs" dxfId="136" priority="176" operator="equal">
      <formula>"ReservoirStorage"</formula>
    </cfRule>
    <cfRule type="cellIs" dxfId="135" priority="177" operator="equal">
      <formula>"FRCST"</formula>
    </cfRule>
    <cfRule type="cellIs" dxfId="134" priority="178" operator="equal">
      <formula>"SRVO"</formula>
    </cfRule>
  </conditionalFormatting>
  <conditionalFormatting sqref="E31">
    <cfRule type="cellIs" dxfId="133" priority="173" operator="equal">
      <formula>"ReservoirStorage"</formula>
    </cfRule>
    <cfRule type="cellIs" dxfId="132" priority="174" operator="equal">
      <formula>"FRCST"</formula>
    </cfRule>
    <cfRule type="cellIs" dxfId="131" priority="175" operator="equal">
      <formula>"SRVO"</formula>
    </cfRule>
  </conditionalFormatting>
  <conditionalFormatting sqref="J33">
    <cfRule type="cellIs" dxfId="130" priority="167" operator="equal">
      <formula>"ReservoirStorage"</formula>
    </cfRule>
    <cfRule type="cellIs" dxfId="129" priority="168" operator="equal">
      <formula>"FRCST"</formula>
    </cfRule>
    <cfRule type="cellIs" dxfId="128" priority="169" operator="equal">
      <formula>"SRVO"</formula>
    </cfRule>
  </conditionalFormatting>
  <conditionalFormatting sqref="J34">
    <cfRule type="cellIs" dxfId="127" priority="164" operator="equal">
      <formula>"ReservoirStorage"</formula>
    </cfRule>
    <cfRule type="cellIs" dxfId="126" priority="165" operator="equal">
      <formula>"FRCST"</formula>
    </cfRule>
    <cfRule type="cellIs" dxfId="125" priority="166" operator="equal">
      <formula>"SRVO"</formula>
    </cfRule>
  </conditionalFormatting>
  <conditionalFormatting sqref="J25 E25">
    <cfRule type="cellIs" dxfId="124" priority="161" operator="equal">
      <formula>"ReservoirStorage"</formula>
    </cfRule>
    <cfRule type="cellIs" dxfId="123" priority="162" operator="equal">
      <formula>"FRCST"</formula>
    </cfRule>
    <cfRule type="cellIs" dxfId="122" priority="163" operator="equal">
      <formula>"SRVO"</formula>
    </cfRule>
  </conditionalFormatting>
  <conditionalFormatting sqref="B12:I12">
    <cfRule type="cellIs" dxfId="121" priority="158" operator="equal">
      <formula>"ReservoirStorage"</formula>
    </cfRule>
    <cfRule type="cellIs" dxfId="120" priority="159" operator="equal">
      <formula>"FRCST"</formula>
    </cfRule>
    <cfRule type="cellIs" dxfId="119" priority="160" operator="equal">
      <formula>"SRVO"</formula>
    </cfRule>
  </conditionalFormatting>
  <conditionalFormatting sqref="G6:G10">
    <cfRule type="cellIs" dxfId="118" priority="155" operator="equal">
      <formula>"ReservoirStorage"</formula>
    </cfRule>
    <cfRule type="cellIs" dxfId="117" priority="156" operator="equal">
      <formula>"FRCST"</formula>
    </cfRule>
    <cfRule type="cellIs" dxfId="116" priority="157" operator="equal">
      <formula>"SRVO"</formula>
    </cfRule>
  </conditionalFormatting>
  <conditionalFormatting sqref="H13:H24">
    <cfRule type="cellIs" dxfId="115" priority="146" operator="equal">
      <formula>"ReservoirStorage"</formula>
    </cfRule>
    <cfRule type="cellIs" dxfId="114" priority="147" operator="equal">
      <formula>"FRCST"</formula>
    </cfRule>
    <cfRule type="cellIs" dxfId="113" priority="148" operator="equal">
      <formula>"SRVO"</formula>
    </cfRule>
  </conditionalFormatting>
  <conditionalFormatting sqref="H27:H35">
    <cfRule type="cellIs" dxfId="112" priority="143" operator="equal">
      <formula>"ReservoirStorage"</formula>
    </cfRule>
    <cfRule type="cellIs" dxfId="111" priority="144" operator="equal">
      <formula>"FRCST"</formula>
    </cfRule>
    <cfRule type="cellIs" dxfId="110" priority="145" operator="equal">
      <formula>"SRVO"</formula>
    </cfRule>
  </conditionalFormatting>
  <conditionalFormatting sqref="H26">
    <cfRule type="cellIs" dxfId="109" priority="128" operator="equal">
      <formula>"ReservoirStorage"</formula>
    </cfRule>
    <cfRule type="cellIs" dxfId="108" priority="129" operator="equal">
      <formula>"FRCST"</formula>
    </cfRule>
    <cfRule type="cellIs" dxfId="107" priority="130" operator="equal">
      <formula>"SRVO"</formula>
    </cfRule>
  </conditionalFormatting>
  <conditionalFormatting sqref="H11">
    <cfRule type="cellIs" dxfId="106" priority="125" operator="equal">
      <formula>"ReservoirStorage"</formula>
    </cfRule>
    <cfRule type="cellIs" dxfId="105" priority="126" operator="equal">
      <formula>"FRCST"</formula>
    </cfRule>
    <cfRule type="cellIs" dxfId="104" priority="127" operator="equal">
      <formula>"SRVO"</formula>
    </cfRule>
  </conditionalFormatting>
  <conditionalFormatting sqref="J12">
    <cfRule type="cellIs" dxfId="103" priority="122" operator="equal">
      <formula>"ReservoirStorage"</formula>
    </cfRule>
    <cfRule type="cellIs" dxfId="102" priority="123" operator="equal">
      <formula>"FRCST"</formula>
    </cfRule>
    <cfRule type="cellIs" dxfId="101" priority="124" operator="equal">
      <formula>"SRVO"</formula>
    </cfRule>
  </conditionalFormatting>
  <conditionalFormatting sqref="G11">
    <cfRule type="cellIs" dxfId="100" priority="71" operator="equal">
      <formula>"ReservoirStorage"</formula>
    </cfRule>
    <cfRule type="cellIs" dxfId="99" priority="72" operator="equal">
      <formula>"FRCST"</formula>
    </cfRule>
    <cfRule type="cellIs" dxfId="98" priority="73" operator="equal">
      <formula>"SRVO"</formula>
    </cfRule>
  </conditionalFormatting>
  <conditionalFormatting sqref="G13">
    <cfRule type="cellIs" dxfId="97" priority="68" operator="equal">
      <formula>"ReservoirStorage"</formula>
    </cfRule>
    <cfRule type="cellIs" dxfId="96" priority="69" operator="equal">
      <formula>"FRCST"</formula>
    </cfRule>
    <cfRule type="cellIs" dxfId="95" priority="70" operator="equal">
      <formula>"SRVO"</formula>
    </cfRule>
  </conditionalFormatting>
  <conditionalFormatting sqref="G14">
    <cfRule type="cellIs" dxfId="94" priority="65" operator="equal">
      <formula>"ReservoirStorage"</formula>
    </cfRule>
    <cfRule type="cellIs" dxfId="93" priority="66" operator="equal">
      <formula>"FRCST"</formula>
    </cfRule>
    <cfRule type="cellIs" dxfId="92" priority="67" operator="equal">
      <formula>"SRVO"</formula>
    </cfRule>
  </conditionalFormatting>
  <conditionalFormatting sqref="G15">
    <cfRule type="cellIs" dxfId="91" priority="62" operator="equal">
      <formula>"ReservoirStorage"</formula>
    </cfRule>
    <cfRule type="cellIs" dxfId="90" priority="63" operator="equal">
      <formula>"FRCST"</formula>
    </cfRule>
    <cfRule type="cellIs" dxfId="89" priority="64" operator="equal">
      <formula>"SRVO"</formula>
    </cfRule>
  </conditionalFormatting>
  <conditionalFormatting sqref="G16">
    <cfRule type="cellIs" dxfId="88" priority="59" operator="equal">
      <formula>"ReservoirStorage"</formula>
    </cfRule>
    <cfRule type="cellIs" dxfId="87" priority="60" operator="equal">
      <formula>"FRCST"</formula>
    </cfRule>
    <cfRule type="cellIs" dxfId="86" priority="61" operator="equal">
      <formula>"SRVO"</formula>
    </cfRule>
  </conditionalFormatting>
  <conditionalFormatting sqref="G17">
    <cfRule type="cellIs" dxfId="85" priority="56" operator="equal">
      <formula>"ReservoirStorage"</formula>
    </cfRule>
    <cfRule type="cellIs" dxfId="84" priority="57" operator="equal">
      <formula>"FRCST"</formula>
    </cfRule>
    <cfRule type="cellIs" dxfId="83" priority="58" operator="equal">
      <formula>"SRVO"</formula>
    </cfRule>
  </conditionalFormatting>
  <conditionalFormatting sqref="G18">
    <cfRule type="cellIs" dxfId="82" priority="53" operator="equal">
      <formula>"ReservoirStorage"</formula>
    </cfRule>
    <cfRule type="cellIs" dxfId="81" priority="54" operator="equal">
      <formula>"FRCST"</formula>
    </cfRule>
    <cfRule type="cellIs" dxfId="80" priority="55" operator="equal">
      <formula>"SRVO"</formula>
    </cfRule>
  </conditionalFormatting>
  <conditionalFormatting sqref="G19">
    <cfRule type="cellIs" dxfId="79" priority="50" operator="equal">
      <formula>"ReservoirStorage"</formula>
    </cfRule>
    <cfRule type="cellIs" dxfId="78" priority="51" operator="equal">
      <formula>"FRCST"</formula>
    </cfRule>
    <cfRule type="cellIs" dxfId="77" priority="52" operator="equal">
      <formula>"SRVO"</formula>
    </cfRule>
  </conditionalFormatting>
  <conditionalFormatting sqref="G20">
    <cfRule type="cellIs" dxfId="76" priority="47" operator="equal">
      <formula>"ReservoirStorage"</formula>
    </cfRule>
    <cfRule type="cellIs" dxfId="75" priority="48" operator="equal">
      <formula>"FRCST"</formula>
    </cfRule>
    <cfRule type="cellIs" dxfId="74" priority="49" operator="equal">
      <formula>"SRVO"</formula>
    </cfRule>
  </conditionalFormatting>
  <conditionalFormatting sqref="G21">
    <cfRule type="cellIs" dxfId="73" priority="44" operator="equal">
      <formula>"ReservoirStorage"</formula>
    </cfRule>
    <cfRule type="cellIs" dxfId="72" priority="45" operator="equal">
      <formula>"FRCST"</formula>
    </cfRule>
    <cfRule type="cellIs" dxfId="71" priority="46" operator="equal">
      <formula>"SRVO"</formula>
    </cfRule>
  </conditionalFormatting>
  <conditionalFormatting sqref="G22">
    <cfRule type="cellIs" dxfId="70" priority="41" operator="equal">
      <formula>"ReservoirStorage"</formula>
    </cfRule>
    <cfRule type="cellIs" dxfId="69" priority="42" operator="equal">
      <formula>"FRCST"</formula>
    </cfRule>
    <cfRule type="cellIs" dxfId="68" priority="43" operator="equal">
      <formula>"SRVO"</formula>
    </cfRule>
  </conditionalFormatting>
  <conditionalFormatting sqref="G23">
    <cfRule type="cellIs" dxfId="67" priority="38" operator="equal">
      <formula>"ReservoirStorage"</formula>
    </cfRule>
    <cfRule type="cellIs" dxfId="66" priority="39" operator="equal">
      <formula>"FRCST"</formula>
    </cfRule>
    <cfRule type="cellIs" dxfId="65" priority="40" operator="equal">
      <formula>"SRVO"</formula>
    </cfRule>
  </conditionalFormatting>
  <conditionalFormatting sqref="G24">
    <cfRule type="cellIs" dxfId="64" priority="35" operator="equal">
      <formula>"ReservoirStorage"</formula>
    </cfRule>
    <cfRule type="cellIs" dxfId="63" priority="36" operator="equal">
      <formula>"FRCST"</formula>
    </cfRule>
    <cfRule type="cellIs" dxfId="62" priority="37" operator="equal">
      <formula>"SRVO"</formula>
    </cfRule>
  </conditionalFormatting>
  <conditionalFormatting sqref="G25">
    <cfRule type="cellIs" dxfId="61" priority="32" operator="equal">
      <formula>"ReservoirStorage"</formula>
    </cfRule>
    <cfRule type="cellIs" dxfId="60" priority="33" operator="equal">
      <formula>"FRCST"</formula>
    </cfRule>
    <cfRule type="cellIs" dxfId="59" priority="34" operator="equal">
      <formula>"SRVO"</formula>
    </cfRule>
  </conditionalFormatting>
  <conditionalFormatting sqref="G27">
    <cfRule type="cellIs" dxfId="58" priority="29" operator="equal">
      <formula>"ReservoirStorage"</formula>
    </cfRule>
    <cfRule type="cellIs" dxfId="57" priority="30" operator="equal">
      <formula>"FRCST"</formula>
    </cfRule>
    <cfRule type="cellIs" dxfId="56" priority="31" operator="equal">
      <formula>"SRVO"</formula>
    </cfRule>
  </conditionalFormatting>
  <conditionalFormatting sqref="G28">
    <cfRule type="cellIs" dxfId="55" priority="26" operator="equal">
      <formula>"ReservoirStorage"</formula>
    </cfRule>
    <cfRule type="cellIs" dxfId="54" priority="27" operator="equal">
      <formula>"FRCST"</formula>
    </cfRule>
    <cfRule type="cellIs" dxfId="53" priority="28" operator="equal">
      <formula>"SRVO"</formula>
    </cfRule>
  </conditionalFormatting>
  <conditionalFormatting sqref="G29">
    <cfRule type="cellIs" dxfId="52" priority="23" operator="equal">
      <formula>"ReservoirStorage"</formula>
    </cfRule>
    <cfRule type="cellIs" dxfId="51" priority="24" operator="equal">
      <formula>"FRCST"</formula>
    </cfRule>
    <cfRule type="cellIs" dxfId="50" priority="25" operator="equal">
      <formula>"SRVO"</formula>
    </cfRule>
  </conditionalFormatting>
  <conditionalFormatting sqref="G30">
    <cfRule type="cellIs" dxfId="49" priority="20" operator="equal">
      <formula>"ReservoirStorage"</formula>
    </cfRule>
    <cfRule type="cellIs" dxfId="48" priority="21" operator="equal">
      <formula>"FRCST"</formula>
    </cfRule>
    <cfRule type="cellIs" dxfId="47" priority="22" operator="equal">
      <formula>"SRVO"</formula>
    </cfRule>
  </conditionalFormatting>
  <conditionalFormatting sqref="G31">
    <cfRule type="cellIs" dxfId="46" priority="17" operator="equal">
      <formula>"ReservoirStorage"</formula>
    </cfRule>
    <cfRule type="cellIs" dxfId="45" priority="18" operator="equal">
      <formula>"FRCST"</formula>
    </cfRule>
    <cfRule type="cellIs" dxfId="44" priority="19" operator="equal">
      <formula>"SRVO"</formula>
    </cfRule>
  </conditionalFormatting>
  <conditionalFormatting sqref="G32">
    <cfRule type="cellIs" dxfId="43" priority="14" operator="equal">
      <formula>"ReservoirStorage"</formula>
    </cfRule>
    <cfRule type="cellIs" dxfId="42" priority="15" operator="equal">
      <formula>"FRCST"</formula>
    </cfRule>
    <cfRule type="cellIs" dxfId="41" priority="16" operator="equal">
      <formula>"SRVO"</formula>
    </cfRule>
  </conditionalFormatting>
  <conditionalFormatting sqref="G33">
    <cfRule type="cellIs" dxfId="40" priority="11" operator="equal">
      <formula>"ReservoirStorage"</formula>
    </cfRule>
    <cfRule type="cellIs" dxfId="39" priority="12" operator="equal">
      <formula>"FRCST"</formula>
    </cfRule>
    <cfRule type="cellIs" dxfId="38" priority="13" operator="equal">
      <formula>"SRVO"</formula>
    </cfRule>
  </conditionalFormatting>
  <conditionalFormatting sqref="G34">
    <cfRule type="cellIs" dxfId="37" priority="8" operator="equal">
      <formula>"ReservoirStorage"</formula>
    </cfRule>
    <cfRule type="cellIs" dxfId="36" priority="9" operator="equal">
      <formula>"FRCST"</formula>
    </cfRule>
    <cfRule type="cellIs" dxfId="35" priority="10" operator="equal">
      <formula>"SRVO"</formula>
    </cfRule>
  </conditionalFormatting>
  <conditionalFormatting sqref="G35">
    <cfRule type="cellIs" dxfId="34" priority="5" operator="equal">
      <formula>"ReservoirStorage"</formula>
    </cfRule>
    <cfRule type="cellIs" dxfId="33" priority="6" operator="equal">
      <formula>"FRCST"</formula>
    </cfRule>
    <cfRule type="cellIs" dxfId="32" priority="7" operator="equal">
      <formula>"SRVO"</formula>
    </cfRule>
  </conditionalFormatting>
  <conditionalFormatting sqref="A1:A1048576">
    <cfRule type="cellIs" dxfId="31" priority="4" operator="equal">
      <formula>"NO"</formula>
    </cfRule>
  </conditionalFormatting>
  <conditionalFormatting sqref="H30">
    <cfRule type="cellIs" dxfId="30" priority="1" operator="equal">
      <formula>"ReservoirStorage"</formula>
    </cfRule>
    <cfRule type="cellIs" dxfId="29" priority="2" operator="equal">
      <formula>"FRCST"</formula>
    </cfRule>
    <cfRule type="cellIs" dxfId="28" priority="3" operator="equal">
      <formula>"SRVO"</formula>
    </cfRule>
  </conditionalFormatting>
  <dataValidations count="2">
    <dataValidation type="list" allowBlank="1" showInputMessage="1" showErrorMessage="1" sqref="F1:F102">
      <formula1>ResEndFillMethods</formula1>
    </dataValidation>
    <dataValidation type="list" allowBlank="1" showInputMessage="1" showErrorMessage="1" sqref="E2:E102">
      <formula1>ResStartFillMethods</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09"/>
  <sheetViews>
    <sheetView topLeftCell="A19" workbookViewId="0">
      <selection activeCell="A49" sqref="A49"/>
    </sheetView>
  </sheetViews>
  <sheetFormatPr defaultColWidth="8.85546875" defaultRowHeight="15" x14ac:dyDescent="0.25"/>
  <cols>
    <col min="1" max="1" width="11.140625" customWidth="1"/>
    <col min="2" max="2" width="22" bestFit="1" customWidth="1"/>
    <col min="3" max="3" width="9.42578125" customWidth="1"/>
    <col min="4" max="4" width="26.140625" customWidth="1"/>
    <col min="5" max="5" width="20.42578125" customWidth="1"/>
    <col min="6" max="6" width="58" customWidth="1"/>
  </cols>
  <sheetData>
    <row r="1" spans="1:6" x14ac:dyDescent="0.25">
      <c r="A1" s="14" t="s">
        <v>934</v>
      </c>
    </row>
    <row r="2" spans="1:6" x14ac:dyDescent="0.25">
      <c r="A2" t="s">
        <v>935</v>
      </c>
    </row>
    <row r="3" spans="1:6" x14ac:dyDescent="0.25">
      <c r="A3" t="s">
        <v>936</v>
      </c>
    </row>
    <row r="4" spans="1:6" x14ac:dyDescent="0.25">
      <c r="A4" t="s">
        <v>937</v>
      </c>
    </row>
    <row r="6" spans="1:6" s="17" customFormat="1" x14ac:dyDescent="0.25">
      <c r="A6" s="14" t="s">
        <v>635</v>
      </c>
      <c r="B6" s="14" t="s">
        <v>559</v>
      </c>
      <c r="C6" s="14" t="s">
        <v>928</v>
      </c>
      <c r="D6" s="14" t="s">
        <v>560</v>
      </c>
      <c r="E6" s="14" t="s">
        <v>938</v>
      </c>
      <c r="F6" s="14" t="s">
        <v>931</v>
      </c>
    </row>
    <row r="7" spans="1:6" x14ac:dyDescent="0.25">
      <c r="B7" t="s">
        <v>633</v>
      </c>
      <c r="C7" t="s">
        <v>965</v>
      </c>
      <c r="D7" s="53" t="s">
        <v>241</v>
      </c>
      <c r="E7">
        <v>1892</v>
      </c>
      <c r="F7" t="s">
        <v>1010</v>
      </c>
    </row>
    <row r="8" spans="1:6" x14ac:dyDescent="0.25">
      <c r="B8" t="s">
        <v>633</v>
      </c>
      <c r="C8" t="s">
        <v>978</v>
      </c>
      <c r="D8" s="53" t="s">
        <v>241</v>
      </c>
      <c r="E8">
        <v>946</v>
      </c>
      <c r="F8" t="s">
        <v>1010</v>
      </c>
    </row>
    <row r="9" spans="1:6" x14ac:dyDescent="0.25">
      <c r="B9" t="s">
        <v>633</v>
      </c>
      <c r="C9" t="s">
        <v>966</v>
      </c>
      <c r="D9" s="53" t="s">
        <v>403</v>
      </c>
      <c r="E9">
        <v>0</v>
      </c>
      <c r="F9" t="s">
        <v>1010</v>
      </c>
    </row>
    <row r="10" spans="1:6" x14ac:dyDescent="0.25">
      <c r="B10" t="s">
        <v>633</v>
      </c>
      <c r="C10" t="s">
        <v>979</v>
      </c>
      <c r="D10" s="53" t="s">
        <v>403</v>
      </c>
      <c r="E10">
        <v>525</v>
      </c>
      <c r="F10" t="s">
        <v>1010</v>
      </c>
    </row>
    <row r="11" spans="1:6" x14ac:dyDescent="0.25">
      <c r="B11" t="s">
        <v>633</v>
      </c>
      <c r="C11" t="s">
        <v>967</v>
      </c>
      <c r="D11" s="53" t="s">
        <v>403</v>
      </c>
      <c r="E11">
        <v>0</v>
      </c>
      <c r="F11" t="s">
        <v>1010</v>
      </c>
    </row>
    <row r="12" spans="1:6" x14ac:dyDescent="0.25">
      <c r="B12" t="s">
        <v>633</v>
      </c>
      <c r="C12" t="s">
        <v>988</v>
      </c>
      <c r="D12" s="53" t="s">
        <v>403</v>
      </c>
      <c r="E12">
        <v>2573</v>
      </c>
      <c r="F12" t="s">
        <v>1010</v>
      </c>
    </row>
    <row r="13" spans="1:6" x14ac:dyDescent="0.25">
      <c r="B13" t="s">
        <v>633</v>
      </c>
      <c r="C13" t="s">
        <v>987</v>
      </c>
      <c r="D13" s="53" t="s">
        <v>403</v>
      </c>
      <c r="E13">
        <v>9344</v>
      </c>
      <c r="F13" t="s">
        <v>1010</v>
      </c>
    </row>
    <row r="14" spans="1:6" x14ac:dyDescent="0.25">
      <c r="B14" t="s">
        <v>633</v>
      </c>
      <c r="C14" t="s">
        <v>968</v>
      </c>
      <c r="D14" s="53" t="s">
        <v>403</v>
      </c>
      <c r="E14">
        <v>0</v>
      </c>
      <c r="F14" t="s">
        <v>1010</v>
      </c>
    </row>
    <row r="15" spans="1:6" x14ac:dyDescent="0.25">
      <c r="B15" t="s">
        <v>633</v>
      </c>
      <c r="C15" t="s">
        <v>969</v>
      </c>
      <c r="D15" s="53" t="s">
        <v>403</v>
      </c>
      <c r="E15">
        <v>83</v>
      </c>
      <c r="F15" t="s">
        <v>1010</v>
      </c>
    </row>
    <row r="16" spans="1:6" x14ac:dyDescent="0.25">
      <c r="B16" t="s">
        <v>633</v>
      </c>
      <c r="C16" t="s">
        <v>980</v>
      </c>
      <c r="D16" s="53" t="s">
        <v>403</v>
      </c>
      <c r="E16">
        <v>83</v>
      </c>
      <c r="F16" t="s">
        <v>1010</v>
      </c>
    </row>
    <row r="17" spans="2:6" x14ac:dyDescent="0.25">
      <c r="B17" t="s">
        <v>633</v>
      </c>
      <c r="C17" t="s">
        <v>970</v>
      </c>
      <c r="D17" s="53" t="s">
        <v>403</v>
      </c>
      <c r="E17">
        <v>83</v>
      </c>
      <c r="F17" t="s">
        <v>1010</v>
      </c>
    </row>
    <row r="18" spans="2:6" x14ac:dyDescent="0.25">
      <c r="B18" t="s">
        <v>633</v>
      </c>
      <c r="C18" t="s">
        <v>977</v>
      </c>
      <c r="D18" s="53" t="s">
        <v>403</v>
      </c>
      <c r="E18">
        <v>83</v>
      </c>
      <c r="F18" t="s">
        <v>1010</v>
      </c>
    </row>
    <row r="19" spans="2:6" x14ac:dyDescent="0.25">
      <c r="B19" t="s">
        <v>633</v>
      </c>
      <c r="C19" t="s">
        <v>971</v>
      </c>
      <c r="D19" s="1" t="s">
        <v>403</v>
      </c>
      <c r="E19">
        <v>0</v>
      </c>
      <c r="F19" t="s">
        <v>1010</v>
      </c>
    </row>
    <row r="20" spans="2:6" x14ac:dyDescent="0.25">
      <c r="B20" t="s">
        <v>633</v>
      </c>
      <c r="C20" t="s">
        <v>981</v>
      </c>
      <c r="D20" s="1" t="s">
        <v>403</v>
      </c>
      <c r="E20">
        <v>1822</v>
      </c>
      <c r="F20" t="s">
        <v>1010</v>
      </c>
    </row>
    <row r="21" spans="2:6" x14ac:dyDescent="0.25">
      <c r="B21" t="s">
        <v>633</v>
      </c>
      <c r="C21" t="s">
        <v>972</v>
      </c>
      <c r="D21" s="1" t="s">
        <v>403</v>
      </c>
      <c r="E21">
        <v>0</v>
      </c>
      <c r="F21" t="s">
        <v>1010</v>
      </c>
    </row>
    <row r="22" spans="2:6" x14ac:dyDescent="0.25">
      <c r="B22" t="s">
        <v>633</v>
      </c>
      <c r="C22" t="s">
        <v>983</v>
      </c>
      <c r="D22" s="1" t="s">
        <v>403</v>
      </c>
      <c r="E22">
        <v>1300</v>
      </c>
      <c r="F22" t="s">
        <v>1010</v>
      </c>
    </row>
    <row r="23" spans="2:6" x14ac:dyDescent="0.25">
      <c r="B23" t="s">
        <v>633</v>
      </c>
      <c r="C23" t="s">
        <v>973</v>
      </c>
      <c r="D23" s="1" t="s">
        <v>403</v>
      </c>
      <c r="E23">
        <v>0</v>
      </c>
      <c r="F23" t="s">
        <v>1010</v>
      </c>
    </row>
    <row r="24" spans="2:6" x14ac:dyDescent="0.25">
      <c r="B24" t="s">
        <v>633</v>
      </c>
      <c r="C24" t="s">
        <v>984</v>
      </c>
      <c r="D24" s="1" t="s">
        <v>403</v>
      </c>
      <c r="E24">
        <v>2808</v>
      </c>
      <c r="F24" t="s">
        <v>1010</v>
      </c>
    </row>
    <row r="25" spans="2:6" x14ac:dyDescent="0.25">
      <c r="B25" t="s">
        <v>633</v>
      </c>
      <c r="C25" t="s">
        <v>985</v>
      </c>
      <c r="D25" s="1" t="s">
        <v>482</v>
      </c>
      <c r="E25">
        <v>66279</v>
      </c>
      <c r="F25" t="s">
        <v>1010</v>
      </c>
    </row>
    <row r="26" spans="2:6" x14ac:dyDescent="0.25">
      <c r="B26" t="s">
        <v>633</v>
      </c>
      <c r="C26" t="s">
        <v>974</v>
      </c>
      <c r="D26" s="1" t="s">
        <v>482</v>
      </c>
      <c r="E26">
        <v>0</v>
      </c>
      <c r="F26" t="s">
        <v>1010</v>
      </c>
    </row>
    <row r="27" spans="2:6" x14ac:dyDescent="0.25">
      <c r="B27" t="s">
        <v>633</v>
      </c>
      <c r="C27" t="s">
        <v>986</v>
      </c>
      <c r="D27" s="1" t="s">
        <v>506</v>
      </c>
      <c r="E27">
        <v>936</v>
      </c>
      <c r="F27" t="s">
        <v>1010</v>
      </c>
    </row>
    <row r="28" spans="2:6" x14ac:dyDescent="0.25">
      <c r="B28" t="s">
        <v>633</v>
      </c>
      <c r="C28" t="s">
        <v>975</v>
      </c>
      <c r="D28" s="1" t="s">
        <v>506</v>
      </c>
      <c r="E28">
        <v>0</v>
      </c>
      <c r="F28" t="s">
        <v>1010</v>
      </c>
    </row>
    <row r="29" spans="2:6" x14ac:dyDescent="0.25">
      <c r="B29" t="s">
        <v>633</v>
      </c>
      <c r="C29" t="s">
        <v>987</v>
      </c>
      <c r="D29" s="1" t="s">
        <v>506</v>
      </c>
      <c r="E29">
        <v>5588</v>
      </c>
      <c r="F29" t="s">
        <v>1010</v>
      </c>
    </row>
    <row r="30" spans="2:6" x14ac:dyDescent="0.25">
      <c r="B30" t="s">
        <v>633</v>
      </c>
      <c r="C30" t="s">
        <v>968</v>
      </c>
      <c r="D30" s="1" t="s">
        <v>506</v>
      </c>
      <c r="E30">
        <v>0</v>
      </c>
      <c r="F30" t="s">
        <v>1010</v>
      </c>
    </row>
    <row r="31" spans="2:6" x14ac:dyDescent="0.25">
      <c r="B31" t="s">
        <v>633</v>
      </c>
      <c r="C31" t="s">
        <v>976</v>
      </c>
      <c r="D31" s="1" t="s">
        <v>506</v>
      </c>
      <c r="E31">
        <v>0</v>
      </c>
      <c r="F31" t="s">
        <v>1010</v>
      </c>
    </row>
    <row r="32" spans="2:6" x14ac:dyDescent="0.25">
      <c r="B32" t="s">
        <v>633</v>
      </c>
      <c r="C32" t="s">
        <v>980</v>
      </c>
      <c r="D32" s="1" t="s">
        <v>506</v>
      </c>
      <c r="E32">
        <v>304</v>
      </c>
      <c r="F32" t="s">
        <v>1010</v>
      </c>
    </row>
    <row r="33" spans="1:6" x14ac:dyDescent="0.25">
      <c r="B33" t="s">
        <v>633</v>
      </c>
      <c r="C33" t="s">
        <v>970</v>
      </c>
      <c r="D33" s="1" t="s">
        <v>506</v>
      </c>
      <c r="E33">
        <v>0</v>
      </c>
      <c r="F33" t="s">
        <v>1010</v>
      </c>
    </row>
    <row r="34" spans="1:6" x14ac:dyDescent="0.25">
      <c r="B34" t="s">
        <v>633</v>
      </c>
      <c r="C34" t="s">
        <v>977</v>
      </c>
      <c r="D34" s="1" t="s">
        <v>506</v>
      </c>
      <c r="E34">
        <v>0</v>
      </c>
      <c r="F34" t="s">
        <v>1010</v>
      </c>
    </row>
    <row r="35" spans="1:6" x14ac:dyDescent="0.25">
      <c r="B35" t="s">
        <v>633</v>
      </c>
      <c r="C35" t="s">
        <v>982</v>
      </c>
      <c r="D35" s="1" t="s">
        <v>506</v>
      </c>
      <c r="E35">
        <v>231</v>
      </c>
      <c r="F35" t="s">
        <v>1010</v>
      </c>
    </row>
    <row r="36" spans="1:6" x14ac:dyDescent="0.25">
      <c r="A36" t="s">
        <v>550</v>
      </c>
      <c r="B36" t="s">
        <v>633</v>
      </c>
      <c r="C36" t="s">
        <v>1062</v>
      </c>
      <c r="D36" s="1" t="s">
        <v>341</v>
      </c>
      <c r="E36">
        <v>68000</v>
      </c>
      <c r="F36" t="s">
        <v>1063</v>
      </c>
    </row>
    <row r="37" spans="1:6" x14ac:dyDescent="0.25">
      <c r="A37" t="s">
        <v>550</v>
      </c>
      <c r="B37" t="s">
        <v>633</v>
      </c>
      <c r="C37" t="s">
        <v>1062</v>
      </c>
      <c r="D37" s="1" t="s">
        <v>242</v>
      </c>
      <c r="E37">
        <v>79000</v>
      </c>
      <c r="F37" t="s">
        <v>1064</v>
      </c>
    </row>
    <row r="38" spans="1:6" x14ac:dyDescent="0.25">
      <c r="A38" t="s">
        <v>550</v>
      </c>
      <c r="B38" t="s">
        <v>633</v>
      </c>
      <c r="C38" t="s">
        <v>1062</v>
      </c>
      <c r="D38" s="1" t="s">
        <v>243</v>
      </c>
      <c r="E38">
        <v>39000</v>
      </c>
      <c r="F38" t="s">
        <v>1065</v>
      </c>
    </row>
    <row r="39" spans="1:6" x14ac:dyDescent="0.25">
      <c r="A39" t="s">
        <v>550</v>
      </c>
      <c r="B39" t="s">
        <v>633</v>
      </c>
      <c r="C39" t="s">
        <v>1062</v>
      </c>
      <c r="D39" s="1" t="s">
        <v>359</v>
      </c>
      <c r="E39">
        <v>150000</v>
      </c>
      <c r="F39" t="s">
        <v>1066</v>
      </c>
    </row>
    <row r="40" spans="1:6" x14ac:dyDescent="0.25">
      <c r="A40" t="s">
        <v>550</v>
      </c>
      <c r="B40" t="s">
        <v>633</v>
      </c>
      <c r="C40" t="s">
        <v>1062</v>
      </c>
      <c r="D40" s="1" t="s">
        <v>241</v>
      </c>
      <c r="E40">
        <v>24135</v>
      </c>
      <c r="F40" t="s">
        <v>1067</v>
      </c>
    </row>
    <row r="41" spans="1:6" x14ac:dyDescent="0.25">
      <c r="A41" t="s">
        <v>550</v>
      </c>
      <c r="B41" t="s">
        <v>633</v>
      </c>
      <c r="C41" t="s">
        <v>1062</v>
      </c>
      <c r="D41" s="1" t="s">
        <v>228</v>
      </c>
      <c r="E41">
        <v>92453</v>
      </c>
      <c r="F41" t="s">
        <v>1068</v>
      </c>
    </row>
    <row r="42" spans="1:6" x14ac:dyDescent="0.25">
      <c r="A42" t="s">
        <v>550</v>
      </c>
      <c r="B42" t="s">
        <v>633</v>
      </c>
      <c r="C42" t="s">
        <v>1077</v>
      </c>
      <c r="D42" s="1" t="s">
        <v>385</v>
      </c>
      <c r="E42">
        <v>5417</v>
      </c>
      <c r="F42" t="s">
        <v>1078</v>
      </c>
    </row>
    <row r="43" spans="1:6" x14ac:dyDescent="0.25">
      <c r="A43" t="s">
        <v>550</v>
      </c>
      <c r="B43" t="s">
        <v>633</v>
      </c>
      <c r="C43" t="s">
        <v>1077</v>
      </c>
      <c r="D43" s="1" t="s">
        <v>405</v>
      </c>
      <c r="E43">
        <v>249</v>
      </c>
      <c r="F43" t="s">
        <v>1079</v>
      </c>
    </row>
    <row r="44" spans="1:6" x14ac:dyDescent="0.25">
      <c r="A44" t="s">
        <v>550</v>
      </c>
      <c r="B44" t="s">
        <v>633</v>
      </c>
      <c r="C44" t="s">
        <v>1077</v>
      </c>
      <c r="D44" s="1" t="s">
        <v>359</v>
      </c>
      <c r="E44">
        <v>19665</v>
      </c>
      <c r="F44" t="s">
        <v>1080</v>
      </c>
    </row>
    <row r="45" spans="1:6" x14ac:dyDescent="0.25">
      <c r="A45" t="s">
        <v>550</v>
      </c>
      <c r="B45" t="s">
        <v>634</v>
      </c>
      <c r="C45" t="s">
        <v>1081</v>
      </c>
      <c r="D45" s="1" t="s">
        <v>385</v>
      </c>
      <c r="E45">
        <v>27154.62</v>
      </c>
      <c r="F45" t="s">
        <v>1082</v>
      </c>
    </row>
    <row r="46" spans="1:6" x14ac:dyDescent="0.25">
      <c r="A46" t="s">
        <v>550</v>
      </c>
      <c r="B46" t="s">
        <v>634</v>
      </c>
      <c r="C46" s="1" t="s">
        <v>880</v>
      </c>
      <c r="D46" s="1" t="s">
        <v>385</v>
      </c>
      <c r="E46">
        <v>21154.62</v>
      </c>
      <c r="F46" t="s">
        <v>1082</v>
      </c>
    </row>
    <row r="47" spans="1:6" x14ac:dyDescent="0.25">
      <c r="A47" t="s">
        <v>550</v>
      </c>
      <c r="B47" t="s">
        <v>634</v>
      </c>
      <c r="C47" s="1" t="s">
        <v>929</v>
      </c>
      <c r="D47" s="1" t="s">
        <v>385</v>
      </c>
      <c r="E47">
        <v>28154.62</v>
      </c>
      <c r="F47" t="s">
        <v>1082</v>
      </c>
    </row>
    <row r="48" spans="1:6" x14ac:dyDescent="0.25">
      <c r="C48" s="1"/>
      <c r="D48" s="1"/>
    </row>
    <row r="49" spans="3:4" x14ac:dyDescent="0.25">
      <c r="C49" s="1"/>
      <c r="D49" s="1"/>
    </row>
    <row r="50" spans="3:4" x14ac:dyDescent="0.25">
      <c r="C50" s="1"/>
      <c r="D50" s="1"/>
    </row>
    <row r="51" spans="3:4" x14ac:dyDescent="0.25">
      <c r="C51" s="1"/>
      <c r="D51" s="1"/>
    </row>
    <row r="52" spans="3:4" x14ac:dyDescent="0.25">
      <c r="C52" s="1"/>
      <c r="D52" s="1"/>
    </row>
    <row r="53" spans="3:4" x14ac:dyDescent="0.25">
      <c r="C53" s="1"/>
      <c r="D53" s="1"/>
    </row>
    <row r="54" spans="3:4" x14ac:dyDescent="0.25">
      <c r="C54" s="1"/>
      <c r="D54" s="1"/>
    </row>
    <row r="55" spans="3:4" x14ac:dyDescent="0.25">
      <c r="C55" s="1"/>
      <c r="D55" s="1"/>
    </row>
    <row r="56" spans="3:4" x14ac:dyDescent="0.25">
      <c r="C56" s="1"/>
      <c r="D56" s="1"/>
    </row>
    <row r="57" spans="3:4" x14ac:dyDescent="0.25">
      <c r="C57" s="1"/>
      <c r="D57" s="1"/>
    </row>
    <row r="58" spans="3:4" x14ac:dyDescent="0.25">
      <c r="C58" s="1"/>
      <c r="D58" s="1"/>
    </row>
    <row r="59" spans="3:4" x14ac:dyDescent="0.25">
      <c r="C59" s="1"/>
      <c r="D59" s="1"/>
    </row>
    <row r="60" spans="3:4" x14ac:dyDescent="0.25">
      <c r="C60" s="1"/>
      <c r="D60" s="1"/>
    </row>
    <row r="61" spans="3:4" x14ac:dyDescent="0.25">
      <c r="C61" s="1"/>
      <c r="D61" s="1"/>
    </row>
    <row r="62" spans="3:4" x14ac:dyDescent="0.25">
      <c r="C62" s="1"/>
      <c r="D62" s="1"/>
    </row>
    <row r="63" spans="3:4" x14ac:dyDescent="0.25">
      <c r="C63" s="1"/>
      <c r="D63" s="1"/>
    </row>
    <row r="64" spans="3:4" x14ac:dyDescent="0.25">
      <c r="C64" s="1"/>
      <c r="D64" s="1"/>
    </row>
    <row r="65" spans="3:4" x14ac:dyDescent="0.25">
      <c r="C65" s="1"/>
      <c r="D65" s="1"/>
    </row>
    <row r="66" spans="3:4" x14ac:dyDescent="0.25">
      <c r="C66" s="1"/>
      <c r="D66" s="1"/>
    </row>
    <row r="67" spans="3:4" x14ac:dyDescent="0.25">
      <c r="C67" s="1"/>
      <c r="D67" s="1"/>
    </row>
    <row r="68" spans="3:4" x14ac:dyDescent="0.25">
      <c r="C68" s="1"/>
      <c r="D68" s="1"/>
    </row>
    <row r="69" spans="3:4" x14ac:dyDescent="0.25">
      <c r="C69" s="1"/>
      <c r="D69" s="1"/>
    </row>
    <row r="70" spans="3:4" x14ac:dyDescent="0.25">
      <c r="C70" s="1"/>
      <c r="D70" s="1"/>
    </row>
    <row r="71" spans="3:4" x14ac:dyDescent="0.25">
      <c r="C71" s="1"/>
      <c r="D71" s="1"/>
    </row>
    <row r="72" spans="3:4" x14ac:dyDescent="0.25">
      <c r="C72" s="1"/>
      <c r="D72" s="1"/>
    </row>
    <row r="73" spans="3:4" x14ac:dyDescent="0.25">
      <c r="C73" s="1"/>
      <c r="D73" s="1"/>
    </row>
    <row r="74" spans="3:4" x14ac:dyDescent="0.25">
      <c r="C74" s="1"/>
      <c r="D74" s="1"/>
    </row>
    <row r="75" spans="3:4" x14ac:dyDescent="0.25">
      <c r="C75" s="1"/>
      <c r="D75" s="1"/>
    </row>
    <row r="76" spans="3:4" x14ac:dyDescent="0.25">
      <c r="C76" s="1"/>
      <c r="D76" s="1"/>
    </row>
    <row r="77" spans="3:4" x14ac:dyDescent="0.25">
      <c r="C77" s="1"/>
      <c r="D77" s="1"/>
    </row>
    <row r="78" spans="3:4" x14ac:dyDescent="0.25">
      <c r="C78" s="1"/>
      <c r="D78" s="1"/>
    </row>
    <row r="79" spans="3:4" x14ac:dyDescent="0.25">
      <c r="C79" s="1"/>
      <c r="D79" s="1"/>
    </row>
    <row r="80" spans="3:4" x14ac:dyDescent="0.25">
      <c r="C80" s="1"/>
      <c r="D80" s="1"/>
    </row>
    <row r="81" spans="3:4" x14ac:dyDescent="0.25">
      <c r="C81" s="1"/>
      <c r="D81" s="1"/>
    </row>
    <row r="82" spans="3:4" x14ac:dyDescent="0.25">
      <c r="C82" s="1"/>
      <c r="D82" s="1"/>
    </row>
    <row r="83" spans="3:4" x14ac:dyDescent="0.25">
      <c r="C83" s="1"/>
      <c r="D83" s="1"/>
    </row>
    <row r="84" spans="3:4" x14ac:dyDescent="0.25">
      <c r="C84" s="1"/>
      <c r="D84" s="1"/>
    </row>
    <row r="85" spans="3:4" x14ac:dyDescent="0.25">
      <c r="C85" s="1"/>
      <c r="D85" s="1"/>
    </row>
    <row r="86" spans="3:4" x14ac:dyDescent="0.25">
      <c r="C86" s="1"/>
      <c r="D86" s="1"/>
    </row>
    <row r="87" spans="3:4" x14ac:dyDescent="0.25">
      <c r="C87" s="1"/>
      <c r="D87" s="1"/>
    </row>
    <row r="88" spans="3:4" x14ac:dyDescent="0.25">
      <c r="C88" s="1"/>
      <c r="D88" s="1"/>
    </row>
    <row r="89" spans="3:4" x14ac:dyDescent="0.25">
      <c r="C89" s="1"/>
      <c r="D89" s="1"/>
    </row>
    <row r="90" spans="3:4" x14ac:dyDescent="0.25">
      <c r="C90" s="1"/>
      <c r="D90" s="1"/>
    </row>
    <row r="91" spans="3:4" x14ac:dyDescent="0.25">
      <c r="C91" s="1"/>
      <c r="D91" s="1"/>
    </row>
    <row r="92" spans="3:4" x14ac:dyDescent="0.25">
      <c r="C92" s="1"/>
      <c r="D92" s="1"/>
    </row>
    <row r="93" spans="3:4" x14ac:dyDescent="0.25">
      <c r="C93" s="1"/>
      <c r="D93" s="1"/>
    </row>
    <row r="94" spans="3:4" x14ac:dyDescent="0.25">
      <c r="C94" s="1"/>
      <c r="D94" s="1"/>
    </row>
    <row r="95" spans="3:4" x14ac:dyDescent="0.25">
      <c r="C95" s="1"/>
      <c r="D95" s="1"/>
    </row>
    <row r="96" spans="3:4" x14ac:dyDescent="0.25">
      <c r="C96" s="1"/>
      <c r="D96" s="1"/>
    </row>
    <row r="97" spans="3:4" x14ac:dyDescent="0.25">
      <c r="C97" s="1"/>
      <c r="D97" s="1"/>
    </row>
    <row r="98" spans="3:4" x14ac:dyDescent="0.25">
      <c r="C98" s="1"/>
      <c r="D98" s="1"/>
    </row>
    <row r="99" spans="3:4" x14ac:dyDescent="0.25">
      <c r="C99" s="1"/>
      <c r="D99" s="1"/>
    </row>
    <row r="100" spans="3:4" x14ac:dyDescent="0.25">
      <c r="C100" s="1"/>
      <c r="D100" s="1"/>
    </row>
    <row r="101" spans="3:4" x14ac:dyDescent="0.25">
      <c r="C101" s="1"/>
      <c r="D101" s="1"/>
    </row>
    <row r="102" spans="3:4" x14ac:dyDescent="0.25">
      <c r="C102" s="1"/>
      <c r="D102" s="1"/>
    </row>
    <row r="103" spans="3:4" x14ac:dyDescent="0.25">
      <c r="C103" s="1"/>
      <c r="D103" s="1"/>
    </row>
    <row r="104" spans="3:4" x14ac:dyDescent="0.25">
      <c r="C104" s="1"/>
      <c r="D104" s="1"/>
    </row>
    <row r="105" spans="3:4" x14ac:dyDescent="0.25">
      <c r="C105" s="1"/>
      <c r="D105" s="1"/>
    </row>
    <row r="106" spans="3:4" x14ac:dyDescent="0.25">
      <c r="C106" s="1"/>
      <c r="D106" s="1"/>
    </row>
    <row r="107" spans="3:4" x14ac:dyDescent="0.25">
      <c r="C107" s="1"/>
      <c r="D107" s="1"/>
    </row>
    <row r="108" spans="3:4" x14ac:dyDescent="0.25">
      <c r="C108" s="1"/>
      <c r="D108" s="1"/>
    </row>
    <row r="109" spans="3:4" x14ac:dyDescent="0.25">
      <c r="C109" s="1"/>
      <c r="D109" s="1"/>
    </row>
    <row r="110" spans="3:4" x14ac:dyDescent="0.25">
      <c r="C110" s="1"/>
      <c r="D110" s="1"/>
    </row>
    <row r="111" spans="3:4" x14ac:dyDescent="0.25">
      <c r="C111" s="1"/>
      <c r="D111" s="1"/>
    </row>
    <row r="112" spans="3:4" x14ac:dyDescent="0.25">
      <c r="C112" s="1"/>
      <c r="D112" s="1"/>
    </row>
    <row r="113" spans="3:4" x14ac:dyDescent="0.25">
      <c r="C113" s="1"/>
      <c r="D113" s="1"/>
    </row>
    <row r="114" spans="3:4" x14ac:dyDescent="0.25">
      <c r="C114" s="1"/>
      <c r="D114" s="1"/>
    </row>
    <row r="115" spans="3:4" x14ac:dyDescent="0.25">
      <c r="C115" s="1"/>
      <c r="D115" s="1"/>
    </row>
    <row r="116" spans="3:4" x14ac:dyDescent="0.25">
      <c r="C116" s="1"/>
      <c r="D116" s="1"/>
    </row>
    <row r="117" spans="3:4" x14ac:dyDescent="0.25">
      <c r="C117" s="1"/>
      <c r="D117" s="1"/>
    </row>
    <row r="118" spans="3:4" x14ac:dyDescent="0.25">
      <c r="C118" s="1"/>
      <c r="D118" s="1"/>
    </row>
    <row r="119" spans="3:4" x14ac:dyDescent="0.25">
      <c r="C119" s="1"/>
      <c r="D119" s="1"/>
    </row>
    <row r="120" spans="3:4" x14ac:dyDescent="0.25">
      <c r="C120" s="1"/>
      <c r="D120" s="1"/>
    </row>
    <row r="121" spans="3:4" x14ac:dyDescent="0.25">
      <c r="C121" s="1"/>
      <c r="D121" s="1"/>
    </row>
    <row r="122" spans="3:4" x14ac:dyDescent="0.25">
      <c r="C122" s="1"/>
      <c r="D122" s="1"/>
    </row>
    <row r="123" spans="3:4" x14ac:dyDescent="0.25">
      <c r="C123" s="1"/>
      <c r="D123" s="1"/>
    </row>
    <row r="124" spans="3:4" x14ac:dyDescent="0.25">
      <c r="C124" s="1"/>
      <c r="D124" s="1"/>
    </row>
    <row r="125" spans="3:4" x14ac:dyDescent="0.25">
      <c r="C125" s="1"/>
      <c r="D125" s="1"/>
    </row>
    <row r="126" spans="3:4" x14ac:dyDescent="0.25">
      <c r="C126" s="1"/>
      <c r="D126" s="1"/>
    </row>
    <row r="127" spans="3:4" x14ac:dyDescent="0.25">
      <c r="C127" s="1"/>
      <c r="D127" s="1"/>
    </row>
    <row r="128" spans="3:4" x14ac:dyDescent="0.25">
      <c r="C128" s="1"/>
      <c r="D128" s="1"/>
    </row>
    <row r="129" spans="3:4" x14ac:dyDescent="0.25">
      <c r="C129" s="1"/>
      <c r="D129" s="1"/>
    </row>
    <row r="130" spans="3:4" x14ac:dyDescent="0.25">
      <c r="C130" s="1"/>
      <c r="D130" s="1"/>
    </row>
    <row r="131" spans="3:4" x14ac:dyDescent="0.25">
      <c r="C131" s="1"/>
      <c r="D131" s="1"/>
    </row>
    <row r="132" spans="3:4" x14ac:dyDescent="0.25">
      <c r="C132" s="1"/>
      <c r="D132" s="1"/>
    </row>
    <row r="133" spans="3:4" x14ac:dyDescent="0.25">
      <c r="C133" s="1"/>
      <c r="D133" s="1"/>
    </row>
    <row r="134" spans="3:4" x14ac:dyDescent="0.25">
      <c r="C134" s="1"/>
      <c r="D134" s="1"/>
    </row>
    <row r="135" spans="3:4" x14ac:dyDescent="0.25">
      <c r="C135" s="1"/>
      <c r="D135" s="1"/>
    </row>
    <row r="136" spans="3:4" x14ac:dyDescent="0.25">
      <c r="C136" s="1"/>
      <c r="D136" s="1"/>
    </row>
    <row r="137" spans="3:4" x14ac:dyDescent="0.25">
      <c r="C137" s="1"/>
      <c r="D137" s="1"/>
    </row>
    <row r="138" spans="3:4" x14ac:dyDescent="0.25">
      <c r="C138" s="1"/>
      <c r="D138" s="1"/>
    </row>
    <row r="139" spans="3:4" x14ac:dyDescent="0.25">
      <c r="C139" s="1"/>
      <c r="D139" s="1"/>
    </row>
    <row r="140" spans="3:4" x14ac:dyDescent="0.25">
      <c r="C140" s="1"/>
      <c r="D140" s="1"/>
    </row>
    <row r="141" spans="3:4" x14ac:dyDescent="0.25">
      <c r="C141" s="1"/>
      <c r="D141" s="1"/>
    </row>
    <row r="142" spans="3:4" x14ac:dyDescent="0.25">
      <c r="C142" s="1"/>
      <c r="D142" s="1"/>
    </row>
    <row r="143" spans="3:4" x14ac:dyDescent="0.25">
      <c r="C143" s="1"/>
      <c r="D143" s="1"/>
    </row>
    <row r="144" spans="3:4" x14ac:dyDescent="0.25">
      <c r="C144" s="1"/>
      <c r="D144" s="1"/>
    </row>
    <row r="145" spans="3:4" x14ac:dyDescent="0.25">
      <c r="C145" s="1"/>
      <c r="D145" s="1"/>
    </row>
    <row r="146" spans="3:4" x14ac:dyDescent="0.25">
      <c r="C146" s="1"/>
      <c r="D146" s="1"/>
    </row>
    <row r="147" spans="3:4" x14ac:dyDescent="0.25">
      <c r="C147" s="1"/>
      <c r="D147" s="1"/>
    </row>
    <row r="148" spans="3:4" x14ac:dyDescent="0.25">
      <c r="C148" s="1"/>
      <c r="D148" s="1"/>
    </row>
    <row r="149" spans="3:4" x14ac:dyDescent="0.25">
      <c r="C149" s="1"/>
      <c r="D149" s="1"/>
    </row>
    <row r="150" spans="3:4" x14ac:dyDescent="0.25">
      <c r="C150" s="1"/>
      <c r="D150" s="1"/>
    </row>
    <row r="151" spans="3:4" x14ac:dyDescent="0.25">
      <c r="C151" s="1"/>
      <c r="D151" s="1"/>
    </row>
    <row r="152" spans="3:4" x14ac:dyDescent="0.25">
      <c r="C152" s="1"/>
      <c r="D152" s="1"/>
    </row>
    <row r="153" spans="3:4" x14ac:dyDescent="0.25">
      <c r="C153" s="1"/>
      <c r="D153" s="1"/>
    </row>
    <row r="154" spans="3:4" x14ac:dyDescent="0.25">
      <c r="C154" s="1"/>
      <c r="D154" s="1"/>
    </row>
    <row r="155" spans="3:4" x14ac:dyDescent="0.25">
      <c r="C155" s="1"/>
      <c r="D155" s="1"/>
    </row>
    <row r="156" spans="3:4" x14ac:dyDescent="0.25">
      <c r="C156" s="1"/>
      <c r="D156" s="1"/>
    </row>
    <row r="157" spans="3:4" x14ac:dyDescent="0.25">
      <c r="C157" s="1"/>
      <c r="D157" s="1"/>
    </row>
    <row r="158" spans="3:4" x14ac:dyDescent="0.25">
      <c r="C158" s="1"/>
      <c r="D158" s="1"/>
    </row>
    <row r="159" spans="3:4" x14ac:dyDescent="0.25">
      <c r="C159" s="1"/>
      <c r="D159" s="1"/>
    </row>
    <row r="160" spans="3:4" x14ac:dyDescent="0.25">
      <c r="C160" s="1"/>
      <c r="D160" s="1"/>
    </row>
    <row r="161" spans="3:4" x14ac:dyDescent="0.25">
      <c r="C161" s="1"/>
      <c r="D161" s="1"/>
    </row>
    <row r="162" spans="3:4" x14ac:dyDescent="0.25">
      <c r="C162" s="1"/>
      <c r="D162" s="1"/>
    </row>
    <row r="163" spans="3:4" x14ac:dyDescent="0.25">
      <c r="C163" s="1"/>
      <c r="D163" s="1"/>
    </row>
    <row r="164" spans="3:4" x14ac:dyDescent="0.25">
      <c r="C164" s="1"/>
      <c r="D164" s="1"/>
    </row>
    <row r="165" spans="3:4" x14ac:dyDescent="0.25">
      <c r="C165" s="1"/>
      <c r="D165" s="1"/>
    </row>
    <row r="166" spans="3:4" x14ac:dyDescent="0.25">
      <c r="C166" s="1"/>
      <c r="D166" s="1"/>
    </row>
    <row r="167" spans="3:4" x14ac:dyDescent="0.25">
      <c r="C167" s="1"/>
      <c r="D167" s="1"/>
    </row>
    <row r="168" spans="3:4" x14ac:dyDescent="0.25">
      <c r="C168" s="1"/>
      <c r="D168" s="1"/>
    </row>
    <row r="169" spans="3:4" x14ac:dyDescent="0.25">
      <c r="C169" s="1"/>
      <c r="D169" s="1"/>
    </row>
    <row r="170" spans="3:4" x14ac:dyDescent="0.25">
      <c r="C170" s="1"/>
      <c r="D170" s="1"/>
    </row>
    <row r="171" spans="3:4" x14ac:dyDescent="0.25">
      <c r="C171" s="1"/>
      <c r="D171" s="1"/>
    </row>
    <row r="172" spans="3:4" x14ac:dyDescent="0.25">
      <c r="C172" s="1"/>
      <c r="D172" s="1"/>
    </row>
    <row r="173" spans="3:4" x14ac:dyDescent="0.25">
      <c r="C173" s="1"/>
      <c r="D173" s="1"/>
    </row>
    <row r="174" spans="3:4" x14ac:dyDescent="0.25">
      <c r="C174" s="1"/>
      <c r="D174" s="1"/>
    </row>
    <row r="175" spans="3:4" x14ac:dyDescent="0.25">
      <c r="C175" s="1"/>
      <c r="D175" s="1"/>
    </row>
    <row r="176" spans="3:4" x14ac:dyDescent="0.25">
      <c r="C176" s="1"/>
      <c r="D176" s="1"/>
    </row>
    <row r="177" spans="3:4" x14ac:dyDescent="0.25">
      <c r="C177" s="1"/>
      <c r="D177" s="1"/>
    </row>
    <row r="178" spans="3:4" x14ac:dyDescent="0.25">
      <c r="C178" s="1"/>
      <c r="D178" s="1"/>
    </row>
    <row r="179" spans="3:4" x14ac:dyDescent="0.25">
      <c r="C179" s="1"/>
      <c r="D179" s="1"/>
    </row>
    <row r="180" spans="3:4" x14ac:dyDescent="0.25">
      <c r="C180" s="1"/>
      <c r="D180" s="1"/>
    </row>
    <row r="181" spans="3:4" x14ac:dyDescent="0.25">
      <c r="C181" s="1"/>
      <c r="D181" s="1"/>
    </row>
    <row r="182" spans="3:4" x14ac:dyDescent="0.25">
      <c r="C182" s="1"/>
      <c r="D182" s="1"/>
    </row>
    <row r="183" spans="3:4" x14ac:dyDescent="0.25">
      <c r="C183" s="1"/>
      <c r="D183" s="1"/>
    </row>
    <row r="184" spans="3:4" x14ac:dyDescent="0.25">
      <c r="C184" s="1"/>
      <c r="D184" s="1"/>
    </row>
    <row r="185" spans="3:4" x14ac:dyDescent="0.25">
      <c r="C185" s="1"/>
      <c r="D185" s="1"/>
    </row>
    <row r="186" spans="3:4" x14ac:dyDescent="0.25">
      <c r="C186" s="1"/>
      <c r="D186" s="1"/>
    </row>
    <row r="187" spans="3:4" x14ac:dyDescent="0.25">
      <c r="C187" s="1"/>
      <c r="D187" s="1"/>
    </row>
    <row r="188" spans="3:4" x14ac:dyDescent="0.25">
      <c r="C188" s="1"/>
      <c r="D188" s="1"/>
    </row>
    <row r="189" spans="3:4" x14ac:dyDescent="0.25">
      <c r="C189" s="1"/>
      <c r="D189" s="1"/>
    </row>
    <row r="190" spans="3:4" x14ac:dyDescent="0.25">
      <c r="C190" s="1"/>
      <c r="D190" s="1"/>
    </row>
    <row r="191" spans="3:4" x14ac:dyDescent="0.25">
      <c r="C191" s="1"/>
      <c r="D191" s="1"/>
    </row>
    <row r="192" spans="3:4" x14ac:dyDescent="0.25">
      <c r="C192" s="1"/>
      <c r="D192" s="1"/>
    </row>
    <row r="193" spans="3:4" x14ac:dyDescent="0.25">
      <c r="C193" s="1"/>
      <c r="D193" s="1"/>
    </row>
    <row r="194" spans="3:4" x14ac:dyDescent="0.25">
      <c r="C194" s="1"/>
      <c r="D194" s="1"/>
    </row>
    <row r="195" spans="3:4" x14ac:dyDescent="0.25">
      <c r="C195" s="1"/>
      <c r="D195" s="1"/>
    </row>
    <row r="196" spans="3:4" x14ac:dyDescent="0.25">
      <c r="C196" s="1"/>
      <c r="D196" s="1"/>
    </row>
    <row r="197" spans="3:4" x14ac:dyDescent="0.25">
      <c r="C197" s="1"/>
      <c r="D197" s="1"/>
    </row>
    <row r="198" spans="3:4" x14ac:dyDescent="0.25">
      <c r="C198" s="1"/>
      <c r="D198" s="1"/>
    </row>
    <row r="199" spans="3:4" x14ac:dyDescent="0.25">
      <c r="C199" s="1"/>
      <c r="D199" s="1"/>
    </row>
    <row r="200" spans="3:4" x14ac:dyDescent="0.25">
      <c r="C200" s="1"/>
      <c r="D200" s="1"/>
    </row>
    <row r="201" spans="3:4" x14ac:dyDescent="0.25">
      <c r="C201" s="1"/>
      <c r="D201" s="1"/>
    </row>
    <row r="202" spans="3:4" x14ac:dyDescent="0.25">
      <c r="C202" s="1"/>
      <c r="D202" s="1"/>
    </row>
    <row r="203" spans="3:4" x14ac:dyDescent="0.25">
      <c r="C203" s="1"/>
      <c r="D203" s="1"/>
    </row>
    <row r="204" spans="3:4" x14ac:dyDescent="0.25">
      <c r="C204" s="1"/>
      <c r="D204" s="1"/>
    </row>
    <row r="205" spans="3:4" x14ac:dyDescent="0.25">
      <c r="C205" s="1"/>
      <c r="D205" s="1"/>
    </row>
    <row r="206" spans="3:4" x14ac:dyDescent="0.25">
      <c r="C206" s="1"/>
      <c r="D206" s="1"/>
    </row>
    <row r="207" spans="3:4" x14ac:dyDescent="0.25">
      <c r="C207" s="1"/>
      <c r="D207" s="1"/>
    </row>
    <row r="208" spans="3:4" x14ac:dyDescent="0.25">
      <c r="C208" s="1"/>
      <c r="D208" s="1"/>
    </row>
    <row r="209" spans="3:4" x14ac:dyDescent="0.25">
      <c r="C209" s="1"/>
      <c r="D209" s="1"/>
    </row>
    <row r="210" spans="3:4" x14ac:dyDescent="0.25">
      <c r="C210" s="1"/>
      <c r="D210" s="1"/>
    </row>
    <row r="211" spans="3:4" x14ac:dyDescent="0.25">
      <c r="C211" s="1"/>
      <c r="D211" s="1"/>
    </row>
    <row r="212" spans="3:4" x14ac:dyDescent="0.25">
      <c r="C212" s="1"/>
      <c r="D212" s="1"/>
    </row>
    <row r="213" spans="3:4" x14ac:dyDescent="0.25">
      <c r="C213" s="1"/>
      <c r="D213" s="1"/>
    </row>
    <row r="214" spans="3:4" x14ac:dyDescent="0.25">
      <c r="C214" s="1"/>
      <c r="D214" s="1"/>
    </row>
    <row r="215" spans="3:4" x14ac:dyDescent="0.25">
      <c r="C215" s="1"/>
      <c r="D215" s="1"/>
    </row>
    <row r="216" spans="3:4" x14ac:dyDescent="0.25">
      <c r="C216" s="1"/>
      <c r="D216" s="1"/>
    </row>
    <row r="217" spans="3:4" x14ac:dyDescent="0.25">
      <c r="C217" s="1"/>
      <c r="D217" s="1"/>
    </row>
    <row r="218" spans="3:4" x14ac:dyDescent="0.25">
      <c r="C218" s="1"/>
      <c r="D218" s="1"/>
    </row>
    <row r="219" spans="3:4" x14ac:dyDescent="0.25">
      <c r="C219" s="1"/>
      <c r="D219" s="1"/>
    </row>
    <row r="220" spans="3:4" x14ac:dyDescent="0.25">
      <c r="C220" s="1"/>
      <c r="D220" s="1"/>
    </row>
    <row r="221" spans="3:4" x14ac:dyDescent="0.25">
      <c r="C221" s="1"/>
      <c r="D221" s="1"/>
    </row>
    <row r="222" spans="3:4" x14ac:dyDescent="0.25">
      <c r="C222" s="1"/>
      <c r="D222" s="1"/>
    </row>
    <row r="223" spans="3:4" x14ac:dyDescent="0.25">
      <c r="C223" s="1"/>
      <c r="D223" s="1"/>
    </row>
    <row r="224" spans="3:4" x14ac:dyDescent="0.25">
      <c r="C224" s="1"/>
      <c r="D224" s="1"/>
    </row>
    <row r="225" spans="3:4" x14ac:dyDescent="0.25">
      <c r="C225" s="1"/>
      <c r="D225" s="1"/>
    </row>
    <row r="226" spans="3:4" x14ac:dyDescent="0.25">
      <c r="C226" s="1"/>
      <c r="D226" s="1"/>
    </row>
    <row r="227" spans="3:4" x14ac:dyDescent="0.25">
      <c r="C227" s="1"/>
      <c r="D227" s="1"/>
    </row>
    <row r="228" spans="3:4" x14ac:dyDescent="0.25">
      <c r="C228" s="1"/>
      <c r="D228" s="1"/>
    </row>
    <row r="229" spans="3:4" x14ac:dyDescent="0.25">
      <c r="C229" s="1"/>
      <c r="D229" s="1"/>
    </row>
    <row r="230" spans="3:4" x14ac:dyDescent="0.25">
      <c r="C230" s="1"/>
      <c r="D230" s="1"/>
    </row>
    <row r="231" spans="3:4" x14ac:dyDescent="0.25">
      <c r="C231" s="1"/>
      <c r="D231" s="1"/>
    </row>
    <row r="232" spans="3:4" x14ac:dyDescent="0.25">
      <c r="C232" s="1"/>
      <c r="D232" s="1"/>
    </row>
    <row r="233" spans="3:4" x14ac:dyDescent="0.25">
      <c r="C233" s="1"/>
      <c r="D233" s="1"/>
    </row>
    <row r="234" spans="3:4" x14ac:dyDescent="0.25">
      <c r="C234" s="1"/>
      <c r="D234" s="1"/>
    </row>
    <row r="235" spans="3:4" x14ac:dyDescent="0.25">
      <c r="C235" s="1"/>
      <c r="D235" s="1"/>
    </row>
    <row r="236" spans="3:4" x14ac:dyDescent="0.25">
      <c r="C236" s="1"/>
      <c r="D236" s="1"/>
    </row>
    <row r="237" spans="3:4" x14ac:dyDescent="0.25">
      <c r="C237" s="1"/>
      <c r="D237" s="1"/>
    </row>
    <row r="238" spans="3:4" x14ac:dyDescent="0.25">
      <c r="C238" s="1"/>
      <c r="D238" s="1"/>
    </row>
    <row r="239" spans="3:4" x14ac:dyDescent="0.25">
      <c r="C239" s="1"/>
      <c r="D239" s="1"/>
    </row>
    <row r="240" spans="3:4" x14ac:dyDescent="0.25">
      <c r="C240" s="1"/>
      <c r="D240" s="1"/>
    </row>
    <row r="241" spans="3:4" x14ac:dyDescent="0.25">
      <c r="C241" s="1"/>
      <c r="D241" s="1"/>
    </row>
    <row r="242" spans="3:4" x14ac:dyDescent="0.25">
      <c r="C242" s="1"/>
      <c r="D242" s="1"/>
    </row>
    <row r="243" spans="3:4" x14ac:dyDescent="0.25">
      <c r="C243" s="1"/>
      <c r="D243" s="1"/>
    </row>
    <row r="244" spans="3:4" x14ac:dyDescent="0.25">
      <c r="C244" s="1"/>
      <c r="D244" s="1"/>
    </row>
    <row r="245" spans="3:4" x14ac:dyDescent="0.25">
      <c r="C245" s="1"/>
      <c r="D245" s="1"/>
    </row>
    <row r="246" spans="3:4" x14ac:dyDescent="0.25">
      <c r="C246" s="1"/>
      <c r="D246" s="1"/>
    </row>
    <row r="247" spans="3:4" x14ac:dyDescent="0.25">
      <c r="C247" s="1"/>
      <c r="D247" s="1"/>
    </row>
    <row r="248" spans="3:4" x14ac:dyDescent="0.25">
      <c r="C248" s="1"/>
      <c r="D248" s="1"/>
    </row>
    <row r="249" spans="3:4" x14ac:dyDescent="0.25">
      <c r="C249" s="1"/>
      <c r="D249" s="1"/>
    </row>
    <row r="250" spans="3:4" x14ac:dyDescent="0.25">
      <c r="C250" s="1"/>
      <c r="D250" s="1"/>
    </row>
    <row r="251" spans="3:4" x14ac:dyDescent="0.25">
      <c r="C251" s="1"/>
      <c r="D251" s="1"/>
    </row>
    <row r="252" spans="3:4" x14ac:dyDescent="0.25">
      <c r="C252" s="1"/>
      <c r="D252" s="1"/>
    </row>
    <row r="253" spans="3:4" x14ac:dyDescent="0.25">
      <c r="C253" s="1"/>
      <c r="D253" s="1"/>
    </row>
    <row r="254" spans="3:4" x14ac:dyDescent="0.25">
      <c r="C254" s="1"/>
      <c r="D254" s="1"/>
    </row>
    <row r="255" spans="3:4" x14ac:dyDescent="0.25">
      <c r="C255" s="1"/>
      <c r="D255" s="1"/>
    </row>
    <row r="256" spans="3:4" x14ac:dyDescent="0.25">
      <c r="C256" s="1"/>
      <c r="D256" s="1"/>
    </row>
    <row r="257" spans="3:4" x14ac:dyDescent="0.25">
      <c r="C257" s="1"/>
      <c r="D257" s="1"/>
    </row>
    <row r="258" spans="3:4" x14ac:dyDescent="0.25">
      <c r="C258" s="1"/>
      <c r="D258" s="1"/>
    </row>
    <row r="259" spans="3:4" x14ac:dyDescent="0.25">
      <c r="C259" s="1"/>
      <c r="D259" s="1"/>
    </row>
    <row r="260" spans="3:4" x14ac:dyDescent="0.25">
      <c r="C260" s="1"/>
      <c r="D260" s="1"/>
    </row>
    <row r="261" spans="3:4" x14ac:dyDescent="0.25">
      <c r="C261" s="1"/>
      <c r="D261" s="1"/>
    </row>
    <row r="262" spans="3:4" x14ac:dyDescent="0.25">
      <c r="C262" s="1"/>
      <c r="D262" s="1"/>
    </row>
    <row r="263" spans="3:4" x14ac:dyDescent="0.25">
      <c r="C263" s="1"/>
      <c r="D263" s="1"/>
    </row>
    <row r="264" spans="3:4" x14ac:dyDescent="0.25">
      <c r="C264" s="1"/>
      <c r="D264" s="1"/>
    </row>
    <row r="265" spans="3:4" x14ac:dyDescent="0.25">
      <c r="C265" s="1"/>
      <c r="D265" s="1"/>
    </row>
    <row r="266" spans="3:4" x14ac:dyDescent="0.25">
      <c r="C266" s="1"/>
      <c r="D266" s="1"/>
    </row>
    <row r="267" spans="3:4" x14ac:dyDescent="0.25">
      <c r="C267" s="1"/>
      <c r="D267" s="1"/>
    </row>
    <row r="268" spans="3:4" x14ac:dyDescent="0.25">
      <c r="C268" s="1"/>
      <c r="D268" s="1"/>
    </row>
    <row r="269" spans="3:4" x14ac:dyDescent="0.25">
      <c r="C269" s="1"/>
      <c r="D269" s="1"/>
    </row>
    <row r="270" spans="3:4" x14ac:dyDescent="0.25">
      <c r="C270" s="1"/>
      <c r="D270" s="1"/>
    </row>
    <row r="271" spans="3:4" x14ac:dyDescent="0.25">
      <c r="C271" s="1"/>
      <c r="D271" s="1"/>
    </row>
    <row r="272" spans="3:4" x14ac:dyDescent="0.25">
      <c r="C272" s="1"/>
      <c r="D272" s="1"/>
    </row>
    <row r="273" spans="3:4" x14ac:dyDescent="0.25">
      <c r="C273" s="1"/>
      <c r="D273" s="1"/>
    </row>
    <row r="274" spans="3:4" x14ac:dyDescent="0.25">
      <c r="C274" s="1"/>
      <c r="D274" s="1"/>
    </row>
    <row r="275" spans="3:4" x14ac:dyDescent="0.25">
      <c r="C275" s="1"/>
      <c r="D275" s="1"/>
    </row>
    <row r="276" spans="3:4" x14ac:dyDescent="0.25">
      <c r="C276" s="1"/>
      <c r="D276" s="1"/>
    </row>
    <row r="277" spans="3:4" x14ac:dyDescent="0.25">
      <c r="C277" s="1"/>
      <c r="D277" s="1"/>
    </row>
    <row r="278" spans="3:4" x14ac:dyDescent="0.25">
      <c r="C278" s="1"/>
      <c r="D278" s="1"/>
    </row>
    <row r="279" spans="3:4" x14ac:dyDescent="0.25">
      <c r="C279" s="1"/>
      <c r="D279" s="1"/>
    </row>
    <row r="280" spans="3:4" x14ac:dyDescent="0.25">
      <c r="C280" s="1"/>
      <c r="D280" s="1"/>
    </row>
    <row r="281" spans="3:4" x14ac:dyDescent="0.25">
      <c r="C281" s="1"/>
      <c r="D281" s="1"/>
    </row>
    <row r="282" spans="3:4" x14ac:dyDescent="0.25">
      <c r="C282" s="1"/>
      <c r="D282" s="1"/>
    </row>
    <row r="283" spans="3:4" x14ac:dyDescent="0.25">
      <c r="C283" s="1"/>
      <c r="D283" s="1"/>
    </row>
    <row r="284" spans="3:4" x14ac:dyDescent="0.25">
      <c r="C284" s="1"/>
      <c r="D284" s="1"/>
    </row>
    <row r="285" spans="3:4" x14ac:dyDescent="0.25">
      <c r="C285" s="1"/>
      <c r="D285" s="1"/>
    </row>
    <row r="286" spans="3:4" x14ac:dyDescent="0.25">
      <c r="C286" s="1"/>
      <c r="D286" s="1"/>
    </row>
    <row r="287" spans="3:4" x14ac:dyDescent="0.25">
      <c r="C287" s="1"/>
      <c r="D287" s="1"/>
    </row>
    <row r="288" spans="3:4" x14ac:dyDescent="0.25">
      <c r="C288" s="1"/>
      <c r="D288" s="1"/>
    </row>
    <row r="289" spans="3:4" x14ac:dyDescent="0.25">
      <c r="C289" s="1"/>
      <c r="D289" s="1"/>
    </row>
    <row r="290" spans="3:4" x14ac:dyDescent="0.25">
      <c r="C290" s="1"/>
      <c r="D290" s="1"/>
    </row>
    <row r="291" spans="3:4" x14ac:dyDescent="0.25">
      <c r="C291" s="1"/>
      <c r="D291" s="1"/>
    </row>
    <row r="292" spans="3:4" x14ac:dyDescent="0.25">
      <c r="C292" s="1"/>
      <c r="D292" s="1"/>
    </row>
    <row r="293" spans="3:4" x14ac:dyDescent="0.25">
      <c r="C293" s="1"/>
      <c r="D293" s="1"/>
    </row>
    <row r="294" spans="3:4" x14ac:dyDescent="0.25">
      <c r="C294" s="1"/>
      <c r="D294" s="1"/>
    </row>
    <row r="295" spans="3:4" x14ac:dyDescent="0.25">
      <c r="C295" s="1"/>
      <c r="D295" s="1"/>
    </row>
    <row r="296" spans="3:4" x14ac:dyDescent="0.25">
      <c r="C296" s="1"/>
      <c r="D296" s="1"/>
    </row>
    <row r="297" spans="3:4" x14ac:dyDescent="0.25">
      <c r="C297" s="1"/>
      <c r="D297" s="1"/>
    </row>
    <row r="298" spans="3:4" x14ac:dyDescent="0.25">
      <c r="C298" s="1"/>
      <c r="D298" s="1"/>
    </row>
    <row r="299" spans="3:4" x14ac:dyDescent="0.25">
      <c r="C299" s="1"/>
      <c r="D299" s="1"/>
    </row>
    <row r="300" spans="3:4" x14ac:dyDescent="0.25">
      <c r="C300" s="1"/>
      <c r="D300" s="1"/>
    </row>
    <row r="301" spans="3:4" x14ac:dyDescent="0.25">
      <c r="C301" s="1"/>
      <c r="D301" s="1"/>
    </row>
    <row r="302" spans="3:4" x14ac:dyDescent="0.25">
      <c r="C302" s="1"/>
      <c r="D302" s="1"/>
    </row>
    <row r="303" spans="3:4" x14ac:dyDescent="0.25">
      <c r="C303" s="1"/>
      <c r="D303" s="1"/>
    </row>
    <row r="304" spans="3:4" x14ac:dyDescent="0.25">
      <c r="C304" s="1"/>
      <c r="D304" s="1"/>
    </row>
    <row r="305" spans="3:4" x14ac:dyDescent="0.25">
      <c r="C305" s="1"/>
      <c r="D305" s="1"/>
    </row>
    <row r="306" spans="3:4" x14ac:dyDescent="0.25">
      <c r="C306" s="1"/>
      <c r="D306" s="1"/>
    </row>
    <row r="307" spans="3:4" x14ac:dyDescent="0.25">
      <c r="C307" s="1"/>
      <c r="D307" s="1"/>
    </row>
    <row r="308" spans="3:4" x14ac:dyDescent="0.25">
      <c r="C308" s="1"/>
      <c r="D308" s="1"/>
    </row>
    <row r="309" spans="3:4" x14ac:dyDescent="0.25">
      <c r="C309" s="1"/>
      <c r="D309" s="1"/>
    </row>
    <row r="310" spans="3:4" x14ac:dyDescent="0.25">
      <c r="C310" s="1"/>
      <c r="D310" s="1"/>
    </row>
    <row r="311" spans="3:4" x14ac:dyDescent="0.25">
      <c r="C311" s="1"/>
      <c r="D311" s="1"/>
    </row>
    <row r="312" spans="3:4" x14ac:dyDescent="0.25">
      <c r="C312" s="1"/>
      <c r="D312" s="1"/>
    </row>
    <row r="313" spans="3:4" x14ac:dyDescent="0.25">
      <c r="C313" s="1"/>
      <c r="D313" s="1"/>
    </row>
    <row r="314" spans="3:4" x14ac:dyDescent="0.25">
      <c r="C314" s="1"/>
      <c r="D314" s="1"/>
    </row>
    <row r="315" spans="3:4" x14ac:dyDescent="0.25">
      <c r="C315" s="1"/>
      <c r="D315" s="1"/>
    </row>
    <row r="316" spans="3:4" x14ac:dyDescent="0.25">
      <c r="C316" s="1"/>
      <c r="D316" s="1"/>
    </row>
    <row r="317" spans="3:4" x14ac:dyDescent="0.25">
      <c r="C317" s="1"/>
      <c r="D317" s="1"/>
    </row>
    <row r="318" spans="3:4" x14ac:dyDescent="0.25">
      <c r="C318" s="1"/>
      <c r="D318" s="1"/>
    </row>
    <row r="319" spans="3:4" x14ac:dyDescent="0.25">
      <c r="C319" s="1"/>
      <c r="D319" s="1"/>
    </row>
    <row r="320" spans="3:4" x14ac:dyDescent="0.25">
      <c r="C320" s="1"/>
      <c r="D320" s="1"/>
    </row>
    <row r="321" spans="3:4" x14ac:dyDescent="0.25">
      <c r="C321" s="1"/>
      <c r="D321" s="1"/>
    </row>
    <row r="322" spans="3:4" x14ac:dyDescent="0.25">
      <c r="C322" s="1"/>
      <c r="D322" s="1"/>
    </row>
    <row r="323" spans="3:4" x14ac:dyDescent="0.25">
      <c r="C323" s="1"/>
      <c r="D323" s="1"/>
    </row>
    <row r="324" spans="3:4" x14ac:dyDescent="0.25">
      <c r="C324" s="1"/>
      <c r="D324" s="1"/>
    </row>
    <row r="325" spans="3:4" x14ac:dyDescent="0.25">
      <c r="C325" s="1"/>
      <c r="D325" s="1"/>
    </row>
    <row r="326" spans="3:4" x14ac:dyDescent="0.25">
      <c r="C326" s="1"/>
      <c r="D326" s="1"/>
    </row>
    <row r="327" spans="3:4" x14ac:dyDescent="0.25">
      <c r="C327" s="1"/>
      <c r="D327" s="1"/>
    </row>
    <row r="328" spans="3:4" x14ac:dyDescent="0.25">
      <c r="C328" s="1"/>
      <c r="D328" s="1"/>
    </row>
    <row r="329" spans="3:4" x14ac:dyDescent="0.25">
      <c r="C329" s="1"/>
      <c r="D329" s="1"/>
    </row>
    <row r="330" spans="3:4" x14ac:dyDescent="0.25">
      <c r="C330" s="1"/>
      <c r="D330" s="1"/>
    </row>
    <row r="331" spans="3:4" x14ac:dyDescent="0.25">
      <c r="C331" s="1"/>
      <c r="D331" s="1"/>
    </row>
    <row r="332" spans="3:4" x14ac:dyDescent="0.25">
      <c r="C332" s="1"/>
      <c r="D332" s="1"/>
    </row>
    <row r="333" spans="3:4" x14ac:dyDescent="0.25">
      <c r="C333" s="1"/>
      <c r="D333" s="1"/>
    </row>
    <row r="334" spans="3:4" x14ac:dyDescent="0.25">
      <c r="C334" s="1"/>
      <c r="D334" s="1"/>
    </row>
    <row r="335" spans="3:4" x14ac:dyDescent="0.25">
      <c r="C335" s="1"/>
      <c r="D335" s="1"/>
    </row>
    <row r="336" spans="3:4" x14ac:dyDescent="0.25">
      <c r="C336" s="1"/>
      <c r="D336" s="1"/>
    </row>
    <row r="337" spans="3:4" x14ac:dyDescent="0.25">
      <c r="C337" s="1"/>
      <c r="D337" s="1"/>
    </row>
    <row r="338" spans="3:4" x14ac:dyDescent="0.25">
      <c r="C338" s="1"/>
      <c r="D338" s="1"/>
    </row>
    <row r="339" spans="3:4" x14ac:dyDescent="0.25">
      <c r="C339" s="1"/>
      <c r="D339" s="1"/>
    </row>
    <row r="340" spans="3:4" x14ac:dyDescent="0.25">
      <c r="C340" s="1"/>
      <c r="D340" s="1"/>
    </row>
    <row r="341" spans="3:4" x14ac:dyDescent="0.25">
      <c r="C341" s="1"/>
      <c r="D341" s="1"/>
    </row>
    <row r="342" spans="3:4" x14ac:dyDescent="0.25">
      <c r="C342" s="1"/>
      <c r="D342" s="1"/>
    </row>
    <row r="343" spans="3:4" x14ac:dyDescent="0.25">
      <c r="C343" s="1"/>
      <c r="D343" s="1"/>
    </row>
    <row r="344" spans="3:4" x14ac:dyDescent="0.25">
      <c r="C344" s="1"/>
      <c r="D344" s="1"/>
    </row>
    <row r="345" spans="3:4" x14ac:dyDescent="0.25">
      <c r="C345" s="1"/>
      <c r="D345" s="1"/>
    </row>
    <row r="346" spans="3:4" x14ac:dyDescent="0.25">
      <c r="C346" s="1"/>
      <c r="D346" s="1"/>
    </row>
    <row r="347" spans="3:4" x14ac:dyDescent="0.25">
      <c r="C347" s="1"/>
      <c r="D347" s="1"/>
    </row>
    <row r="348" spans="3:4" x14ac:dyDescent="0.25">
      <c r="C348" s="1"/>
      <c r="D348" s="1"/>
    </row>
    <row r="349" spans="3:4" x14ac:dyDescent="0.25">
      <c r="C349" s="1"/>
      <c r="D349" s="1"/>
    </row>
    <row r="350" spans="3:4" x14ac:dyDescent="0.25">
      <c r="C350" s="1"/>
      <c r="D350" s="1"/>
    </row>
    <row r="351" spans="3:4" x14ac:dyDescent="0.25">
      <c r="C351" s="1"/>
      <c r="D351" s="1"/>
    </row>
    <row r="352" spans="3: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row r="367" spans="3:4" x14ac:dyDescent="0.25">
      <c r="C367" s="1"/>
      <c r="D367" s="1"/>
    </row>
    <row r="368" spans="3:4" x14ac:dyDescent="0.25">
      <c r="C368" s="1"/>
      <c r="D368" s="1"/>
    </row>
    <row r="369" spans="3:4" x14ac:dyDescent="0.25">
      <c r="C369" s="1"/>
      <c r="D369" s="1"/>
    </row>
    <row r="370" spans="3:4" x14ac:dyDescent="0.25">
      <c r="C370" s="1"/>
      <c r="D370" s="1"/>
    </row>
    <row r="371" spans="3:4" x14ac:dyDescent="0.25">
      <c r="C371" s="1"/>
      <c r="D371" s="1"/>
    </row>
    <row r="372" spans="3:4" x14ac:dyDescent="0.25">
      <c r="C372" s="1"/>
      <c r="D372" s="1"/>
    </row>
    <row r="373" spans="3:4" x14ac:dyDescent="0.25">
      <c r="C373" s="1"/>
      <c r="D373" s="1"/>
    </row>
    <row r="374" spans="3:4" x14ac:dyDescent="0.25">
      <c r="C374" s="1"/>
      <c r="D374" s="1"/>
    </row>
    <row r="375" spans="3:4" x14ac:dyDescent="0.25">
      <c r="C375" s="1"/>
      <c r="D375" s="1"/>
    </row>
    <row r="376" spans="3:4" x14ac:dyDescent="0.25">
      <c r="C376" s="1"/>
      <c r="D376" s="1"/>
    </row>
    <row r="377" spans="3:4" x14ac:dyDescent="0.25">
      <c r="C377" s="1"/>
      <c r="D377" s="1"/>
    </row>
    <row r="378" spans="3:4" x14ac:dyDescent="0.25">
      <c r="C378" s="1"/>
      <c r="D378" s="1"/>
    </row>
    <row r="379" spans="3:4" x14ac:dyDescent="0.25">
      <c r="C379" s="1"/>
      <c r="D379" s="1"/>
    </row>
    <row r="380" spans="3:4" x14ac:dyDescent="0.25">
      <c r="C380" s="1"/>
      <c r="D380" s="1"/>
    </row>
    <row r="381" spans="3:4" x14ac:dyDescent="0.25">
      <c r="C381" s="1"/>
      <c r="D381" s="1"/>
    </row>
    <row r="382" spans="3:4" x14ac:dyDescent="0.25">
      <c r="C382" s="1"/>
      <c r="D382" s="1"/>
    </row>
    <row r="383" spans="3:4" x14ac:dyDescent="0.25">
      <c r="C383" s="1"/>
      <c r="D383" s="1"/>
    </row>
    <row r="384" spans="3:4" x14ac:dyDescent="0.25">
      <c r="C384" s="1"/>
      <c r="D384" s="1"/>
    </row>
    <row r="385" spans="3:4" x14ac:dyDescent="0.25">
      <c r="C385" s="1"/>
      <c r="D385" s="1"/>
    </row>
    <row r="386" spans="3:4" x14ac:dyDescent="0.25">
      <c r="C386" s="1"/>
      <c r="D386" s="1"/>
    </row>
    <row r="387" spans="3:4" x14ac:dyDescent="0.25">
      <c r="C387" s="1"/>
      <c r="D387" s="1"/>
    </row>
    <row r="388" spans="3:4" x14ac:dyDescent="0.25">
      <c r="C388" s="1"/>
      <c r="D388" s="1"/>
    </row>
    <row r="389" spans="3:4" x14ac:dyDescent="0.25">
      <c r="C389" s="1"/>
      <c r="D389" s="1"/>
    </row>
    <row r="390" spans="3:4" x14ac:dyDescent="0.25">
      <c r="C390" s="1"/>
      <c r="D390" s="1"/>
    </row>
    <row r="391" spans="3:4" x14ac:dyDescent="0.25">
      <c r="C391" s="1"/>
      <c r="D391" s="1"/>
    </row>
    <row r="392" spans="3:4" x14ac:dyDescent="0.25">
      <c r="C392" s="1"/>
      <c r="D392" s="1"/>
    </row>
    <row r="393" spans="3:4" x14ac:dyDescent="0.25">
      <c r="C393" s="1"/>
      <c r="D393" s="1"/>
    </row>
    <row r="394" spans="3:4" x14ac:dyDescent="0.25">
      <c r="C394" s="1"/>
      <c r="D394" s="1"/>
    </row>
    <row r="395" spans="3:4" x14ac:dyDescent="0.25">
      <c r="C395" s="1"/>
      <c r="D395" s="1"/>
    </row>
    <row r="396" spans="3:4" x14ac:dyDescent="0.25">
      <c r="C396" s="1"/>
      <c r="D396" s="1"/>
    </row>
    <row r="397" spans="3:4" x14ac:dyDescent="0.25">
      <c r="C397" s="1"/>
      <c r="D397" s="1"/>
    </row>
    <row r="398" spans="3:4" x14ac:dyDescent="0.25">
      <c r="C398" s="1"/>
      <c r="D398" s="1"/>
    </row>
    <row r="399" spans="3:4" x14ac:dyDescent="0.25">
      <c r="C399" s="1"/>
      <c r="D399" s="1"/>
    </row>
    <row r="400" spans="3:4" x14ac:dyDescent="0.25">
      <c r="C400" s="1"/>
      <c r="D400" s="1"/>
    </row>
    <row r="401" spans="3:4" x14ac:dyDescent="0.25">
      <c r="C401" s="1"/>
      <c r="D401" s="1"/>
    </row>
    <row r="402" spans="3:4" x14ac:dyDescent="0.25">
      <c r="C402" s="1"/>
      <c r="D402" s="1"/>
    </row>
    <row r="403" spans="3:4" x14ac:dyDescent="0.25">
      <c r="C403" s="1"/>
      <c r="D403" s="1"/>
    </row>
    <row r="404" spans="3:4" x14ac:dyDescent="0.25">
      <c r="C404" s="1"/>
      <c r="D404" s="1"/>
    </row>
    <row r="405" spans="3:4" x14ac:dyDescent="0.25">
      <c r="C405" s="1"/>
      <c r="D405" s="1"/>
    </row>
    <row r="406" spans="3:4" x14ac:dyDescent="0.25">
      <c r="C406" s="1"/>
      <c r="D406" s="1"/>
    </row>
    <row r="407" spans="3:4" x14ac:dyDescent="0.25">
      <c r="C407" s="1"/>
      <c r="D407" s="1"/>
    </row>
    <row r="408" spans="3:4" x14ac:dyDescent="0.25">
      <c r="C408" s="1"/>
      <c r="D408" s="1"/>
    </row>
    <row r="409" spans="3:4" x14ac:dyDescent="0.25">
      <c r="C409" s="1"/>
      <c r="D409" s="1"/>
    </row>
    <row r="410" spans="3:4" x14ac:dyDescent="0.25">
      <c r="C410" s="1"/>
      <c r="D410" s="1"/>
    </row>
    <row r="411" spans="3:4" x14ac:dyDescent="0.25">
      <c r="C411" s="1"/>
      <c r="D411" s="1"/>
    </row>
    <row r="412" spans="3:4" x14ac:dyDescent="0.25">
      <c r="C412" s="1"/>
      <c r="D412" s="1"/>
    </row>
    <row r="413" spans="3:4" x14ac:dyDescent="0.25">
      <c r="C413" s="1"/>
      <c r="D413" s="1"/>
    </row>
    <row r="414" spans="3:4" x14ac:dyDescent="0.25">
      <c r="C414" s="1"/>
      <c r="D414" s="1"/>
    </row>
    <row r="415" spans="3:4" x14ac:dyDescent="0.25">
      <c r="C415" s="1"/>
      <c r="D415" s="1"/>
    </row>
    <row r="416" spans="3:4" x14ac:dyDescent="0.25">
      <c r="C416" s="1"/>
      <c r="D416" s="1"/>
    </row>
    <row r="417" spans="3:4" x14ac:dyDescent="0.25">
      <c r="C417" s="1"/>
      <c r="D417" s="1"/>
    </row>
    <row r="418" spans="3:4" x14ac:dyDescent="0.25">
      <c r="C418" s="1"/>
      <c r="D418" s="1"/>
    </row>
    <row r="419" spans="3:4" x14ac:dyDescent="0.25">
      <c r="C419" s="1"/>
      <c r="D419" s="1"/>
    </row>
    <row r="420" spans="3:4" x14ac:dyDescent="0.25">
      <c r="C420" s="1"/>
      <c r="D420" s="1"/>
    </row>
    <row r="421" spans="3:4" x14ac:dyDescent="0.25">
      <c r="C421" s="1"/>
      <c r="D421" s="1"/>
    </row>
    <row r="422" spans="3:4" x14ac:dyDescent="0.25">
      <c r="C422" s="1"/>
      <c r="D422" s="1"/>
    </row>
    <row r="423" spans="3:4" x14ac:dyDescent="0.25">
      <c r="C423" s="1"/>
      <c r="D423" s="1"/>
    </row>
    <row r="424" spans="3:4" x14ac:dyDescent="0.25">
      <c r="C424" s="1"/>
      <c r="D424" s="1"/>
    </row>
    <row r="425" spans="3:4" x14ac:dyDescent="0.25">
      <c r="C425" s="1"/>
      <c r="D425" s="1"/>
    </row>
    <row r="426" spans="3:4" x14ac:dyDescent="0.25">
      <c r="C426" s="1"/>
      <c r="D426" s="1"/>
    </row>
    <row r="427" spans="3:4" x14ac:dyDescent="0.25">
      <c r="C427" s="1"/>
      <c r="D427" s="1"/>
    </row>
    <row r="428" spans="3:4" x14ac:dyDescent="0.25">
      <c r="C428" s="1"/>
      <c r="D428" s="1"/>
    </row>
    <row r="429" spans="3:4" x14ac:dyDescent="0.25">
      <c r="C429" s="1"/>
      <c r="D429" s="1"/>
    </row>
    <row r="430" spans="3:4" x14ac:dyDescent="0.25">
      <c r="C430" s="1"/>
      <c r="D430" s="1"/>
    </row>
    <row r="431" spans="3:4" x14ac:dyDescent="0.25">
      <c r="C431" s="1"/>
      <c r="D431" s="1"/>
    </row>
    <row r="432" spans="3:4" x14ac:dyDescent="0.25">
      <c r="C432" s="1"/>
      <c r="D432" s="1"/>
    </row>
    <row r="433" spans="3:4" x14ac:dyDescent="0.25">
      <c r="C433" s="1"/>
      <c r="D433" s="1"/>
    </row>
    <row r="434" spans="3:4" x14ac:dyDescent="0.25">
      <c r="C434" s="1"/>
      <c r="D434" s="1"/>
    </row>
    <row r="435" spans="3:4" x14ac:dyDescent="0.25">
      <c r="C435" s="1"/>
      <c r="D435" s="1"/>
    </row>
    <row r="436" spans="3:4" x14ac:dyDescent="0.25">
      <c r="C436" s="1"/>
      <c r="D436" s="1"/>
    </row>
    <row r="437" spans="3:4" x14ac:dyDescent="0.25">
      <c r="C437" s="1"/>
      <c r="D437" s="1"/>
    </row>
    <row r="438" spans="3:4" x14ac:dyDescent="0.25">
      <c r="C438" s="1"/>
      <c r="D438" s="1"/>
    </row>
    <row r="439" spans="3:4" x14ac:dyDescent="0.25">
      <c r="C439" s="1"/>
      <c r="D439" s="1"/>
    </row>
    <row r="440" spans="3:4" x14ac:dyDescent="0.25">
      <c r="C440" s="1"/>
      <c r="D440" s="1"/>
    </row>
    <row r="441" spans="3:4" x14ac:dyDescent="0.25">
      <c r="C441" s="1"/>
      <c r="D441" s="1"/>
    </row>
    <row r="442" spans="3:4" x14ac:dyDescent="0.25">
      <c r="C442" s="1"/>
      <c r="D442" s="1"/>
    </row>
    <row r="443" spans="3:4" x14ac:dyDescent="0.25">
      <c r="C443" s="1"/>
      <c r="D443" s="1"/>
    </row>
    <row r="444" spans="3:4" x14ac:dyDescent="0.25">
      <c r="C444" s="1"/>
      <c r="D444" s="1"/>
    </row>
    <row r="445" spans="3:4" x14ac:dyDescent="0.25">
      <c r="C445" s="1"/>
      <c r="D445" s="1"/>
    </row>
    <row r="446" spans="3:4" x14ac:dyDescent="0.25">
      <c r="C446" s="1"/>
      <c r="D446" s="1"/>
    </row>
    <row r="447" spans="3:4" x14ac:dyDescent="0.25">
      <c r="C447" s="1"/>
      <c r="D447" s="1"/>
    </row>
    <row r="448" spans="3:4" x14ac:dyDescent="0.25">
      <c r="C448" s="1"/>
      <c r="D448" s="1"/>
    </row>
    <row r="449" spans="3:4" x14ac:dyDescent="0.25">
      <c r="C449" s="1"/>
      <c r="D449" s="1"/>
    </row>
    <row r="450" spans="3:4" x14ac:dyDescent="0.25">
      <c r="C450" s="1"/>
      <c r="D450" s="1"/>
    </row>
    <row r="451" spans="3:4" x14ac:dyDescent="0.25">
      <c r="C451" s="1"/>
      <c r="D451" s="1"/>
    </row>
    <row r="452" spans="3:4" x14ac:dyDescent="0.25">
      <c r="C452" s="1"/>
      <c r="D452" s="1"/>
    </row>
    <row r="453" spans="3:4" x14ac:dyDescent="0.25">
      <c r="C453" s="1"/>
      <c r="D453" s="1"/>
    </row>
    <row r="454" spans="3:4" x14ac:dyDescent="0.25">
      <c r="C454" s="1"/>
      <c r="D454" s="1"/>
    </row>
    <row r="455" spans="3:4" x14ac:dyDescent="0.25">
      <c r="C455" s="1"/>
      <c r="D455" s="1"/>
    </row>
    <row r="456" spans="3:4" x14ac:dyDescent="0.25">
      <c r="C456" s="1"/>
      <c r="D456" s="1"/>
    </row>
    <row r="457" spans="3:4" x14ac:dyDescent="0.25">
      <c r="C457" s="1"/>
      <c r="D457" s="1"/>
    </row>
    <row r="458" spans="3:4" x14ac:dyDescent="0.25">
      <c r="C458" s="1"/>
      <c r="D458" s="1"/>
    </row>
    <row r="459" spans="3:4" x14ac:dyDescent="0.25">
      <c r="C459" s="1"/>
      <c r="D459" s="1"/>
    </row>
    <row r="460" spans="3:4" x14ac:dyDescent="0.25">
      <c r="C460" s="1"/>
      <c r="D460" s="1"/>
    </row>
    <row r="461" spans="3:4" x14ac:dyDescent="0.25">
      <c r="C461" s="1"/>
      <c r="D461" s="1"/>
    </row>
    <row r="462" spans="3:4" x14ac:dyDescent="0.25">
      <c r="C462" s="1"/>
      <c r="D462" s="1"/>
    </row>
    <row r="463" spans="3:4" x14ac:dyDescent="0.25">
      <c r="C463" s="1"/>
      <c r="D463" s="1"/>
    </row>
    <row r="464" spans="3:4" x14ac:dyDescent="0.25">
      <c r="C464" s="1"/>
      <c r="D464" s="1"/>
    </row>
    <row r="465" spans="3:4" x14ac:dyDescent="0.25">
      <c r="C465" s="1"/>
      <c r="D465" s="1"/>
    </row>
    <row r="466" spans="3:4" x14ac:dyDescent="0.25">
      <c r="C466" s="1"/>
      <c r="D466" s="1"/>
    </row>
    <row r="467" spans="3:4" x14ac:dyDescent="0.25">
      <c r="C467" s="1"/>
      <c r="D467" s="1"/>
    </row>
    <row r="468" spans="3:4" x14ac:dyDescent="0.25">
      <c r="C468" s="1"/>
      <c r="D468" s="1"/>
    </row>
    <row r="469" spans="3:4" x14ac:dyDescent="0.25">
      <c r="C469" s="1"/>
      <c r="D469" s="1"/>
    </row>
    <row r="470" spans="3:4" x14ac:dyDescent="0.25">
      <c r="C470" s="1"/>
      <c r="D470" s="1"/>
    </row>
    <row r="471" spans="3:4" x14ac:dyDescent="0.25">
      <c r="C471" s="1"/>
      <c r="D471" s="1"/>
    </row>
    <row r="472" spans="3:4" x14ac:dyDescent="0.25">
      <c r="C472" s="1"/>
      <c r="D472" s="1"/>
    </row>
    <row r="473" spans="3:4" x14ac:dyDescent="0.25">
      <c r="C473" s="1"/>
      <c r="D473" s="1"/>
    </row>
    <row r="474" spans="3:4" x14ac:dyDescent="0.25">
      <c r="C474" s="1"/>
      <c r="D474" s="1"/>
    </row>
    <row r="475" spans="3:4" x14ac:dyDescent="0.25">
      <c r="C475" s="1"/>
      <c r="D475" s="1"/>
    </row>
    <row r="476" spans="3:4" x14ac:dyDescent="0.25">
      <c r="C476" s="1"/>
      <c r="D476" s="1"/>
    </row>
    <row r="477" spans="3:4" x14ac:dyDescent="0.25">
      <c r="C477" s="1"/>
      <c r="D477" s="1"/>
    </row>
    <row r="478" spans="3:4" x14ac:dyDescent="0.25">
      <c r="C478" s="1"/>
      <c r="D478" s="1"/>
    </row>
    <row r="479" spans="3:4" x14ac:dyDescent="0.25">
      <c r="C479" s="1"/>
      <c r="D479" s="1"/>
    </row>
    <row r="480" spans="3:4" x14ac:dyDescent="0.25">
      <c r="C480" s="1"/>
      <c r="D480" s="1"/>
    </row>
    <row r="481" spans="3:4" x14ac:dyDescent="0.25">
      <c r="C481" s="1"/>
      <c r="D481" s="1"/>
    </row>
    <row r="482" spans="3:4" x14ac:dyDescent="0.25">
      <c r="C482" s="1"/>
      <c r="D482" s="1"/>
    </row>
    <row r="483" spans="3:4" x14ac:dyDescent="0.25">
      <c r="C483" s="1"/>
      <c r="D483" s="1"/>
    </row>
    <row r="484" spans="3:4" x14ac:dyDescent="0.25">
      <c r="C484" s="1"/>
      <c r="D484" s="1"/>
    </row>
    <row r="485" spans="3:4" x14ac:dyDescent="0.25">
      <c r="C485" s="1"/>
      <c r="D485" s="1"/>
    </row>
    <row r="486" spans="3:4" x14ac:dyDescent="0.25">
      <c r="C486" s="1"/>
      <c r="D486" s="1"/>
    </row>
    <row r="487" spans="3:4" x14ac:dyDescent="0.25">
      <c r="C487" s="1"/>
      <c r="D487" s="1"/>
    </row>
    <row r="488" spans="3:4" x14ac:dyDescent="0.25">
      <c r="C488" s="1"/>
      <c r="D488" s="1"/>
    </row>
    <row r="489" spans="3:4" x14ac:dyDescent="0.25">
      <c r="C489" s="1"/>
      <c r="D489" s="1"/>
    </row>
    <row r="490" spans="3:4" x14ac:dyDescent="0.25">
      <c r="C490" s="1"/>
      <c r="D490" s="1"/>
    </row>
    <row r="491" spans="3:4" x14ac:dyDescent="0.25">
      <c r="C491" s="1"/>
      <c r="D491" s="1"/>
    </row>
    <row r="492" spans="3:4" x14ac:dyDescent="0.25">
      <c r="C492" s="1"/>
      <c r="D492" s="1"/>
    </row>
    <row r="493" spans="3:4" x14ac:dyDescent="0.25">
      <c r="C493" s="1"/>
      <c r="D493" s="1"/>
    </row>
    <row r="494" spans="3:4" x14ac:dyDescent="0.25">
      <c r="C494" s="1"/>
      <c r="D494" s="1"/>
    </row>
    <row r="495" spans="3:4" x14ac:dyDescent="0.25">
      <c r="C495" s="1"/>
      <c r="D495" s="1"/>
    </row>
    <row r="496" spans="3:4" x14ac:dyDescent="0.25">
      <c r="C496" s="1"/>
      <c r="D496" s="1"/>
    </row>
    <row r="497" spans="3:4" x14ac:dyDescent="0.25">
      <c r="C497" s="1"/>
      <c r="D497" s="1"/>
    </row>
    <row r="498" spans="3:4" x14ac:dyDescent="0.25">
      <c r="C498" s="1"/>
      <c r="D498" s="1"/>
    </row>
    <row r="499" spans="3:4" x14ac:dyDescent="0.25">
      <c r="C499" s="1"/>
      <c r="D499" s="1"/>
    </row>
    <row r="500" spans="3:4" x14ac:dyDescent="0.25">
      <c r="C500" s="1"/>
      <c r="D500" s="1"/>
    </row>
    <row r="501" spans="3:4" x14ac:dyDescent="0.25">
      <c r="C501" s="1"/>
      <c r="D501" s="1"/>
    </row>
    <row r="502" spans="3:4" x14ac:dyDescent="0.25">
      <c r="C502" s="1"/>
      <c r="D502" s="1"/>
    </row>
    <row r="503" spans="3:4" x14ac:dyDescent="0.25">
      <c r="C503" s="1"/>
      <c r="D503" s="1"/>
    </row>
    <row r="504" spans="3:4" x14ac:dyDescent="0.25">
      <c r="C504" s="1"/>
      <c r="D504" s="1"/>
    </row>
    <row r="505" spans="3:4" x14ac:dyDescent="0.25">
      <c r="C505" s="1"/>
      <c r="D505" s="1"/>
    </row>
    <row r="506" spans="3:4" x14ac:dyDescent="0.25">
      <c r="C506" s="1"/>
      <c r="D506" s="1"/>
    </row>
    <row r="507" spans="3:4" x14ac:dyDescent="0.25">
      <c r="C507" s="1"/>
      <c r="D507" s="1"/>
    </row>
    <row r="508" spans="3:4" x14ac:dyDescent="0.25">
      <c r="C508" s="1"/>
      <c r="D508" s="1"/>
    </row>
    <row r="509" spans="3:4" x14ac:dyDescent="0.25">
      <c r="C509" s="1"/>
      <c r="D509" s="1"/>
    </row>
    <row r="510" spans="3:4" x14ac:dyDescent="0.25">
      <c r="C510" s="1"/>
      <c r="D510" s="1"/>
    </row>
    <row r="511" spans="3:4" x14ac:dyDescent="0.25">
      <c r="C511" s="1"/>
      <c r="D511" s="1"/>
    </row>
    <row r="512" spans="3:4" x14ac:dyDescent="0.25">
      <c r="C512" s="1"/>
      <c r="D512" s="1"/>
    </row>
    <row r="513" spans="3:4" x14ac:dyDescent="0.25">
      <c r="C513" s="1"/>
      <c r="D513" s="1"/>
    </row>
    <row r="514" spans="3:4" x14ac:dyDescent="0.25">
      <c r="C514" s="1"/>
      <c r="D514" s="1"/>
    </row>
    <row r="515" spans="3:4" x14ac:dyDescent="0.25">
      <c r="C515" s="1"/>
      <c r="D515" s="1"/>
    </row>
    <row r="516" spans="3:4" x14ac:dyDescent="0.25">
      <c r="C516" s="1"/>
      <c r="D516" s="1"/>
    </row>
    <row r="517" spans="3:4" x14ac:dyDescent="0.25">
      <c r="C517" s="1"/>
      <c r="D517" s="1"/>
    </row>
    <row r="518" spans="3:4" x14ac:dyDescent="0.25">
      <c r="C518" s="1"/>
      <c r="D518" s="1"/>
    </row>
    <row r="519" spans="3:4" x14ac:dyDescent="0.25">
      <c r="C519" s="1"/>
      <c r="D519" s="1"/>
    </row>
    <row r="520" spans="3:4" x14ac:dyDescent="0.25">
      <c r="C520" s="1"/>
      <c r="D520" s="1"/>
    </row>
    <row r="521" spans="3:4" x14ac:dyDescent="0.25">
      <c r="C521" s="1"/>
      <c r="D521" s="1"/>
    </row>
    <row r="522" spans="3:4" x14ac:dyDescent="0.25">
      <c r="C522" s="1"/>
      <c r="D522" s="1"/>
    </row>
    <row r="523" spans="3:4" x14ac:dyDescent="0.25">
      <c r="C523" s="1"/>
      <c r="D523" s="1"/>
    </row>
    <row r="524" spans="3:4" x14ac:dyDescent="0.25">
      <c r="C524" s="1"/>
      <c r="D524" s="1"/>
    </row>
    <row r="525" spans="3:4" x14ac:dyDescent="0.25">
      <c r="C525" s="1"/>
      <c r="D525" s="1"/>
    </row>
    <row r="526" spans="3:4" x14ac:dyDescent="0.25">
      <c r="C526" s="1"/>
      <c r="D526" s="1"/>
    </row>
    <row r="527" spans="3:4" x14ac:dyDescent="0.25">
      <c r="C527" s="1"/>
      <c r="D527" s="1"/>
    </row>
    <row r="528" spans="3:4" x14ac:dyDescent="0.25">
      <c r="C528" s="1"/>
      <c r="D528" s="1"/>
    </row>
    <row r="529" spans="3:4" x14ac:dyDescent="0.25">
      <c r="C529" s="1"/>
      <c r="D529" s="1"/>
    </row>
    <row r="530" spans="3:4" x14ac:dyDescent="0.25">
      <c r="C530" s="1"/>
      <c r="D530" s="1"/>
    </row>
    <row r="531" spans="3:4" x14ac:dyDescent="0.25">
      <c r="C531" s="1"/>
      <c r="D531" s="1"/>
    </row>
    <row r="532" spans="3:4" x14ac:dyDescent="0.25">
      <c r="C532" s="1"/>
      <c r="D532" s="1"/>
    </row>
    <row r="533" spans="3:4" x14ac:dyDescent="0.25">
      <c r="C533" s="1"/>
      <c r="D533" s="1"/>
    </row>
    <row r="534" spans="3:4" x14ac:dyDescent="0.25">
      <c r="C534" s="1"/>
      <c r="D534" s="1"/>
    </row>
    <row r="535" spans="3:4" x14ac:dyDescent="0.25">
      <c r="C535" s="1"/>
      <c r="D535" s="1"/>
    </row>
    <row r="536" spans="3:4" x14ac:dyDescent="0.25">
      <c r="C536" s="1"/>
      <c r="D536" s="1"/>
    </row>
    <row r="537" spans="3:4" x14ac:dyDescent="0.25">
      <c r="C537" s="1"/>
      <c r="D537" s="1"/>
    </row>
    <row r="538" spans="3:4" x14ac:dyDescent="0.25">
      <c r="C538" s="1"/>
      <c r="D538" s="1"/>
    </row>
    <row r="539" spans="3:4" x14ac:dyDescent="0.25">
      <c r="C539" s="1"/>
      <c r="D539" s="1"/>
    </row>
    <row r="540" spans="3:4" x14ac:dyDescent="0.25">
      <c r="C540" s="1"/>
      <c r="D540" s="1"/>
    </row>
    <row r="541" spans="3:4" x14ac:dyDescent="0.25">
      <c r="C541" s="1"/>
      <c r="D541" s="1"/>
    </row>
    <row r="542" spans="3:4" x14ac:dyDescent="0.25">
      <c r="C542" s="1"/>
      <c r="D542" s="1"/>
    </row>
    <row r="543" spans="3:4" x14ac:dyDescent="0.25">
      <c r="C543" s="1"/>
      <c r="D543" s="1"/>
    </row>
    <row r="544" spans="3:4" x14ac:dyDescent="0.25">
      <c r="C544" s="1"/>
      <c r="D544" s="1"/>
    </row>
    <row r="545" spans="3:4" x14ac:dyDescent="0.25">
      <c r="C545" s="1"/>
      <c r="D545" s="1"/>
    </row>
    <row r="546" spans="3:4" x14ac:dyDescent="0.25">
      <c r="C546" s="1"/>
      <c r="D546" s="1"/>
    </row>
    <row r="547" spans="3:4" x14ac:dyDescent="0.25">
      <c r="C547" s="1"/>
      <c r="D547" s="1"/>
    </row>
    <row r="548" spans="3:4" x14ac:dyDescent="0.25">
      <c r="C548" s="1"/>
      <c r="D548" s="1"/>
    </row>
    <row r="549" spans="3:4" x14ac:dyDescent="0.25">
      <c r="C549" s="1"/>
      <c r="D549" s="1"/>
    </row>
    <row r="550" spans="3:4" x14ac:dyDescent="0.25">
      <c r="C550" s="1"/>
      <c r="D550" s="1"/>
    </row>
    <row r="551" spans="3:4" x14ac:dyDescent="0.25">
      <c r="C551" s="1"/>
      <c r="D551" s="1"/>
    </row>
    <row r="552" spans="3:4" x14ac:dyDescent="0.25">
      <c r="C552" s="1"/>
      <c r="D552" s="1"/>
    </row>
    <row r="553" spans="3:4" x14ac:dyDescent="0.25">
      <c r="C553" s="1"/>
      <c r="D553" s="1"/>
    </row>
    <row r="554" spans="3:4" x14ac:dyDescent="0.25">
      <c r="C554" s="1"/>
      <c r="D554" s="1"/>
    </row>
    <row r="555" spans="3:4" x14ac:dyDescent="0.25">
      <c r="C555" s="1"/>
      <c r="D555" s="1"/>
    </row>
    <row r="556" spans="3:4" x14ac:dyDescent="0.25">
      <c r="C556" s="1"/>
      <c r="D556" s="1"/>
    </row>
    <row r="557" spans="3:4" x14ac:dyDescent="0.25">
      <c r="C557" s="1"/>
      <c r="D557" s="1"/>
    </row>
    <row r="558" spans="3:4" x14ac:dyDescent="0.25">
      <c r="C558" s="1"/>
      <c r="D558" s="1"/>
    </row>
    <row r="559" spans="3:4" x14ac:dyDescent="0.25">
      <c r="C559" s="1"/>
      <c r="D559" s="1"/>
    </row>
    <row r="560" spans="3:4" x14ac:dyDescent="0.25">
      <c r="C560" s="1"/>
      <c r="D560" s="1"/>
    </row>
    <row r="561" spans="3:4" x14ac:dyDescent="0.25">
      <c r="C561" s="1"/>
      <c r="D561" s="1"/>
    </row>
    <row r="562" spans="3:4" x14ac:dyDescent="0.25">
      <c r="C562" s="1"/>
      <c r="D562" s="1"/>
    </row>
    <row r="563" spans="3:4" x14ac:dyDescent="0.25">
      <c r="C563" s="1"/>
      <c r="D563" s="1"/>
    </row>
    <row r="564" spans="3:4" x14ac:dyDescent="0.25">
      <c r="C564" s="1"/>
      <c r="D564" s="1"/>
    </row>
    <row r="565" spans="3:4" x14ac:dyDescent="0.25">
      <c r="C565" s="1"/>
      <c r="D565" s="1"/>
    </row>
    <row r="566" spans="3:4" x14ac:dyDescent="0.25">
      <c r="C566" s="1"/>
      <c r="D566" s="1"/>
    </row>
    <row r="567" spans="3:4" x14ac:dyDescent="0.25">
      <c r="C567" s="1"/>
      <c r="D567" s="1"/>
    </row>
    <row r="568" spans="3:4" x14ac:dyDescent="0.25">
      <c r="C568" s="1"/>
      <c r="D568" s="1"/>
    </row>
    <row r="569" spans="3:4" x14ac:dyDescent="0.25">
      <c r="C569" s="1"/>
      <c r="D569" s="1"/>
    </row>
    <row r="570" spans="3:4" x14ac:dyDescent="0.25">
      <c r="C570" s="1"/>
      <c r="D570" s="1"/>
    </row>
    <row r="571" spans="3:4" x14ac:dyDescent="0.25">
      <c r="C571" s="1"/>
      <c r="D571" s="1"/>
    </row>
    <row r="572" spans="3:4" x14ac:dyDescent="0.25">
      <c r="C572" s="1"/>
      <c r="D572" s="1"/>
    </row>
    <row r="573" spans="3:4" x14ac:dyDescent="0.25">
      <c r="C573" s="1"/>
      <c r="D573" s="1"/>
    </row>
    <row r="574" spans="3:4" x14ac:dyDescent="0.25">
      <c r="C574" s="1"/>
      <c r="D574" s="1"/>
    </row>
    <row r="575" spans="3:4" x14ac:dyDescent="0.25">
      <c r="C575" s="1"/>
      <c r="D575" s="1"/>
    </row>
    <row r="576" spans="3:4" x14ac:dyDescent="0.25">
      <c r="C576" s="1"/>
      <c r="D576" s="1"/>
    </row>
    <row r="577" spans="3:4" x14ac:dyDescent="0.25">
      <c r="C577" s="1"/>
      <c r="D577" s="1"/>
    </row>
    <row r="578" spans="3:4" x14ac:dyDescent="0.25">
      <c r="C578" s="1"/>
      <c r="D578" s="1"/>
    </row>
    <row r="579" spans="3:4" x14ac:dyDescent="0.25">
      <c r="C579" s="1"/>
      <c r="D579" s="1"/>
    </row>
    <row r="580" spans="3:4" x14ac:dyDescent="0.25">
      <c r="C580" s="1"/>
      <c r="D580" s="1"/>
    </row>
    <row r="581" spans="3:4" x14ac:dyDescent="0.25">
      <c r="C581" s="1"/>
      <c r="D581" s="1"/>
    </row>
    <row r="582" spans="3:4" x14ac:dyDescent="0.25">
      <c r="C582" s="1"/>
      <c r="D582" s="1"/>
    </row>
    <row r="583" spans="3:4" x14ac:dyDescent="0.25">
      <c r="C583" s="1"/>
      <c r="D583" s="1"/>
    </row>
    <row r="584" spans="3:4" x14ac:dyDescent="0.25">
      <c r="C584" s="1"/>
      <c r="D584" s="1"/>
    </row>
    <row r="585" spans="3:4" x14ac:dyDescent="0.25">
      <c r="C585" s="1"/>
      <c r="D585" s="1"/>
    </row>
    <row r="586" spans="3:4" x14ac:dyDescent="0.25">
      <c r="C586" s="1"/>
      <c r="D586" s="1"/>
    </row>
    <row r="587" spans="3:4" x14ac:dyDescent="0.25">
      <c r="C587" s="1"/>
      <c r="D587" s="1"/>
    </row>
    <row r="588" spans="3:4" x14ac:dyDescent="0.25">
      <c r="C588" s="1"/>
      <c r="D588" s="1"/>
    </row>
    <row r="589" spans="3:4" x14ac:dyDescent="0.25">
      <c r="C589" s="1"/>
      <c r="D589" s="1"/>
    </row>
    <row r="590" spans="3:4" x14ac:dyDescent="0.25">
      <c r="C590" s="1"/>
      <c r="D590" s="1"/>
    </row>
    <row r="591" spans="3:4" x14ac:dyDescent="0.25">
      <c r="C591" s="1"/>
      <c r="D591" s="1"/>
    </row>
    <row r="592" spans="3:4" x14ac:dyDescent="0.25">
      <c r="C592" s="1"/>
      <c r="D592" s="1"/>
    </row>
    <row r="593" spans="3:4" x14ac:dyDescent="0.25">
      <c r="C593" s="1"/>
      <c r="D593" s="1"/>
    </row>
    <row r="594" spans="3:4" x14ac:dyDescent="0.25">
      <c r="C594" s="1"/>
      <c r="D594" s="1"/>
    </row>
    <row r="595" spans="3:4" x14ac:dyDescent="0.25">
      <c r="C595" s="1"/>
      <c r="D595" s="1"/>
    </row>
    <row r="596" spans="3:4" x14ac:dyDescent="0.25">
      <c r="C596" s="1"/>
      <c r="D596" s="1"/>
    </row>
    <row r="597" spans="3:4" x14ac:dyDescent="0.25">
      <c r="C597" s="1"/>
      <c r="D597" s="1"/>
    </row>
    <row r="598" spans="3:4" x14ac:dyDescent="0.25">
      <c r="C598" s="1"/>
      <c r="D598" s="1"/>
    </row>
    <row r="599" spans="3:4" x14ac:dyDescent="0.25">
      <c r="C599" s="1"/>
      <c r="D599" s="1"/>
    </row>
    <row r="600" spans="3:4" x14ac:dyDescent="0.25">
      <c r="C600" s="1"/>
      <c r="D600" s="1"/>
    </row>
    <row r="601" spans="3:4" x14ac:dyDescent="0.25">
      <c r="C601" s="1"/>
      <c r="D601" s="1"/>
    </row>
    <row r="602" spans="3:4" x14ac:dyDescent="0.25">
      <c r="C602" s="1"/>
      <c r="D602" s="1"/>
    </row>
    <row r="603" spans="3:4" x14ac:dyDescent="0.25">
      <c r="C603" s="1"/>
      <c r="D603" s="1"/>
    </row>
    <row r="604" spans="3:4" x14ac:dyDescent="0.25">
      <c r="C604" s="1"/>
      <c r="D604" s="1"/>
    </row>
    <row r="605" spans="3:4" x14ac:dyDescent="0.25">
      <c r="C605" s="1"/>
      <c r="D605" s="1"/>
    </row>
    <row r="606" spans="3:4" x14ac:dyDescent="0.25">
      <c r="C606" s="1"/>
      <c r="D606" s="1"/>
    </row>
    <row r="607" spans="3:4" x14ac:dyDescent="0.25">
      <c r="C607" s="1"/>
      <c r="D607" s="1"/>
    </row>
    <row r="608" spans="3:4" x14ac:dyDescent="0.25">
      <c r="C608" s="1"/>
      <c r="D608" s="1"/>
    </row>
    <row r="609" spans="3:4" x14ac:dyDescent="0.25">
      <c r="C609" s="1"/>
      <c r="D609" s="1"/>
    </row>
    <row r="610" spans="3:4" x14ac:dyDescent="0.25">
      <c r="C610" s="1"/>
      <c r="D610" s="1"/>
    </row>
    <row r="611" spans="3:4" x14ac:dyDescent="0.25">
      <c r="C611" s="1"/>
      <c r="D611" s="1"/>
    </row>
    <row r="612" spans="3:4" x14ac:dyDescent="0.25">
      <c r="C612" s="1"/>
      <c r="D612" s="1"/>
    </row>
    <row r="613" spans="3:4" x14ac:dyDescent="0.25">
      <c r="C613" s="1"/>
      <c r="D613" s="1"/>
    </row>
    <row r="614" spans="3:4" x14ac:dyDescent="0.25">
      <c r="C614" s="1"/>
      <c r="D614" s="1"/>
    </row>
    <row r="615" spans="3:4" x14ac:dyDescent="0.25">
      <c r="C615" s="1"/>
      <c r="D615" s="1"/>
    </row>
    <row r="616" spans="3:4" x14ac:dyDescent="0.25">
      <c r="C616" s="1"/>
      <c r="D616" s="1"/>
    </row>
    <row r="617" spans="3:4" x14ac:dyDescent="0.25">
      <c r="C617" s="1"/>
      <c r="D617" s="1"/>
    </row>
    <row r="618" spans="3:4" x14ac:dyDescent="0.25">
      <c r="C618" s="1"/>
      <c r="D618" s="1"/>
    </row>
    <row r="619" spans="3:4" x14ac:dyDescent="0.25">
      <c r="C619" s="1"/>
      <c r="D619" s="1"/>
    </row>
    <row r="620" spans="3:4" x14ac:dyDescent="0.25">
      <c r="C620" s="1"/>
      <c r="D620" s="1"/>
    </row>
    <row r="621" spans="3:4" x14ac:dyDescent="0.25">
      <c r="C621" s="1"/>
      <c r="D621" s="1"/>
    </row>
    <row r="622" spans="3:4" x14ac:dyDescent="0.25">
      <c r="C622" s="1"/>
      <c r="D622" s="1"/>
    </row>
    <row r="623" spans="3:4" x14ac:dyDescent="0.25">
      <c r="C623" s="1"/>
      <c r="D623" s="1"/>
    </row>
    <row r="624" spans="3:4" x14ac:dyDescent="0.25">
      <c r="C624" s="1"/>
      <c r="D624" s="1"/>
    </row>
    <row r="625" spans="3:4" x14ac:dyDescent="0.25">
      <c r="C625" s="1"/>
      <c r="D625" s="1"/>
    </row>
    <row r="626" spans="3:4" x14ac:dyDescent="0.25">
      <c r="C626" s="1"/>
      <c r="D626" s="1"/>
    </row>
    <row r="627" spans="3:4" x14ac:dyDescent="0.25">
      <c r="C627" s="1"/>
      <c r="D627" s="1"/>
    </row>
    <row r="628" spans="3:4" x14ac:dyDescent="0.25">
      <c r="C628" s="1"/>
      <c r="D628" s="1"/>
    </row>
    <row r="629" spans="3:4" x14ac:dyDescent="0.25">
      <c r="C629" s="1"/>
      <c r="D629" s="1"/>
    </row>
    <row r="630" spans="3:4" x14ac:dyDescent="0.25">
      <c r="C630" s="1"/>
      <c r="D630" s="1"/>
    </row>
    <row r="631" spans="3:4" x14ac:dyDescent="0.25">
      <c r="C631" s="1"/>
      <c r="D631" s="1"/>
    </row>
    <row r="632" spans="3:4" x14ac:dyDescent="0.25">
      <c r="C632" s="1"/>
      <c r="D632" s="1"/>
    </row>
    <row r="633" spans="3:4" x14ac:dyDescent="0.25">
      <c r="C633" s="1"/>
      <c r="D633" s="1"/>
    </row>
    <row r="634" spans="3:4" x14ac:dyDescent="0.25">
      <c r="C634" s="1"/>
      <c r="D634" s="1"/>
    </row>
    <row r="635" spans="3:4" x14ac:dyDescent="0.25">
      <c r="C635" s="1"/>
      <c r="D635" s="1"/>
    </row>
    <row r="636" spans="3:4" x14ac:dyDescent="0.25">
      <c r="C636" s="1"/>
      <c r="D636" s="1"/>
    </row>
    <row r="637" spans="3:4" x14ac:dyDescent="0.25">
      <c r="C637" s="1"/>
      <c r="D637" s="1"/>
    </row>
    <row r="638" spans="3:4" x14ac:dyDescent="0.25">
      <c r="C638" s="1"/>
      <c r="D638" s="1"/>
    </row>
    <row r="639" spans="3:4" x14ac:dyDescent="0.25">
      <c r="C639" s="1"/>
      <c r="D639" s="1"/>
    </row>
    <row r="640" spans="3:4" x14ac:dyDescent="0.25">
      <c r="C640" s="1"/>
      <c r="D640" s="1"/>
    </row>
    <row r="641" spans="3:4" x14ac:dyDescent="0.25">
      <c r="C641" s="1"/>
      <c r="D641" s="1"/>
    </row>
    <row r="642" spans="3:4" x14ac:dyDescent="0.25">
      <c r="C642" s="1"/>
      <c r="D642" s="1"/>
    </row>
    <row r="643" spans="3:4" x14ac:dyDescent="0.25">
      <c r="C643" s="1"/>
      <c r="D643" s="1"/>
    </row>
    <row r="644" spans="3:4" x14ac:dyDescent="0.25">
      <c r="C644" s="1"/>
      <c r="D644" s="1"/>
    </row>
    <row r="645" spans="3:4" x14ac:dyDescent="0.25">
      <c r="C645" s="1"/>
      <c r="D645" s="1"/>
    </row>
    <row r="646" spans="3:4" x14ac:dyDescent="0.25">
      <c r="C646" s="1"/>
      <c r="D646" s="1"/>
    </row>
    <row r="647" spans="3:4" x14ac:dyDescent="0.25">
      <c r="C647" s="1"/>
      <c r="D647" s="1"/>
    </row>
    <row r="648" spans="3:4" x14ac:dyDescent="0.25">
      <c r="C648" s="1"/>
      <c r="D648" s="1"/>
    </row>
    <row r="649" spans="3:4" x14ac:dyDescent="0.25">
      <c r="C649" s="1"/>
      <c r="D649" s="1"/>
    </row>
    <row r="650" spans="3:4" x14ac:dyDescent="0.25">
      <c r="C650" s="1"/>
      <c r="D650" s="1"/>
    </row>
    <row r="651" spans="3:4" x14ac:dyDescent="0.25">
      <c r="C651" s="1"/>
      <c r="D651" s="1"/>
    </row>
    <row r="652" spans="3:4" x14ac:dyDescent="0.25">
      <c r="C652" s="1"/>
      <c r="D652" s="1"/>
    </row>
    <row r="653" spans="3:4" x14ac:dyDescent="0.25">
      <c r="C653" s="1"/>
      <c r="D653" s="1"/>
    </row>
    <row r="654" spans="3:4" x14ac:dyDescent="0.25">
      <c r="C654" s="1"/>
      <c r="D654" s="1"/>
    </row>
    <row r="655" spans="3:4" x14ac:dyDescent="0.25">
      <c r="C655" s="1"/>
      <c r="D655" s="1"/>
    </row>
    <row r="656" spans="3:4" x14ac:dyDescent="0.25">
      <c r="C656" s="1"/>
      <c r="D656" s="1"/>
    </row>
    <row r="657" spans="3:4" x14ac:dyDescent="0.25">
      <c r="C657" s="1"/>
      <c r="D657" s="1"/>
    </row>
    <row r="658" spans="3:4" x14ac:dyDescent="0.25">
      <c r="C658" s="1"/>
      <c r="D658" s="1"/>
    </row>
    <row r="659" spans="3:4" x14ac:dyDescent="0.25">
      <c r="C659" s="1"/>
      <c r="D659" s="1"/>
    </row>
    <row r="660" spans="3:4" x14ac:dyDescent="0.25">
      <c r="C660" s="1"/>
      <c r="D660" s="1"/>
    </row>
    <row r="661" spans="3:4" x14ac:dyDescent="0.25">
      <c r="C661" s="1"/>
      <c r="D661" s="1"/>
    </row>
    <row r="662" spans="3:4" x14ac:dyDescent="0.25">
      <c r="C662" s="1"/>
      <c r="D662" s="1"/>
    </row>
    <row r="663" spans="3:4" x14ac:dyDescent="0.25">
      <c r="C663" s="1"/>
      <c r="D663" s="1"/>
    </row>
    <row r="664" spans="3:4" x14ac:dyDescent="0.25">
      <c r="C664" s="1"/>
      <c r="D664" s="1"/>
    </row>
    <row r="665" spans="3:4" x14ac:dyDescent="0.25">
      <c r="C665" s="1"/>
      <c r="D665" s="1"/>
    </row>
    <row r="666" spans="3:4" x14ac:dyDescent="0.25">
      <c r="C666" s="1"/>
      <c r="D666" s="1"/>
    </row>
    <row r="667" spans="3:4" x14ac:dyDescent="0.25">
      <c r="C667" s="1"/>
      <c r="D667" s="1"/>
    </row>
    <row r="668" spans="3:4" x14ac:dyDescent="0.25">
      <c r="C668" s="1"/>
      <c r="D668" s="1"/>
    </row>
    <row r="669" spans="3:4" x14ac:dyDescent="0.25">
      <c r="C669" s="1"/>
      <c r="D669" s="1"/>
    </row>
    <row r="670" spans="3:4" x14ac:dyDescent="0.25">
      <c r="C670" s="1"/>
      <c r="D670" s="1"/>
    </row>
    <row r="671" spans="3:4" x14ac:dyDescent="0.25">
      <c r="C671" s="1"/>
      <c r="D671" s="1"/>
    </row>
    <row r="672" spans="3:4"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row r="1621" spans="3:4" x14ac:dyDescent="0.25">
      <c r="C1621" s="1"/>
      <c r="D1621" s="1"/>
    </row>
    <row r="1622" spans="3:4" x14ac:dyDescent="0.25">
      <c r="C1622" s="1"/>
      <c r="D1622" s="1"/>
    </row>
    <row r="1623" spans="3:4" x14ac:dyDescent="0.25">
      <c r="C1623" s="1"/>
      <c r="D1623" s="1"/>
    </row>
    <row r="1624" spans="3:4" x14ac:dyDescent="0.25">
      <c r="C1624" s="1"/>
      <c r="D1624" s="1"/>
    </row>
    <row r="1625" spans="3:4" x14ac:dyDescent="0.25">
      <c r="C1625" s="1"/>
      <c r="D1625" s="1"/>
    </row>
    <row r="1626" spans="3:4" x14ac:dyDescent="0.25">
      <c r="C1626" s="1"/>
      <c r="D1626" s="1"/>
    </row>
    <row r="1627" spans="3:4" x14ac:dyDescent="0.25">
      <c r="C1627" s="1"/>
      <c r="D1627" s="1"/>
    </row>
    <row r="1628" spans="3:4" x14ac:dyDescent="0.25">
      <c r="C1628" s="1"/>
      <c r="D1628" s="1"/>
    </row>
    <row r="1629" spans="3:4" x14ac:dyDescent="0.25">
      <c r="C1629" s="1"/>
      <c r="D1629" s="1"/>
    </row>
    <row r="1630" spans="3:4" x14ac:dyDescent="0.25">
      <c r="C1630" s="1"/>
      <c r="D1630" s="1"/>
    </row>
    <row r="1631" spans="3:4" x14ac:dyDescent="0.25">
      <c r="C1631" s="1"/>
      <c r="D1631" s="1"/>
    </row>
    <row r="1632" spans="3:4" x14ac:dyDescent="0.25">
      <c r="C1632" s="1"/>
      <c r="D1632" s="1"/>
    </row>
    <row r="1633" spans="3:4" x14ac:dyDescent="0.25">
      <c r="C1633" s="1"/>
      <c r="D1633" s="1"/>
    </row>
    <row r="1634" spans="3:4" x14ac:dyDescent="0.25">
      <c r="C1634" s="1"/>
      <c r="D1634" s="1"/>
    </row>
    <row r="1635" spans="3:4" x14ac:dyDescent="0.25">
      <c r="C1635" s="1"/>
      <c r="D1635" s="1"/>
    </row>
    <row r="1636" spans="3:4" x14ac:dyDescent="0.25">
      <c r="C1636" s="1"/>
      <c r="D1636" s="1"/>
    </row>
    <row r="1637" spans="3:4" x14ac:dyDescent="0.25">
      <c r="C1637" s="1"/>
      <c r="D1637" s="1"/>
    </row>
    <row r="1638" spans="3:4" x14ac:dyDescent="0.25">
      <c r="C1638" s="1"/>
      <c r="D1638" s="1"/>
    </row>
    <row r="1639" spans="3:4" x14ac:dyDescent="0.25">
      <c r="C1639" s="1"/>
      <c r="D1639" s="1"/>
    </row>
    <row r="1640" spans="3:4" x14ac:dyDescent="0.25">
      <c r="C1640" s="1"/>
      <c r="D1640" s="1"/>
    </row>
    <row r="1641" spans="3:4" x14ac:dyDescent="0.25">
      <c r="C1641" s="1"/>
      <c r="D1641" s="1"/>
    </row>
    <row r="1642" spans="3:4" x14ac:dyDescent="0.25">
      <c r="C1642" s="1"/>
      <c r="D1642" s="1"/>
    </row>
    <row r="1643" spans="3:4" x14ac:dyDescent="0.25">
      <c r="C1643" s="1"/>
      <c r="D1643" s="1"/>
    </row>
    <row r="1644" spans="3:4" x14ac:dyDescent="0.25">
      <c r="C1644" s="1"/>
      <c r="D1644" s="1"/>
    </row>
    <row r="1645" spans="3:4" x14ac:dyDescent="0.25">
      <c r="C1645" s="1"/>
      <c r="D1645" s="1"/>
    </row>
    <row r="1646" spans="3:4" x14ac:dyDescent="0.25">
      <c r="C1646" s="1"/>
      <c r="D1646" s="1"/>
    </row>
    <row r="1647" spans="3:4" x14ac:dyDescent="0.25">
      <c r="C1647" s="1"/>
      <c r="D1647" s="1"/>
    </row>
    <row r="1648" spans="3:4" x14ac:dyDescent="0.25">
      <c r="C1648" s="1"/>
      <c r="D1648" s="1"/>
    </row>
    <row r="1649" spans="3:4" x14ac:dyDescent="0.25">
      <c r="C1649" s="1"/>
      <c r="D1649" s="1"/>
    </row>
    <row r="1650" spans="3:4" x14ac:dyDescent="0.25">
      <c r="C1650" s="1"/>
      <c r="D1650" s="1"/>
    </row>
    <row r="1651" spans="3:4" x14ac:dyDescent="0.25">
      <c r="C1651" s="1"/>
      <c r="D1651" s="1"/>
    </row>
    <row r="1652" spans="3:4" x14ac:dyDescent="0.25">
      <c r="C1652" s="1"/>
      <c r="D1652" s="1"/>
    </row>
    <row r="1653" spans="3:4" x14ac:dyDescent="0.25">
      <c r="C1653" s="1"/>
      <c r="D1653" s="1"/>
    </row>
    <row r="1654" spans="3:4" x14ac:dyDescent="0.25">
      <c r="C1654" s="1"/>
      <c r="D1654" s="1"/>
    </row>
    <row r="1655" spans="3:4" x14ac:dyDescent="0.25">
      <c r="C1655" s="1"/>
      <c r="D1655" s="1"/>
    </row>
    <row r="1656" spans="3:4" x14ac:dyDescent="0.25">
      <c r="C1656" s="1"/>
      <c r="D1656" s="1"/>
    </row>
    <row r="1657" spans="3:4" x14ac:dyDescent="0.25">
      <c r="C1657" s="1"/>
      <c r="D1657" s="1"/>
    </row>
    <row r="1658" spans="3:4" x14ac:dyDescent="0.25">
      <c r="C1658" s="1"/>
      <c r="D1658" s="1"/>
    </row>
    <row r="1659" spans="3:4" x14ac:dyDescent="0.25">
      <c r="C1659" s="1"/>
      <c r="D1659" s="1"/>
    </row>
    <row r="1660" spans="3:4" x14ac:dyDescent="0.25">
      <c r="C1660" s="1"/>
      <c r="D1660" s="1"/>
    </row>
    <row r="1661" spans="3:4" x14ac:dyDescent="0.25">
      <c r="C1661" s="1"/>
      <c r="D1661" s="1"/>
    </row>
    <row r="1662" spans="3:4" x14ac:dyDescent="0.25">
      <c r="C1662" s="1"/>
      <c r="D1662" s="1"/>
    </row>
    <row r="1663" spans="3:4" x14ac:dyDescent="0.25">
      <c r="C1663" s="1"/>
      <c r="D1663" s="1"/>
    </row>
    <row r="1664" spans="3:4" x14ac:dyDescent="0.25">
      <c r="C1664" s="1"/>
      <c r="D1664" s="1"/>
    </row>
    <row r="1665" spans="3:4" x14ac:dyDescent="0.25">
      <c r="C1665" s="1"/>
      <c r="D1665" s="1"/>
    </row>
    <row r="1666" spans="3:4" x14ac:dyDescent="0.25">
      <c r="C1666" s="1"/>
      <c r="D1666" s="1"/>
    </row>
    <row r="1667" spans="3:4" x14ac:dyDescent="0.25">
      <c r="C1667" s="1"/>
      <c r="D1667" s="1"/>
    </row>
    <row r="1668" spans="3:4" x14ac:dyDescent="0.25">
      <c r="C1668" s="1"/>
      <c r="D1668" s="1"/>
    </row>
    <row r="1669" spans="3:4" x14ac:dyDescent="0.25">
      <c r="C1669" s="1"/>
      <c r="D1669" s="1"/>
    </row>
    <row r="1670" spans="3:4" x14ac:dyDescent="0.25">
      <c r="C1670" s="1"/>
      <c r="D1670" s="1"/>
    </row>
    <row r="1671" spans="3:4" x14ac:dyDescent="0.25">
      <c r="C1671" s="1"/>
      <c r="D1671" s="1"/>
    </row>
    <row r="1672" spans="3:4" x14ac:dyDescent="0.25">
      <c r="C1672" s="1"/>
      <c r="D1672" s="1"/>
    </row>
    <row r="1673" spans="3:4" x14ac:dyDescent="0.25">
      <c r="C1673" s="1"/>
      <c r="D1673" s="1"/>
    </row>
    <row r="1674" spans="3:4" x14ac:dyDescent="0.25">
      <c r="C1674" s="1"/>
      <c r="D1674" s="1"/>
    </row>
    <row r="1675" spans="3:4" x14ac:dyDescent="0.25">
      <c r="C1675" s="1"/>
      <c r="D1675" s="1"/>
    </row>
    <row r="1676" spans="3:4" x14ac:dyDescent="0.25">
      <c r="C1676" s="1"/>
      <c r="D1676" s="1"/>
    </row>
    <row r="1677" spans="3:4" x14ac:dyDescent="0.25">
      <c r="C1677" s="1"/>
      <c r="D1677" s="1"/>
    </row>
    <row r="1678" spans="3:4" x14ac:dyDescent="0.25">
      <c r="C1678" s="1"/>
      <c r="D1678" s="1"/>
    </row>
    <row r="1679" spans="3:4" x14ac:dyDescent="0.25">
      <c r="C1679" s="1"/>
      <c r="D1679" s="1"/>
    </row>
    <row r="1680" spans="3:4" x14ac:dyDescent="0.25">
      <c r="C1680" s="1"/>
      <c r="D1680" s="1"/>
    </row>
    <row r="1681" spans="3:4" x14ac:dyDescent="0.25">
      <c r="C1681" s="1"/>
      <c r="D1681" s="1"/>
    </row>
    <row r="1682" spans="3:4" x14ac:dyDescent="0.25">
      <c r="C1682" s="1"/>
      <c r="D1682" s="1"/>
    </row>
    <row r="1683" spans="3:4" x14ac:dyDescent="0.25">
      <c r="C1683" s="1"/>
      <c r="D1683" s="1"/>
    </row>
    <row r="1684" spans="3:4" x14ac:dyDescent="0.25">
      <c r="C1684" s="1"/>
      <c r="D1684" s="1"/>
    </row>
    <row r="1685" spans="3:4" x14ac:dyDescent="0.25">
      <c r="C1685" s="1"/>
      <c r="D1685" s="1"/>
    </row>
    <row r="1686" spans="3:4" x14ac:dyDescent="0.25">
      <c r="C1686" s="1"/>
      <c r="D1686" s="1"/>
    </row>
    <row r="1687" spans="3:4" x14ac:dyDescent="0.25">
      <c r="C1687" s="1"/>
      <c r="D1687" s="1"/>
    </row>
    <row r="1688" spans="3:4" x14ac:dyDescent="0.25">
      <c r="C1688" s="1"/>
      <c r="D1688" s="1"/>
    </row>
    <row r="1689" spans="3:4" x14ac:dyDescent="0.25">
      <c r="C1689" s="1"/>
      <c r="D1689" s="1"/>
    </row>
    <row r="1690" spans="3:4" x14ac:dyDescent="0.25">
      <c r="C1690" s="1"/>
      <c r="D1690" s="1"/>
    </row>
    <row r="1691" spans="3:4" x14ac:dyDescent="0.25">
      <c r="C1691" s="1"/>
      <c r="D1691" s="1"/>
    </row>
    <row r="1692" spans="3:4" x14ac:dyDescent="0.25">
      <c r="C1692" s="1"/>
      <c r="D1692" s="1"/>
    </row>
    <row r="1693" spans="3:4" x14ac:dyDescent="0.25">
      <c r="C1693" s="1"/>
      <c r="D1693" s="1"/>
    </row>
    <row r="1694" spans="3:4" x14ac:dyDescent="0.25">
      <c r="C1694" s="1"/>
      <c r="D1694" s="1"/>
    </row>
    <row r="1695" spans="3:4" x14ac:dyDescent="0.25">
      <c r="C1695" s="1"/>
      <c r="D1695" s="1"/>
    </row>
    <row r="1696" spans="3:4" x14ac:dyDescent="0.25">
      <c r="C1696" s="1"/>
      <c r="D1696" s="1"/>
    </row>
    <row r="1697" spans="3:4" x14ac:dyDescent="0.25">
      <c r="C1697" s="1"/>
      <c r="D1697" s="1"/>
    </row>
    <row r="1698" spans="3:4" x14ac:dyDescent="0.25">
      <c r="C1698" s="1"/>
      <c r="D1698" s="1"/>
    </row>
    <row r="1699" spans="3:4" x14ac:dyDescent="0.25">
      <c r="C1699" s="1"/>
      <c r="D1699" s="1"/>
    </row>
    <row r="1700" spans="3:4" x14ac:dyDescent="0.25">
      <c r="C1700" s="1"/>
      <c r="D1700" s="1"/>
    </row>
    <row r="1701" spans="3:4" x14ac:dyDescent="0.25">
      <c r="C1701" s="1"/>
      <c r="D1701" s="1"/>
    </row>
    <row r="1702" spans="3:4" x14ac:dyDescent="0.25">
      <c r="C1702" s="1"/>
      <c r="D1702" s="1"/>
    </row>
    <row r="1703" spans="3:4" x14ac:dyDescent="0.25">
      <c r="C1703" s="1"/>
      <c r="D1703" s="1"/>
    </row>
    <row r="1704" spans="3:4" x14ac:dyDescent="0.25">
      <c r="C1704" s="1"/>
      <c r="D1704" s="1"/>
    </row>
    <row r="1705" spans="3:4" x14ac:dyDescent="0.25">
      <c r="C1705" s="1"/>
      <c r="D1705" s="1"/>
    </row>
    <row r="1706" spans="3:4" x14ac:dyDescent="0.25">
      <c r="C1706" s="1"/>
      <c r="D1706" s="1"/>
    </row>
    <row r="1707" spans="3:4" x14ac:dyDescent="0.25">
      <c r="C1707" s="1"/>
      <c r="D1707" s="1"/>
    </row>
    <row r="1708" spans="3:4" x14ac:dyDescent="0.25">
      <c r="C1708" s="1"/>
      <c r="D1708" s="1"/>
    </row>
    <row r="1709" spans="3:4" x14ac:dyDescent="0.25">
      <c r="C1709" s="1"/>
      <c r="D1709" s="1"/>
    </row>
    <row r="1710" spans="3:4" x14ac:dyDescent="0.25">
      <c r="C1710" s="1"/>
      <c r="D1710" s="1"/>
    </row>
    <row r="1711" spans="3:4" x14ac:dyDescent="0.25">
      <c r="C1711" s="1"/>
      <c r="D1711" s="1"/>
    </row>
    <row r="1712" spans="3:4" x14ac:dyDescent="0.25">
      <c r="C1712" s="1"/>
      <c r="D1712" s="1"/>
    </row>
    <row r="1713" spans="3:4" x14ac:dyDescent="0.25">
      <c r="C1713" s="1"/>
      <c r="D1713" s="1"/>
    </row>
    <row r="1714" spans="3:4" x14ac:dyDescent="0.25">
      <c r="C1714" s="1"/>
      <c r="D1714" s="1"/>
    </row>
    <row r="1715" spans="3:4" x14ac:dyDescent="0.25">
      <c r="C1715" s="1"/>
      <c r="D1715" s="1"/>
    </row>
    <row r="1716" spans="3:4" x14ac:dyDescent="0.25">
      <c r="C1716" s="1"/>
      <c r="D1716" s="1"/>
    </row>
    <row r="1717" spans="3:4" x14ac:dyDescent="0.25">
      <c r="C1717" s="1"/>
      <c r="D1717" s="1"/>
    </row>
    <row r="1718" spans="3:4" x14ac:dyDescent="0.25">
      <c r="C1718" s="1"/>
      <c r="D1718" s="1"/>
    </row>
    <row r="1719" spans="3:4" x14ac:dyDescent="0.25">
      <c r="C1719" s="1"/>
      <c r="D1719" s="1"/>
    </row>
    <row r="1720" spans="3:4" x14ac:dyDescent="0.25">
      <c r="C1720" s="1"/>
      <c r="D1720" s="1"/>
    </row>
    <row r="1721" spans="3:4" x14ac:dyDescent="0.25">
      <c r="C1721" s="1"/>
      <c r="D1721" s="1"/>
    </row>
    <row r="1722" spans="3:4" x14ac:dyDescent="0.25">
      <c r="C1722" s="1"/>
      <c r="D1722" s="1"/>
    </row>
    <row r="1723" spans="3:4" x14ac:dyDescent="0.25">
      <c r="C1723" s="1"/>
      <c r="D1723" s="1"/>
    </row>
    <row r="1724" spans="3:4" x14ac:dyDescent="0.25">
      <c r="C1724" s="1"/>
      <c r="D1724" s="1"/>
    </row>
    <row r="1725" spans="3:4" x14ac:dyDescent="0.25">
      <c r="C1725" s="1"/>
      <c r="D1725" s="1"/>
    </row>
    <row r="1726" spans="3:4" x14ac:dyDescent="0.25">
      <c r="C1726" s="1"/>
      <c r="D1726" s="1"/>
    </row>
    <row r="1727" spans="3:4" x14ac:dyDescent="0.25">
      <c r="C1727" s="1"/>
      <c r="D1727" s="1"/>
    </row>
    <row r="1728" spans="3:4" x14ac:dyDescent="0.25">
      <c r="C1728" s="1"/>
      <c r="D1728" s="1"/>
    </row>
    <row r="1729" spans="3:4" x14ac:dyDescent="0.25">
      <c r="C1729" s="1"/>
      <c r="D1729" s="1"/>
    </row>
    <row r="1730" spans="3:4" x14ac:dyDescent="0.25">
      <c r="C1730" s="1"/>
      <c r="D1730" s="1"/>
    </row>
    <row r="1731" spans="3:4" x14ac:dyDescent="0.25">
      <c r="C1731" s="1"/>
      <c r="D1731" s="1"/>
    </row>
    <row r="1732" spans="3:4" x14ac:dyDescent="0.25">
      <c r="C1732" s="1"/>
      <c r="D1732" s="1"/>
    </row>
    <row r="1733" spans="3:4" x14ac:dyDescent="0.25">
      <c r="C1733" s="1"/>
      <c r="D1733" s="1"/>
    </row>
    <row r="1734" spans="3:4" x14ac:dyDescent="0.25">
      <c r="C1734" s="1"/>
      <c r="D1734" s="1"/>
    </row>
    <row r="1735" spans="3:4" x14ac:dyDescent="0.25">
      <c r="C1735" s="1"/>
      <c r="D1735" s="1"/>
    </row>
    <row r="1736" spans="3:4" x14ac:dyDescent="0.25">
      <c r="C1736" s="1"/>
      <c r="D1736" s="1"/>
    </row>
    <row r="1737" spans="3:4" x14ac:dyDescent="0.25">
      <c r="C1737" s="1"/>
      <c r="D1737" s="1"/>
    </row>
    <row r="1738" spans="3:4" x14ac:dyDescent="0.25">
      <c r="C1738" s="1"/>
      <c r="D1738" s="1"/>
    </row>
    <row r="1739" spans="3:4" x14ac:dyDescent="0.25">
      <c r="C1739" s="1"/>
      <c r="D1739" s="1"/>
    </row>
    <row r="1740" spans="3:4" x14ac:dyDescent="0.25">
      <c r="C1740" s="1"/>
      <c r="D1740" s="1"/>
    </row>
    <row r="1741" spans="3:4" x14ac:dyDescent="0.25">
      <c r="C1741" s="1"/>
      <c r="D1741" s="1"/>
    </row>
    <row r="1742" spans="3:4" x14ac:dyDescent="0.25">
      <c r="C1742" s="1"/>
      <c r="D1742" s="1"/>
    </row>
    <row r="1743" spans="3:4" x14ac:dyDescent="0.25">
      <c r="C1743" s="1"/>
      <c r="D1743" s="1"/>
    </row>
    <row r="1744" spans="3:4" x14ac:dyDescent="0.25">
      <c r="C1744" s="1"/>
      <c r="D1744" s="1"/>
    </row>
    <row r="1745" spans="3:4" x14ac:dyDescent="0.25">
      <c r="C1745" s="1"/>
      <c r="D1745" s="1"/>
    </row>
    <row r="1746" spans="3:4" x14ac:dyDescent="0.25">
      <c r="C1746" s="1"/>
      <c r="D1746" s="1"/>
    </row>
    <row r="1747" spans="3:4" x14ac:dyDescent="0.25">
      <c r="C1747" s="1"/>
      <c r="D1747" s="1"/>
    </row>
    <row r="1748" spans="3:4" x14ac:dyDescent="0.25">
      <c r="C1748" s="1"/>
      <c r="D1748" s="1"/>
    </row>
    <row r="1749" spans="3:4" x14ac:dyDescent="0.25">
      <c r="C1749" s="1"/>
      <c r="D1749" s="1"/>
    </row>
    <row r="1750" spans="3:4" x14ac:dyDescent="0.25">
      <c r="C1750" s="1"/>
      <c r="D1750" s="1"/>
    </row>
    <row r="1751" spans="3:4" x14ac:dyDescent="0.25">
      <c r="C1751" s="1"/>
      <c r="D1751" s="1"/>
    </row>
    <row r="1752" spans="3:4" x14ac:dyDescent="0.25">
      <c r="C1752" s="1"/>
      <c r="D1752" s="1"/>
    </row>
    <row r="1753" spans="3:4" x14ac:dyDescent="0.25">
      <c r="C1753" s="1"/>
      <c r="D1753" s="1"/>
    </row>
    <row r="1754" spans="3:4" x14ac:dyDescent="0.25">
      <c r="C1754" s="1"/>
      <c r="D1754" s="1"/>
    </row>
    <row r="1755" spans="3:4" x14ac:dyDescent="0.25">
      <c r="C1755" s="1"/>
      <c r="D1755" s="1"/>
    </row>
    <row r="1756" spans="3:4" x14ac:dyDescent="0.25">
      <c r="C1756" s="1"/>
      <c r="D1756" s="1"/>
    </row>
    <row r="1757" spans="3:4" x14ac:dyDescent="0.25">
      <c r="C1757" s="1"/>
      <c r="D1757" s="1"/>
    </row>
    <row r="1758" spans="3:4" x14ac:dyDescent="0.25">
      <c r="C1758" s="1"/>
      <c r="D1758" s="1"/>
    </row>
    <row r="1759" spans="3:4" x14ac:dyDescent="0.25">
      <c r="C1759" s="1"/>
      <c r="D1759" s="1"/>
    </row>
    <row r="1760" spans="3:4" x14ac:dyDescent="0.25">
      <c r="C1760" s="1"/>
      <c r="D1760" s="1"/>
    </row>
    <row r="1761" spans="3:4" x14ac:dyDescent="0.25">
      <c r="C1761" s="1"/>
      <c r="D1761" s="1"/>
    </row>
    <row r="1762" spans="3:4" x14ac:dyDescent="0.25">
      <c r="C1762" s="1"/>
      <c r="D1762" s="1"/>
    </row>
    <row r="1763" spans="3:4" x14ac:dyDescent="0.25">
      <c r="C1763" s="1"/>
      <c r="D1763" s="1"/>
    </row>
    <row r="1764" spans="3:4" x14ac:dyDescent="0.25">
      <c r="C1764" s="1"/>
      <c r="D1764" s="1"/>
    </row>
    <row r="1765" spans="3:4" x14ac:dyDescent="0.25">
      <c r="C1765" s="1"/>
      <c r="D1765" s="1"/>
    </row>
    <row r="1766" spans="3:4" x14ac:dyDescent="0.25">
      <c r="C1766" s="1"/>
      <c r="D1766" s="1"/>
    </row>
    <row r="1767" spans="3:4" x14ac:dyDescent="0.25">
      <c r="C1767" s="1"/>
      <c r="D1767" s="1"/>
    </row>
    <row r="1768" spans="3:4" x14ac:dyDescent="0.25">
      <c r="C1768" s="1"/>
      <c r="D1768" s="1"/>
    </row>
    <row r="1769" spans="3:4" x14ac:dyDescent="0.25">
      <c r="C1769" s="1"/>
      <c r="D1769" s="1"/>
    </row>
    <row r="1770" spans="3:4" x14ac:dyDescent="0.25">
      <c r="C1770" s="1"/>
      <c r="D1770" s="1"/>
    </row>
    <row r="1771" spans="3:4" x14ac:dyDescent="0.25">
      <c r="C1771" s="1"/>
      <c r="D1771" s="1"/>
    </row>
    <row r="1772" spans="3:4" x14ac:dyDescent="0.25">
      <c r="C1772" s="1"/>
      <c r="D1772" s="1"/>
    </row>
    <row r="1773" spans="3:4" x14ac:dyDescent="0.25">
      <c r="C1773" s="1"/>
      <c r="D1773" s="1"/>
    </row>
    <row r="1774" spans="3:4" x14ac:dyDescent="0.25">
      <c r="C1774" s="1"/>
      <c r="D1774" s="1"/>
    </row>
    <row r="1775" spans="3:4" x14ac:dyDescent="0.25">
      <c r="C1775" s="1"/>
      <c r="D1775" s="1"/>
    </row>
    <row r="1776" spans="3:4" x14ac:dyDescent="0.25">
      <c r="C1776" s="1"/>
      <c r="D1776" s="1"/>
    </row>
    <row r="1777" spans="3:4" x14ac:dyDescent="0.25">
      <c r="C1777" s="1"/>
      <c r="D1777" s="1"/>
    </row>
    <row r="1778" spans="3:4" x14ac:dyDescent="0.25">
      <c r="C1778" s="1"/>
      <c r="D1778" s="1"/>
    </row>
    <row r="1779" spans="3:4" x14ac:dyDescent="0.25">
      <c r="C1779" s="1"/>
      <c r="D1779" s="1"/>
    </row>
    <row r="1780" spans="3:4" x14ac:dyDescent="0.25">
      <c r="C1780" s="1"/>
      <c r="D1780" s="1"/>
    </row>
    <row r="1781" spans="3:4" x14ac:dyDescent="0.25">
      <c r="C1781" s="1"/>
      <c r="D1781" s="1"/>
    </row>
    <row r="1782" spans="3:4" x14ac:dyDescent="0.25">
      <c r="C1782" s="1"/>
      <c r="D1782" s="1"/>
    </row>
    <row r="1783" spans="3:4" x14ac:dyDescent="0.25">
      <c r="C1783" s="1"/>
      <c r="D1783" s="1"/>
    </row>
    <row r="1784" spans="3:4" x14ac:dyDescent="0.25">
      <c r="C1784" s="1"/>
      <c r="D1784" s="1"/>
    </row>
    <row r="1785" spans="3:4" x14ac:dyDescent="0.25">
      <c r="C1785" s="1"/>
      <c r="D1785" s="1"/>
    </row>
    <row r="1786" spans="3:4" x14ac:dyDescent="0.25">
      <c r="C1786" s="1"/>
      <c r="D1786" s="1"/>
    </row>
    <row r="1787" spans="3:4" x14ac:dyDescent="0.25">
      <c r="C1787" s="1"/>
      <c r="D1787" s="1"/>
    </row>
    <row r="1788" spans="3:4" x14ac:dyDescent="0.25">
      <c r="C1788" s="1"/>
      <c r="D1788" s="1"/>
    </row>
    <row r="1789" spans="3:4" x14ac:dyDescent="0.25">
      <c r="C1789" s="1"/>
      <c r="D1789" s="1"/>
    </row>
    <row r="1790" spans="3:4" x14ac:dyDescent="0.25">
      <c r="C1790" s="1"/>
      <c r="D1790" s="1"/>
    </row>
    <row r="1791" spans="3:4" x14ac:dyDescent="0.25">
      <c r="C1791" s="1"/>
      <c r="D1791" s="1"/>
    </row>
    <row r="1792" spans="3:4" x14ac:dyDescent="0.25">
      <c r="C1792" s="1"/>
      <c r="D1792" s="1"/>
    </row>
    <row r="1793" spans="3:4" x14ac:dyDescent="0.25">
      <c r="C1793" s="1"/>
      <c r="D1793" s="1"/>
    </row>
    <row r="1794" spans="3:4" x14ac:dyDescent="0.25">
      <c r="C1794" s="1"/>
      <c r="D1794" s="1"/>
    </row>
    <row r="1795" spans="3:4" x14ac:dyDescent="0.25">
      <c r="C1795" s="1"/>
      <c r="D1795" s="1"/>
    </row>
    <row r="1796" spans="3:4" x14ac:dyDescent="0.25">
      <c r="C1796" s="1"/>
      <c r="D1796" s="1"/>
    </row>
    <row r="1797" spans="3:4" x14ac:dyDescent="0.25">
      <c r="C1797" s="1"/>
      <c r="D1797" s="1"/>
    </row>
    <row r="1798" spans="3:4" x14ac:dyDescent="0.25">
      <c r="C1798" s="1"/>
      <c r="D1798" s="1"/>
    </row>
    <row r="1799" spans="3:4" x14ac:dyDescent="0.25">
      <c r="C1799" s="1"/>
      <c r="D1799" s="1"/>
    </row>
    <row r="1800" spans="3:4" x14ac:dyDescent="0.25">
      <c r="C1800" s="1"/>
      <c r="D1800" s="1"/>
    </row>
    <row r="1801" spans="3:4" x14ac:dyDescent="0.25">
      <c r="C1801" s="1"/>
      <c r="D1801" s="1"/>
    </row>
    <row r="1802" spans="3:4" x14ac:dyDescent="0.25">
      <c r="C1802" s="1"/>
      <c r="D1802" s="1"/>
    </row>
    <row r="1803" spans="3:4" x14ac:dyDescent="0.25">
      <c r="C1803" s="1"/>
      <c r="D1803" s="1"/>
    </row>
    <row r="1804" spans="3:4" x14ac:dyDescent="0.25">
      <c r="C1804" s="1"/>
      <c r="D1804" s="1"/>
    </row>
    <row r="1805" spans="3:4" x14ac:dyDescent="0.25">
      <c r="C1805" s="1"/>
      <c r="D1805" s="1"/>
    </row>
    <row r="1806" spans="3:4" x14ac:dyDescent="0.25">
      <c r="C1806" s="1"/>
      <c r="D1806" s="1"/>
    </row>
    <row r="1807" spans="3:4" x14ac:dyDescent="0.25">
      <c r="C1807" s="1"/>
      <c r="D1807" s="1"/>
    </row>
    <row r="1808" spans="3:4" x14ac:dyDescent="0.25">
      <c r="C1808" s="1"/>
      <c r="D1808" s="1"/>
    </row>
    <row r="1809" spans="3:4" x14ac:dyDescent="0.25">
      <c r="C1809" s="1"/>
      <c r="D1809" s="1"/>
    </row>
    <row r="1810" spans="3:4" x14ac:dyDescent="0.25">
      <c r="C1810" s="1"/>
      <c r="D1810" s="1"/>
    </row>
    <row r="1811" spans="3:4" x14ac:dyDescent="0.25">
      <c r="C1811" s="1"/>
      <c r="D1811" s="1"/>
    </row>
    <row r="1812" spans="3:4" x14ac:dyDescent="0.25">
      <c r="C1812" s="1"/>
      <c r="D1812" s="1"/>
    </row>
    <row r="1813" spans="3:4" x14ac:dyDescent="0.25">
      <c r="C1813" s="1"/>
      <c r="D1813" s="1"/>
    </row>
    <row r="1814" spans="3:4" x14ac:dyDescent="0.25">
      <c r="C1814" s="1"/>
      <c r="D1814" s="1"/>
    </row>
    <row r="1815" spans="3:4" x14ac:dyDescent="0.25">
      <c r="C1815" s="1"/>
      <c r="D1815" s="1"/>
    </row>
    <row r="1816" spans="3:4" x14ac:dyDescent="0.25">
      <c r="C1816" s="1"/>
      <c r="D1816" s="1"/>
    </row>
    <row r="1817" spans="3:4" x14ac:dyDescent="0.25">
      <c r="C1817" s="1"/>
      <c r="D1817" s="1"/>
    </row>
    <row r="1818" spans="3:4" x14ac:dyDescent="0.25">
      <c r="C1818" s="1"/>
      <c r="D1818" s="1"/>
    </row>
    <row r="1819" spans="3:4" x14ac:dyDescent="0.25">
      <c r="C1819" s="1"/>
      <c r="D1819" s="1"/>
    </row>
    <row r="1820" spans="3:4" x14ac:dyDescent="0.25">
      <c r="C1820" s="1"/>
      <c r="D1820" s="1"/>
    </row>
    <row r="1821" spans="3:4" x14ac:dyDescent="0.25">
      <c r="C1821" s="1"/>
      <c r="D1821" s="1"/>
    </row>
    <row r="1822" spans="3:4" x14ac:dyDescent="0.25">
      <c r="C1822" s="1"/>
      <c r="D1822" s="1"/>
    </row>
    <row r="1823" spans="3:4" x14ac:dyDescent="0.25">
      <c r="C1823" s="1"/>
      <c r="D1823" s="1"/>
    </row>
    <row r="1824" spans="3:4" x14ac:dyDescent="0.25">
      <c r="C1824" s="1"/>
      <c r="D1824" s="1"/>
    </row>
    <row r="1825" spans="3:4" x14ac:dyDescent="0.25">
      <c r="C1825" s="1"/>
      <c r="D1825" s="1"/>
    </row>
    <row r="1826" spans="3:4" x14ac:dyDescent="0.25">
      <c r="C1826" s="1"/>
      <c r="D1826" s="1"/>
    </row>
    <row r="1827" spans="3:4" x14ac:dyDescent="0.25">
      <c r="C1827" s="1"/>
      <c r="D1827" s="1"/>
    </row>
    <row r="1828" spans="3:4" x14ac:dyDescent="0.25">
      <c r="C1828" s="1"/>
      <c r="D1828" s="1"/>
    </row>
    <row r="1829" spans="3:4" x14ac:dyDescent="0.25">
      <c r="C1829" s="1"/>
      <c r="D1829" s="1"/>
    </row>
    <row r="1830" spans="3:4" x14ac:dyDescent="0.25">
      <c r="C1830" s="1"/>
      <c r="D1830" s="1"/>
    </row>
    <row r="1831" spans="3:4" x14ac:dyDescent="0.25">
      <c r="C1831" s="1"/>
      <c r="D1831" s="1"/>
    </row>
    <row r="1832" spans="3:4" x14ac:dyDescent="0.25">
      <c r="C1832" s="1"/>
      <c r="D1832" s="1"/>
    </row>
    <row r="1833" spans="3:4" x14ac:dyDescent="0.25">
      <c r="C1833" s="1"/>
      <c r="D1833" s="1"/>
    </row>
    <row r="1834" spans="3:4" x14ac:dyDescent="0.25">
      <c r="C1834" s="1"/>
      <c r="D1834" s="1"/>
    </row>
    <row r="1835" spans="3:4" x14ac:dyDescent="0.25">
      <c r="C1835" s="1"/>
      <c r="D1835" s="1"/>
    </row>
    <row r="1836" spans="3:4" x14ac:dyDescent="0.25">
      <c r="C1836" s="1"/>
      <c r="D1836" s="1"/>
    </row>
    <row r="1837" spans="3:4" x14ac:dyDescent="0.25">
      <c r="C1837" s="1"/>
      <c r="D1837" s="1"/>
    </row>
    <row r="1838" spans="3:4" x14ac:dyDescent="0.25">
      <c r="C1838" s="1"/>
      <c r="D1838" s="1"/>
    </row>
    <row r="1839" spans="3:4" x14ac:dyDescent="0.25">
      <c r="C1839" s="1"/>
      <c r="D1839" s="1"/>
    </row>
    <row r="1840" spans="3:4" x14ac:dyDescent="0.25">
      <c r="C1840" s="1"/>
      <c r="D1840" s="1"/>
    </row>
    <row r="1841" spans="3:4" x14ac:dyDescent="0.25">
      <c r="C1841" s="1"/>
      <c r="D1841" s="1"/>
    </row>
    <row r="1842" spans="3:4" x14ac:dyDescent="0.25">
      <c r="C1842" s="1"/>
      <c r="D1842" s="1"/>
    </row>
    <row r="1843" spans="3:4" x14ac:dyDescent="0.25">
      <c r="C1843" s="1"/>
      <c r="D1843" s="1"/>
    </row>
    <row r="1844" spans="3:4" x14ac:dyDescent="0.25">
      <c r="C1844" s="1"/>
      <c r="D1844" s="1"/>
    </row>
    <row r="1845" spans="3:4" x14ac:dyDescent="0.25">
      <c r="C1845" s="1"/>
      <c r="D1845" s="1"/>
    </row>
    <row r="1846" spans="3:4" x14ac:dyDescent="0.25">
      <c r="C1846" s="1"/>
      <c r="D1846" s="1"/>
    </row>
    <row r="1847" spans="3:4" x14ac:dyDescent="0.25">
      <c r="C1847" s="1"/>
      <c r="D1847" s="1"/>
    </row>
    <row r="1848" spans="3:4" x14ac:dyDescent="0.25">
      <c r="C1848" s="1"/>
      <c r="D1848" s="1"/>
    </row>
    <row r="1849" spans="3:4" x14ac:dyDescent="0.25">
      <c r="C1849" s="1"/>
      <c r="D1849" s="1"/>
    </row>
    <row r="1850" spans="3:4" x14ac:dyDescent="0.25">
      <c r="C1850" s="1"/>
      <c r="D1850" s="1"/>
    </row>
    <row r="1851" spans="3:4" x14ac:dyDescent="0.25">
      <c r="C1851" s="1"/>
      <c r="D1851" s="1"/>
    </row>
    <row r="1852" spans="3:4" x14ac:dyDescent="0.25">
      <c r="C1852" s="1"/>
      <c r="D1852" s="1"/>
    </row>
    <row r="1853" spans="3:4" x14ac:dyDescent="0.25">
      <c r="C1853" s="1"/>
      <c r="D1853" s="1"/>
    </row>
    <row r="1854" spans="3:4" x14ac:dyDescent="0.25">
      <c r="C1854" s="1"/>
      <c r="D1854" s="1"/>
    </row>
    <row r="1855" spans="3:4" x14ac:dyDescent="0.25">
      <c r="C1855" s="1"/>
      <c r="D1855" s="1"/>
    </row>
    <row r="1856" spans="3:4" x14ac:dyDescent="0.25">
      <c r="C1856" s="1"/>
      <c r="D1856" s="1"/>
    </row>
    <row r="1857" spans="3:4" x14ac:dyDescent="0.25">
      <c r="C1857" s="1"/>
      <c r="D1857" s="1"/>
    </row>
    <row r="1858" spans="3:4" x14ac:dyDescent="0.25">
      <c r="C1858" s="1"/>
      <c r="D1858" s="1"/>
    </row>
    <row r="1859" spans="3:4" x14ac:dyDescent="0.25">
      <c r="C1859" s="1"/>
      <c r="D1859" s="1"/>
    </row>
    <row r="1860" spans="3:4" x14ac:dyDescent="0.25">
      <c r="C1860" s="1"/>
      <c r="D1860" s="1"/>
    </row>
    <row r="1861" spans="3:4" x14ac:dyDescent="0.25">
      <c r="C1861" s="1"/>
      <c r="D1861" s="1"/>
    </row>
    <row r="1862" spans="3:4" x14ac:dyDescent="0.25">
      <c r="C1862" s="1"/>
      <c r="D1862" s="1"/>
    </row>
    <row r="1863" spans="3:4" x14ac:dyDescent="0.25">
      <c r="C1863" s="1"/>
      <c r="D1863" s="1"/>
    </row>
    <row r="1864" spans="3:4" x14ac:dyDescent="0.25">
      <c r="C1864" s="1"/>
      <c r="D1864" s="1"/>
    </row>
    <row r="1865" spans="3:4" x14ac:dyDescent="0.25">
      <c r="C1865" s="1"/>
      <c r="D1865" s="1"/>
    </row>
    <row r="1866" spans="3:4" x14ac:dyDescent="0.25">
      <c r="C1866" s="1"/>
      <c r="D1866" s="1"/>
    </row>
    <row r="1867" spans="3:4" x14ac:dyDescent="0.25">
      <c r="C1867" s="1"/>
      <c r="D1867" s="1"/>
    </row>
    <row r="1868" spans="3:4" x14ac:dyDescent="0.25">
      <c r="C1868" s="1"/>
      <c r="D1868" s="1"/>
    </row>
    <row r="1869" spans="3:4" x14ac:dyDescent="0.25">
      <c r="C1869" s="1"/>
      <c r="D1869" s="1"/>
    </row>
    <row r="1870" spans="3:4" x14ac:dyDescent="0.25">
      <c r="C1870" s="1"/>
      <c r="D1870" s="1"/>
    </row>
    <row r="1871" spans="3:4" x14ac:dyDescent="0.25">
      <c r="C1871" s="1"/>
      <c r="D1871" s="1"/>
    </row>
    <row r="1872" spans="3:4" x14ac:dyDescent="0.25">
      <c r="C1872" s="1"/>
      <c r="D1872" s="1"/>
    </row>
    <row r="1873" spans="3:4" x14ac:dyDescent="0.25">
      <c r="C1873" s="1"/>
      <c r="D1873" s="1"/>
    </row>
    <row r="1874" spans="3:4" x14ac:dyDescent="0.25">
      <c r="C1874" s="1"/>
      <c r="D1874" s="1"/>
    </row>
    <row r="1875" spans="3:4" x14ac:dyDescent="0.25">
      <c r="C1875" s="1"/>
      <c r="D1875" s="1"/>
    </row>
    <row r="1876" spans="3:4" x14ac:dyDescent="0.25">
      <c r="C1876" s="1"/>
      <c r="D1876" s="1"/>
    </row>
    <row r="1877" spans="3:4" x14ac:dyDescent="0.25">
      <c r="C1877" s="1"/>
      <c r="D1877" s="1"/>
    </row>
    <row r="1878" spans="3:4" x14ac:dyDescent="0.25">
      <c r="C1878" s="1"/>
      <c r="D1878" s="1"/>
    </row>
    <row r="1879" spans="3:4" x14ac:dyDescent="0.25">
      <c r="C1879" s="1"/>
      <c r="D1879" s="1"/>
    </row>
    <row r="1880" spans="3:4" x14ac:dyDescent="0.25">
      <c r="C1880" s="1"/>
      <c r="D1880" s="1"/>
    </row>
    <row r="1881" spans="3:4" x14ac:dyDescent="0.25">
      <c r="C1881" s="1"/>
      <c r="D1881" s="1"/>
    </row>
    <row r="1882" spans="3:4" x14ac:dyDescent="0.25">
      <c r="C1882" s="1"/>
      <c r="D1882" s="1"/>
    </row>
    <row r="1883" spans="3:4" x14ac:dyDescent="0.25">
      <c r="C1883" s="1"/>
      <c r="D1883" s="1"/>
    </row>
    <row r="1884" spans="3:4" x14ac:dyDescent="0.25">
      <c r="C1884" s="1"/>
      <c r="D1884" s="1"/>
    </row>
    <row r="1885" spans="3:4" x14ac:dyDescent="0.25">
      <c r="C1885" s="1"/>
      <c r="D1885" s="1"/>
    </row>
    <row r="1886" spans="3:4" x14ac:dyDescent="0.25">
      <c r="C1886" s="1"/>
      <c r="D1886" s="1"/>
    </row>
    <row r="1887" spans="3:4" x14ac:dyDescent="0.25">
      <c r="C1887" s="1"/>
      <c r="D1887" s="1"/>
    </row>
    <row r="1888" spans="3:4" x14ac:dyDescent="0.25">
      <c r="C1888" s="1"/>
      <c r="D1888" s="1"/>
    </row>
    <row r="1889" spans="3:4" x14ac:dyDescent="0.25">
      <c r="C1889" s="1"/>
      <c r="D1889" s="1"/>
    </row>
    <row r="1890" spans="3:4" x14ac:dyDescent="0.25">
      <c r="C1890" s="1"/>
      <c r="D1890" s="1"/>
    </row>
    <row r="1891" spans="3:4" x14ac:dyDescent="0.25">
      <c r="C1891" s="1"/>
      <c r="D1891" s="1"/>
    </row>
    <row r="1892" spans="3:4" x14ac:dyDescent="0.25">
      <c r="C1892" s="1"/>
      <c r="D1892" s="1"/>
    </row>
    <row r="1893" spans="3:4" x14ac:dyDescent="0.25">
      <c r="C1893" s="1"/>
      <c r="D1893" s="1"/>
    </row>
    <row r="1894" spans="3:4" x14ac:dyDescent="0.25">
      <c r="C1894" s="1"/>
      <c r="D1894" s="1"/>
    </row>
    <row r="1895" spans="3:4" x14ac:dyDescent="0.25">
      <c r="C1895" s="1"/>
      <c r="D1895" s="1"/>
    </row>
    <row r="1896" spans="3:4" x14ac:dyDescent="0.25">
      <c r="C1896" s="1"/>
      <c r="D1896" s="1"/>
    </row>
    <row r="1897" spans="3:4" x14ac:dyDescent="0.25">
      <c r="C1897" s="1"/>
      <c r="D1897" s="1"/>
    </row>
    <row r="1898" spans="3:4" x14ac:dyDescent="0.25">
      <c r="C1898" s="1"/>
      <c r="D1898" s="1"/>
    </row>
    <row r="1899" spans="3:4" x14ac:dyDescent="0.25">
      <c r="C1899" s="1"/>
      <c r="D1899" s="1"/>
    </row>
    <row r="1900" spans="3:4" x14ac:dyDescent="0.25">
      <c r="C1900" s="1"/>
      <c r="D1900" s="1"/>
    </row>
    <row r="1901" spans="3:4" x14ac:dyDescent="0.25">
      <c r="C1901" s="1"/>
      <c r="D1901" s="1"/>
    </row>
    <row r="1902" spans="3:4" x14ac:dyDescent="0.25">
      <c r="C1902" s="1"/>
      <c r="D1902" s="1"/>
    </row>
    <row r="1903" spans="3:4" x14ac:dyDescent="0.25">
      <c r="C1903" s="1"/>
      <c r="D1903" s="1"/>
    </row>
    <row r="1904" spans="3:4" x14ac:dyDescent="0.25">
      <c r="C1904" s="1"/>
      <c r="D1904" s="1"/>
    </row>
    <row r="1905" spans="3:4" x14ac:dyDescent="0.25">
      <c r="C1905" s="1"/>
      <c r="D1905" s="1"/>
    </row>
    <row r="1906" spans="3:4" x14ac:dyDescent="0.25">
      <c r="C1906" s="1"/>
      <c r="D1906" s="1"/>
    </row>
    <row r="1907" spans="3:4" x14ac:dyDescent="0.25">
      <c r="C1907" s="1"/>
      <c r="D1907" s="1"/>
    </row>
    <row r="1908" spans="3:4" x14ac:dyDescent="0.25">
      <c r="C1908" s="1"/>
      <c r="D1908" s="1"/>
    </row>
    <row r="1909" spans="3:4" x14ac:dyDescent="0.25">
      <c r="C1909" s="1"/>
      <c r="D1909" s="1"/>
    </row>
    <row r="1910" spans="3:4" x14ac:dyDescent="0.25">
      <c r="C1910" s="1"/>
      <c r="D1910" s="1"/>
    </row>
    <row r="1911" spans="3:4" x14ac:dyDescent="0.25">
      <c r="C1911" s="1"/>
      <c r="D1911" s="1"/>
    </row>
    <row r="1912" spans="3:4" x14ac:dyDescent="0.25">
      <c r="C1912" s="1"/>
      <c r="D1912" s="1"/>
    </row>
    <row r="1913" spans="3:4" x14ac:dyDescent="0.25">
      <c r="C1913" s="1"/>
      <c r="D1913" s="1"/>
    </row>
    <row r="1914" spans="3:4" x14ac:dyDescent="0.25">
      <c r="C1914" s="1"/>
      <c r="D1914" s="1"/>
    </row>
    <row r="1915" spans="3:4" x14ac:dyDescent="0.25">
      <c r="C1915" s="1"/>
      <c r="D1915" s="1"/>
    </row>
    <row r="1916" spans="3:4" x14ac:dyDescent="0.25">
      <c r="C1916" s="1"/>
      <c r="D1916" s="1"/>
    </row>
    <row r="1917" spans="3:4" x14ac:dyDescent="0.25">
      <c r="C1917" s="1"/>
      <c r="D1917" s="1"/>
    </row>
    <row r="1918" spans="3:4" x14ac:dyDescent="0.25">
      <c r="C1918" s="1"/>
      <c r="D1918" s="1"/>
    </row>
    <row r="1919" spans="3:4" x14ac:dyDescent="0.25">
      <c r="C1919" s="1"/>
      <c r="D1919" s="1"/>
    </row>
    <row r="1920" spans="3:4" x14ac:dyDescent="0.25">
      <c r="C1920" s="1"/>
      <c r="D1920" s="1"/>
    </row>
    <row r="1921" spans="3:4" x14ac:dyDescent="0.25">
      <c r="C1921" s="1"/>
      <c r="D1921" s="1"/>
    </row>
    <row r="1922" spans="3:4" x14ac:dyDescent="0.25">
      <c r="C1922" s="1"/>
      <c r="D1922" s="1"/>
    </row>
    <row r="1923" spans="3:4" x14ac:dyDescent="0.25">
      <c r="C1923" s="1"/>
      <c r="D1923" s="1"/>
    </row>
    <row r="1924" spans="3:4" x14ac:dyDescent="0.25">
      <c r="C1924" s="1"/>
      <c r="D1924" s="1"/>
    </row>
    <row r="1925" spans="3:4" x14ac:dyDescent="0.25">
      <c r="C1925" s="1"/>
      <c r="D1925" s="1"/>
    </row>
    <row r="1926" spans="3:4" x14ac:dyDescent="0.25">
      <c r="C1926" s="1"/>
      <c r="D1926" s="1"/>
    </row>
    <row r="1927" spans="3:4" x14ac:dyDescent="0.25">
      <c r="C1927" s="1"/>
      <c r="D1927" s="1"/>
    </row>
    <row r="1928" spans="3:4" x14ac:dyDescent="0.25">
      <c r="C1928" s="1"/>
      <c r="D1928" s="1"/>
    </row>
    <row r="1929" spans="3:4" x14ac:dyDescent="0.25">
      <c r="C1929" s="1"/>
      <c r="D1929" s="1"/>
    </row>
    <row r="1930" spans="3:4" x14ac:dyDescent="0.25">
      <c r="C1930" s="1"/>
      <c r="D1930" s="1"/>
    </row>
    <row r="1931" spans="3:4" x14ac:dyDescent="0.25">
      <c r="C1931" s="1"/>
      <c r="D1931" s="1"/>
    </row>
    <row r="1932" spans="3:4" x14ac:dyDescent="0.25">
      <c r="C1932" s="1"/>
      <c r="D1932" s="1"/>
    </row>
    <row r="1933" spans="3:4" x14ac:dyDescent="0.25">
      <c r="C1933" s="1"/>
      <c r="D1933" s="1"/>
    </row>
    <row r="1934" spans="3:4" x14ac:dyDescent="0.25">
      <c r="C1934" s="1"/>
      <c r="D1934" s="1"/>
    </row>
    <row r="1935" spans="3:4" x14ac:dyDescent="0.25">
      <c r="C1935" s="1"/>
      <c r="D1935" s="1"/>
    </row>
    <row r="1936" spans="3:4" x14ac:dyDescent="0.25">
      <c r="C1936" s="1"/>
      <c r="D1936" s="1"/>
    </row>
    <row r="1937" spans="3:4" x14ac:dyDescent="0.25">
      <c r="C1937" s="1"/>
      <c r="D1937" s="1"/>
    </row>
    <row r="1938" spans="3:4" x14ac:dyDescent="0.25">
      <c r="C1938" s="1"/>
      <c r="D1938" s="1"/>
    </row>
    <row r="1939" spans="3:4" x14ac:dyDescent="0.25">
      <c r="C1939" s="1"/>
      <c r="D1939" s="1"/>
    </row>
    <row r="1940" spans="3:4" x14ac:dyDescent="0.25">
      <c r="C1940" s="1"/>
      <c r="D1940" s="1"/>
    </row>
    <row r="1941" spans="3:4" x14ac:dyDescent="0.25">
      <c r="C1941" s="1"/>
      <c r="D1941" s="1"/>
    </row>
    <row r="1942" spans="3:4" x14ac:dyDescent="0.25">
      <c r="C1942" s="1"/>
      <c r="D1942" s="1"/>
    </row>
    <row r="1943" spans="3:4" x14ac:dyDescent="0.25">
      <c r="C1943" s="1"/>
      <c r="D1943" s="1"/>
    </row>
    <row r="1944" spans="3:4" x14ac:dyDescent="0.25">
      <c r="C1944" s="1"/>
      <c r="D1944" s="1"/>
    </row>
    <row r="1945" spans="3:4" x14ac:dyDescent="0.25">
      <c r="C1945" s="1"/>
      <c r="D1945" s="1"/>
    </row>
    <row r="1946" spans="3:4" x14ac:dyDescent="0.25">
      <c r="C1946" s="1"/>
      <c r="D1946" s="1"/>
    </row>
    <row r="1947" spans="3:4" x14ac:dyDescent="0.25">
      <c r="C1947" s="1"/>
      <c r="D1947" s="1"/>
    </row>
    <row r="1948" spans="3:4" x14ac:dyDescent="0.25">
      <c r="C1948" s="1"/>
      <c r="D1948" s="1"/>
    </row>
    <row r="1949" spans="3:4" x14ac:dyDescent="0.25">
      <c r="C1949" s="1"/>
      <c r="D1949" s="1"/>
    </row>
    <row r="1950" spans="3:4" x14ac:dyDescent="0.25">
      <c r="C1950" s="1"/>
      <c r="D1950" s="1"/>
    </row>
    <row r="1951" spans="3:4" x14ac:dyDescent="0.25">
      <c r="C1951" s="1"/>
      <c r="D1951" s="1"/>
    </row>
    <row r="1952" spans="3:4" x14ac:dyDescent="0.25">
      <c r="C1952" s="1"/>
      <c r="D1952" s="1"/>
    </row>
    <row r="1953" spans="3:4" x14ac:dyDescent="0.25">
      <c r="C1953" s="1"/>
      <c r="D1953" s="1"/>
    </row>
    <row r="1954" spans="3:4" x14ac:dyDescent="0.25">
      <c r="C1954" s="1"/>
      <c r="D1954" s="1"/>
    </row>
    <row r="1955" spans="3:4" x14ac:dyDescent="0.25">
      <c r="C1955" s="1"/>
      <c r="D1955" s="1"/>
    </row>
    <row r="1956" spans="3:4" x14ac:dyDescent="0.25">
      <c r="C1956" s="1"/>
      <c r="D1956" s="1"/>
    </row>
    <row r="1957" spans="3:4" x14ac:dyDescent="0.25">
      <c r="C1957" s="1"/>
      <c r="D1957" s="1"/>
    </row>
    <row r="1958" spans="3:4" x14ac:dyDescent="0.25">
      <c r="C1958" s="1"/>
      <c r="D1958" s="1"/>
    </row>
    <row r="1959" spans="3:4" x14ac:dyDescent="0.25">
      <c r="C1959" s="1"/>
      <c r="D1959" s="1"/>
    </row>
    <row r="1960" spans="3:4" x14ac:dyDescent="0.25">
      <c r="C1960" s="1"/>
      <c r="D1960" s="1"/>
    </row>
    <row r="1961" spans="3:4" x14ac:dyDescent="0.25">
      <c r="C1961" s="1"/>
      <c r="D1961" s="1"/>
    </row>
    <row r="1962" spans="3:4" x14ac:dyDescent="0.25">
      <c r="C1962" s="1"/>
      <c r="D1962" s="1"/>
    </row>
    <row r="1963" spans="3:4" x14ac:dyDescent="0.25">
      <c r="C1963" s="1"/>
      <c r="D1963" s="1"/>
    </row>
    <row r="1964" spans="3:4" x14ac:dyDescent="0.25">
      <c r="C1964" s="1"/>
      <c r="D1964" s="1"/>
    </row>
    <row r="1965" spans="3:4" x14ac:dyDescent="0.25">
      <c r="C1965" s="1"/>
      <c r="D1965" s="1"/>
    </row>
    <row r="1966" spans="3:4" x14ac:dyDescent="0.25">
      <c r="C1966" s="1"/>
      <c r="D1966" s="1"/>
    </row>
    <row r="1967" spans="3:4" x14ac:dyDescent="0.25">
      <c r="C1967" s="1"/>
      <c r="D1967" s="1"/>
    </row>
    <row r="1968" spans="3:4" x14ac:dyDescent="0.25">
      <c r="C1968" s="1"/>
      <c r="D1968" s="1"/>
    </row>
    <row r="1969" spans="3:4" x14ac:dyDescent="0.25">
      <c r="C1969" s="1"/>
      <c r="D1969" s="1"/>
    </row>
    <row r="1970" spans="3:4" x14ac:dyDescent="0.25">
      <c r="C1970" s="1"/>
      <c r="D1970" s="1"/>
    </row>
    <row r="1971" spans="3:4" x14ac:dyDescent="0.25">
      <c r="C1971" s="1"/>
      <c r="D1971" s="1"/>
    </row>
    <row r="1972" spans="3:4" x14ac:dyDescent="0.25">
      <c r="C1972" s="1"/>
      <c r="D1972" s="1"/>
    </row>
    <row r="1973" spans="3:4" x14ac:dyDescent="0.25">
      <c r="C1973" s="1"/>
      <c r="D1973" s="1"/>
    </row>
    <row r="1974" spans="3:4" x14ac:dyDescent="0.25">
      <c r="C1974" s="1"/>
      <c r="D1974" s="1"/>
    </row>
    <row r="1975" spans="3:4" x14ac:dyDescent="0.25">
      <c r="C1975" s="1"/>
      <c r="D1975" s="1"/>
    </row>
    <row r="1976" spans="3:4" x14ac:dyDescent="0.25">
      <c r="C1976" s="1"/>
      <c r="D1976" s="1"/>
    </row>
    <row r="1977" spans="3:4" x14ac:dyDescent="0.25">
      <c r="C1977" s="1"/>
      <c r="D1977" s="1"/>
    </row>
    <row r="1978" spans="3:4" x14ac:dyDescent="0.25">
      <c r="C1978" s="1"/>
      <c r="D1978" s="1"/>
    </row>
    <row r="1979" spans="3:4" x14ac:dyDescent="0.25">
      <c r="C1979" s="1"/>
      <c r="D1979" s="1"/>
    </row>
    <row r="1980" spans="3:4" x14ac:dyDescent="0.25">
      <c r="C1980" s="1"/>
      <c r="D1980" s="1"/>
    </row>
    <row r="1981" spans="3:4" x14ac:dyDescent="0.25">
      <c r="C1981" s="1"/>
      <c r="D1981" s="1"/>
    </row>
    <row r="1982" spans="3:4" x14ac:dyDescent="0.25">
      <c r="C1982" s="1"/>
      <c r="D1982" s="1"/>
    </row>
    <row r="1983" spans="3:4" x14ac:dyDescent="0.25">
      <c r="C1983" s="1"/>
      <c r="D1983" s="1"/>
    </row>
    <row r="1984" spans="3:4" x14ac:dyDescent="0.25">
      <c r="C1984" s="1"/>
      <c r="D1984" s="1"/>
    </row>
    <row r="1985" spans="3:4" x14ac:dyDescent="0.25">
      <c r="C1985" s="1"/>
      <c r="D1985" s="1"/>
    </row>
    <row r="1986" spans="3:4" x14ac:dyDescent="0.25">
      <c r="C1986" s="1"/>
      <c r="D1986" s="1"/>
    </row>
    <row r="1987" spans="3:4" x14ac:dyDescent="0.25">
      <c r="C1987" s="1"/>
      <c r="D1987" s="1"/>
    </row>
    <row r="1988" spans="3:4" x14ac:dyDescent="0.25">
      <c r="C1988" s="1"/>
      <c r="D1988" s="1"/>
    </row>
    <row r="1989" spans="3:4" x14ac:dyDescent="0.25">
      <c r="C1989" s="1"/>
      <c r="D1989" s="1"/>
    </row>
    <row r="1990" spans="3:4" x14ac:dyDescent="0.25">
      <c r="C1990" s="1"/>
      <c r="D1990" s="1"/>
    </row>
    <row r="1991" spans="3:4" x14ac:dyDescent="0.25">
      <c r="C1991" s="1"/>
      <c r="D1991" s="1"/>
    </row>
    <row r="1992" spans="3:4" x14ac:dyDescent="0.25">
      <c r="C1992" s="1"/>
      <c r="D1992" s="1"/>
    </row>
    <row r="1993" spans="3:4" x14ac:dyDescent="0.25">
      <c r="C1993" s="1"/>
      <c r="D1993" s="1"/>
    </row>
    <row r="1994" spans="3:4" x14ac:dyDescent="0.25">
      <c r="C1994" s="1"/>
      <c r="D1994" s="1"/>
    </row>
    <row r="1995" spans="3:4" x14ac:dyDescent="0.25">
      <c r="C1995" s="1"/>
      <c r="D1995" s="1"/>
    </row>
    <row r="1996" spans="3:4" x14ac:dyDescent="0.25">
      <c r="C1996" s="1"/>
      <c r="D1996" s="1"/>
    </row>
    <row r="1997" spans="3:4" x14ac:dyDescent="0.25">
      <c r="C1997" s="1"/>
      <c r="D1997" s="1"/>
    </row>
    <row r="1998" spans="3:4" x14ac:dyDescent="0.25">
      <c r="C1998" s="1"/>
      <c r="D1998" s="1"/>
    </row>
    <row r="1999" spans="3:4" x14ac:dyDescent="0.25">
      <c r="C1999" s="1"/>
      <c r="D1999" s="1"/>
    </row>
    <row r="2000" spans="3:4" x14ac:dyDescent="0.25">
      <c r="C2000" s="1"/>
      <c r="D2000" s="1"/>
    </row>
    <row r="2001" spans="3:4" x14ac:dyDescent="0.25">
      <c r="C2001" s="1"/>
      <c r="D2001" s="1"/>
    </row>
    <row r="2002" spans="3:4" x14ac:dyDescent="0.25">
      <c r="C2002" s="1"/>
      <c r="D2002" s="1"/>
    </row>
    <row r="2003" spans="3:4" x14ac:dyDescent="0.25">
      <c r="C2003" s="1"/>
      <c r="D2003" s="1"/>
    </row>
    <row r="2004" spans="3:4" x14ac:dyDescent="0.25">
      <c r="C2004" s="1"/>
      <c r="D2004" s="1"/>
    </row>
    <row r="2005" spans="3:4" x14ac:dyDescent="0.25">
      <c r="C2005" s="1"/>
      <c r="D2005" s="1"/>
    </row>
    <row r="2006" spans="3:4" x14ac:dyDescent="0.25">
      <c r="C2006" s="1"/>
      <c r="D2006" s="1"/>
    </row>
    <row r="2007" spans="3:4" x14ac:dyDescent="0.25">
      <c r="C2007" s="1"/>
      <c r="D2007" s="1"/>
    </row>
    <row r="2008" spans="3:4" x14ac:dyDescent="0.25">
      <c r="C2008" s="1"/>
      <c r="D2008" s="1"/>
    </row>
    <row r="2009" spans="3:4" x14ac:dyDescent="0.25">
      <c r="C2009" s="1"/>
      <c r="D2009" s="1"/>
    </row>
    <row r="2010" spans="3:4" x14ac:dyDescent="0.25">
      <c r="C2010" s="1"/>
      <c r="D2010" s="1"/>
    </row>
    <row r="2011" spans="3:4" x14ac:dyDescent="0.25">
      <c r="C2011" s="1"/>
      <c r="D2011" s="1"/>
    </row>
    <row r="2012" spans="3:4" x14ac:dyDescent="0.25">
      <c r="C2012" s="1"/>
      <c r="D2012" s="1"/>
    </row>
    <row r="2013" spans="3:4" x14ac:dyDescent="0.25">
      <c r="C2013" s="1"/>
      <c r="D2013" s="1"/>
    </row>
    <row r="2014" spans="3:4" x14ac:dyDescent="0.25">
      <c r="C2014" s="1"/>
      <c r="D2014" s="1"/>
    </row>
    <row r="2015" spans="3:4" x14ac:dyDescent="0.25">
      <c r="C2015" s="1"/>
      <c r="D2015" s="1"/>
    </row>
    <row r="2016" spans="3:4" x14ac:dyDescent="0.25">
      <c r="C2016" s="1"/>
      <c r="D2016" s="1"/>
    </row>
    <row r="2017" spans="3:4" x14ac:dyDescent="0.25">
      <c r="C2017" s="1"/>
      <c r="D2017" s="1"/>
    </row>
    <row r="2018" spans="3:4" x14ac:dyDescent="0.25">
      <c r="C2018" s="1"/>
      <c r="D2018" s="1"/>
    </row>
    <row r="2019" spans="3:4" x14ac:dyDescent="0.25">
      <c r="C2019" s="1"/>
      <c r="D2019" s="1"/>
    </row>
    <row r="2020" spans="3:4" x14ac:dyDescent="0.25">
      <c r="C2020" s="1"/>
      <c r="D2020" s="1"/>
    </row>
    <row r="2021" spans="3:4" x14ac:dyDescent="0.25">
      <c r="C2021" s="1"/>
      <c r="D2021" s="1"/>
    </row>
    <row r="2022" spans="3:4" x14ac:dyDescent="0.25">
      <c r="C2022" s="1"/>
      <c r="D2022" s="1"/>
    </row>
    <row r="2023" spans="3:4" x14ac:dyDescent="0.25">
      <c r="C2023" s="1"/>
      <c r="D2023" s="1"/>
    </row>
    <row r="2024" spans="3:4" x14ac:dyDescent="0.25">
      <c r="C2024" s="1"/>
      <c r="D2024" s="1"/>
    </row>
    <row r="2025" spans="3:4" x14ac:dyDescent="0.25">
      <c r="C2025" s="1"/>
      <c r="D2025" s="1"/>
    </row>
    <row r="2026" spans="3:4" x14ac:dyDescent="0.25">
      <c r="C2026" s="1"/>
      <c r="D2026" s="1"/>
    </row>
    <row r="2027" spans="3:4" x14ac:dyDescent="0.25">
      <c r="C2027" s="1"/>
      <c r="D2027" s="1"/>
    </row>
    <row r="2028" spans="3:4" x14ac:dyDescent="0.25">
      <c r="C2028" s="1"/>
      <c r="D2028" s="1"/>
    </row>
    <row r="2029" spans="3:4" x14ac:dyDescent="0.25">
      <c r="C2029" s="1"/>
      <c r="D2029" s="1"/>
    </row>
    <row r="2030" spans="3:4" x14ac:dyDescent="0.25">
      <c r="C2030" s="1"/>
      <c r="D2030" s="1"/>
    </row>
    <row r="2031" spans="3:4" x14ac:dyDescent="0.25">
      <c r="C2031" s="1"/>
      <c r="D2031" s="1"/>
    </row>
    <row r="2032" spans="3:4" x14ac:dyDescent="0.25">
      <c r="C2032" s="1"/>
      <c r="D2032" s="1"/>
    </row>
    <row r="2033" spans="3:4" x14ac:dyDescent="0.25">
      <c r="C2033" s="1"/>
      <c r="D2033" s="1"/>
    </row>
    <row r="2034" spans="3:4" x14ac:dyDescent="0.25">
      <c r="C2034" s="1"/>
      <c r="D2034" s="1"/>
    </row>
    <row r="2035" spans="3:4" x14ac:dyDescent="0.25">
      <c r="C2035" s="1"/>
      <c r="D2035" s="1"/>
    </row>
    <row r="2036" spans="3:4" x14ac:dyDescent="0.25">
      <c r="C2036" s="1"/>
      <c r="D2036" s="1"/>
    </row>
    <row r="2037" spans="3:4" x14ac:dyDescent="0.25">
      <c r="C2037" s="1"/>
      <c r="D2037" s="1"/>
    </row>
    <row r="2038" spans="3:4" x14ac:dyDescent="0.25">
      <c r="C2038" s="1"/>
      <c r="D2038" s="1"/>
    </row>
    <row r="2039" spans="3:4" x14ac:dyDescent="0.25">
      <c r="C2039" s="1"/>
      <c r="D2039" s="1"/>
    </row>
    <row r="2040" spans="3:4" x14ac:dyDescent="0.25">
      <c r="C2040" s="1"/>
      <c r="D2040" s="1"/>
    </row>
    <row r="2041" spans="3:4" x14ac:dyDescent="0.25">
      <c r="C2041" s="1"/>
      <c r="D2041" s="1"/>
    </row>
    <row r="2042" spans="3:4" x14ac:dyDescent="0.25">
      <c r="C2042" s="1"/>
      <c r="D2042" s="1"/>
    </row>
    <row r="2043" spans="3:4" x14ac:dyDescent="0.25">
      <c r="C2043" s="1"/>
      <c r="D2043" s="1"/>
    </row>
    <row r="2044" spans="3:4" x14ac:dyDescent="0.25">
      <c r="C2044" s="1"/>
      <c r="D2044" s="1"/>
    </row>
    <row r="2045" spans="3:4" x14ac:dyDescent="0.25">
      <c r="C2045" s="1"/>
      <c r="D2045" s="1"/>
    </row>
    <row r="2046" spans="3:4" x14ac:dyDescent="0.25">
      <c r="C2046" s="1"/>
      <c r="D2046" s="1"/>
    </row>
    <row r="2047" spans="3:4" x14ac:dyDescent="0.25">
      <c r="C2047" s="1"/>
      <c r="D2047" s="1"/>
    </row>
    <row r="2048" spans="3:4" x14ac:dyDescent="0.25">
      <c r="C2048" s="1"/>
      <c r="D2048" s="1"/>
    </row>
    <row r="2049" spans="3:4" x14ac:dyDescent="0.25">
      <c r="C2049" s="1"/>
      <c r="D2049" s="1"/>
    </row>
    <row r="2050" spans="3:4" x14ac:dyDescent="0.25">
      <c r="C2050" s="1"/>
      <c r="D2050" s="1"/>
    </row>
    <row r="2051" spans="3:4" x14ac:dyDescent="0.25">
      <c r="C2051" s="1"/>
      <c r="D2051" s="1"/>
    </row>
    <row r="2052" spans="3:4" x14ac:dyDescent="0.25">
      <c r="C2052" s="1"/>
      <c r="D2052" s="1"/>
    </row>
    <row r="2053" spans="3:4" x14ac:dyDescent="0.25">
      <c r="C2053" s="1"/>
      <c r="D2053" s="1"/>
    </row>
    <row r="2054" spans="3:4" x14ac:dyDescent="0.25">
      <c r="C2054" s="1"/>
      <c r="D2054" s="1"/>
    </row>
    <row r="2055" spans="3:4" x14ac:dyDescent="0.25">
      <c r="C2055" s="1"/>
      <c r="D2055" s="1"/>
    </row>
    <row r="2056" spans="3:4" x14ac:dyDescent="0.25">
      <c r="C2056" s="1"/>
      <c r="D2056" s="1"/>
    </row>
    <row r="2057" spans="3:4" x14ac:dyDescent="0.25">
      <c r="C2057" s="1"/>
      <c r="D2057" s="1"/>
    </row>
    <row r="2058" spans="3:4" x14ac:dyDescent="0.25">
      <c r="C2058" s="1"/>
      <c r="D2058" s="1"/>
    </row>
    <row r="2059" spans="3:4" x14ac:dyDescent="0.25">
      <c r="C2059" s="1"/>
      <c r="D2059" s="1"/>
    </row>
    <row r="2060" spans="3:4" x14ac:dyDescent="0.25">
      <c r="C2060" s="1"/>
      <c r="D2060" s="1"/>
    </row>
    <row r="2061" spans="3:4" x14ac:dyDescent="0.25">
      <c r="C2061" s="1"/>
      <c r="D2061" s="1"/>
    </row>
    <row r="2062" spans="3:4" x14ac:dyDescent="0.25">
      <c r="C2062" s="1"/>
      <c r="D2062" s="1"/>
    </row>
    <row r="2063" spans="3:4" x14ac:dyDescent="0.25">
      <c r="C2063" s="1"/>
      <c r="D2063" s="1"/>
    </row>
    <row r="2064" spans="3:4" x14ac:dyDescent="0.25">
      <c r="C2064" s="1"/>
      <c r="D2064" s="1"/>
    </row>
    <row r="2065" spans="3:4" x14ac:dyDescent="0.25">
      <c r="C2065" s="1"/>
      <c r="D2065" s="1"/>
    </row>
    <row r="2066" spans="3:4" x14ac:dyDescent="0.25">
      <c r="C2066" s="1"/>
      <c r="D2066" s="1"/>
    </row>
    <row r="2067" spans="3:4" x14ac:dyDescent="0.25">
      <c r="C2067" s="1"/>
      <c r="D2067" s="1"/>
    </row>
    <row r="2068" spans="3:4" x14ac:dyDescent="0.25">
      <c r="C2068" s="1"/>
      <c r="D2068" s="1"/>
    </row>
    <row r="2069" spans="3:4" x14ac:dyDescent="0.25">
      <c r="C2069" s="1"/>
      <c r="D2069" s="1"/>
    </row>
    <row r="2070" spans="3:4" x14ac:dyDescent="0.25">
      <c r="C2070" s="1"/>
      <c r="D2070" s="1"/>
    </row>
    <row r="2071" spans="3:4" x14ac:dyDescent="0.25">
      <c r="C2071" s="1"/>
      <c r="D2071" s="1"/>
    </row>
    <row r="2072" spans="3:4" x14ac:dyDescent="0.25">
      <c r="C2072" s="1"/>
      <c r="D2072" s="1"/>
    </row>
    <row r="2073" spans="3:4" x14ac:dyDescent="0.25">
      <c r="C2073" s="1"/>
      <c r="D2073" s="1"/>
    </row>
    <row r="2074" spans="3:4" x14ac:dyDescent="0.25">
      <c r="C2074" s="1"/>
      <c r="D2074" s="1"/>
    </row>
    <row r="2075" spans="3:4" x14ac:dyDescent="0.25">
      <c r="C2075" s="1"/>
      <c r="D2075" s="1"/>
    </row>
    <row r="2076" spans="3:4" x14ac:dyDescent="0.25">
      <c r="C2076" s="1"/>
      <c r="D2076" s="1"/>
    </row>
    <row r="2077" spans="3:4" x14ac:dyDescent="0.25">
      <c r="C2077" s="1"/>
      <c r="D2077" s="1"/>
    </row>
    <row r="2078" spans="3:4" x14ac:dyDescent="0.25">
      <c r="C2078" s="1"/>
      <c r="D2078" s="1"/>
    </row>
    <row r="2079" spans="3:4" x14ac:dyDescent="0.25">
      <c r="C2079" s="1"/>
      <c r="D2079" s="1"/>
    </row>
    <row r="2080" spans="3:4" x14ac:dyDescent="0.25">
      <c r="C2080" s="1"/>
      <c r="D2080" s="1"/>
    </row>
    <row r="2081" spans="3:4" x14ac:dyDescent="0.25">
      <c r="C2081" s="1"/>
      <c r="D2081" s="1"/>
    </row>
    <row r="2082" spans="3:4" x14ac:dyDescent="0.25">
      <c r="C2082" s="1"/>
      <c r="D2082" s="1"/>
    </row>
    <row r="2083" spans="3:4" x14ac:dyDescent="0.25">
      <c r="C2083" s="1"/>
      <c r="D2083" s="1"/>
    </row>
    <row r="2084" spans="3:4" x14ac:dyDescent="0.25">
      <c r="C2084" s="1"/>
      <c r="D2084" s="1"/>
    </row>
    <row r="2085" spans="3:4" x14ac:dyDescent="0.25">
      <c r="C2085" s="1"/>
      <c r="D2085" s="1"/>
    </row>
    <row r="2086" spans="3:4" x14ac:dyDescent="0.25">
      <c r="C2086" s="1"/>
      <c r="D2086" s="1"/>
    </row>
    <row r="2087" spans="3:4" x14ac:dyDescent="0.25">
      <c r="C2087" s="1"/>
      <c r="D2087" s="1"/>
    </row>
    <row r="2088" spans="3:4" x14ac:dyDescent="0.25">
      <c r="C2088" s="1"/>
      <c r="D2088" s="1"/>
    </row>
    <row r="2089" spans="3:4" x14ac:dyDescent="0.25">
      <c r="C2089" s="1"/>
      <c r="D2089" s="1"/>
    </row>
    <row r="2090" spans="3:4" x14ac:dyDescent="0.25">
      <c r="C2090" s="1"/>
      <c r="D2090" s="1"/>
    </row>
    <row r="2091" spans="3:4" x14ac:dyDescent="0.25">
      <c r="C2091" s="1"/>
      <c r="D2091" s="1"/>
    </row>
    <row r="2092" spans="3:4" x14ac:dyDescent="0.25">
      <c r="C2092" s="1"/>
      <c r="D2092" s="1"/>
    </row>
    <row r="2093" spans="3:4" x14ac:dyDescent="0.25">
      <c r="C2093" s="1"/>
      <c r="D2093" s="1"/>
    </row>
    <row r="2094" spans="3:4" x14ac:dyDescent="0.25">
      <c r="C2094" s="1"/>
      <c r="D2094" s="1"/>
    </row>
    <row r="2095" spans="3:4" x14ac:dyDescent="0.25">
      <c r="C2095" s="1"/>
      <c r="D2095" s="1"/>
    </row>
    <row r="2096" spans="3:4" x14ac:dyDescent="0.25">
      <c r="C2096" s="1"/>
      <c r="D2096" s="1"/>
    </row>
    <row r="2097" spans="3:4" x14ac:dyDescent="0.25">
      <c r="C2097" s="1"/>
      <c r="D2097" s="1"/>
    </row>
    <row r="2098" spans="3:4" x14ac:dyDescent="0.25">
      <c r="C2098" s="1"/>
      <c r="D2098" s="1"/>
    </row>
    <row r="2099" spans="3:4" x14ac:dyDescent="0.25">
      <c r="C2099" s="1"/>
      <c r="D2099" s="1"/>
    </row>
    <row r="2100" spans="3:4" x14ac:dyDescent="0.25">
      <c r="C2100" s="1"/>
      <c r="D2100" s="1"/>
    </row>
    <row r="2101" spans="3:4" x14ac:dyDescent="0.25">
      <c r="C2101" s="1"/>
      <c r="D2101" s="1"/>
    </row>
    <row r="2102" spans="3:4" x14ac:dyDescent="0.25">
      <c r="C2102" s="1"/>
      <c r="D2102" s="1"/>
    </row>
    <row r="2103" spans="3:4" x14ac:dyDescent="0.25">
      <c r="C2103" s="1"/>
      <c r="D2103" s="1"/>
    </row>
    <row r="2104" spans="3:4" x14ac:dyDescent="0.25">
      <c r="C2104" s="1"/>
      <c r="D2104" s="1"/>
    </row>
    <row r="2105" spans="3:4" x14ac:dyDescent="0.25">
      <c r="C2105" s="1"/>
      <c r="D2105" s="1"/>
    </row>
    <row r="2106" spans="3:4" x14ac:dyDescent="0.25">
      <c r="C2106" s="1"/>
      <c r="D2106" s="1"/>
    </row>
    <row r="2107" spans="3:4" x14ac:dyDescent="0.25">
      <c r="C2107" s="1"/>
      <c r="D2107" s="1"/>
    </row>
    <row r="2108" spans="3:4" x14ac:dyDescent="0.25">
      <c r="C2108" s="1"/>
      <c r="D2108" s="1"/>
    </row>
    <row r="2109" spans="3:4" x14ac:dyDescent="0.25">
      <c r="C2109" s="1"/>
      <c r="D2109" s="1"/>
    </row>
    <row r="2110" spans="3:4" x14ac:dyDescent="0.25">
      <c r="C2110" s="1"/>
      <c r="D2110" s="1"/>
    </row>
    <row r="2111" spans="3:4" x14ac:dyDescent="0.25">
      <c r="C2111" s="1"/>
      <c r="D2111" s="1"/>
    </row>
    <row r="2112" spans="3:4" x14ac:dyDescent="0.25">
      <c r="C2112" s="1"/>
      <c r="D2112" s="1"/>
    </row>
    <row r="2113" spans="3:4" x14ac:dyDescent="0.25">
      <c r="C2113" s="1"/>
      <c r="D2113" s="1"/>
    </row>
    <row r="2114" spans="3:4" x14ac:dyDescent="0.25">
      <c r="C2114" s="1"/>
      <c r="D2114" s="1"/>
    </row>
    <row r="2115" spans="3:4" x14ac:dyDescent="0.25">
      <c r="C2115" s="1"/>
      <c r="D2115" s="1"/>
    </row>
    <row r="2116" spans="3:4" x14ac:dyDescent="0.25">
      <c r="C2116" s="1"/>
      <c r="D2116" s="1"/>
    </row>
    <row r="2117" spans="3:4" x14ac:dyDescent="0.25">
      <c r="C2117" s="1"/>
      <c r="D2117" s="1"/>
    </row>
    <row r="2118" spans="3:4" x14ac:dyDescent="0.25">
      <c r="C2118" s="1"/>
      <c r="D2118" s="1"/>
    </row>
    <row r="2119" spans="3:4" x14ac:dyDescent="0.25">
      <c r="C2119" s="1"/>
      <c r="D2119" s="1"/>
    </row>
    <row r="2120" spans="3:4" x14ac:dyDescent="0.25">
      <c r="C2120" s="1"/>
      <c r="D2120" s="1"/>
    </row>
    <row r="2121" spans="3:4" x14ac:dyDescent="0.25">
      <c r="C2121" s="1"/>
      <c r="D2121" s="1"/>
    </row>
    <row r="2122" spans="3:4" x14ac:dyDescent="0.25">
      <c r="C2122" s="1"/>
      <c r="D2122" s="1"/>
    </row>
    <row r="2123" spans="3:4" x14ac:dyDescent="0.25">
      <c r="C2123" s="1"/>
      <c r="D2123" s="1"/>
    </row>
    <row r="2124" spans="3:4" x14ac:dyDescent="0.25">
      <c r="C2124" s="1"/>
      <c r="D2124" s="1"/>
    </row>
    <row r="2125" spans="3:4" x14ac:dyDescent="0.25">
      <c r="C2125" s="1"/>
      <c r="D2125" s="1"/>
    </row>
    <row r="2126" spans="3:4" x14ac:dyDescent="0.25">
      <c r="C2126" s="1"/>
      <c r="D2126" s="1"/>
    </row>
    <row r="2127" spans="3:4" x14ac:dyDescent="0.25">
      <c r="C2127" s="1"/>
      <c r="D2127" s="1"/>
    </row>
    <row r="2128" spans="3:4" x14ac:dyDescent="0.25">
      <c r="C2128" s="1"/>
      <c r="D2128" s="1"/>
    </row>
    <row r="2129" spans="3:4" x14ac:dyDescent="0.25">
      <c r="C2129" s="1"/>
      <c r="D2129" s="1"/>
    </row>
    <row r="2130" spans="3:4" x14ac:dyDescent="0.25">
      <c r="C2130" s="1"/>
      <c r="D2130" s="1"/>
    </row>
    <row r="2131" spans="3:4" x14ac:dyDescent="0.25">
      <c r="C2131" s="1"/>
      <c r="D2131" s="1"/>
    </row>
    <row r="2132" spans="3:4" x14ac:dyDescent="0.25">
      <c r="C2132" s="1"/>
      <c r="D2132" s="1"/>
    </row>
    <row r="2133" spans="3:4" x14ac:dyDescent="0.25">
      <c r="C2133" s="1"/>
      <c r="D2133" s="1"/>
    </row>
    <row r="2134" spans="3:4" x14ac:dyDescent="0.25">
      <c r="C2134" s="1"/>
      <c r="D2134" s="1"/>
    </row>
    <row r="2135" spans="3:4" x14ac:dyDescent="0.25">
      <c r="C2135" s="1"/>
      <c r="D2135" s="1"/>
    </row>
    <row r="2136" spans="3:4" x14ac:dyDescent="0.25">
      <c r="C2136" s="1"/>
      <c r="D2136" s="1"/>
    </row>
    <row r="2137" spans="3:4" x14ac:dyDescent="0.25">
      <c r="C2137" s="1"/>
      <c r="D2137" s="1"/>
    </row>
    <row r="2138" spans="3:4" x14ac:dyDescent="0.25">
      <c r="C2138" s="1"/>
      <c r="D2138" s="1"/>
    </row>
    <row r="2139" spans="3:4" x14ac:dyDescent="0.25">
      <c r="C2139" s="1"/>
      <c r="D2139" s="1"/>
    </row>
    <row r="2140" spans="3:4" x14ac:dyDescent="0.25">
      <c r="C2140" s="1"/>
      <c r="D2140" s="1"/>
    </row>
    <row r="2141" spans="3:4" x14ac:dyDescent="0.25">
      <c r="C2141" s="1"/>
      <c r="D2141" s="1"/>
    </row>
    <row r="2142" spans="3:4" x14ac:dyDescent="0.25">
      <c r="C2142" s="1"/>
      <c r="D2142" s="1"/>
    </row>
    <row r="2143" spans="3:4" x14ac:dyDescent="0.25">
      <c r="C2143" s="1"/>
      <c r="D2143" s="1"/>
    </row>
    <row r="2144" spans="3:4" x14ac:dyDescent="0.25">
      <c r="C2144" s="1"/>
      <c r="D2144" s="1"/>
    </row>
    <row r="2145" spans="3:4" x14ac:dyDescent="0.25">
      <c r="C2145" s="1"/>
      <c r="D2145" s="1"/>
    </row>
    <row r="2146" spans="3:4" x14ac:dyDescent="0.25">
      <c r="C2146" s="1"/>
      <c r="D2146" s="1"/>
    </row>
    <row r="2147" spans="3:4" x14ac:dyDescent="0.25">
      <c r="C2147" s="1"/>
      <c r="D2147" s="1"/>
    </row>
    <row r="2148" spans="3:4" x14ac:dyDescent="0.25">
      <c r="C2148" s="1"/>
      <c r="D2148" s="1"/>
    </row>
    <row r="2149" spans="3:4" x14ac:dyDescent="0.25">
      <c r="C2149" s="1"/>
      <c r="D2149" s="1"/>
    </row>
    <row r="2150" spans="3:4" x14ac:dyDescent="0.25">
      <c r="C2150" s="1"/>
      <c r="D2150" s="1"/>
    </row>
    <row r="2151" spans="3:4" x14ac:dyDescent="0.25">
      <c r="C2151" s="1"/>
      <c r="D2151" s="1"/>
    </row>
    <row r="2152" spans="3:4" x14ac:dyDescent="0.25">
      <c r="C2152" s="1"/>
      <c r="D2152" s="1"/>
    </row>
    <row r="2153" spans="3:4" x14ac:dyDescent="0.25">
      <c r="C2153" s="1"/>
      <c r="D2153" s="1"/>
    </row>
    <row r="2154" spans="3:4" x14ac:dyDescent="0.25">
      <c r="C2154" s="1"/>
      <c r="D2154" s="1"/>
    </row>
    <row r="2155" spans="3:4" x14ac:dyDescent="0.25">
      <c r="C2155" s="1"/>
      <c r="D2155" s="1"/>
    </row>
    <row r="2156" spans="3:4" x14ac:dyDescent="0.25">
      <c r="C2156" s="1"/>
      <c r="D2156" s="1"/>
    </row>
    <row r="2157" spans="3:4" x14ac:dyDescent="0.25">
      <c r="C2157" s="1"/>
      <c r="D2157" s="1"/>
    </row>
    <row r="2158" spans="3:4" x14ac:dyDescent="0.25">
      <c r="C2158" s="1"/>
      <c r="D2158" s="1"/>
    </row>
    <row r="2159" spans="3:4" x14ac:dyDescent="0.25">
      <c r="C2159" s="1"/>
      <c r="D2159" s="1"/>
    </row>
    <row r="2160" spans="3:4" x14ac:dyDescent="0.25">
      <c r="C2160" s="1"/>
      <c r="D2160" s="1"/>
    </row>
    <row r="2161" spans="3:4" x14ac:dyDescent="0.25">
      <c r="C2161" s="1"/>
      <c r="D2161" s="1"/>
    </row>
    <row r="2162" spans="3:4" x14ac:dyDescent="0.25">
      <c r="C2162" s="1"/>
      <c r="D2162" s="1"/>
    </row>
    <row r="2163" spans="3:4" x14ac:dyDescent="0.25">
      <c r="C2163" s="1"/>
      <c r="D2163" s="1"/>
    </row>
    <row r="2164" spans="3:4" x14ac:dyDescent="0.25">
      <c r="C2164" s="1"/>
      <c r="D2164" s="1"/>
    </row>
    <row r="2165" spans="3:4" x14ac:dyDescent="0.25">
      <c r="C2165" s="1"/>
      <c r="D2165" s="1"/>
    </row>
    <row r="2166" spans="3:4" x14ac:dyDescent="0.25">
      <c r="C2166" s="1"/>
      <c r="D2166" s="1"/>
    </row>
    <row r="2167" spans="3:4" x14ac:dyDescent="0.25">
      <c r="C2167" s="1"/>
      <c r="D2167" s="1"/>
    </row>
    <row r="2168" spans="3:4" x14ac:dyDescent="0.25">
      <c r="C2168" s="1"/>
      <c r="D2168" s="1"/>
    </row>
    <row r="2169" spans="3:4" x14ac:dyDescent="0.25">
      <c r="C2169" s="1"/>
      <c r="D2169" s="1"/>
    </row>
    <row r="2170" spans="3:4" x14ac:dyDescent="0.25">
      <c r="C2170" s="1"/>
      <c r="D2170" s="1"/>
    </row>
    <row r="2171" spans="3:4" x14ac:dyDescent="0.25">
      <c r="C2171" s="1"/>
      <c r="D2171" s="1"/>
    </row>
    <row r="2172" spans="3:4" x14ac:dyDescent="0.25">
      <c r="C2172" s="1"/>
      <c r="D2172" s="1"/>
    </row>
    <row r="2173" spans="3:4" x14ac:dyDescent="0.25">
      <c r="C2173" s="1"/>
      <c r="D2173" s="1"/>
    </row>
    <row r="2174" spans="3:4" x14ac:dyDescent="0.25">
      <c r="C2174" s="1"/>
      <c r="D2174" s="1"/>
    </row>
    <row r="2175" spans="3:4" x14ac:dyDescent="0.25">
      <c r="C2175" s="1"/>
      <c r="D2175" s="1"/>
    </row>
    <row r="2176" spans="3:4" x14ac:dyDescent="0.25">
      <c r="C2176" s="1"/>
      <c r="D2176" s="1"/>
    </row>
    <row r="2177" spans="3:4" x14ac:dyDescent="0.25">
      <c r="C2177" s="1"/>
      <c r="D2177" s="1"/>
    </row>
    <row r="2178" spans="3:4" x14ac:dyDescent="0.25">
      <c r="C2178" s="1"/>
      <c r="D2178" s="1"/>
    </row>
    <row r="2179" spans="3:4" x14ac:dyDescent="0.25">
      <c r="C2179" s="1"/>
      <c r="D2179" s="1"/>
    </row>
    <row r="2180" spans="3:4" x14ac:dyDescent="0.25">
      <c r="C2180" s="1"/>
      <c r="D2180" s="1"/>
    </row>
    <row r="2181" spans="3:4" x14ac:dyDescent="0.25">
      <c r="C2181" s="1"/>
      <c r="D2181" s="1"/>
    </row>
    <row r="2182" spans="3:4" x14ac:dyDescent="0.25">
      <c r="C2182" s="1"/>
      <c r="D2182" s="1"/>
    </row>
    <row r="2183" spans="3:4" x14ac:dyDescent="0.25">
      <c r="C2183" s="1"/>
      <c r="D2183" s="1"/>
    </row>
    <row r="2184" spans="3:4" x14ac:dyDescent="0.25">
      <c r="C2184" s="1"/>
      <c r="D2184" s="1"/>
    </row>
    <row r="2185" spans="3:4" x14ac:dyDescent="0.25">
      <c r="C2185" s="1"/>
      <c r="D2185" s="1"/>
    </row>
    <row r="2186" spans="3:4" x14ac:dyDescent="0.25">
      <c r="C2186" s="1"/>
      <c r="D2186" s="1"/>
    </row>
    <row r="2187" spans="3:4" x14ac:dyDescent="0.25">
      <c r="C2187" s="1"/>
      <c r="D2187" s="1"/>
    </row>
    <row r="2188" spans="3:4" x14ac:dyDescent="0.25">
      <c r="C2188" s="1"/>
      <c r="D2188" s="1"/>
    </row>
    <row r="2189" spans="3:4" x14ac:dyDescent="0.25">
      <c r="C2189" s="1"/>
      <c r="D2189" s="1"/>
    </row>
    <row r="2190" spans="3:4" x14ac:dyDescent="0.25">
      <c r="C2190" s="1"/>
      <c r="D2190" s="1"/>
    </row>
    <row r="2191" spans="3:4" x14ac:dyDescent="0.25">
      <c r="C2191" s="1"/>
      <c r="D2191" s="1"/>
    </row>
    <row r="2192" spans="3:4" x14ac:dyDescent="0.25">
      <c r="C2192" s="1"/>
      <c r="D2192" s="1"/>
    </row>
    <row r="2193" spans="3:4" x14ac:dyDescent="0.25">
      <c r="C2193" s="1"/>
      <c r="D2193" s="1"/>
    </row>
    <row r="2194" spans="3:4" x14ac:dyDescent="0.25">
      <c r="C2194" s="1"/>
      <c r="D2194" s="1"/>
    </row>
    <row r="2195" spans="3:4" x14ac:dyDescent="0.25">
      <c r="C2195" s="1"/>
      <c r="D2195" s="1"/>
    </row>
    <row r="2196" spans="3:4" x14ac:dyDescent="0.25">
      <c r="C2196" s="1"/>
      <c r="D2196" s="1"/>
    </row>
    <row r="2197" spans="3:4" x14ac:dyDescent="0.25">
      <c r="C2197" s="1"/>
      <c r="D2197" s="1"/>
    </row>
    <row r="2198" spans="3:4" x14ac:dyDescent="0.25">
      <c r="C2198" s="1"/>
      <c r="D2198" s="1"/>
    </row>
    <row r="2199" spans="3:4" x14ac:dyDescent="0.25">
      <c r="C2199" s="1"/>
      <c r="D2199" s="1"/>
    </row>
    <row r="2200" spans="3:4" x14ac:dyDescent="0.25">
      <c r="C2200" s="1"/>
      <c r="D2200" s="1"/>
    </row>
    <row r="2201" spans="3:4" x14ac:dyDescent="0.25">
      <c r="C2201" s="1"/>
      <c r="D2201" s="1"/>
    </row>
    <row r="2202" spans="3:4" x14ac:dyDescent="0.25">
      <c r="C2202" s="1"/>
      <c r="D2202" s="1"/>
    </row>
    <row r="2203" spans="3:4" x14ac:dyDescent="0.25">
      <c r="C2203" s="1"/>
      <c r="D2203" s="1"/>
    </row>
    <row r="2204" spans="3:4" x14ac:dyDescent="0.25">
      <c r="C2204" s="1"/>
      <c r="D2204" s="1"/>
    </row>
    <row r="2205" spans="3:4" x14ac:dyDescent="0.25">
      <c r="C2205" s="1"/>
      <c r="D2205" s="1"/>
    </row>
    <row r="2206" spans="3:4" x14ac:dyDescent="0.25">
      <c r="C2206" s="1"/>
      <c r="D2206" s="1"/>
    </row>
    <row r="2207" spans="3:4" x14ac:dyDescent="0.25">
      <c r="C2207" s="1"/>
      <c r="D2207" s="1"/>
    </row>
    <row r="2208" spans="3:4" x14ac:dyDescent="0.25">
      <c r="C2208" s="1"/>
      <c r="D2208" s="1"/>
    </row>
    <row r="2209" spans="3:4" x14ac:dyDescent="0.25">
      <c r="C2209" s="1"/>
      <c r="D2209" s="1"/>
    </row>
    <row r="2210" spans="3:4" x14ac:dyDescent="0.25">
      <c r="C2210" s="1"/>
      <c r="D2210" s="1"/>
    </row>
    <row r="2211" spans="3:4" x14ac:dyDescent="0.25">
      <c r="C2211" s="1"/>
      <c r="D2211" s="1"/>
    </row>
    <row r="2212" spans="3:4" x14ac:dyDescent="0.25">
      <c r="C2212" s="1"/>
      <c r="D2212" s="1"/>
    </row>
    <row r="2213" spans="3:4" x14ac:dyDescent="0.25">
      <c r="C2213" s="1"/>
      <c r="D2213" s="1"/>
    </row>
    <row r="2214" spans="3:4" x14ac:dyDescent="0.25">
      <c r="C2214" s="1"/>
      <c r="D2214" s="1"/>
    </row>
    <row r="2215" spans="3:4" x14ac:dyDescent="0.25">
      <c r="C2215" s="1"/>
      <c r="D2215" s="1"/>
    </row>
    <row r="2216" spans="3:4" x14ac:dyDescent="0.25">
      <c r="C2216" s="1"/>
      <c r="D2216" s="1"/>
    </row>
    <row r="2217" spans="3:4" x14ac:dyDescent="0.25">
      <c r="C2217" s="1"/>
      <c r="D2217" s="1"/>
    </row>
    <row r="2218" spans="3:4" x14ac:dyDescent="0.25">
      <c r="C2218" s="1"/>
      <c r="D2218" s="1"/>
    </row>
    <row r="2219" spans="3:4" x14ac:dyDescent="0.25">
      <c r="C2219" s="1"/>
      <c r="D2219" s="1"/>
    </row>
    <row r="2220" spans="3:4" x14ac:dyDescent="0.25">
      <c r="C2220" s="1"/>
      <c r="D2220" s="1"/>
    </row>
    <row r="2221" spans="3:4" x14ac:dyDescent="0.25">
      <c r="C2221" s="1"/>
      <c r="D2221" s="1"/>
    </row>
    <row r="2222" spans="3:4" x14ac:dyDescent="0.25">
      <c r="C2222" s="1"/>
      <c r="D2222" s="1"/>
    </row>
    <row r="2223" spans="3:4" x14ac:dyDescent="0.25">
      <c r="C2223" s="1"/>
      <c r="D2223" s="1"/>
    </row>
    <row r="2224" spans="3:4" x14ac:dyDescent="0.25">
      <c r="C2224" s="1"/>
      <c r="D2224" s="1"/>
    </row>
    <row r="2225" spans="3:4" x14ac:dyDescent="0.25">
      <c r="C2225" s="1"/>
      <c r="D2225" s="1"/>
    </row>
    <row r="2226" spans="3:4" x14ac:dyDescent="0.25">
      <c r="C2226" s="1"/>
      <c r="D2226" s="1"/>
    </row>
    <row r="2227" spans="3:4" x14ac:dyDescent="0.25">
      <c r="C2227" s="1"/>
      <c r="D2227" s="1"/>
    </row>
    <row r="2228" spans="3:4" x14ac:dyDescent="0.25">
      <c r="C2228" s="1"/>
      <c r="D2228" s="1"/>
    </row>
    <row r="2229" spans="3:4" x14ac:dyDescent="0.25">
      <c r="C2229" s="1"/>
      <c r="D2229" s="1"/>
    </row>
    <row r="2230" spans="3:4" x14ac:dyDescent="0.25">
      <c r="C2230" s="1"/>
      <c r="D2230" s="1"/>
    </row>
    <row r="2231" spans="3:4" x14ac:dyDescent="0.25">
      <c r="C2231" s="1"/>
      <c r="D2231" s="1"/>
    </row>
    <row r="2232" spans="3:4" x14ac:dyDescent="0.25">
      <c r="C2232" s="1"/>
      <c r="D2232" s="1"/>
    </row>
    <row r="2233" spans="3:4" x14ac:dyDescent="0.25">
      <c r="C2233" s="1"/>
      <c r="D2233" s="1"/>
    </row>
    <row r="2234" spans="3:4" x14ac:dyDescent="0.25">
      <c r="C2234" s="1"/>
      <c r="D2234" s="1"/>
    </row>
    <row r="2235" spans="3:4" x14ac:dyDescent="0.25">
      <c r="C2235" s="1"/>
      <c r="D2235" s="1"/>
    </row>
    <row r="2236" spans="3:4" x14ac:dyDescent="0.25">
      <c r="C2236" s="1"/>
      <c r="D2236" s="1"/>
    </row>
    <row r="2237" spans="3:4" x14ac:dyDescent="0.25">
      <c r="C2237" s="1"/>
      <c r="D2237" s="1"/>
    </row>
    <row r="2238" spans="3:4" x14ac:dyDescent="0.25">
      <c r="C2238" s="1"/>
      <c r="D2238" s="1"/>
    </row>
    <row r="2239" spans="3:4" x14ac:dyDescent="0.25">
      <c r="C2239" s="1"/>
      <c r="D2239" s="1"/>
    </row>
    <row r="2240" spans="3:4" x14ac:dyDescent="0.25">
      <c r="C2240" s="1"/>
      <c r="D2240" s="1"/>
    </row>
    <row r="2241" spans="3:4" x14ac:dyDescent="0.25">
      <c r="C2241" s="1"/>
      <c r="D2241" s="1"/>
    </row>
    <row r="2242" spans="3:4" x14ac:dyDescent="0.25">
      <c r="C2242" s="1"/>
      <c r="D2242" s="1"/>
    </row>
    <row r="2243" spans="3:4" x14ac:dyDescent="0.25">
      <c r="C2243" s="1"/>
      <c r="D2243" s="1"/>
    </row>
    <row r="2244" spans="3:4" x14ac:dyDescent="0.25">
      <c r="C2244" s="1"/>
      <c r="D2244" s="1"/>
    </row>
    <row r="2245" spans="3:4" x14ac:dyDescent="0.25">
      <c r="C2245" s="1"/>
      <c r="D2245" s="1"/>
    </row>
    <row r="2246" spans="3:4" x14ac:dyDescent="0.25">
      <c r="C2246" s="1"/>
      <c r="D2246" s="1"/>
    </row>
    <row r="2247" spans="3:4" x14ac:dyDescent="0.25">
      <c r="C2247" s="1"/>
      <c r="D2247" s="1"/>
    </row>
    <row r="2248" spans="3:4" x14ac:dyDescent="0.25">
      <c r="C2248" s="1"/>
      <c r="D2248" s="1"/>
    </row>
    <row r="2249" spans="3:4" x14ac:dyDescent="0.25">
      <c r="C2249" s="1"/>
      <c r="D2249" s="1"/>
    </row>
    <row r="2250" spans="3:4" x14ac:dyDescent="0.25">
      <c r="C2250" s="1"/>
      <c r="D2250" s="1"/>
    </row>
    <row r="2251" spans="3:4" x14ac:dyDescent="0.25">
      <c r="C2251" s="1"/>
      <c r="D2251" s="1"/>
    </row>
    <row r="2252" spans="3:4" x14ac:dyDescent="0.25">
      <c r="C2252" s="1"/>
      <c r="D2252" s="1"/>
    </row>
    <row r="2253" spans="3:4" x14ac:dyDescent="0.25">
      <c r="C2253" s="1"/>
      <c r="D2253" s="1"/>
    </row>
    <row r="2254" spans="3:4" x14ac:dyDescent="0.25">
      <c r="C2254" s="1"/>
      <c r="D2254" s="1"/>
    </row>
    <row r="2255" spans="3:4" x14ac:dyDescent="0.25">
      <c r="C2255" s="1"/>
      <c r="D2255" s="1"/>
    </row>
    <row r="2256" spans="3:4" x14ac:dyDescent="0.25">
      <c r="C2256" s="1"/>
      <c r="D2256" s="1"/>
    </row>
    <row r="2257" spans="3:4" x14ac:dyDescent="0.25">
      <c r="C2257" s="1"/>
      <c r="D2257" s="1"/>
    </row>
    <row r="2258" spans="3:4" x14ac:dyDescent="0.25">
      <c r="C2258" s="1"/>
      <c r="D2258" s="1"/>
    </row>
    <row r="2259" spans="3:4" x14ac:dyDescent="0.25">
      <c r="C2259" s="1"/>
      <c r="D2259" s="1"/>
    </row>
    <row r="2260" spans="3:4" x14ac:dyDescent="0.25">
      <c r="C2260" s="1"/>
      <c r="D2260" s="1"/>
    </row>
    <row r="2261" spans="3:4" x14ac:dyDescent="0.25">
      <c r="C2261" s="1"/>
      <c r="D2261" s="1"/>
    </row>
    <row r="2262" spans="3:4" x14ac:dyDescent="0.25">
      <c r="C2262" s="1"/>
      <c r="D2262" s="1"/>
    </row>
    <row r="2263" spans="3:4" x14ac:dyDescent="0.25">
      <c r="C2263" s="1"/>
      <c r="D2263" s="1"/>
    </row>
    <row r="2264" spans="3:4" x14ac:dyDescent="0.25">
      <c r="C2264" s="1"/>
      <c r="D2264" s="1"/>
    </row>
    <row r="2265" spans="3:4" x14ac:dyDescent="0.25">
      <c r="C2265" s="1"/>
      <c r="D2265" s="1"/>
    </row>
    <row r="2266" spans="3:4" x14ac:dyDescent="0.25">
      <c r="C2266" s="1"/>
      <c r="D2266" s="1"/>
    </row>
    <row r="2267" spans="3:4" x14ac:dyDescent="0.25">
      <c r="C2267" s="1"/>
      <c r="D2267" s="1"/>
    </row>
    <row r="2268" spans="3:4" x14ac:dyDescent="0.25">
      <c r="C2268" s="1"/>
      <c r="D2268" s="1"/>
    </row>
    <row r="2269" spans="3:4" x14ac:dyDescent="0.25">
      <c r="C2269" s="1"/>
      <c r="D2269" s="1"/>
    </row>
    <row r="2270" spans="3:4" x14ac:dyDescent="0.25">
      <c r="C2270" s="1"/>
      <c r="D2270" s="1"/>
    </row>
    <row r="2271" spans="3:4" x14ac:dyDescent="0.25">
      <c r="C2271" s="1"/>
      <c r="D2271" s="1"/>
    </row>
    <row r="2272" spans="3:4" x14ac:dyDescent="0.25">
      <c r="C2272" s="1"/>
      <c r="D2272" s="1"/>
    </row>
    <row r="2273" spans="3:4" x14ac:dyDescent="0.25">
      <c r="C2273" s="1"/>
      <c r="D2273" s="1"/>
    </row>
    <row r="2274" spans="3:4" x14ac:dyDescent="0.25">
      <c r="C2274" s="1"/>
      <c r="D2274" s="1"/>
    </row>
    <row r="2275" spans="3:4" x14ac:dyDescent="0.25">
      <c r="C2275" s="1"/>
      <c r="D2275" s="1"/>
    </row>
    <row r="2276" spans="3:4" x14ac:dyDescent="0.25">
      <c r="C2276" s="1"/>
      <c r="D2276" s="1"/>
    </row>
    <row r="2277" spans="3:4" x14ac:dyDescent="0.25">
      <c r="C2277" s="1"/>
      <c r="D2277" s="1"/>
    </row>
    <row r="2278" spans="3:4" x14ac:dyDescent="0.25">
      <c r="C2278" s="1"/>
      <c r="D2278" s="1"/>
    </row>
    <row r="2279" spans="3:4" x14ac:dyDescent="0.25">
      <c r="C2279" s="1"/>
      <c r="D2279" s="1"/>
    </row>
    <row r="2280" spans="3:4" x14ac:dyDescent="0.25">
      <c r="C2280" s="1"/>
      <c r="D2280" s="1"/>
    </row>
    <row r="2281" spans="3:4" x14ac:dyDescent="0.25">
      <c r="C2281" s="1"/>
      <c r="D2281" s="1"/>
    </row>
    <row r="2282" spans="3:4" x14ac:dyDescent="0.25">
      <c r="C2282" s="1"/>
      <c r="D2282" s="1"/>
    </row>
    <row r="2283" spans="3:4" x14ac:dyDescent="0.25">
      <c r="C2283" s="1"/>
      <c r="D2283" s="1"/>
    </row>
    <row r="2284" spans="3:4" x14ac:dyDescent="0.25">
      <c r="C2284" s="1"/>
      <c r="D2284" s="1"/>
    </row>
    <row r="2285" spans="3:4" x14ac:dyDescent="0.25">
      <c r="C2285" s="1"/>
      <c r="D2285" s="1"/>
    </row>
    <row r="2286" spans="3:4" x14ac:dyDescent="0.25">
      <c r="C2286" s="1"/>
      <c r="D2286" s="1"/>
    </row>
    <row r="2287" spans="3:4" x14ac:dyDescent="0.25">
      <c r="C2287" s="1"/>
      <c r="D2287" s="1"/>
    </row>
    <row r="2288" spans="3:4" x14ac:dyDescent="0.25">
      <c r="C2288" s="1"/>
      <c r="D2288" s="1"/>
    </row>
    <row r="2289" spans="3:4" x14ac:dyDescent="0.25">
      <c r="C2289" s="1"/>
      <c r="D2289" s="1"/>
    </row>
    <row r="2290" spans="3:4" x14ac:dyDescent="0.25">
      <c r="C2290" s="1"/>
      <c r="D2290" s="1"/>
    </row>
    <row r="2291" spans="3:4" x14ac:dyDescent="0.25">
      <c r="C2291" s="1"/>
      <c r="D2291" s="1"/>
    </row>
    <row r="2292" spans="3:4" x14ac:dyDescent="0.25">
      <c r="C2292" s="1"/>
      <c r="D2292" s="1"/>
    </row>
    <row r="2293" spans="3:4" x14ac:dyDescent="0.25">
      <c r="C2293" s="1"/>
      <c r="D2293" s="1"/>
    </row>
    <row r="2294" spans="3:4" x14ac:dyDescent="0.25">
      <c r="C2294" s="1"/>
      <c r="D2294" s="1"/>
    </row>
    <row r="2295" spans="3:4" x14ac:dyDescent="0.25">
      <c r="C2295" s="1"/>
      <c r="D2295" s="1"/>
    </row>
    <row r="2296" spans="3:4" x14ac:dyDescent="0.25">
      <c r="C2296" s="1"/>
      <c r="D2296" s="1"/>
    </row>
    <row r="2297" spans="3:4" x14ac:dyDescent="0.25">
      <c r="C2297" s="1"/>
      <c r="D2297" s="1"/>
    </row>
    <row r="2298" spans="3:4" x14ac:dyDescent="0.25">
      <c r="C2298" s="1"/>
      <c r="D2298" s="1"/>
    </row>
    <row r="2299" spans="3:4" x14ac:dyDescent="0.25">
      <c r="C2299" s="1"/>
      <c r="D2299" s="1"/>
    </row>
    <row r="2300" spans="3:4" x14ac:dyDescent="0.25">
      <c r="C2300" s="1"/>
      <c r="D2300" s="1"/>
    </row>
    <row r="2301" spans="3:4" x14ac:dyDescent="0.25">
      <c r="C2301" s="1"/>
      <c r="D2301" s="1"/>
    </row>
    <row r="2302" spans="3:4" x14ac:dyDescent="0.25">
      <c r="C2302" s="1"/>
      <c r="D2302" s="1"/>
    </row>
    <row r="2303" spans="3:4" x14ac:dyDescent="0.25">
      <c r="C2303" s="1"/>
      <c r="D2303" s="1"/>
    </row>
    <row r="2304" spans="3:4" x14ac:dyDescent="0.25">
      <c r="C2304" s="1"/>
      <c r="D2304" s="1"/>
    </row>
    <row r="2305" spans="3:4" x14ac:dyDescent="0.25">
      <c r="C2305" s="1"/>
      <c r="D2305" s="1"/>
    </row>
    <row r="2306" spans="3:4" x14ac:dyDescent="0.25">
      <c r="C2306" s="1"/>
      <c r="D2306" s="1"/>
    </row>
    <row r="2307" spans="3:4" x14ac:dyDescent="0.25">
      <c r="C2307" s="1"/>
      <c r="D2307" s="1"/>
    </row>
    <row r="2308" spans="3:4" x14ac:dyDescent="0.25">
      <c r="C2308" s="1"/>
      <c r="D2308" s="1"/>
    </row>
    <row r="2309" spans="3:4" x14ac:dyDescent="0.25">
      <c r="C2309" s="1"/>
      <c r="D2309" s="1"/>
    </row>
    <row r="2310" spans="3:4" x14ac:dyDescent="0.25">
      <c r="C2310" s="1"/>
      <c r="D2310" s="1"/>
    </row>
    <row r="2311" spans="3:4" x14ac:dyDescent="0.25">
      <c r="C2311" s="1"/>
      <c r="D2311" s="1"/>
    </row>
    <row r="2312" spans="3:4" x14ac:dyDescent="0.25">
      <c r="C2312" s="1"/>
      <c r="D2312" s="1"/>
    </row>
    <row r="2313" spans="3:4" x14ac:dyDescent="0.25">
      <c r="C2313" s="1"/>
      <c r="D2313" s="1"/>
    </row>
    <row r="2314" spans="3:4" x14ac:dyDescent="0.25">
      <c r="C2314" s="1"/>
      <c r="D2314" s="1"/>
    </row>
    <row r="2315" spans="3:4" x14ac:dyDescent="0.25">
      <c r="C2315" s="1"/>
      <c r="D2315" s="1"/>
    </row>
    <row r="2316" spans="3:4" x14ac:dyDescent="0.25">
      <c r="C2316" s="1"/>
      <c r="D2316" s="1"/>
    </row>
    <row r="2317" spans="3:4" x14ac:dyDescent="0.25">
      <c r="C2317" s="1"/>
      <c r="D2317" s="1"/>
    </row>
    <row r="2318" spans="3:4" x14ac:dyDescent="0.25">
      <c r="C2318" s="1"/>
      <c r="D2318" s="1"/>
    </row>
    <row r="2319" spans="3:4" x14ac:dyDescent="0.25">
      <c r="C2319" s="1"/>
      <c r="D2319" s="1"/>
    </row>
    <row r="2320" spans="3:4" x14ac:dyDescent="0.25">
      <c r="C2320" s="1"/>
      <c r="D2320" s="1"/>
    </row>
    <row r="2321" spans="3:4" x14ac:dyDescent="0.25">
      <c r="C2321" s="1"/>
      <c r="D2321" s="1"/>
    </row>
    <row r="2322" spans="3:4" x14ac:dyDescent="0.25">
      <c r="C2322" s="1"/>
      <c r="D2322" s="1"/>
    </row>
    <row r="2323" spans="3:4" x14ac:dyDescent="0.25">
      <c r="C2323" s="1"/>
      <c r="D2323" s="1"/>
    </row>
    <row r="2324" spans="3:4" x14ac:dyDescent="0.25">
      <c r="C2324" s="1"/>
      <c r="D2324" s="1"/>
    </row>
    <row r="2325" spans="3:4" x14ac:dyDescent="0.25">
      <c r="C2325" s="1"/>
      <c r="D2325" s="1"/>
    </row>
    <row r="2326" spans="3:4" x14ac:dyDescent="0.25">
      <c r="C2326" s="1"/>
      <c r="D2326" s="1"/>
    </row>
    <row r="2327" spans="3:4" x14ac:dyDescent="0.25">
      <c r="C2327" s="1"/>
      <c r="D2327" s="1"/>
    </row>
    <row r="2328" spans="3:4" x14ac:dyDescent="0.25">
      <c r="C2328" s="1"/>
      <c r="D2328" s="1"/>
    </row>
    <row r="2329" spans="3:4" x14ac:dyDescent="0.25">
      <c r="C2329" s="1"/>
      <c r="D2329" s="1"/>
    </row>
    <row r="2330" spans="3:4" x14ac:dyDescent="0.25">
      <c r="C2330" s="1"/>
      <c r="D2330" s="1"/>
    </row>
    <row r="2331" spans="3:4" x14ac:dyDescent="0.25">
      <c r="C2331" s="1"/>
      <c r="D2331" s="1"/>
    </row>
    <row r="2332" spans="3:4" x14ac:dyDescent="0.25">
      <c r="C2332" s="1"/>
      <c r="D2332" s="1"/>
    </row>
    <row r="2333" spans="3:4" x14ac:dyDescent="0.25">
      <c r="C2333" s="1"/>
      <c r="D2333" s="1"/>
    </row>
    <row r="2334" spans="3:4" x14ac:dyDescent="0.25">
      <c r="C2334" s="1"/>
      <c r="D2334" s="1"/>
    </row>
    <row r="2335" spans="3:4" x14ac:dyDescent="0.25">
      <c r="C2335" s="1"/>
      <c r="D2335" s="1"/>
    </row>
    <row r="2336" spans="3:4" x14ac:dyDescent="0.25">
      <c r="C2336" s="1"/>
      <c r="D2336" s="1"/>
    </row>
    <row r="2337" spans="3:4" x14ac:dyDescent="0.25">
      <c r="C2337" s="1"/>
      <c r="D2337" s="1"/>
    </row>
    <row r="2338" spans="3:4" x14ac:dyDescent="0.25">
      <c r="C2338" s="1"/>
      <c r="D2338" s="1"/>
    </row>
    <row r="2339" spans="3:4" x14ac:dyDescent="0.25">
      <c r="C2339" s="1"/>
      <c r="D2339" s="1"/>
    </row>
    <row r="2340" spans="3:4" x14ac:dyDescent="0.25">
      <c r="C2340" s="1"/>
      <c r="D2340" s="1"/>
    </row>
    <row r="2341" spans="3:4" x14ac:dyDescent="0.25">
      <c r="C2341" s="1"/>
      <c r="D2341" s="1"/>
    </row>
    <row r="2342" spans="3:4" x14ac:dyDescent="0.25">
      <c r="C2342" s="1"/>
      <c r="D2342" s="1"/>
    </row>
    <row r="2343" spans="3:4" x14ac:dyDescent="0.25">
      <c r="C2343" s="1"/>
      <c r="D2343" s="1"/>
    </row>
    <row r="2344" spans="3:4" x14ac:dyDescent="0.25">
      <c r="C2344" s="1"/>
      <c r="D2344" s="1"/>
    </row>
    <row r="2345" spans="3:4" x14ac:dyDescent="0.25">
      <c r="C2345" s="1"/>
      <c r="D2345" s="1"/>
    </row>
    <row r="2346" spans="3:4" x14ac:dyDescent="0.25">
      <c r="C2346" s="1"/>
      <c r="D2346" s="1"/>
    </row>
    <row r="2347" spans="3:4" x14ac:dyDescent="0.25">
      <c r="C2347" s="1"/>
      <c r="D2347" s="1"/>
    </row>
    <row r="2348" spans="3:4" x14ac:dyDescent="0.25">
      <c r="C2348" s="1"/>
      <c r="D2348" s="1"/>
    </row>
    <row r="2349" spans="3:4" x14ac:dyDescent="0.25">
      <c r="C2349" s="1"/>
      <c r="D2349" s="1"/>
    </row>
    <row r="2350" spans="3:4" x14ac:dyDescent="0.25">
      <c r="C2350" s="1"/>
      <c r="D2350" s="1"/>
    </row>
    <row r="2351" spans="3:4" x14ac:dyDescent="0.25">
      <c r="C2351" s="1"/>
      <c r="D2351" s="1"/>
    </row>
    <row r="2352" spans="3:4" x14ac:dyDescent="0.25">
      <c r="C2352" s="1"/>
      <c r="D2352" s="1"/>
    </row>
    <row r="2353" spans="3:4" x14ac:dyDescent="0.25">
      <c r="C2353" s="1"/>
      <c r="D2353" s="1"/>
    </row>
    <row r="2354" spans="3:4" x14ac:dyDescent="0.25">
      <c r="C2354" s="1"/>
      <c r="D2354" s="1"/>
    </row>
    <row r="2355" spans="3:4" x14ac:dyDescent="0.25">
      <c r="C2355" s="1"/>
      <c r="D2355" s="1"/>
    </row>
    <row r="2356" spans="3:4" x14ac:dyDescent="0.25">
      <c r="C2356" s="1"/>
      <c r="D2356" s="1"/>
    </row>
    <row r="2357" spans="3:4" x14ac:dyDescent="0.25">
      <c r="C2357" s="1"/>
      <c r="D2357" s="1"/>
    </row>
    <row r="2358" spans="3:4" x14ac:dyDescent="0.25">
      <c r="C2358" s="1"/>
      <c r="D2358" s="1"/>
    </row>
    <row r="2359" spans="3:4" x14ac:dyDescent="0.25">
      <c r="C2359" s="1"/>
      <c r="D2359" s="1"/>
    </row>
    <row r="2360" spans="3:4" x14ac:dyDescent="0.25">
      <c r="C2360" s="1"/>
      <c r="D2360" s="1"/>
    </row>
    <row r="2361" spans="3:4" x14ac:dyDescent="0.25">
      <c r="C2361" s="1"/>
      <c r="D2361" s="1"/>
    </row>
    <row r="2362" spans="3:4" x14ac:dyDescent="0.25">
      <c r="C2362" s="1"/>
      <c r="D2362" s="1"/>
    </row>
    <row r="2363" spans="3:4" x14ac:dyDescent="0.25">
      <c r="C2363" s="1"/>
      <c r="D2363" s="1"/>
    </row>
    <row r="2364" spans="3:4" x14ac:dyDescent="0.25">
      <c r="C2364" s="1"/>
      <c r="D2364" s="1"/>
    </row>
    <row r="2365" spans="3:4" x14ac:dyDescent="0.25">
      <c r="C2365" s="1"/>
      <c r="D2365" s="1"/>
    </row>
    <row r="2366" spans="3:4" x14ac:dyDescent="0.25">
      <c r="C2366" s="1"/>
      <c r="D2366" s="1"/>
    </row>
    <row r="2367" spans="3:4" x14ac:dyDescent="0.25">
      <c r="C2367" s="1"/>
      <c r="D2367" s="1"/>
    </row>
    <row r="2368" spans="3:4" x14ac:dyDescent="0.25">
      <c r="C2368" s="1"/>
      <c r="D2368" s="1"/>
    </row>
    <row r="2369" spans="3:4" x14ac:dyDescent="0.25">
      <c r="C2369" s="1"/>
      <c r="D2369" s="1"/>
    </row>
    <row r="2370" spans="3:4" x14ac:dyDescent="0.25">
      <c r="C2370" s="1"/>
      <c r="D2370" s="1"/>
    </row>
    <row r="2371" spans="3:4" x14ac:dyDescent="0.25">
      <c r="C2371" s="1"/>
      <c r="D2371" s="1"/>
    </row>
    <row r="2372" spans="3:4" x14ac:dyDescent="0.25">
      <c r="C2372" s="1"/>
      <c r="D2372" s="1"/>
    </row>
    <row r="2373" spans="3:4" x14ac:dyDescent="0.25">
      <c r="C2373" s="1"/>
      <c r="D2373" s="1"/>
    </row>
    <row r="2374" spans="3:4" x14ac:dyDescent="0.25">
      <c r="C2374" s="1"/>
      <c r="D2374" s="1"/>
    </row>
    <row r="2375" spans="3:4" x14ac:dyDescent="0.25">
      <c r="C2375" s="1"/>
      <c r="D2375" s="1"/>
    </row>
    <row r="2376" spans="3:4" x14ac:dyDescent="0.25">
      <c r="C2376" s="1"/>
      <c r="D2376" s="1"/>
    </row>
    <row r="2377" spans="3:4" x14ac:dyDescent="0.25">
      <c r="C2377" s="1"/>
      <c r="D2377" s="1"/>
    </row>
    <row r="2378" spans="3:4" x14ac:dyDescent="0.25">
      <c r="C2378" s="1"/>
      <c r="D2378" s="1"/>
    </row>
    <row r="2379" spans="3:4" x14ac:dyDescent="0.25">
      <c r="C2379" s="1"/>
      <c r="D2379" s="1"/>
    </row>
    <row r="2380" spans="3:4" x14ac:dyDescent="0.25">
      <c r="C2380" s="1"/>
      <c r="D2380" s="1"/>
    </row>
    <row r="2381" spans="3:4" x14ac:dyDescent="0.25">
      <c r="C2381" s="1"/>
      <c r="D2381" s="1"/>
    </row>
    <row r="2382" spans="3:4" x14ac:dyDescent="0.25">
      <c r="C2382" s="1"/>
      <c r="D2382" s="1"/>
    </row>
    <row r="2383" spans="3:4" x14ac:dyDescent="0.25">
      <c r="C2383" s="1"/>
      <c r="D2383" s="1"/>
    </row>
    <row r="2384" spans="3:4" x14ac:dyDescent="0.25">
      <c r="C2384" s="1"/>
      <c r="D2384" s="1"/>
    </row>
    <row r="2385" spans="3:4" x14ac:dyDescent="0.25">
      <c r="C2385" s="1"/>
      <c r="D2385" s="1"/>
    </row>
    <row r="2386" spans="3:4" x14ac:dyDescent="0.25">
      <c r="C2386" s="1"/>
      <c r="D2386" s="1"/>
    </row>
    <row r="2387" spans="3:4" x14ac:dyDescent="0.25">
      <c r="C2387" s="1"/>
      <c r="D2387" s="1"/>
    </row>
    <row r="2388" spans="3:4" x14ac:dyDescent="0.25">
      <c r="C2388" s="1"/>
      <c r="D2388" s="1"/>
    </row>
    <row r="2389" spans="3:4" x14ac:dyDescent="0.25">
      <c r="C2389" s="1"/>
      <c r="D2389" s="1"/>
    </row>
    <row r="2390" spans="3:4" x14ac:dyDescent="0.25">
      <c r="C2390" s="1"/>
      <c r="D2390" s="1"/>
    </row>
    <row r="2391" spans="3:4" x14ac:dyDescent="0.25">
      <c r="C2391" s="1"/>
      <c r="D2391" s="1"/>
    </row>
    <row r="2392" spans="3:4" x14ac:dyDescent="0.25">
      <c r="C2392" s="1"/>
      <c r="D2392" s="1"/>
    </row>
    <row r="2393" spans="3:4" x14ac:dyDescent="0.25">
      <c r="C2393" s="1"/>
      <c r="D2393" s="1"/>
    </row>
    <row r="2394" spans="3:4" x14ac:dyDescent="0.25">
      <c r="C2394" s="1"/>
      <c r="D2394" s="1"/>
    </row>
    <row r="2395" spans="3:4" x14ac:dyDescent="0.25">
      <c r="C2395" s="1"/>
      <c r="D2395" s="1"/>
    </row>
    <row r="2396" spans="3:4" x14ac:dyDescent="0.25">
      <c r="C2396" s="1"/>
      <c r="D2396" s="1"/>
    </row>
    <row r="2397" spans="3:4" x14ac:dyDescent="0.25">
      <c r="C2397" s="1"/>
      <c r="D2397" s="1"/>
    </row>
    <row r="2398" spans="3:4" x14ac:dyDescent="0.25">
      <c r="C2398" s="1"/>
      <c r="D2398" s="1"/>
    </row>
    <row r="2399" spans="3:4" x14ac:dyDescent="0.25">
      <c r="C2399" s="1"/>
      <c r="D2399" s="1"/>
    </row>
    <row r="2400" spans="3:4" x14ac:dyDescent="0.25">
      <c r="C2400" s="1"/>
      <c r="D2400" s="1"/>
    </row>
    <row r="2401" spans="3:4" x14ac:dyDescent="0.25">
      <c r="C2401" s="1"/>
      <c r="D2401" s="1"/>
    </row>
    <row r="2402" spans="3:4" x14ac:dyDescent="0.25">
      <c r="C2402" s="1"/>
      <c r="D2402" s="1"/>
    </row>
    <row r="2403" spans="3:4" x14ac:dyDescent="0.25">
      <c r="C2403" s="1"/>
      <c r="D2403" s="1"/>
    </row>
    <row r="2404" spans="3:4" x14ac:dyDescent="0.25">
      <c r="C2404" s="1"/>
      <c r="D2404" s="1"/>
    </row>
    <row r="2405" spans="3:4" x14ac:dyDescent="0.25">
      <c r="C2405" s="1"/>
      <c r="D2405" s="1"/>
    </row>
    <row r="2406" spans="3:4" x14ac:dyDescent="0.25">
      <c r="C2406" s="1"/>
      <c r="D2406" s="1"/>
    </row>
    <row r="2407" spans="3:4" x14ac:dyDescent="0.25">
      <c r="C2407" s="1"/>
      <c r="D2407" s="1"/>
    </row>
    <row r="2408" spans="3:4" x14ac:dyDescent="0.25">
      <c r="C2408" s="1"/>
      <c r="D2408" s="1"/>
    </row>
    <row r="2409" spans="3:4" x14ac:dyDescent="0.25">
      <c r="C2409" s="1"/>
      <c r="D2409" s="1"/>
    </row>
    <row r="2410" spans="3:4" x14ac:dyDescent="0.25">
      <c r="C2410" s="1"/>
      <c r="D2410" s="1"/>
    </row>
    <row r="2411" spans="3:4" x14ac:dyDescent="0.25">
      <c r="C2411" s="1"/>
      <c r="D2411" s="1"/>
    </row>
    <row r="2412" spans="3:4" x14ac:dyDescent="0.25">
      <c r="C2412" s="1"/>
      <c r="D2412" s="1"/>
    </row>
    <row r="2413" spans="3:4" x14ac:dyDescent="0.25">
      <c r="C2413" s="1"/>
      <c r="D2413" s="1"/>
    </row>
    <row r="2414" spans="3:4" x14ac:dyDescent="0.25">
      <c r="C2414" s="1"/>
      <c r="D2414" s="1"/>
    </row>
    <row r="2415" spans="3:4" x14ac:dyDescent="0.25">
      <c r="C2415" s="1"/>
      <c r="D2415" s="1"/>
    </row>
    <row r="2416" spans="3:4" x14ac:dyDescent="0.25">
      <c r="C2416" s="1"/>
      <c r="D2416" s="1"/>
    </row>
    <row r="2417" spans="3:4" x14ac:dyDescent="0.25">
      <c r="C2417" s="1"/>
      <c r="D2417" s="1"/>
    </row>
    <row r="2418" spans="3:4" x14ac:dyDescent="0.25">
      <c r="C2418" s="1"/>
      <c r="D2418" s="1"/>
    </row>
    <row r="2419" spans="3:4" x14ac:dyDescent="0.25">
      <c r="C2419" s="1"/>
      <c r="D2419" s="1"/>
    </row>
    <row r="2420" spans="3:4" x14ac:dyDescent="0.25">
      <c r="C2420" s="1"/>
      <c r="D2420" s="1"/>
    </row>
    <row r="2421" spans="3:4" x14ac:dyDescent="0.25">
      <c r="C2421" s="1"/>
      <c r="D2421" s="1"/>
    </row>
    <row r="2422" spans="3:4" x14ac:dyDescent="0.25">
      <c r="C2422" s="1"/>
      <c r="D2422" s="1"/>
    </row>
    <row r="2423" spans="3:4" x14ac:dyDescent="0.25">
      <c r="C2423" s="1"/>
      <c r="D2423" s="1"/>
    </row>
    <row r="2424" spans="3:4" x14ac:dyDescent="0.25">
      <c r="C2424" s="1"/>
      <c r="D2424" s="1"/>
    </row>
    <row r="2425" spans="3:4" x14ac:dyDescent="0.25">
      <c r="C2425" s="1"/>
      <c r="D2425" s="1"/>
    </row>
    <row r="2426" spans="3:4" x14ac:dyDescent="0.25">
      <c r="C2426" s="1"/>
      <c r="D2426" s="1"/>
    </row>
    <row r="2427" spans="3:4" x14ac:dyDescent="0.25">
      <c r="C2427" s="1"/>
      <c r="D2427" s="1"/>
    </row>
    <row r="2428" spans="3:4" x14ac:dyDescent="0.25">
      <c r="C2428" s="1"/>
      <c r="D2428" s="1"/>
    </row>
    <row r="2429" spans="3:4" x14ac:dyDescent="0.25">
      <c r="C2429" s="1"/>
      <c r="D2429" s="1"/>
    </row>
    <row r="2430" spans="3:4" x14ac:dyDescent="0.25">
      <c r="C2430" s="1"/>
      <c r="D2430" s="1"/>
    </row>
    <row r="2431" spans="3:4" x14ac:dyDescent="0.25">
      <c r="C2431" s="1"/>
      <c r="D2431" s="1"/>
    </row>
    <row r="2432" spans="3:4" x14ac:dyDescent="0.25">
      <c r="C2432" s="1"/>
      <c r="D2432" s="1"/>
    </row>
    <row r="2433" spans="3:4" x14ac:dyDescent="0.25">
      <c r="C2433" s="1"/>
      <c r="D2433" s="1"/>
    </row>
    <row r="2434" spans="3:4" x14ac:dyDescent="0.25">
      <c r="C2434" s="1"/>
      <c r="D2434" s="1"/>
    </row>
    <row r="2435" spans="3:4" x14ac:dyDescent="0.25">
      <c r="C2435" s="1"/>
      <c r="D2435" s="1"/>
    </row>
    <row r="2436" spans="3:4" x14ac:dyDescent="0.25">
      <c r="C2436" s="1"/>
      <c r="D2436" s="1"/>
    </row>
    <row r="2437" spans="3:4" x14ac:dyDescent="0.25">
      <c r="C2437" s="1"/>
      <c r="D2437" s="1"/>
    </row>
    <row r="2438" spans="3:4" x14ac:dyDescent="0.25">
      <c r="C2438" s="1"/>
      <c r="D2438" s="1"/>
    </row>
    <row r="2439" spans="3:4" x14ac:dyDescent="0.25">
      <c r="C2439" s="1"/>
      <c r="D2439" s="1"/>
    </row>
    <row r="2440" spans="3:4" x14ac:dyDescent="0.25">
      <c r="C2440" s="1"/>
      <c r="D2440" s="1"/>
    </row>
    <row r="2441" spans="3:4" x14ac:dyDescent="0.25">
      <c r="C2441" s="1"/>
      <c r="D2441" s="1"/>
    </row>
    <row r="2442" spans="3:4" x14ac:dyDescent="0.25">
      <c r="C2442" s="1"/>
      <c r="D2442" s="1"/>
    </row>
    <row r="2443" spans="3:4" x14ac:dyDescent="0.25">
      <c r="C2443" s="1"/>
      <c r="D2443" s="1"/>
    </row>
    <row r="2444" spans="3:4" x14ac:dyDescent="0.25">
      <c r="C2444" s="1"/>
      <c r="D2444" s="1"/>
    </row>
    <row r="2445" spans="3:4" x14ac:dyDescent="0.25">
      <c r="C2445" s="1"/>
      <c r="D2445" s="1"/>
    </row>
    <row r="2446" spans="3:4" x14ac:dyDescent="0.25">
      <c r="C2446" s="1"/>
      <c r="D2446" s="1"/>
    </row>
    <row r="2447" spans="3:4" x14ac:dyDescent="0.25">
      <c r="C2447" s="1"/>
      <c r="D2447" s="1"/>
    </row>
    <row r="2448" spans="3:4" x14ac:dyDescent="0.25">
      <c r="C2448" s="1"/>
      <c r="D2448" s="1"/>
    </row>
    <row r="2449" spans="3:4" x14ac:dyDescent="0.25">
      <c r="C2449" s="1"/>
      <c r="D2449" s="1"/>
    </row>
    <row r="2450" spans="3:4" x14ac:dyDescent="0.25">
      <c r="C2450" s="1"/>
      <c r="D2450" s="1"/>
    </row>
    <row r="2451" spans="3:4" x14ac:dyDescent="0.25">
      <c r="C2451" s="1"/>
      <c r="D2451" s="1"/>
    </row>
    <row r="2452" spans="3:4" x14ac:dyDescent="0.25">
      <c r="C2452" s="1"/>
      <c r="D2452" s="1"/>
    </row>
    <row r="2453" spans="3:4" x14ac:dyDescent="0.25">
      <c r="C2453" s="1"/>
      <c r="D2453" s="1"/>
    </row>
    <row r="2454" spans="3:4" x14ac:dyDescent="0.25">
      <c r="C2454" s="1"/>
      <c r="D2454" s="1"/>
    </row>
    <row r="2455" spans="3:4" x14ac:dyDescent="0.25">
      <c r="C2455" s="1"/>
      <c r="D2455" s="1"/>
    </row>
    <row r="2456" spans="3:4" x14ac:dyDescent="0.25">
      <c r="C2456" s="1"/>
      <c r="D2456" s="1"/>
    </row>
    <row r="2457" spans="3:4" x14ac:dyDescent="0.25">
      <c r="C2457" s="1"/>
      <c r="D2457" s="1"/>
    </row>
    <row r="2458" spans="3:4" x14ac:dyDescent="0.25">
      <c r="C2458" s="1"/>
      <c r="D2458" s="1"/>
    </row>
    <row r="2459" spans="3:4" x14ac:dyDescent="0.25">
      <c r="C2459" s="1"/>
      <c r="D2459" s="1"/>
    </row>
    <row r="2460" spans="3:4" x14ac:dyDescent="0.25">
      <c r="C2460" s="1"/>
      <c r="D2460" s="1"/>
    </row>
    <row r="2461" spans="3:4" x14ac:dyDescent="0.25">
      <c r="C2461" s="1"/>
      <c r="D2461" s="1"/>
    </row>
    <row r="2462" spans="3:4" x14ac:dyDescent="0.25">
      <c r="C2462" s="1"/>
      <c r="D2462" s="1"/>
    </row>
    <row r="2463" spans="3:4" x14ac:dyDescent="0.25">
      <c r="C2463" s="1"/>
      <c r="D2463" s="1"/>
    </row>
    <row r="2464" spans="3:4" x14ac:dyDescent="0.25">
      <c r="C2464" s="1"/>
      <c r="D2464" s="1"/>
    </row>
    <row r="2465" spans="3:4" x14ac:dyDescent="0.25">
      <c r="C2465" s="1"/>
      <c r="D2465" s="1"/>
    </row>
    <row r="2466" spans="3:4" x14ac:dyDescent="0.25">
      <c r="C2466" s="1"/>
      <c r="D2466" s="1"/>
    </row>
    <row r="2467" spans="3:4" x14ac:dyDescent="0.25">
      <c r="C2467" s="1"/>
      <c r="D2467" s="1"/>
    </row>
    <row r="2468" spans="3:4" x14ac:dyDescent="0.25">
      <c r="C2468" s="1"/>
      <c r="D2468" s="1"/>
    </row>
    <row r="2469" spans="3:4" x14ac:dyDescent="0.25">
      <c r="C2469" s="1"/>
      <c r="D2469" s="1"/>
    </row>
    <row r="2470" spans="3:4" x14ac:dyDescent="0.25">
      <c r="C2470" s="1"/>
      <c r="D2470" s="1"/>
    </row>
    <row r="2471" spans="3:4" x14ac:dyDescent="0.25">
      <c r="C2471" s="1"/>
      <c r="D2471" s="1"/>
    </row>
    <row r="2472" spans="3:4" x14ac:dyDescent="0.25">
      <c r="C2472" s="1"/>
      <c r="D2472" s="1"/>
    </row>
    <row r="2473" spans="3:4" x14ac:dyDescent="0.25">
      <c r="C2473" s="1"/>
      <c r="D2473" s="1"/>
    </row>
    <row r="2474" spans="3:4" x14ac:dyDescent="0.25">
      <c r="C2474" s="1"/>
      <c r="D2474" s="1"/>
    </row>
    <row r="2475" spans="3:4" x14ac:dyDescent="0.25">
      <c r="C2475" s="1"/>
      <c r="D2475" s="1"/>
    </row>
    <row r="2476" spans="3:4" x14ac:dyDescent="0.25">
      <c r="C2476" s="1"/>
      <c r="D2476" s="1"/>
    </row>
    <row r="2477" spans="3:4" x14ac:dyDescent="0.25">
      <c r="C2477" s="1"/>
      <c r="D2477" s="1"/>
    </row>
    <row r="2478" spans="3:4" x14ac:dyDescent="0.25">
      <c r="C2478" s="1"/>
      <c r="D2478" s="1"/>
    </row>
    <row r="2479" spans="3:4" x14ac:dyDescent="0.25">
      <c r="C2479" s="1"/>
      <c r="D2479" s="1"/>
    </row>
    <row r="2480" spans="3:4" x14ac:dyDescent="0.25">
      <c r="C2480" s="1"/>
      <c r="D2480" s="1"/>
    </row>
    <row r="2481" spans="3:4" x14ac:dyDescent="0.25">
      <c r="C2481" s="1"/>
      <c r="D2481" s="1"/>
    </row>
    <row r="2482" spans="3:4" x14ac:dyDescent="0.25">
      <c r="C2482" s="1"/>
      <c r="D2482" s="1"/>
    </row>
    <row r="2483" spans="3:4" x14ac:dyDescent="0.25">
      <c r="C2483" s="1"/>
      <c r="D2483" s="1"/>
    </row>
    <row r="2484" spans="3:4" x14ac:dyDescent="0.25">
      <c r="C2484" s="1"/>
      <c r="D2484" s="1"/>
    </row>
    <row r="2485" spans="3:4" x14ac:dyDescent="0.25">
      <c r="C2485" s="1"/>
      <c r="D2485" s="1"/>
    </row>
    <row r="2486" spans="3:4" x14ac:dyDescent="0.25">
      <c r="C2486" s="1"/>
      <c r="D2486" s="1"/>
    </row>
    <row r="2487" spans="3:4" x14ac:dyDescent="0.25">
      <c r="C2487" s="1"/>
      <c r="D2487" s="1"/>
    </row>
    <row r="2488" spans="3:4" x14ac:dyDescent="0.25">
      <c r="C2488" s="1"/>
      <c r="D2488" s="1"/>
    </row>
    <row r="2489" spans="3:4" x14ac:dyDescent="0.25">
      <c r="C2489" s="1"/>
      <c r="D2489" s="1"/>
    </row>
    <row r="2490" spans="3:4" x14ac:dyDescent="0.25">
      <c r="C2490" s="1"/>
      <c r="D2490" s="1"/>
    </row>
    <row r="2491" spans="3:4" x14ac:dyDescent="0.25">
      <c r="C2491" s="1"/>
      <c r="D2491" s="1"/>
    </row>
    <row r="2492" spans="3:4" x14ac:dyDescent="0.25">
      <c r="C2492" s="1"/>
      <c r="D2492" s="1"/>
    </row>
    <row r="2493" spans="3:4" x14ac:dyDescent="0.25">
      <c r="C2493" s="1"/>
      <c r="D2493" s="1"/>
    </row>
    <row r="2494" spans="3:4" x14ac:dyDescent="0.25">
      <c r="C2494" s="1"/>
      <c r="D2494" s="1"/>
    </row>
    <row r="2495" spans="3:4" x14ac:dyDescent="0.25">
      <c r="C2495" s="1"/>
      <c r="D2495" s="1"/>
    </row>
    <row r="2496" spans="3:4" x14ac:dyDescent="0.25">
      <c r="C2496" s="1"/>
      <c r="D2496" s="1"/>
    </row>
    <row r="2497" spans="3:4" x14ac:dyDescent="0.25">
      <c r="C2497" s="1"/>
      <c r="D2497" s="1"/>
    </row>
    <row r="2498" spans="3:4" x14ac:dyDescent="0.25">
      <c r="C2498" s="1"/>
      <c r="D2498" s="1"/>
    </row>
    <row r="2499" spans="3:4" x14ac:dyDescent="0.25">
      <c r="C2499" s="1"/>
      <c r="D2499" s="1"/>
    </row>
    <row r="2500" spans="3:4" x14ac:dyDescent="0.25">
      <c r="C2500" s="1"/>
      <c r="D2500" s="1"/>
    </row>
    <row r="2501" spans="3:4" x14ac:dyDescent="0.25">
      <c r="C2501" s="1"/>
      <c r="D2501" s="1"/>
    </row>
    <row r="2502" spans="3:4" x14ac:dyDescent="0.25">
      <c r="C2502" s="1"/>
      <c r="D2502" s="1"/>
    </row>
    <row r="2503" spans="3:4" x14ac:dyDescent="0.25">
      <c r="C2503" s="1"/>
      <c r="D2503" s="1"/>
    </row>
    <row r="2504" spans="3:4" x14ac:dyDescent="0.25">
      <c r="C2504" s="1"/>
      <c r="D2504" s="1"/>
    </row>
    <row r="2505" spans="3:4" x14ac:dyDescent="0.25">
      <c r="C2505" s="1"/>
      <c r="D2505" s="1"/>
    </row>
    <row r="2506" spans="3:4" x14ac:dyDescent="0.25">
      <c r="C2506" s="1"/>
      <c r="D2506" s="1"/>
    </row>
    <row r="2507" spans="3:4" x14ac:dyDescent="0.25">
      <c r="C2507" s="1"/>
      <c r="D2507" s="1"/>
    </row>
    <row r="2508" spans="3:4" x14ac:dyDescent="0.25">
      <c r="C2508" s="1"/>
      <c r="D2508" s="1"/>
    </row>
    <row r="2509" spans="3:4" x14ac:dyDescent="0.25">
      <c r="C2509" s="1"/>
      <c r="D2509" s="1"/>
    </row>
    <row r="2510" spans="3:4" x14ac:dyDescent="0.25">
      <c r="C2510" s="1"/>
      <c r="D2510" s="1"/>
    </row>
    <row r="2511" spans="3:4" x14ac:dyDescent="0.25">
      <c r="C2511" s="1"/>
      <c r="D2511" s="1"/>
    </row>
    <row r="2512" spans="3:4" x14ac:dyDescent="0.25">
      <c r="C2512" s="1"/>
      <c r="D2512" s="1"/>
    </row>
    <row r="2513" spans="3:4" x14ac:dyDescent="0.25">
      <c r="C2513" s="1"/>
      <c r="D2513" s="1"/>
    </row>
    <row r="2514" spans="3:4" x14ac:dyDescent="0.25">
      <c r="C2514" s="1"/>
      <c r="D2514" s="1"/>
    </row>
    <row r="2515" spans="3:4" x14ac:dyDescent="0.25">
      <c r="C2515" s="1"/>
      <c r="D2515" s="1"/>
    </row>
    <row r="2516" spans="3:4" x14ac:dyDescent="0.25">
      <c r="C2516" s="1"/>
      <c r="D2516" s="1"/>
    </row>
    <row r="2517" spans="3:4" x14ac:dyDescent="0.25">
      <c r="C2517" s="1"/>
      <c r="D2517" s="1"/>
    </row>
    <row r="2518" spans="3:4" x14ac:dyDescent="0.25">
      <c r="C2518" s="1"/>
      <c r="D2518" s="1"/>
    </row>
    <row r="2519" spans="3:4" x14ac:dyDescent="0.25">
      <c r="C2519" s="1"/>
      <c r="D2519" s="1"/>
    </row>
    <row r="2520" spans="3:4" x14ac:dyDescent="0.25">
      <c r="C2520" s="1"/>
      <c r="D2520" s="1"/>
    </row>
    <row r="2521" spans="3:4" x14ac:dyDescent="0.25">
      <c r="C2521" s="1"/>
      <c r="D2521" s="1"/>
    </row>
    <row r="2522" spans="3:4" x14ac:dyDescent="0.25">
      <c r="C2522" s="1"/>
      <c r="D2522" s="1"/>
    </row>
    <row r="2523" spans="3:4" x14ac:dyDescent="0.25">
      <c r="C2523" s="1"/>
      <c r="D2523" s="1"/>
    </row>
    <row r="2524" spans="3:4" x14ac:dyDescent="0.25">
      <c r="C2524" s="1"/>
      <c r="D2524" s="1"/>
    </row>
    <row r="2525" spans="3:4" x14ac:dyDescent="0.25">
      <c r="C2525" s="1"/>
      <c r="D2525" s="1"/>
    </row>
    <row r="2526" spans="3:4" x14ac:dyDescent="0.25">
      <c r="C2526" s="1"/>
      <c r="D2526" s="1"/>
    </row>
    <row r="2527" spans="3:4" x14ac:dyDescent="0.25">
      <c r="C2527" s="1"/>
      <c r="D2527" s="1"/>
    </row>
    <row r="2528" spans="3:4" x14ac:dyDescent="0.25">
      <c r="C2528" s="1"/>
      <c r="D2528" s="1"/>
    </row>
    <row r="2529" spans="3:4" x14ac:dyDescent="0.25">
      <c r="C2529" s="1"/>
      <c r="D2529" s="1"/>
    </row>
    <row r="2530" spans="3:4" x14ac:dyDescent="0.25">
      <c r="C2530" s="1"/>
      <c r="D2530" s="1"/>
    </row>
    <row r="2531" spans="3:4" x14ac:dyDescent="0.25">
      <c r="C2531" s="1"/>
      <c r="D2531" s="1"/>
    </row>
    <row r="2532" spans="3:4" x14ac:dyDescent="0.25">
      <c r="C2532" s="1"/>
      <c r="D2532" s="1"/>
    </row>
    <row r="2533" spans="3:4" x14ac:dyDescent="0.25">
      <c r="C2533" s="1"/>
      <c r="D2533" s="1"/>
    </row>
    <row r="2534" spans="3:4" x14ac:dyDescent="0.25">
      <c r="C2534" s="1"/>
      <c r="D2534" s="1"/>
    </row>
    <row r="2535" spans="3:4" x14ac:dyDescent="0.25">
      <c r="C2535" s="1"/>
      <c r="D2535" s="1"/>
    </row>
    <row r="2536" spans="3:4" x14ac:dyDescent="0.25">
      <c r="C2536" s="1"/>
      <c r="D2536" s="1"/>
    </row>
    <row r="2537" spans="3:4" x14ac:dyDescent="0.25">
      <c r="C2537" s="1"/>
      <c r="D2537" s="1"/>
    </row>
    <row r="2538" spans="3:4" x14ac:dyDescent="0.25">
      <c r="C2538" s="1"/>
      <c r="D2538" s="1"/>
    </row>
    <row r="2539" spans="3:4" x14ac:dyDescent="0.25">
      <c r="C2539" s="1"/>
      <c r="D2539" s="1"/>
    </row>
    <row r="2540" spans="3:4" x14ac:dyDescent="0.25">
      <c r="C2540" s="1"/>
      <c r="D2540" s="1"/>
    </row>
    <row r="2541" spans="3:4" x14ac:dyDescent="0.25">
      <c r="C2541" s="1"/>
      <c r="D2541" s="1"/>
    </row>
    <row r="2542" spans="3:4" x14ac:dyDescent="0.25">
      <c r="C2542" s="1"/>
      <c r="D2542" s="1"/>
    </row>
    <row r="2543" spans="3:4" x14ac:dyDescent="0.25">
      <c r="C2543" s="1"/>
      <c r="D2543" s="1"/>
    </row>
    <row r="2544" spans="3:4" x14ac:dyDescent="0.25">
      <c r="C2544" s="1"/>
      <c r="D2544" s="1"/>
    </row>
    <row r="2545" spans="3:4" x14ac:dyDescent="0.25">
      <c r="C2545" s="1"/>
      <c r="D2545" s="1"/>
    </row>
    <row r="2546" spans="3:4" x14ac:dyDescent="0.25">
      <c r="C2546" s="1"/>
      <c r="D2546" s="1"/>
    </row>
    <row r="2547" spans="3:4" x14ac:dyDescent="0.25">
      <c r="C2547" s="1"/>
      <c r="D2547" s="1"/>
    </row>
    <row r="2548" spans="3:4" x14ac:dyDescent="0.25">
      <c r="C2548" s="1"/>
      <c r="D2548" s="1"/>
    </row>
    <row r="2549" spans="3:4" x14ac:dyDescent="0.25">
      <c r="C2549" s="1"/>
      <c r="D2549" s="1"/>
    </row>
    <row r="2550" spans="3:4" x14ac:dyDescent="0.25">
      <c r="C2550" s="1"/>
      <c r="D2550" s="1"/>
    </row>
    <row r="2551" spans="3:4" x14ac:dyDescent="0.25">
      <c r="C2551" s="1"/>
      <c r="D2551" s="1"/>
    </row>
    <row r="2552" spans="3:4" x14ac:dyDescent="0.25">
      <c r="C2552" s="1"/>
      <c r="D2552" s="1"/>
    </row>
    <row r="2553" spans="3:4" x14ac:dyDescent="0.25">
      <c r="C2553" s="1"/>
      <c r="D2553" s="1"/>
    </row>
    <row r="2554" spans="3:4" x14ac:dyDescent="0.25">
      <c r="C2554" s="1"/>
      <c r="D2554" s="1"/>
    </row>
    <row r="2555" spans="3:4" x14ac:dyDescent="0.25">
      <c r="C2555" s="1"/>
      <c r="D2555" s="1"/>
    </row>
    <row r="2556" spans="3:4" x14ac:dyDescent="0.25">
      <c r="C2556" s="1"/>
      <c r="D2556" s="1"/>
    </row>
    <row r="2557" spans="3:4" x14ac:dyDescent="0.25">
      <c r="C2557" s="1"/>
      <c r="D2557" s="1"/>
    </row>
    <row r="2558" spans="3:4" x14ac:dyDescent="0.25">
      <c r="C2558" s="1"/>
      <c r="D2558" s="1"/>
    </row>
    <row r="2559" spans="3:4" x14ac:dyDescent="0.25">
      <c r="C2559" s="1"/>
      <c r="D2559" s="1"/>
    </row>
    <row r="2560" spans="3:4" x14ac:dyDescent="0.25">
      <c r="C2560" s="1"/>
      <c r="D2560" s="1"/>
    </row>
    <row r="2561" spans="3:4" x14ac:dyDescent="0.25">
      <c r="C2561" s="1"/>
      <c r="D2561" s="1"/>
    </row>
    <row r="2562" spans="3:4" x14ac:dyDescent="0.25">
      <c r="C2562" s="1"/>
      <c r="D2562" s="1"/>
    </row>
    <row r="2563" spans="3:4" x14ac:dyDescent="0.25">
      <c r="C2563" s="1"/>
      <c r="D2563" s="1"/>
    </row>
    <row r="2564" spans="3:4" x14ac:dyDescent="0.25">
      <c r="C2564" s="1"/>
      <c r="D2564" s="1"/>
    </row>
    <row r="2565" spans="3:4" x14ac:dyDescent="0.25">
      <c r="C2565" s="1"/>
      <c r="D2565" s="1"/>
    </row>
    <row r="2566" spans="3:4" x14ac:dyDescent="0.25">
      <c r="C2566" s="1"/>
      <c r="D2566" s="1"/>
    </row>
    <row r="2567" spans="3:4" x14ac:dyDescent="0.25">
      <c r="C2567" s="1"/>
      <c r="D2567" s="1"/>
    </row>
    <row r="2568" spans="3:4" x14ac:dyDescent="0.25">
      <c r="C2568" s="1"/>
      <c r="D2568" s="1"/>
    </row>
    <row r="2569" spans="3:4" x14ac:dyDescent="0.25">
      <c r="C2569" s="1"/>
      <c r="D2569" s="1"/>
    </row>
    <row r="2570" spans="3:4" x14ac:dyDescent="0.25">
      <c r="C2570" s="1"/>
      <c r="D2570" s="1"/>
    </row>
    <row r="2571" spans="3:4" x14ac:dyDescent="0.25">
      <c r="C2571" s="1"/>
      <c r="D2571" s="1"/>
    </row>
    <row r="2572" spans="3:4" x14ac:dyDescent="0.25">
      <c r="C2572" s="1"/>
      <c r="D2572" s="1"/>
    </row>
    <row r="2573" spans="3:4" x14ac:dyDescent="0.25">
      <c r="C2573" s="1"/>
      <c r="D2573" s="1"/>
    </row>
    <row r="2574" spans="3:4" x14ac:dyDescent="0.25">
      <c r="C2574" s="1"/>
      <c r="D2574" s="1"/>
    </row>
    <row r="2575" spans="3:4" x14ac:dyDescent="0.25">
      <c r="C2575" s="1"/>
      <c r="D2575" s="1"/>
    </row>
    <row r="2576" spans="3:4" x14ac:dyDescent="0.25">
      <c r="C2576" s="1"/>
      <c r="D2576" s="1"/>
    </row>
    <row r="2577" spans="3:4" x14ac:dyDescent="0.25">
      <c r="C2577" s="1"/>
      <c r="D2577" s="1"/>
    </row>
    <row r="2578" spans="3:4" x14ac:dyDescent="0.25">
      <c r="C2578" s="1"/>
      <c r="D2578" s="1"/>
    </row>
    <row r="2579" spans="3:4" x14ac:dyDescent="0.25">
      <c r="C2579" s="1"/>
      <c r="D2579" s="1"/>
    </row>
    <row r="2580" spans="3:4" x14ac:dyDescent="0.25">
      <c r="C2580" s="1"/>
      <c r="D2580" s="1"/>
    </row>
    <row r="2581" spans="3:4" x14ac:dyDescent="0.25">
      <c r="C2581" s="1"/>
      <c r="D2581" s="1"/>
    </row>
    <row r="2582" spans="3:4" x14ac:dyDescent="0.25">
      <c r="C2582" s="1"/>
      <c r="D2582" s="1"/>
    </row>
    <row r="2583" spans="3:4" x14ac:dyDescent="0.25">
      <c r="C2583" s="1"/>
      <c r="D2583" s="1"/>
    </row>
    <row r="2584" spans="3:4" x14ac:dyDescent="0.25">
      <c r="C2584" s="1"/>
      <c r="D2584" s="1"/>
    </row>
    <row r="2585" spans="3:4" x14ac:dyDescent="0.25">
      <c r="C2585" s="1"/>
      <c r="D2585" s="1"/>
    </row>
    <row r="2586" spans="3:4" x14ac:dyDescent="0.25">
      <c r="C2586" s="1"/>
      <c r="D2586" s="1"/>
    </row>
    <row r="2587" spans="3:4" x14ac:dyDescent="0.25">
      <c r="C2587" s="1"/>
      <c r="D2587" s="1"/>
    </row>
    <row r="2588" spans="3:4" x14ac:dyDescent="0.25">
      <c r="C2588" s="1"/>
      <c r="D2588" s="1"/>
    </row>
    <row r="2589" spans="3:4" x14ac:dyDescent="0.25">
      <c r="C2589" s="1"/>
      <c r="D2589" s="1"/>
    </row>
    <row r="2590" spans="3:4" x14ac:dyDescent="0.25">
      <c r="C2590" s="1"/>
      <c r="D2590" s="1"/>
    </row>
    <row r="2591" spans="3:4" x14ac:dyDescent="0.25">
      <c r="C2591" s="1"/>
      <c r="D2591" s="1"/>
    </row>
    <row r="2592" spans="3:4" x14ac:dyDescent="0.25">
      <c r="C2592" s="1"/>
      <c r="D2592" s="1"/>
    </row>
    <row r="2593" spans="3:4" x14ac:dyDescent="0.25">
      <c r="C2593" s="1"/>
      <c r="D2593" s="1"/>
    </row>
    <row r="2594" spans="3:4" x14ac:dyDescent="0.25">
      <c r="C2594" s="1"/>
      <c r="D2594" s="1"/>
    </row>
    <row r="2595" spans="3:4" x14ac:dyDescent="0.25">
      <c r="C2595" s="1"/>
      <c r="D2595" s="1"/>
    </row>
    <row r="2596" spans="3:4" x14ac:dyDescent="0.25">
      <c r="C2596" s="1"/>
      <c r="D2596" s="1"/>
    </row>
    <row r="2597" spans="3:4" x14ac:dyDescent="0.25">
      <c r="C2597" s="1"/>
      <c r="D2597" s="1"/>
    </row>
    <row r="2598" spans="3:4" x14ac:dyDescent="0.25">
      <c r="C2598" s="1"/>
      <c r="D2598" s="1"/>
    </row>
    <row r="2599" spans="3:4" x14ac:dyDescent="0.25">
      <c r="C2599" s="1"/>
      <c r="D2599" s="1"/>
    </row>
    <row r="2600" spans="3:4" x14ac:dyDescent="0.25">
      <c r="C2600" s="1"/>
      <c r="D2600" s="1"/>
    </row>
    <row r="2601" spans="3:4" x14ac:dyDescent="0.25">
      <c r="C2601" s="1"/>
      <c r="D2601" s="1"/>
    </row>
    <row r="2602" spans="3:4" x14ac:dyDescent="0.25">
      <c r="C2602" s="1"/>
      <c r="D2602" s="1"/>
    </row>
    <row r="2603" spans="3:4" x14ac:dyDescent="0.25">
      <c r="C2603" s="1"/>
      <c r="D2603" s="1"/>
    </row>
    <row r="2604" spans="3:4" x14ac:dyDescent="0.25">
      <c r="C2604" s="1"/>
      <c r="D2604" s="1"/>
    </row>
    <row r="2605" spans="3:4" x14ac:dyDescent="0.25">
      <c r="C2605" s="1"/>
      <c r="D2605" s="1"/>
    </row>
    <row r="2606" spans="3:4" x14ac:dyDescent="0.25">
      <c r="C2606" s="1"/>
      <c r="D2606" s="1"/>
    </row>
    <row r="2607" spans="3:4" x14ac:dyDescent="0.25">
      <c r="C2607" s="1"/>
      <c r="D2607" s="1"/>
    </row>
    <row r="2608" spans="3:4" x14ac:dyDescent="0.25">
      <c r="C2608" s="1"/>
      <c r="D2608" s="1"/>
    </row>
    <row r="2609" spans="3:4" x14ac:dyDescent="0.25">
      <c r="C2609" s="1"/>
      <c r="D2609" s="1"/>
    </row>
    <row r="2610" spans="3:4" x14ac:dyDescent="0.25">
      <c r="C2610" s="1"/>
      <c r="D2610" s="1"/>
    </row>
    <row r="2611" spans="3:4" x14ac:dyDescent="0.25">
      <c r="C2611" s="1"/>
      <c r="D2611" s="1"/>
    </row>
    <row r="2612" spans="3:4" x14ac:dyDescent="0.25">
      <c r="C2612" s="1"/>
      <c r="D2612" s="1"/>
    </row>
    <row r="2613" spans="3:4" x14ac:dyDescent="0.25">
      <c r="C2613" s="1"/>
      <c r="D2613" s="1"/>
    </row>
    <row r="2614" spans="3:4" x14ac:dyDescent="0.25">
      <c r="C2614" s="1"/>
      <c r="D2614" s="1"/>
    </row>
    <row r="2615" spans="3:4" x14ac:dyDescent="0.25">
      <c r="C2615" s="1"/>
      <c r="D2615" s="1"/>
    </row>
    <row r="2616" spans="3:4" x14ac:dyDescent="0.25">
      <c r="C2616" s="1"/>
      <c r="D2616" s="1"/>
    </row>
    <row r="2617" spans="3:4" x14ac:dyDescent="0.25">
      <c r="C2617" s="1"/>
      <c r="D2617" s="1"/>
    </row>
    <row r="2618" spans="3:4" x14ac:dyDescent="0.25">
      <c r="C2618" s="1"/>
      <c r="D2618" s="1"/>
    </row>
    <row r="2619" spans="3:4" x14ac:dyDescent="0.25">
      <c r="C2619" s="1"/>
      <c r="D2619" s="1"/>
    </row>
    <row r="2620" spans="3:4" x14ac:dyDescent="0.25">
      <c r="C2620" s="1"/>
      <c r="D2620" s="1"/>
    </row>
    <row r="2621" spans="3:4" x14ac:dyDescent="0.25">
      <c r="C2621" s="1"/>
      <c r="D2621" s="1"/>
    </row>
    <row r="2622" spans="3:4" x14ac:dyDescent="0.25">
      <c r="C2622" s="1"/>
      <c r="D2622" s="1"/>
    </row>
    <row r="2623" spans="3:4" x14ac:dyDescent="0.25">
      <c r="C2623" s="1"/>
      <c r="D2623" s="1"/>
    </row>
    <row r="2624" spans="3:4" x14ac:dyDescent="0.25">
      <c r="C2624" s="1"/>
      <c r="D2624" s="1"/>
    </row>
    <row r="2625" spans="3:4" x14ac:dyDescent="0.25">
      <c r="C2625" s="1"/>
      <c r="D2625" s="1"/>
    </row>
    <row r="2626" spans="3:4" x14ac:dyDescent="0.25">
      <c r="C2626" s="1"/>
      <c r="D2626" s="1"/>
    </row>
    <row r="2627" spans="3:4" x14ac:dyDescent="0.25">
      <c r="C2627" s="1"/>
      <c r="D2627" s="1"/>
    </row>
    <row r="2628" spans="3:4" x14ac:dyDescent="0.25">
      <c r="C2628" s="1"/>
      <c r="D2628" s="1"/>
    </row>
    <row r="2629" spans="3:4" x14ac:dyDescent="0.25">
      <c r="C2629" s="1"/>
      <c r="D2629" s="1"/>
    </row>
    <row r="2630" spans="3:4" x14ac:dyDescent="0.25">
      <c r="C2630" s="1"/>
      <c r="D2630" s="1"/>
    </row>
    <row r="2631" spans="3:4" x14ac:dyDescent="0.25">
      <c r="C2631" s="1"/>
      <c r="D2631" s="1"/>
    </row>
    <row r="2632" spans="3:4" x14ac:dyDescent="0.25">
      <c r="C2632" s="1"/>
      <c r="D2632" s="1"/>
    </row>
    <row r="2633" spans="3:4" x14ac:dyDescent="0.25">
      <c r="C2633" s="1"/>
      <c r="D2633" s="1"/>
    </row>
    <row r="2634" spans="3:4" x14ac:dyDescent="0.25">
      <c r="C2634" s="1"/>
      <c r="D2634" s="1"/>
    </row>
    <row r="2635" spans="3:4" x14ac:dyDescent="0.25">
      <c r="C2635" s="1"/>
      <c r="D2635" s="1"/>
    </row>
    <row r="2636" spans="3:4" x14ac:dyDescent="0.25">
      <c r="C2636" s="1"/>
      <c r="D2636" s="1"/>
    </row>
    <row r="2637" spans="3:4" x14ac:dyDescent="0.25">
      <c r="C2637" s="1"/>
      <c r="D2637" s="1"/>
    </row>
    <row r="2638" spans="3:4" x14ac:dyDescent="0.25">
      <c r="C2638" s="1"/>
      <c r="D2638" s="1"/>
    </row>
    <row r="2639" spans="3:4" x14ac:dyDescent="0.25">
      <c r="C2639" s="1"/>
      <c r="D2639" s="1"/>
    </row>
    <row r="2640" spans="3:4" x14ac:dyDescent="0.25">
      <c r="C2640" s="1"/>
      <c r="D2640" s="1"/>
    </row>
    <row r="2641" spans="3:4" x14ac:dyDescent="0.25">
      <c r="C2641" s="1"/>
      <c r="D2641" s="1"/>
    </row>
    <row r="2642" spans="3:4" x14ac:dyDescent="0.25">
      <c r="C2642" s="1"/>
      <c r="D2642" s="1"/>
    </row>
    <row r="2643" spans="3:4" x14ac:dyDescent="0.25">
      <c r="C2643" s="1"/>
      <c r="D2643" s="1"/>
    </row>
    <row r="2644" spans="3:4" x14ac:dyDescent="0.25">
      <c r="C2644" s="1"/>
      <c r="D2644" s="1"/>
    </row>
    <row r="2645" spans="3:4" x14ac:dyDescent="0.25">
      <c r="C2645" s="1"/>
      <c r="D2645" s="1"/>
    </row>
    <row r="2646" spans="3:4" x14ac:dyDescent="0.25">
      <c r="C2646" s="1"/>
      <c r="D2646" s="1"/>
    </row>
    <row r="2647" spans="3:4" x14ac:dyDescent="0.25">
      <c r="C2647" s="1"/>
      <c r="D2647" s="1"/>
    </row>
    <row r="2648" spans="3:4" x14ac:dyDescent="0.25">
      <c r="C2648" s="1"/>
      <c r="D2648" s="1"/>
    </row>
    <row r="2649" spans="3:4" x14ac:dyDescent="0.25">
      <c r="C2649" s="1"/>
      <c r="D2649" s="1"/>
    </row>
    <row r="2650" spans="3:4" x14ac:dyDescent="0.25">
      <c r="C2650" s="1"/>
      <c r="D2650" s="1"/>
    </row>
    <row r="2651" spans="3:4" x14ac:dyDescent="0.25">
      <c r="C2651" s="1"/>
      <c r="D2651" s="1"/>
    </row>
    <row r="2652" spans="3:4" x14ac:dyDescent="0.25">
      <c r="C2652" s="1"/>
      <c r="D2652" s="1"/>
    </row>
    <row r="2653" spans="3:4" x14ac:dyDescent="0.25">
      <c r="C2653" s="1"/>
      <c r="D2653" s="1"/>
    </row>
    <row r="2654" spans="3:4" x14ac:dyDescent="0.25">
      <c r="C2654" s="1"/>
      <c r="D2654" s="1"/>
    </row>
    <row r="2655" spans="3:4" x14ac:dyDescent="0.25">
      <c r="C2655" s="1"/>
      <c r="D2655" s="1"/>
    </row>
    <row r="2656" spans="3:4" x14ac:dyDescent="0.25">
      <c r="C2656" s="1"/>
      <c r="D2656" s="1"/>
    </row>
    <row r="2657" spans="3:4" x14ac:dyDescent="0.25">
      <c r="C2657" s="1"/>
      <c r="D2657" s="1"/>
    </row>
    <row r="2658" spans="3:4" x14ac:dyDescent="0.25">
      <c r="C2658" s="1"/>
      <c r="D2658" s="1"/>
    </row>
    <row r="2659" spans="3:4" x14ac:dyDescent="0.25">
      <c r="C2659" s="1"/>
      <c r="D2659" s="1"/>
    </row>
    <row r="2660" spans="3:4" x14ac:dyDescent="0.25">
      <c r="C2660" s="1"/>
      <c r="D2660" s="1"/>
    </row>
    <row r="2661" spans="3:4" x14ac:dyDescent="0.25">
      <c r="C2661" s="1"/>
      <c r="D2661" s="1"/>
    </row>
    <row r="2662" spans="3:4" x14ac:dyDescent="0.25">
      <c r="C2662" s="1"/>
      <c r="D2662" s="1"/>
    </row>
    <row r="2663" spans="3:4" x14ac:dyDescent="0.25">
      <c r="C2663" s="1"/>
      <c r="D2663" s="1"/>
    </row>
    <row r="2664" spans="3:4" x14ac:dyDescent="0.25">
      <c r="C2664" s="1"/>
      <c r="D2664" s="1"/>
    </row>
    <row r="2665" spans="3:4" x14ac:dyDescent="0.25">
      <c r="C2665" s="1"/>
      <c r="D2665" s="1"/>
    </row>
    <row r="2666" spans="3:4" x14ac:dyDescent="0.25">
      <c r="C2666" s="1"/>
      <c r="D2666" s="1"/>
    </row>
    <row r="2667" spans="3:4" x14ac:dyDescent="0.25">
      <c r="C2667" s="1"/>
      <c r="D2667" s="1"/>
    </row>
    <row r="2668" spans="3:4" x14ac:dyDescent="0.25">
      <c r="C2668" s="1"/>
      <c r="D2668" s="1"/>
    </row>
    <row r="2669" spans="3:4" x14ac:dyDescent="0.25">
      <c r="C2669" s="1"/>
      <c r="D2669" s="1"/>
    </row>
    <row r="2670" spans="3:4" x14ac:dyDescent="0.25">
      <c r="C2670" s="1"/>
      <c r="D2670" s="1"/>
    </row>
    <row r="2671" spans="3:4" x14ac:dyDescent="0.25">
      <c r="C2671" s="1"/>
      <c r="D2671" s="1"/>
    </row>
    <row r="2672" spans="3:4" x14ac:dyDescent="0.25">
      <c r="C2672" s="1"/>
      <c r="D2672" s="1"/>
    </row>
    <row r="2673" spans="3:4" x14ac:dyDescent="0.25">
      <c r="C2673" s="1"/>
      <c r="D2673" s="1"/>
    </row>
    <row r="2674" spans="3:4" x14ac:dyDescent="0.25">
      <c r="C2674" s="1"/>
      <c r="D2674" s="1"/>
    </row>
    <row r="2675" spans="3:4" x14ac:dyDescent="0.25">
      <c r="C2675" s="1"/>
      <c r="D2675" s="1"/>
    </row>
    <row r="2676" spans="3:4" x14ac:dyDescent="0.25">
      <c r="C2676" s="1"/>
      <c r="D2676" s="1"/>
    </row>
    <row r="2677" spans="3:4" x14ac:dyDescent="0.25">
      <c r="C2677" s="1"/>
      <c r="D2677" s="1"/>
    </row>
    <row r="2678" spans="3:4" x14ac:dyDescent="0.25">
      <c r="C2678" s="1"/>
      <c r="D2678" s="1"/>
    </row>
    <row r="2679" spans="3:4" x14ac:dyDescent="0.25">
      <c r="C2679" s="1"/>
      <c r="D2679" s="1"/>
    </row>
    <row r="2680" spans="3:4" x14ac:dyDescent="0.25">
      <c r="C2680" s="1"/>
      <c r="D2680" s="1"/>
    </row>
    <row r="2681" spans="3:4" x14ac:dyDescent="0.25">
      <c r="C2681" s="1"/>
      <c r="D2681" s="1"/>
    </row>
    <row r="2682" spans="3:4" x14ac:dyDescent="0.25">
      <c r="C2682" s="1"/>
      <c r="D2682" s="1"/>
    </row>
    <row r="2683" spans="3:4" x14ac:dyDescent="0.25">
      <c r="C2683" s="1"/>
      <c r="D2683" s="1"/>
    </row>
    <row r="2684" spans="3:4" x14ac:dyDescent="0.25">
      <c r="C2684" s="1"/>
      <c r="D2684" s="1"/>
    </row>
    <row r="2685" spans="3:4" x14ac:dyDescent="0.25">
      <c r="C2685" s="1"/>
      <c r="D2685" s="1"/>
    </row>
    <row r="2686" spans="3:4" x14ac:dyDescent="0.25">
      <c r="C2686" s="1"/>
      <c r="D2686" s="1"/>
    </row>
    <row r="2687" spans="3:4" x14ac:dyDescent="0.25">
      <c r="C2687" s="1"/>
      <c r="D2687" s="1"/>
    </row>
    <row r="2688" spans="3:4" x14ac:dyDescent="0.25">
      <c r="C2688" s="1"/>
      <c r="D2688" s="1"/>
    </row>
    <row r="2689" spans="3:4" x14ac:dyDescent="0.25">
      <c r="C2689" s="1"/>
      <c r="D2689" s="1"/>
    </row>
    <row r="2690" spans="3:4" x14ac:dyDescent="0.25">
      <c r="C2690" s="1"/>
      <c r="D2690" s="1"/>
    </row>
    <row r="2691" spans="3:4" x14ac:dyDescent="0.25">
      <c r="C2691" s="1"/>
      <c r="D2691" s="1"/>
    </row>
    <row r="2692" spans="3:4" x14ac:dyDescent="0.25">
      <c r="C2692" s="1"/>
      <c r="D2692" s="1"/>
    </row>
    <row r="2693" spans="3:4" x14ac:dyDescent="0.25">
      <c r="C2693" s="1"/>
      <c r="D2693" s="1"/>
    </row>
    <row r="2694" spans="3:4" x14ac:dyDescent="0.25">
      <c r="C2694" s="1"/>
      <c r="D2694" s="1"/>
    </row>
    <row r="2695" spans="3:4" x14ac:dyDescent="0.25">
      <c r="C2695" s="1"/>
      <c r="D2695" s="1"/>
    </row>
    <row r="2696" spans="3:4" x14ac:dyDescent="0.25">
      <c r="C2696" s="1"/>
      <c r="D2696" s="1"/>
    </row>
    <row r="2697" spans="3:4" x14ac:dyDescent="0.25">
      <c r="C2697" s="1"/>
      <c r="D2697" s="1"/>
    </row>
    <row r="2698" spans="3:4" x14ac:dyDescent="0.25">
      <c r="C2698" s="1"/>
      <c r="D2698" s="1"/>
    </row>
    <row r="2699" spans="3:4" x14ac:dyDescent="0.25">
      <c r="C2699" s="1"/>
      <c r="D2699" s="1"/>
    </row>
    <row r="2700" spans="3:4" x14ac:dyDescent="0.25">
      <c r="C2700" s="1"/>
      <c r="D2700" s="1"/>
    </row>
    <row r="2701" spans="3:4" x14ac:dyDescent="0.25">
      <c r="C2701" s="1"/>
      <c r="D2701" s="1"/>
    </row>
    <row r="2702" spans="3:4" x14ac:dyDescent="0.25">
      <c r="C2702" s="1"/>
      <c r="D2702" s="1"/>
    </row>
    <row r="2703" spans="3:4" x14ac:dyDescent="0.25">
      <c r="C2703" s="1"/>
      <c r="D2703" s="1"/>
    </row>
    <row r="2704" spans="3:4" x14ac:dyDescent="0.25">
      <c r="C2704" s="1"/>
      <c r="D2704" s="1"/>
    </row>
    <row r="2705" spans="3:4" x14ac:dyDescent="0.25">
      <c r="C2705" s="1"/>
      <c r="D2705" s="1"/>
    </row>
    <row r="2706" spans="3:4" x14ac:dyDescent="0.25">
      <c r="C2706" s="1"/>
      <c r="D2706" s="1"/>
    </row>
    <row r="2707" spans="3:4" x14ac:dyDescent="0.25">
      <c r="C2707" s="1"/>
      <c r="D2707" s="1"/>
    </row>
    <row r="2708" spans="3:4" x14ac:dyDescent="0.25">
      <c r="C2708" s="1"/>
      <c r="D2708" s="1"/>
    </row>
    <row r="2709" spans="3:4" x14ac:dyDescent="0.25">
      <c r="C2709" s="1"/>
      <c r="D2709" s="1"/>
    </row>
    <row r="2710" spans="3:4" x14ac:dyDescent="0.25">
      <c r="C2710" s="1"/>
      <c r="D2710" s="1"/>
    </row>
    <row r="2711" spans="3:4" x14ac:dyDescent="0.25">
      <c r="C2711" s="1"/>
      <c r="D2711" s="1"/>
    </row>
    <row r="2712" spans="3:4" x14ac:dyDescent="0.25">
      <c r="C2712" s="1"/>
      <c r="D2712" s="1"/>
    </row>
    <row r="2713" spans="3:4" x14ac:dyDescent="0.25">
      <c r="C2713" s="1"/>
      <c r="D2713" s="1"/>
    </row>
    <row r="2714" spans="3:4" x14ac:dyDescent="0.25">
      <c r="C2714" s="1"/>
      <c r="D2714" s="1"/>
    </row>
    <row r="2715" spans="3:4" x14ac:dyDescent="0.25">
      <c r="C2715" s="1"/>
      <c r="D2715" s="1"/>
    </row>
    <row r="2716" spans="3:4" x14ac:dyDescent="0.25">
      <c r="C2716" s="1"/>
      <c r="D2716" s="1"/>
    </row>
    <row r="2717" spans="3:4" x14ac:dyDescent="0.25">
      <c r="C2717" s="1"/>
      <c r="D2717" s="1"/>
    </row>
    <row r="2718" spans="3:4" x14ac:dyDescent="0.25">
      <c r="C2718" s="1"/>
      <c r="D2718" s="1"/>
    </row>
    <row r="2719" spans="3:4" x14ac:dyDescent="0.25">
      <c r="C2719" s="1"/>
      <c r="D2719" s="1"/>
    </row>
    <row r="2720" spans="3:4" x14ac:dyDescent="0.25">
      <c r="C2720" s="1"/>
      <c r="D2720" s="1"/>
    </row>
    <row r="2721" spans="3:4" x14ac:dyDescent="0.25">
      <c r="C2721" s="1"/>
      <c r="D2721" s="1"/>
    </row>
    <row r="2722" spans="3:4" x14ac:dyDescent="0.25">
      <c r="C2722" s="1"/>
      <c r="D2722" s="1"/>
    </row>
    <row r="2723" spans="3:4" x14ac:dyDescent="0.25">
      <c r="C2723" s="1"/>
      <c r="D2723" s="1"/>
    </row>
    <row r="2724" spans="3:4" x14ac:dyDescent="0.25">
      <c r="C2724" s="1"/>
      <c r="D2724" s="1"/>
    </row>
    <row r="2725" spans="3:4" x14ac:dyDescent="0.25">
      <c r="C2725" s="1"/>
      <c r="D2725" s="1"/>
    </row>
    <row r="2726" spans="3:4" x14ac:dyDescent="0.25">
      <c r="C2726" s="1"/>
      <c r="D2726" s="1"/>
    </row>
    <row r="2727" spans="3:4" x14ac:dyDescent="0.25">
      <c r="C2727" s="1"/>
      <c r="D2727" s="1"/>
    </row>
    <row r="2728" spans="3:4" x14ac:dyDescent="0.25">
      <c r="C2728" s="1"/>
      <c r="D2728" s="1"/>
    </row>
    <row r="2729" spans="3:4" x14ac:dyDescent="0.25">
      <c r="C2729" s="1"/>
      <c r="D2729" s="1"/>
    </row>
    <row r="2730" spans="3:4" x14ac:dyDescent="0.25">
      <c r="C2730" s="1"/>
      <c r="D2730" s="1"/>
    </row>
    <row r="2731" spans="3:4" x14ac:dyDescent="0.25">
      <c r="C2731" s="1"/>
      <c r="D2731" s="1"/>
    </row>
    <row r="2732" spans="3:4" x14ac:dyDescent="0.25">
      <c r="C2732" s="1"/>
      <c r="D2732" s="1"/>
    </row>
    <row r="2733" spans="3:4" x14ac:dyDescent="0.25">
      <c r="C2733" s="1"/>
      <c r="D2733" s="1"/>
    </row>
    <row r="2734" spans="3:4" x14ac:dyDescent="0.25">
      <c r="C2734" s="1"/>
      <c r="D2734" s="1"/>
    </row>
    <row r="2735" spans="3:4" x14ac:dyDescent="0.25">
      <c r="C2735" s="1"/>
      <c r="D2735" s="1"/>
    </row>
    <row r="2736" spans="3:4" x14ac:dyDescent="0.25">
      <c r="C2736" s="1"/>
      <c r="D2736" s="1"/>
    </row>
    <row r="2737" spans="3:4" x14ac:dyDescent="0.25">
      <c r="C2737" s="1"/>
      <c r="D2737" s="1"/>
    </row>
    <row r="2738" spans="3:4" x14ac:dyDescent="0.25">
      <c r="C2738" s="1"/>
      <c r="D2738" s="1"/>
    </row>
    <row r="2739" spans="3:4" x14ac:dyDescent="0.25">
      <c r="C2739" s="1"/>
      <c r="D2739" s="1"/>
    </row>
    <row r="2740" spans="3:4" x14ac:dyDescent="0.25">
      <c r="C2740" s="1"/>
      <c r="D2740" s="1"/>
    </row>
    <row r="2741" spans="3:4" x14ac:dyDescent="0.25">
      <c r="C2741" s="1"/>
      <c r="D2741" s="1"/>
    </row>
    <row r="2742" spans="3:4" x14ac:dyDescent="0.25">
      <c r="C2742" s="1"/>
      <c r="D2742" s="1"/>
    </row>
    <row r="2743" spans="3:4" x14ac:dyDescent="0.25">
      <c r="C2743" s="1"/>
      <c r="D2743" s="1"/>
    </row>
    <row r="2744" spans="3:4" x14ac:dyDescent="0.25">
      <c r="C2744" s="1"/>
      <c r="D2744" s="1"/>
    </row>
    <row r="2745" spans="3:4" x14ac:dyDescent="0.25">
      <c r="C2745" s="1"/>
      <c r="D2745" s="1"/>
    </row>
    <row r="2746" spans="3:4" x14ac:dyDescent="0.25">
      <c r="C2746" s="1"/>
      <c r="D2746" s="1"/>
    </row>
    <row r="2747" spans="3:4" x14ac:dyDescent="0.25">
      <c r="C2747" s="1"/>
      <c r="D2747" s="1"/>
    </row>
    <row r="2748" spans="3:4" x14ac:dyDescent="0.25">
      <c r="C2748" s="1"/>
      <c r="D2748" s="1"/>
    </row>
    <row r="2749" spans="3:4" x14ac:dyDescent="0.25">
      <c r="C2749" s="1"/>
      <c r="D2749" s="1"/>
    </row>
    <row r="2750" spans="3:4" x14ac:dyDescent="0.25">
      <c r="C2750" s="1"/>
      <c r="D2750" s="1"/>
    </row>
    <row r="2751" spans="3:4" x14ac:dyDescent="0.25">
      <c r="C2751" s="1"/>
      <c r="D2751" s="1"/>
    </row>
    <row r="2752" spans="3:4" x14ac:dyDescent="0.25">
      <c r="C2752" s="1"/>
      <c r="D2752" s="1"/>
    </row>
    <row r="2753" spans="3:4" x14ac:dyDescent="0.25">
      <c r="C2753" s="1"/>
      <c r="D2753" s="1"/>
    </row>
    <row r="2754" spans="3:4" x14ac:dyDescent="0.25">
      <c r="C2754" s="1"/>
      <c r="D2754" s="1"/>
    </row>
    <row r="2755" spans="3:4" x14ac:dyDescent="0.25">
      <c r="C2755" s="1"/>
      <c r="D2755" s="1"/>
    </row>
    <row r="2756" spans="3:4" x14ac:dyDescent="0.25">
      <c r="C2756" s="1"/>
      <c r="D2756" s="1"/>
    </row>
    <row r="2757" spans="3:4" x14ac:dyDescent="0.25">
      <c r="C2757" s="1"/>
      <c r="D2757" s="1"/>
    </row>
    <row r="2758" spans="3:4" x14ac:dyDescent="0.25">
      <c r="C2758" s="1"/>
      <c r="D2758" s="1"/>
    </row>
    <row r="2759" spans="3:4" x14ac:dyDescent="0.25">
      <c r="C2759" s="1"/>
      <c r="D2759" s="1"/>
    </row>
    <row r="2760" spans="3:4" x14ac:dyDescent="0.25">
      <c r="C2760" s="1"/>
      <c r="D2760" s="1"/>
    </row>
    <row r="2761" spans="3:4" x14ac:dyDescent="0.25">
      <c r="C2761" s="1"/>
      <c r="D2761" s="1"/>
    </row>
    <row r="2762" spans="3:4" x14ac:dyDescent="0.25">
      <c r="C2762" s="1"/>
      <c r="D2762" s="1"/>
    </row>
    <row r="2763" spans="3:4" x14ac:dyDescent="0.25">
      <c r="C2763" s="1"/>
      <c r="D2763" s="1"/>
    </row>
    <row r="2764" spans="3:4" x14ac:dyDescent="0.25">
      <c r="C2764" s="1"/>
      <c r="D2764" s="1"/>
    </row>
    <row r="2765" spans="3:4" x14ac:dyDescent="0.25">
      <c r="C2765" s="1"/>
      <c r="D2765" s="1"/>
    </row>
    <row r="2766" spans="3:4" x14ac:dyDescent="0.25">
      <c r="C2766" s="1"/>
      <c r="D2766" s="1"/>
    </row>
    <row r="2767" spans="3:4" x14ac:dyDescent="0.25">
      <c r="C2767" s="1"/>
      <c r="D2767" s="1"/>
    </row>
    <row r="2768" spans="3:4" x14ac:dyDescent="0.25">
      <c r="C2768" s="1"/>
      <c r="D2768" s="1"/>
    </row>
    <row r="2769" spans="3:4" x14ac:dyDescent="0.25">
      <c r="C2769" s="1"/>
      <c r="D2769" s="1"/>
    </row>
    <row r="2770" spans="3:4" x14ac:dyDescent="0.25">
      <c r="C2770" s="1"/>
      <c r="D2770" s="1"/>
    </row>
    <row r="2771" spans="3:4" x14ac:dyDescent="0.25">
      <c r="C2771" s="1"/>
      <c r="D2771" s="1"/>
    </row>
    <row r="2772" spans="3:4" x14ac:dyDescent="0.25">
      <c r="C2772" s="1"/>
      <c r="D2772" s="1"/>
    </row>
    <row r="2773" spans="3:4" x14ac:dyDescent="0.25">
      <c r="C2773" s="1"/>
      <c r="D2773" s="1"/>
    </row>
    <row r="2774" spans="3:4" x14ac:dyDescent="0.25">
      <c r="C2774" s="1"/>
      <c r="D2774" s="1"/>
    </row>
    <row r="2775" spans="3:4" x14ac:dyDescent="0.25">
      <c r="C2775" s="1"/>
      <c r="D2775" s="1"/>
    </row>
    <row r="2776" spans="3:4" x14ac:dyDescent="0.25">
      <c r="C2776" s="1"/>
      <c r="D2776" s="1"/>
    </row>
    <row r="2777" spans="3:4" x14ac:dyDescent="0.25">
      <c r="C2777" s="1"/>
      <c r="D2777" s="1"/>
    </row>
    <row r="2778" spans="3:4" x14ac:dyDescent="0.25">
      <c r="C2778" s="1"/>
      <c r="D2778" s="1"/>
    </row>
    <row r="2779" spans="3:4" x14ac:dyDescent="0.25">
      <c r="C2779" s="1"/>
      <c r="D2779" s="1"/>
    </row>
    <row r="2780" spans="3:4" x14ac:dyDescent="0.25">
      <c r="C2780" s="1"/>
      <c r="D2780" s="1"/>
    </row>
    <row r="2781" spans="3:4" x14ac:dyDescent="0.25">
      <c r="C2781" s="1"/>
      <c r="D2781" s="1"/>
    </row>
    <row r="2782" spans="3:4" x14ac:dyDescent="0.25">
      <c r="C2782" s="1"/>
      <c r="D2782" s="1"/>
    </row>
    <row r="2783" spans="3:4" x14ac:dyDescent="0.25">
      <c r="C2783" s="1"/>
      <c r="D2783" s="1"/>
    </row>
    <row r="2784" spans="3:4" x14ac:dyDescent="0.25">
      <c r="C2784" s="1"/>
      <c r="D2784" s="1"/>
    </row>
    <row r="2785" spans="3:4" x14ac:dyDescent="0.25">
      <c r="C2785" s="1"/>
      <c r="D2785" s="1"/>
    </row>
    <row r="2786" spans="3:4" x14ac:dyDescent="0.25">
      <c r="C2786" s="1"/>
      <c r="D2786" s="1"/>
    </row>
    <row r="2787" spans="3:4" x14ac:dyDescent="0.25">
      <c r="C2787" s="1"/>
      <c r="D2787" s="1"/>
    </row>
    <row r="2788" spans="3:4" x14ac:dyDescent="0.25">
      <c r="C2788" s="1"/>
      <c r="D2788" s="1"/>
    </row>
    <row r="2789" spans="3:4" x14ac:dyDescent="0.25">
      <c r="C2789" s="1"/>
      <c r="D2789" s="1"/>
    </row>
    <row r="2790" spans="3:4" x14ac:dyDescent="0.25">
      <c r="C2790" s="1"/>
      <c r="D2790" s="1"/>
    </row>
    <row r="2791" spans="3:4" x14ac:dyDescent="0.25">
      <c r="C2791" s="1"/>
      <c r="D2791" s="1"/>
    </row>
    <row r="2792" spans="3:4" x14ac:dyDescent="0.25">
      <c r="C2792" s="1"/>
      <c r="D2792" s="1"/>
    </row>
    <row r="2793" spans="3:4" x14ac:dyDescent="0.25">
      <c r="C2793" s="1"/>
      <c r="D2793" s="1"/>
    </row>
    <row r="2794" spans="3:4" x14ac:dyDescent="0.25">
      <c r="C2794" s="1"/>
      <c r="D2794" s="1"/>
    </row>
    <row r="2795" spans="3:4" x14ac:dyDescent="0.25">
      <c r="C2795" s="1"/>
      <c r="D2795" s="1"/>
    </row>
    <row r="2796" spans="3:4" x14ac:dyDescent="0.25">
      <c r="C2796" s="1"/>
      <c r="D2796" s="1"/>
    </row>
    <row r="2797" spans="3:4" x14ac:dyDescent="0.25">
      <c r="C2797" s="1"/>
      <c r="D2797" s="1"/>
    </row>
    <row r="2798" spans="3:4" x14ac:dyDescent="0.25">
      <c r="C2798" s="1"/>
      <c r="D2798" s="1"/>
    </row>
    <row r="2799" spans="3:4" x14ac:dyDescent="0.25">
      <c r="C2799" s="1"/>
      <c r="D2799" s="1"/>
    </row>
    <row r="2800" spans="3:4" x14ac:dyDescent="0.25">
      <c r="C2800" s="1"/>
      <c r="D2800" s="1"/>
    </row>
    <row r="2801" spans="3:4" x14ac:dyDescent="0.25">
      <c r="C2801" s="1"/>
      <c r="D2801" s="1"/>
    </row>
    <row r="2802" spans="3:4" x14ac:dyDescent="0.25">
      <c r="C2802" s="1"/>
      <c r="D2802" s="1"/>
    </row>
    <row r="2803" spans="3:4" x14ac:dyDescent="0.25">
      <c r="C2803" s="1"/>
      <c r="D2803" s="1"/>
    </row>
    <row r="2804" spans="3:4" x14ac:dyDescent="0.25">
      <c r="C2804" s="1"/>
      <c r="D2804" s="1"/>
    </row>
    <row r="2805" spans="3:4" x14ac:dyDescent="0.25">
      <c r="C2805" s="1"/>
      <c r="D2805" s="1"/>
    </row>
    <row r="2806" spans="3:4" x14ac:dyDescent="0.25">
      <c r="C2806" s="1"/>
      <c r="D2806" s="1"/>
    </row>
    <row r="2807" spans="3:4" x14ac:dyDescent="0.25">
      <c r="C2807" s="1"/>
      <c r="D2807" s="1"/>
    </row>
    <row r="2808" spans="3:4" x14ac:dyDescent="0.25">
      <c r="C2808" s="1"/>
      <c r="D2808" s="1"/>
    </row>
    <row r="2809" spans="3:4" x14ac:dyDescent="0.25">
      <c r="C2809" s="1"/>
      <c r="D2809" s="1"/>
    </row>
    <row r="2810" spans="3:4" x14ac:dyDescent="0.25">
      <c r="C2810" s="1"/>
      <c r="D2810" s="1"/>
    </row>
    <row r="2811" spans="3:4" x14ac:dyDescent="0.25">
      <c r="C2811" s="1"/>
      <c r="D2811" s="1"/>
    </row>
    <row r="2812" spans="3:4" x14ac:dyDescent="0.25">
      <c r="C2812" s="1"/>
      <c r="D2812" s="1"/>
    </row>
    <row r="2813" spans="3:4" x14ac:dyDescent="0.25">
      <c r="C2813" s="1"/>
      <c r="D2813" s="1"/>
    </row>
    <row r="2814" spans="3:4" x14ac:dyDescent="0.25">
      <c r="C2814" s="1"/>
      <c r="D2814" s="1"/>
    </row>
    <row r="2815" spans="3:4" x14ac:dyDescent="0.25">
      <c r="C2815" s="1"/>
      <c r="D2815" s="1"/>
    </row>
    <row r="2816" spans="3:4" x14ac:dyDescent="0.25">
      <c r="C2816" s="1"/>
      <c r="D2816" s="1"/>
    </row>
    <row r="2817" spans="3:4" x14ac:dyDescent="0.25">
      <c r="C2817" s="1"/>
      <c r="D2817" s="1"/>
    </row>
    <row r="2818" spans="3:4" x14ac:dyDescent="0.25">
      <c r="C2818" s="1"/>
      <c r="D2818" s="1"/>
    </row>
    <row r="2819" spans="3:4" x14ac:dyDescent="0.25">
      <c r="C2819" s="1"/>
      <c r="D2819" s="1"/>
    </row>
    <row r="2820" spans="3:4" x14ac:dyDescent="0.25">
      <c r="C2820" s="1"/>
      <c r="D2820" s="1"/>
    </row>
    <row r="2821" spans="3:4" x14ac:dyDescent="0.25">
      <c r="C2821" s="1"/>
      <c r="D2821" s="1"/>
    </row>
    <row r="2822" spans="3:4" x14ac:dyDescent="0.25">
      <c r="C2822" s="1"/>
      <c r="D2822" s="1"/>
    </row>
    <row r="2823" spans="3:4" x14ac:dyDescent="0.25">
      <c r="C2823" s="1"/>
      <c r="D2823" s="1"/>
    </row>
    <row r="2824" spans="3:4" x14ac:dyDescent="0.25">
      <c r="C2824" s="1"/>
      <c r="D2824" s="1"/>
    </row>
    <row r="2825" spans="3:4" x14ac:dyDescent="0.25">
      <c r="C2825" s="1"/>
      <c r="D2825" s="1"/>
    </row>
    <row r="2826" spans="3:4" x14ac:dyDescent="0.25">
      <c r="C2826" s="1"/>
      <c r="D2826" s="1"/>
    </row>
    <row r="2827" spans="3:4" x14ac:dyDescent="0.25">
      <c r="C2827" s="1"/>
      <c r="D2827" s="1"/>
    </row>
    <row r="2828" spans="3:4" x14ac:dyDescent="0.25">
      <c r="C2828" s="1"/>
      <c r="D2828" s="1"/>
    </row>
    <row r="2829" spans="3:4" x14ac:dyDescent="0.25">
      <c r="C2829" s="1"/>
      <c r="D2829" s="1"/>
    </row>
    <row r="2830" spans="3:4" x14ac:dyDescent="0.25">
      <c r="C2830" s="1"/>
      <c r="D2830" s="1"/>
    </row>
    <row r="2831" spans="3:4" x14ac:dyDescent="0.25">
      <c r="C2831" s="1"/>
      <c r="D2831" s="1"/>
    </row>
    <row r="2832" spans="3:4" x14ac:dyDescent="0.25">
      <c r="C2832" s="1"/>
      <c r="D2832" s="1"/>
    </row>
    <row r="2833" spans="3:4" x14ac:dyDescent="0.25">
      <c r="C2833" s="1"/>
      <c r="D2833" s="1"/>
    </row>
    <row r="2834" spans="3:4" x14ac:dyDescent="0.25">
      <c r="C2834" s="1"/>
      <c r="D2834" s="1"/>
    </row>
    <row r="2835" spans="3:4" x14ac:dyDescent="0.25">
      <c r="C2835" s="1"/>
      <c r="D2835" s="1"/>
    </row>
    <row r="2836" spans="3:4" x14ac:dyDescent="0.25">
      <c r="C2836" s="1"/>
      <c r="D2836" s="1"/>
    </row>
    <row r="2837" spans="3:4" x14ac:dyDescent="0.25">
      <c r="C2837" s="1"/>
      <c r="D2837" s="1"/>
    </row>
    <row r="2838" spans="3:4" x14ac:dyDescent="0.25">
      <c r="C2838" s="1"/>
      <c r="D2838" s="1"/>
    </row>
    <row r="2839" spans="3:4" x14ac:dyDescent="0.25">
      <c r="C2839" s="1"/>
      <c r="D2839" s="1"/>
    </row>
    <row r="2840" spans="3:4" x14ac:dyDescent="0.25">
      <c r="C2840" s="1"/>
      <c r="D2840" s="1"/>
    </row>
    <row r="2841" spans="3:4" x14ac:dyDescent="0.25">
      <c r="C2841" s="1"/>
      <c r="D2841" s="1"/>
    </row>
    <row r="2842" spans="3:4" x14ac:dyDescent="0.25">
      <c r="C2842" s="1"/>
      <c r="D2842" s="1"/>
    </row>
    <row r="2843" spans="3:4" x14ac:dyDescent="0.25">
      <c r="C2843" s="1"/>
      <c r="D2843" s="1"/>
    </row>
    <row r="2844" spans="3:4" x14ac:dyDescent="0.25">
      <c r="C2844" s="1"/>
      <c r="D2844" s="1"/>
    </row>
    <row r="2845" spans="3:4" x14ac:dyDescent="0.25">
      <c r="C2845" s="1"/>
      <c r="D2845" s="1"/>
    </row>
    <row r="2846" spans="3:4" x14ac:dyDescent="0.25">
      <c r="C2846" s="1"/>
      <c r="D2846" s="1"/>
    </row>
    <row r="2847" spans="3:4" x14ac:dyDescent="0.25">
      <c r="C2847" s="1"/>
      <c r="D2847" s="1"/>
    </row>
    <row r="2848" spans="3:4" x14ac:dyDescent="0.25">
      <c r="C2848" s="1"/>
      <c r="D2848" s="1"/>
    </row>
    <row r="2849" spans="3:4" x14ac:dyDescent="0.25">
      <c r="C2849" s="1"/>
      <c r="D2849" s="1"/>
    </row>
    <row r="2850" spans="3:4" x14ac:dyDescent="0.25">
      <c r="C2850" s="1"/>
      <c r="D2850" s="1"/>
    </row>
    <row r="2851" spans="3:4" x14ac:dyDescent="0.25">
      <c r="C2851" s="1"/>
      <c r="D2851" s="1"/>
    </row>
    <row r="2852" spans="3:4" x14ac:dyDescent="0.25">
      <c r="C2852" s="1"/>
      <c r="D2852" s="1"/>
    </row>
    <row r="2853" spans="3:4" x14ac:dyDescent="0.25">
      <c r="C2853" s="1"/>
      <c r="D2853" s="1"/>
    </row>
    <row r="2854" spans="3:4" x14ac:dyDescent="0.25">
      <c r="C2854" s="1"/>
      <c r="D2854" s="1"/>
    </row>
    <row r="2855" spans="3:4" x14ac:dyDescent="0.25">
      <c r="C2855" s="1"/>
      <c r="D2855" s="1"/>
    </row>
    <row r="2856" spans="3:4" x14ac:dyDescent="0.25">
      <c r="C2856" s="1"/>
      <c r="D2856" s="1"/>
    </row>
    <row r="2857" spans="3:4" x14ac:dyDescent="0.25">
      <c r="C2857" s="1"/>
      <c r="D2857" s="1"/>
    </row>
    <row r="2858" spans="3:4" x14ac:dyDescent="0.25">
      <c r="C2858" s="1"/>
      <c r="D2858" s="1"/>
    </row>
    <row r="2859" spans="3:4" x14ac:dyDescent="0.25">
      <c r="C2859" s="1"/>
      <c r="D2859" s="1"/>
    </row>
    <row r="2860" spans="3:4" x14ac:dyDescent="0.25">
      <c r="C2860" s="1"/>
      <c r="D2860" s="1"/>
    </row>
    <row r="2861" spans="3:4" x14ac:dyDescent="0.25">
      <c r="C2861" s="1"/>
      <c r="D2861" s="1"/>
    </row>
    <row r="2862" spans="3:4" x14ac:dyDescent="0.25">
      <c r="C2862" s="1"/>
      <c r="D2862" s="1"/>
    </row>
    <row r="2863" spans="3:4" x14ac:dyDescent="0.25">
      <c r="C2863" s="1"/>
      <c r="D2863" s="1"/>
    </row>
    <row r="2864" spans="3:4" x14ac:dyDescent="0.25">
      <c r="C2864" s="1"/>
      <c r="D2864" s="1"/>
    </row>
    <row r="2865" spans="3:4" x14ac:dyDescent="0.25">
      <c r="C2865" s="1"/>
      <c r="D2865" s="1"/>
    </row>
    <row r="2866" spans="3:4" x14ac:dyDescent="0.25">
      <c r="C2866" s="1"/>
      <c r="D2866" s="1"/>
    </row>
    <row r="2867" spans="3:4" x14ac:dyDescent="0.25">
      <c r="C2867" s="1"/>
      <c r="D2867" s="1"/>
    </row>
    <row r="2868" spans="3:4" x14ac:dyDescent="0.25">
      <c r="C2868" s="1"/>
      <c r="D2868" s="1"/>
    </row>
    <row r="2869" spans="3:4" x14ac:dyDescent="0.25">
      <c r="C2869" s="1"/>
      <c r="D2869" s="1"/>
    </row>
    <row r="2870" spans="3:4" x14ac:dyDescent="0.25">
      <c r="C2870" s="1"/>
      <c r="D2870" s="1"/>
    </row>
    <row r="2871" spans="3:4" x14ac:dyDescent="0.25">
      <c r="C2871" s="1"/>
      <c r="D2871" s="1"/>
    </row>
    <row r="2872" spans="3:4" x14ac:dyDescent="0.25">
      <c r="C2872" s="1"/>
      <c r="D2872" s="1"/>
    </row>
    <row r="2873" spans="3:4" x14ac:dyDescent="0.25">
      <c r="C2873" s="1"/>
      <c r="D2873" s="1"/>
    </row>
    <row r="2874" spans="3:4" x14ac:dyDescent="0.25">
      <c r="C2874" s="1"/>
      <c r="D2874" s="1"/>
    </row>
    <row r="2875" spans="3:4" x14ac:dyDescent="0.25">
      <c r="C2875" s="1"/>
      <c r="D2875" s="1"/>
    </row>
    <row r="2876" spans="3:4" x14ac:dyDescent="0.25">
      <c r="C2876" s="1"/>
      <c r="D2876" s="1"/>
    </row>
    <row r="2877" spans="3:4" x14ac:dyDescent="0.25">
      <c r="C2877" s="1"/>
      <c r="D2877" s="1"/>
    </row>
    <row r="2878" spans="3:4" x14ac:dyDescent="0.25">
      <c r="C2878" s="1"/>
      <c r="D2878" s="1"/>
    </row>
    <row r="2879" spans="3:4" x14ac:dyDescent="0.25">
      <c r="C2879" s="1"/>
      <c r="D2879" s="1"/>
    </row>
    <row r="2880" spans="3:4" x14ac:dyDescent="0.25">
      <c r="C2880" s="1"/>
      <c r="D2880" s="1"/>
    </row>
    <row r="2881" spans="3:4" x14ac:dyDescent="0.25">
      <c r="C2881" s="1"/>
      <c r="D2881" s="1"/>
    </row>
    <row r="2882" spans="3:4" x14ac:dyDescent="0.25">
      <c r="C2882" s="1"/>
      <c r="D2882" s="1"/>
    </row>
    <row r="2883" spans="3:4" x14ac:dyDescent="0.25">
      <c r="C2883" s="1"/>
      <c r="D2883" s="1"/>
    </row>
    <row r="2884" spans="3:4" x14ac:dyDescent="0.25">
      <c r="C2884" s="1"/>
      <c r="D2884" s="1"/>
    </row>
    <row r="2885" spans="3:4" x14ac:dyDescent="0.25">
      <c r="C2885" s="1"/>
      <c r="D2885" s="1"/>
    </row>
    <row r="2886" spans="3:4" x14ac:dyDescent="0.25">
      <c r="C2886" s="1"/>
      <c r="D2886" s="1"/>
    </row>
    <row r="2887" spans="3:4" x14ac:dyDescent="0.25">
      <c r="C2887" s="1"/>
      <c r="D2887" s="1"/>
    </row>
    <row r="2888" spans="3:4" x14ac:dyDescent="0.25">
      <c r="C2888" s="1"/>
      <c r="D2888" s="1"/>
    </row>
    <row r="2889" spans="3:4" x14ac:dyDescent="0.25">
      <c r="C2889" s="1"/>
      <c r="D2889" s="1"/>
    </row>
    <row r="2890" spans="3:4" x14ac:dyDescent="0.25">
      <c r="C2890" s="1"/>
      <c r="D2890" s="1"/>
    </row>
    <row r="2891" spans="3:4" x14ac:dyDescent="0.25">
      <c r="C2891" s="1"/>
      <c r="D2891" s="1"/>
    </row>
    <row r="2892" spans="3:4" x14ac:dyDescent="0.25">
      <c r="C2892" s="1"/>
      <c r="D2892" s="1"/>
    </row>
    <row r="2893" spans="3:4" x14ac:dyDescent="0.25">
      <c r="C2893" s="1"/>
      <c r="D2893" s="1"/>
    </row>
    <row r="2894" spans="3:4" x14ac:dyDescent="0.25">
      <c r="C2894" s="1"/>
      <c r="D2894" s="1"/>
    </row>
    <row r="2895" spans="3:4" x14ac:dyDescent="0.25">
      <c r="C2895" s="1"/>
      <c r="D2895" s="1"/>
    </row>
    <row r="2896" spans="3:4" x14ac:dyDescent="0.25">
      <c r="C2896" s="1"/>
      <c r="D2896" s="1"/>
    </row>
    <row r="2897" spans="3:4" x14ac:dyDescent="0.25">
      <c r="C2897" s="1"/>
      <c r="D2897" s="1"/>
    </row>
    <row r="2898" spans="3:4" x14ac:dyDescent="0.25">
      <c r="C2898" s="1"/>
      <c r="D2898" s="1"/>
    </row>
    <row r="2899" spans="3:4" x14ac:dyDescent="0.25">
      <c r="C2899" s="1"/>
      <c r="D2899" s="1"/>
    </row>
    <row r="2900" spans="3:4" x14ac:dyDescent="0.25">
      <c r="C2900" s="1"/>
      <c r="D2900" s="1"/>
    </row>
    <row r="2901" spans="3:4" x14ac:dyDescent="0.25">
      <c r="C2901" s="1"/>
      <c r="D2901" s="1"/>
    </row>
    <row r="2902" spans="3:4" x14ac:dyDescent="0.25">
      <c r="C2902" s="1"/>
      <c r="D2902" s="1"/>
    </row>
    <row r="2903" spans="3:4" x14ac:dyDescent="0.25">
      <c r="C2903" s="1"/>
      <c r="D2903" s="1"/>
    </row>
    <row r="2904" spans="3:4" x14ac:dyDescent="0.25">
      <c r="C2904" s="1"/>
      <c r="D2904" s="1"/>
    </row>
    <row r="2905" spans="3:4" x14ac:dyDescent="0.25">
      <c r="C2905" s="1"/>
      <c r="D2905" s="1"/>
    </row>
    <row r="2906" spans="3:4" x14ac:dyDescent="0.25">
      <c r="C2906" s="1"/>
      <c r="D2906" s="1"/>
    </row>
    <row r="2907" spans="3:4" x14ac:dyDescent="0.25">
      <c r="C2907" s="1"/>
      <c r="D2907" s="1"/>
    </row>
    <row r="2908" spans="3:4" x14ac:dyDescent="0.25">
      <c r="C2908" s="1"/>
      <c r="D2908" s="1"/>
    </row>
    <row r="2909" spans="3:4" x14ac:dyDescent="0.25">
      <c r="C2909" s="1"/>
      <c r="D2909" s="1"/>
    </row>
    <row r="2910" spans="3:4" x14ac:dyDescent="0.25">
      <c r="C2910" s="1"/>
      <c r="D2910" s="1"/>
    </row>
    <row r="2911" spans="3:4" x14ac:dyDescent="0.25">
      <c r="C2911" s="1"/>
      <c r="D2911" s="1"/>
    </row>
    <row r="2912" spans="3:4" x14ac:dyDescent="0.25">
      <c r="C2912" s="1"/>
      <c r="D2912" s="1"/>
    </row>
    <row r="2913" spans="3:4" x14ac:dyDescent="0.25">
      <c r="C2913" s="1"/>
      <c r="D2913" s="1"/>
    </row>
    <row r="2914" spans="3:4" x14ac:dyDescent="0.25">
      <c r="C2914" s="1"/>
      <c r="D2914" s="1"/>
    </row>
    <row r="2915" spans="3:4" x14ac:dyDescent="0.25">
      <c r="C2915" s="1"/>
      <c r="D2915" s="1"/>
    </row>
    <row r="2916" spans="3:4" x14ac:dyDescent="0.25">
      <c r="C2916" s="1"/>
      <c r="D2916" s="1"/>
    </row>
    <row r="2917" spans="3:4" x14ac:dyDescent="0.25">
      <c r="C2917" s="1"/>
      <c r="D2917" s="1"/>
    </row>
    <row r="2918" spans="3:4" x14ac:dyDescent="0.25">
      <c r="C2918" s="1"/>
      <c r="D2918" s="1"/>
    </row>
    <row r="2919" spans="3:4" x14ac:dyDescent="0.25">
      <c r="C2919" s="1"/>
      <c r="D2919" s="1"/>
    </row>
    <row r="2920" spans="3:4" x14ac:dyDescent="0.25">
      <c r="C2920" s="1"/>
      <c r="D2920" s="1"/>
    </row>
    <row r="2921" spans="3:4" x14ac:dyDescent="0.25">
      <c r="C2921" s="1"/>
      <c r="D2921" s="1"/>
    </row>
    <row r="2922" spans="3:4" x14ac:dyDescent="0.25">
      <c r="C2922" s="1"/>
      <c r="D2922" s="1"/>
    </row>
    <row r="2923" spans="3:4" x14ac:dyDescent="0.25">
      <c r="C2923" s="1"/>
      <c r="D2923" s="1"/>
    </row>
    <row r="2924" spans="3:4" x14ac:dyDescent="0.25">
      <c r="C2924" s="1"/>
      <c r="D2924" s="1"/>
    </row>
    <row r="2925" spans="3:4" x14ac:dyDescent="0.25">
      <c r="C2925" s="1"/>
      <c r="D2925" s="1"/>
    </row>
    <row r="2926" spans="3:4" x14ac:dyDescent="0.25">
      <c r="C2926" s="1"/>
      <c r="D2926" s="1"/>
    </row>
    <row r="2927" spans="3:4" x14ac:dyDescent="0.25">
      <c r="C2927" s="1"/>
      <c r="D2927" s="1"/>
    </row>
    <row r="2928" spans="3:4" x14ac:dyDescent="0.25">
      <c r="C2928" s="1"/>
      <c r="D2928" s="1"/>
    </row>
    <row r="2929" spans="3:4" x14ac:dyDescent="0.25">
      <c r="C2929" s="1"/>
      <c r="D2929" s="1"/>
    </row>
    <row r="2930" spans="3:4" x14ac:dyDescent="0.25">
      <c r="C2930" s="1"/>
      <c r="D2930" s="1"/>
    </row>
    <row r="2931" spans="3:4" x14ac:dyDescent="0.25">
      <c r="C2931" s="1"/>
      <c r="D2931" s="1"/>
    </row>
    <row r="2932" spans="3:4" x14ac:dyDescent="0.25">
      <c r="C2932" s="1"/>
      <c r="D2932" s="1"/>
    </row>
    <row r="2933" spans="3:4" x14ac:dyDescent="0.25">
      <c r="C2933" s="1"/>
      <c r="D2933" s="1"/>
    </row>
    <row r="2934" spans="3:4" x14ac:dyDescent="0.25">
      <c r="C2934" s="1"/>
      <c r="D2934" s="1"/>
    </row>
    <row r="2935" spans="3:4" x14ac:dyDescent="0.25">
      <c r="C2935" s="1"/>
      <c r="D2935" s="1"/>
    </row>
    <row r="2936" spans="3:4" x14ac:dyDescent="0.25">
      <c r="C2936" s="1"/>
      <c r="D2936" s="1"/>
    </row>
    <row r="2937" spans="3:4" x14ac:dyDescent="0.25">
      <c r="C2937" s="1"/>
      <c r="D2937" s="1"/>
    </row>
    <row r="2938" spans="3:4" x14ac:dyDescent="0.25">
      <c r="C2938" s="1"/>
      <c r="D2938" s="1"/>
    </row>
    <row r="2939" spans="3:4" x14ac:dyDescent="0.25">
      <c r="C2939" s="1"/>
      <c r="D2939" s="1"/>
    </row>
    <row r="2940" spans="3:4" x14ac:dyDescent="0.25">
      <c r="C2940" s="1"/>
      <c r="D2940" s="1"/>
    </row>
    <row r="2941" spans="3:4" x14ac:dyDescent="0.25">
      <c r="C2941" s="1"/>
      <c r="D2941" s="1"/>
    </row>
    <row r="2942" spans="3:4" x14ac:dyDescent="0.25">
      <c r="C2942" s="1"/>
      <c r="D2942" s="1"/>
    </row>
    <row r="2943" spans="3:4" x14ac:dyDescent="0.25">
      <c r="C2943" s="1"/>
      <c r="D2943" s="1"/>
    </row>
    <row r="2944" spans="3:4" x14ac:dyDescent="0.25">
      <c r="C2944" s="1"/>
      <c r="D2944" s="1"/>
    </row>
    <row r="2945" spans="3:4" x14ac:dyDescent="0.25">
      <c r="C2945" s="1"/>
      <c r="D2945" s="1"/>
    </row>
    <row r="2946" spans="3:4" x14ac:dyDescent="0.25">
      <c r="C2946" s="1"/>
      <c r="D2946" s="1"/>
    </row>
    <row r="2947" spans="3:4" x14ac:dyDescent="0.25">
      <c r="C2947" s="1"/>
      <c r="D2947" s="1"/>
    </row>
    <row r="2948" spans="3:4" x14ac:dyDescent="0.25">
      <c r="C2948" s="1"/>
      <c r="D2948" s="1"/>
    </row>
    <row r="2949" spans="3:4" x14ac:dyDescent="0.25">
      <c r="C2949" s="1"/>
      <c r="D2949" s="1"/>
    </row>
    <row r="2950" spans="3:4" x14ac:dyDescent="0.25">
      <c r="C2950" s="1"/>
      <c r="D2950" s="1"/>
    </row>
    <row r="2951" spans="3:4" x14ac:dyDescent="0.25">
      <c r="C2951" s="1"/>
      <c r="D2951" s="1"/>
    </row>
    <row r="2952" spans="3:4" x14ac:dyDescent="0.25">
      <c r="C2952" s="1"/>
      <c r="D2952" s="1"/>
    </row>
    <row r="2953" spans="3:4" x14ac:dyDescent="0.25">
      <c r="C2953" s="1"/>
      <c r="D2953" s="1"/>
    </row>
    <row r="2954" spans="3:4" x14ac:dyDescent="0.25">
      <c r="C2954" s="1"/>
      <c r="D2954" s="1"/>
    </row>
    <row r="2955" spans="3:4" x14ac:dyDescent="0.25">
      <c r="C2955" s="1"/>
      <c r="D2955" s="1"/>
    </row>
    <row r="2956" spans="3:4" x14ac:dyDescent="0.25">
      <c r="C2956" s="1"/>
      <c r="D2956" s="1"/>
    </row>
    <row r="2957" spans="3:4" x14ac:dyDescent="0.25">
      <c r="C2957" s="1"/>
      <c r="D2957" s="1"/>
    </row>
    <row r="2958" spans="3:4" x14ac:dyDescent="0.25">
      <c r="C2958" s="1"/>
      <c r="D2958" s="1"/>
    </row>
    <row r="2959" spans="3:4" x14ac:dyDescent="0.25">
      <c r="C2959" s="1"/>
      <c r="D2959" s="1"/>
    </row>
    <row r="2960" spans="3:4" x14ac:dyDescent="0.25">
      <c r="C2960" s="1"/>
      <c r="D2960" s="1"/>
    </row>
    <row r="2961" spans="3:4" x14ac:dyDescent="0.25">
      <c r="C2961" s="1"/>
      <c r="D2961" s="1"/>
    </row>
    <row r="2962" spans="3:4" x14ac:dyDescent="0.25">
      <c r="C2962" s="1"/>
      <c r="D2962" s="1"/>
    </row>
    <row r="2963" spans="3:4" x14ac:dyDescent="0.25">
      <c r="C2963" s="1"/>
      <c r="D2963" s="1"/>
    </row>
    <row r="2964" spans="3:4" x14ac:dyDescent="0.25">
      <c r="C2964" s="1"/>
      <c r="D2964" s="1"/>
    </row>
    <row r="2965" spans="3:4" x14ac:dyDescent="0.25">
      <c r="C2965" s="1"/>
      <c r="D2965" s="1"/>
    </row>
    <row r="2966" spans="3:4" x14ac:dyDescent="0.25">
      <c r="C2966" s="1"/>
      <c r="D2966" s="1"/>
    </row>
    <row r="2967" spans="3:4" x14ac:dyDescent="0.25">
      <c r="C2967" s="1"/>
      <c r="D2967" s="1"/>
    </row>
    <row r="2968" spans="3:4" x14ac:dyDescent="0.25">
      <c r="C2968" s="1"/>
      <c r="D2968" s="1"/>
    </row>
    <row r="2969" spans="3:4" x14ac:dyDescent="0.25">
      <c r="C2969" s="1"/>
      <c r="D2969" s="1"/>
    </row>
    <row r="2970" spans="3:4" x14ac:dyDescent="0.25">
      <c r="C2970" s="1"/>
      <c r="D2970" s="1"/>
    </row>
    <row r="2971" spans="3:4" x14ac:dyDescent="0.25">
      <c r="C2971" s="1"/>
      <c r="D2971" s="1"/>
    </row>
    <row r="2972" spans="3:4" x14ac:dyDescent="0.25">
      <c r="C2972" s="1"/>
      <c r="D2972" s="1"/>
    </row>
    <row r="2973" spans="3:4" x14ac:dyDescent="0.25">
      <c r="C2973" s="1"/>
      <c r="D2973" s="1"/>
    </row>
    <row r="2974" spans="3:4" x14ac:dyDescent="0.25">
      <c r="C2974" s="1"/>
      <c r="D2974" s="1"/>
    </row>
    <row r="2975" spans="3:4" x14ac:dyDescent="0.25">
      <c r="C2975" s="1"/>
      <c r="D2975" s="1"/>
    </row>
    <row r="2976" spans="3:4" x14ac:dyDescent="0.25">
      <c r="C2976" s="1"/>
      <c r="D2976" s="1"/>
    </row>
    <row r="2977" spans="3:4" x14ac:dyDescent="0.25">
      <c r="C2977" s="1"/>
      <c r="D2977" s="1"/>
    </row>
    <row r="2978" spans="3:4" x14ac:dyDescent="0.25">
      <c r="C2978" s="1"/>
      <c r="D2978" s="1"/>
    </row>
    <row r="2979" spans="3:4" x14ac:dyDescent="0.25">
      <c r="C2979" s="1"/>
      <c r="D2979" s="1"/>
    </row>
    <row r="2980" spans="3:4" x14ac:dyDescent="0.25">
      <c r="C2980" s="1"/>
      <c r="D2980" s="1"/>
    </row>
    <row r="2981" spans="3:4" x14ac:dyDescent="0.25">
      <c r="C2981" s="1"/>
      <c r="D2981" s="1"/>
    </row>
    <row r="2982" spans="3:4" x14ac:dyDescent="0.25">
      <c r="C2982" s="1"/>
      <c r="D2982" s="1"/>
    </row>
    <row r="2983" spans="3:4" x14ac:dyDescent="0.25">
      <c r="C2983" s="1"/>
      <c r="D2983" s="1"/>
    </row>
    <row r="2984" spans="3:4" x14ac:dyDescent="0.25">
      <c r="C2984" s="1"/>
      <c r="D2984" s="1"/>
    </row>
    <row r="2985" spans="3:4" x14ac:dyDescent="0.25">
      <c r="C2985" s="1"/>
      <c r="D2985" s="1"/>
    </row>
    <row r="2986" spans="3:4" x14ac:dyDescent="0.25">
      <c r="C2986" s="1"/>
      <c r="D2986" s="1"/>
    </row>
    <row r="2987" spans="3:4" x14ac:dyDescent="0.25">
      <c r="C2987" s="1"/>
      <c r="D2987" s="1"/>
    </row>
    <row r="2988" spans="3:4" x14ac:dyDescent="0.25">
      <c r="C2988" s="1"/>
      <c r="D2988" s="1"/>
    </row>
    <row r="2989" spans="3:4" x14ac:dyDescent="0.25">
      <c r="C2989" s="1"/>
      <c r="D2989" s="1"/>
    </row>
    <row r="2990" spans="3:4" x14ac:dyDescent="0.25">
      <c r="C2990" s="1"/>
      <c r="D2990" s="1"/>
    </row>
    <row r="2991" spans="3:4" x14ac:dyDescent="0.25">
      <c r="C2991" s="1"/>
      <c r="D2991" s="1"/>
    </row>
    <row r="2992" spans="3:4" x14ac:dyDescent="0.25">
      <c r="C2992" s="1"/>
      <c r="D2992" s="1"/>
    </row>
    <row r="2993" spans="3:4" x14ac:dyDescent="0.25">
      <c r="C2993" s="1"/>
      <c r="D2993" s="1"/>
    </row>
    <row r="2994" spans="3:4" x14ac:dyDescent="0.25">
      <c r="C2994" s="1"/>
      <c r="D2994" s="1"/>
    </row>
    <row r="2995" spans="3:4" x14ac:dyDescent="0.25">
      <c r="C2995" s="1"/>
      <c r="D2995" s="1"/>
    </row>
    <row r="2996" spans="3:4" x14ac:dyDescent="0.25">
      <c r="C2996" s="1"/>
      <c r="D2996" s="1"/>
    </row>
    <row r="2997" spans="3:4" x14ac:dyDescent="0.25">
      <c r="C2997" s="1"/>
      <c r="D2997" s="1"/>
    </row>
    <row r="2998" spans="3:4" x14ac:dyDescent="0.25">
      <c r="C2998" s="1"/>
      <c r="D2998" s="1"/>
    </row>
    <row r="2999" spans="3:4" x14ac:dyDescent="0.25">
      <c r="C2999" s="1"/>
      <c r="D2999" s="1"/>
    </row>
    <row r="3000" spans="3:4" x14ac:dyDescent="0.25">
      <c r="C3000" s="1"/>
      <c r="D3000" s="1"/>
    </row>
    <row r="3001" spans="3:4" x14ac:dyDescent="0.25">
      <c r="C3001" s="1"/>
      <c r="D3001" s="1"/>
    </row>
    <row r="3002" spans="3:4" x14ac:dyDescent="0.25">
      <c r="C3002" s="1"/>
      <c r="D3002" s="1"/>
    </row>
    <row r="3003" spans="3:4" x14ac:dyDescent="0.25">
      <c r="C3003" s="1"/>
      <c r="D3003" s="1"/>
    </row>
    <row r="3004" spans="3:4" x14ac:dyDescent="0.25">
      <c r="C3004" s="1"/>
      <c r="D3004" s="1"/>
    </row>
    <row r="3005" spans="3:4" x14ac:dyDescent="0.25">
      <c r="C3005" s="1"/>
      <c r="D3005" s="1"/>
    </row>
    <row r="3006" spans="3:4" x14ac:dyDescent="0.25">
      <c r="C3006" s="1"/>
      <c r="D3006" s="1"/>
    </row>
    <row r="3007" spans="3:4" x14ac:dyDescent="0.25">
      <c r="C3007" s="1"/>
      <c r="D3007" s="1"/>
    </row>
    <row r="3008" spans="3:4" x14ac:dyDescent="0.25">
      <c r="C3008" s="1"/>
      <c r="D3008" s="1"/>
    </row>
    <row r="3009" spans="3:4" x14ac:dyDescent="0.25">
      <c r="C3009" s="1"/>
      <c r="D3009" s="1"/>
    </row>
  </sheetData>
  <dataValidations count="1">
    <dataValidation type="list" allowBlank="1" showInputMessage="1" showErrorMessage="1" sqref="B7:B3009">
      <formula1>OverridesDataTypeList</formula1>
    </dataValidation>
  </dataValidation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7"/>
  <sheetViews>
    <sheetView workbookViewId="0">
      <selection activeCell="A2" sqref="A2"/>
    </sheetView>
  </sheetViews>
  <sheetFormatPr defaultColWidth="11.42578125" defaultRowHeight="15" x14ac:dyDescent="0.25"/>
  <cols>
    <col min="1" max="1" width="7.42578125" bestFit="1" customWidth="1"/>
    <col min="2" max="2" width="18.7109375" style="40" bestFit="1" customWidth="1"/>
    <col min="3" max="3" width="23.140625" style="40" bestFit="1" customWidth="1"/>
    <col min="4" max="4" width="21" style="40" bestFit="1" customWidth="1"/>
  </cols>
  <sheetData>
    <row r="1" spans="1:5" x14ac:dyDescent="0.25">
      <c r="A1" t="s">
        <v>1059</v>
      </c>
    </row>
    <row r="2" spans="1:5" x14ac:dyDescent="0.25">
      <c r="A2" s="55" t="s">
        <v>635</v>
      </c>
      <c r="B2" s="55" t="s">
        <v>1035</v>
      </c>
      <c r="C2" s="55" t="s">
        <v>1033</v>
      </c>
      <c r="D2" s="55" t="s">
        <v>1034</v>
      </c>
    </row>
    <row r="3" spans="1:5" x14ac:dyDescent="0.25">
      <c r="A3" t="str">
        <f t="shared" ref="A3:A66" si="0">IF(AND(B3&gt;=RecentPeriodStartDateText,B3&lt;=CurrentMonthDateText),"YES","NO")</f>
        <v>YES</v>
      </c>
      <c r="B3" s="69" t="str">
        <f>RecentPeriodStartDateText</f>
        <v>2010-10</v>
      </c>
      <c r="C3" s="68" t="str">
        <f>TEXT(IF(VALUE(RIGHT(B3,2))=1,DATE((VALUE(LEFT(B3,4))-1),12,1),DATE(VALUE(LEFT(B3,4)),(VALUE(RIGHT(B3,2))-1),1)),"yyyy-mm")</f>
        <v>2010-09</v>
      </c>
      <c r="D3" s="68" t="str">
        <f>TEXT(DATE(VALUE(LEFT(B3,4))-1,VALUE(RIGHT(B3,2)),1),"yyyy-mm")</f>
        <v>2009-10</v>
      </c>
      <c r="E3" s="7"/>
    </row>
    <row r="4" spans="1:5" x14ac:dyDescent="0.25">
      <c r="A4" t="str">
        <f t="shared" si="0"/>
        <v>YES</v>
      </c>
      <c r="B4" s="68" t="str">
        <f>TEXT(IF(VALUE(RIGHT(B3,2))=12,DATE((VALUE(LEFT(B3,4))+1),1,1),DATE(VALUE(LEFT(B3,4)),(VALUE(RIGHT(B3,2))+1),1)),"yyyy-mm")</f>
        <v>2010-11</v>
      </c>
      <c r="C4" s="68" t="str">
        <f t="shared" ref="C4:C67" si="1">TEXT(IF(VALUE(RIGHT(B4,2))=1,DATE((VALUE(LEFT(B4,4))-1),12,1),DATE(VALUE(LEFT(B4,4)),(VALUE(RIGHT(B4,2))-1),1)),"yyyy-mm")</f>
        <v>2010-10</v>
      </c>
      <c r="D4" s="68" t="str">
        <f t="shared" ref="D4:D67" si="2">TEXT(DATE(VALUE(LEFT(B4,4))-1,VALUE(RIGHT(B4,2)),1),"yyyy-mm")</f>
        <v>2009-11</v>
      </c>
      <c r="E4" s="7"/>
    </row>
    <row r="5" spans="1:5" x14ac:dyDescent="0.25">
      <c r="A5" t="str">
        <f t="shared" si="0"/>
        <v>YES</v>
      </c>
      <c r="B5" s="68" t="str">
        <f t="shared" ref="B5:B58" si="3">TEXT(IF(VALUE(RIGHT(B4,2))=12,DATE((VALUE(LEFT(B4,4))+1),1,1),DATE(VALUE(LEFT(B4,4)),(VALUE(RIGHT(B4,2))+1),1)),"yyyy-mm")</f>
        <v>2010-12</v>
      </c>
      <c r="C5" s="68" t="str">
        <f t="shared" si="1"/>
        <v>2010-11</v>
      </c>
      <c r="D5" s="68" t="str">
        <f t="shared" si="2"/>
        <v>2009-12</v>
      </c>
    </row>
    <row r="6" spans="1:5" x14ac:dyDescent="0.25">
      <c r="A6" t="str">
        <f t="shared" si="0"/>
        <v>YES</v>
      </c>
      <c r="B6" s="68" t="str">
        <f t="shared" si="3"/>
        <v>2011-01</v>
      </c>
      <c r="C6" s="68" t="str">
        <f t="shared" si="1"/>
        <v>2010-12</v>
      </c>
      <c r="D6" s="68" t="str">
        <f t="shared" si="2"/>
        <v>2010-01</v>
      </c>
    </row>
    <row r="7" spans="1:5" x14ac:dyDescent="0.25">
      <c r="A7" t="str">
        <f t="shared" si="0"/>
        <v>YES</v>
      </c>
      <c r="B7" s="68" t="str">
        <f t="shared" si="3"/>
        <v>2011-02</v>
      </c>
      <c r="C7" s="68" t="str">
        <f t="shared" si="1"/>
        <v>2011-01</v>
      </c>
      <c r="D7" s="68" t="str">
        <f t="shared" si="2"/>
        <v>2010-02</v>
      </c>
    </row>
    <row r="8" spans="1:5" x14ac:dyDescent="0.25">
      <c r="A8" t="str">
        <f t="shared" si="0"/>
        <v>YES</v>
      </c>
      <c r="B8" s="68" t="str">
        <f t="shared" si="3"/>
        <v>2011-03</v>
      </c>
      <c r="C8" s="68" t="str">
        <f t="shared" si="1"/>
        <v>2011-02</v>
      </c>
      <c r="D8" s="68" t="str">
        <f t="shared" si="2"/>
        <v>2010-03</v>
      </c>
    </row>
    <row r="9" spans="1:5" x14ac:dyDescent="0.25">
      <c r="A9" t="str">
        <f t="shared" si="0"/>
        <v>YES</v>
      </c>
      <c r="B9" s="68" t="str">
        <f t="shared" si="3"/>
        <v>2011-04</v>
      </c>
      <c r="C9" s="68" t="str">
        <f t="shared" si="1"/>
        <v>2011-03</v>
      </c>
      <c r="D9" s="68" t="str">
        <f t="shared" si="2"/>
        <v>2010-04</v>
      </c>
    </row>
    <row r="10" spans="1:5" x14ac:dyDescent="0.25">
      <c r="A10" t="str">
        <f t="shared" si="0"/>
        <v>YES</v>
      </c>
      <c r="B10" s="68" t="str">
        <f t="shared" si="3"/>
        <v>2011-05</v>
      </c>
      <c r="C10" s="68" t="str">
        <f t="shared" si="1"/>
        <v>2011-04</v>
      </c>
      <c r="D10" s="68" t="str">
        <f t="shared" si="2"/>
        <v>2010-05</v>
      </c>
    </row>
    <row r="11" spans="1:5" x14ac:dyDescent="0.25">
      <c r="A11" t="str">
        <f t="shared" si="0"/>
        <v>YES</v>
      </c>
      <c r="B11" s="68" t="str">
        <f t="shared" si="3"/>
        <v>2011-06</v>
      </c>
      <c r="C11" s="68" t="str">
        <f t="shared" si="1"/>
        <v>2011-05</v>
      </c>
      <c r="D11" s="68" t="str">
        <f t="shared" si="2"/>
        <v>2010-06</v>
      </c>
    </row>
    <row r="12" spans="1:5" x14ac:dyDescent="0.25">
      <c r="A12" t="str">
        <f t="shared" si="0"/>
        <v>YES</v>
      </c>
      <c r="B12" s="68" t="str">
        <f t="shared" si="3"/>
        <v>2011-07</v>
      </c>
      <c r="C12" s="68" t="str">
        <f t="shared" si="1"/>
        <v>2011-06</v>
      </c>
      <c r="D12" s="68" t="str">
        <f t="shared" si="2"/>
        <v>2010-07</v>
      </c>
    </row>
    <row r="13" spans="1:5" x14ac:dyDescent="0.25">
      <c r="A13" t="str">
        <f t="shared" si="0"/>
        <v>YES</v>
      </c>
      <c r="B13" s="68" t="str">
        <f t="shared" si="3"/>
        <v>2011-08</v>
      </c>
      <c r="C13" s="68" t="str">
        <f t="shared" si="1"/>
        <v>2011-07</v>
      </c>
      <c r="D13" s="68" t="str">
        <f t="shared" si="2"/>
        <v>2010-08</v>
      </c>
    </row>
    <row r="14" spans="1:5" x14ac:dyDescent="0.25">
      <c r="A14" t="str">
        <f t="shared" si="0"/>
        <v>YES</v>
      </c>
      <c r="B14" s="68" t="str">
        <f t="shared" si="3"/>
        <v>2011-09</v>
      </c>
      <c r="C14" s="68" t="str">
        <f t="shared" si="1"/>
        <v>2011-08</v>
      </c>
      <c r="D14" s="68" t="str">
        <f t="shared" si="2"/>
        <v>2010-09</v>
      </c>
    </row>
    <row r="15" spans="1:5" x14ac:dyDescent="0.25">
      <c r="A15" t="str">
        <f t="shared" si="0"/>
        <v>YES</v>
      </c>
      <c r="B15" s="68" t="str">
        <f t="shared" si="3"/>
        <v>2011-10</v>
      </c>
      <c r="C15" s="68" t="str">
        <f t="shared" si="1"/>
        <v>2011-09</v>
      </c>
      <c r="D15" s="68" t="str">
        <f t="shared" si="2"/>
        <v>2010-10</v>
      </c>
    </row>
    <row r="16" spans="1:5" x14ac:dyDescent="0.25">
      <c r="A16" t="str">
        <f t="shared" si="0"/>
        <v>YES</v>
      </c>
      <c r="B16" s="68" t="str">
        <f t="shared" si="3"/>
        <v>2011-11</v>
      </c>
      <c r="C16" s="68" t="str">
        <f t="shared" si="1"/>
        <v>2011-10</v>
      </c>
      <c r="D16" s="68" t="str">
        <f t="shared" si="2"/>
        <v>2010-11</v>
      </c>
    </row>
    <row r="17" spans="1:4" x14ac:dyDescent="0.25">
      <c r="A17" t="str">
        <f t="shared" si="0"/>
        <v>YES</v>
      </c>
      <c r="B17" s="68" t="str">
        <f t="shared" si="3"/>
        <v>2011-12</v>
      </c>
      <c r="C17" s="68" t="str">
        <f t="shared" si="1"/>
        <v>2011-11</v>
      </c>
      <c r="D17" s="68" t="str">
        <f t="shared" si="2"/>
        <v>2010-12</v>
      </c>
    </row>
    <row r="18" spans="1:4" x14ac:dyDescent="0.25">
      <c r="A18" t="str">
        <f t="shared" si="0"/>
        <v>YES</v>
      </c>
      <c r="B18" s="68" t="str">
        <f t="shared" si="3"/>
        <v>2012-01</v>
      </c>
      <c r="C18" s="68" t="str">
        <f t="shared" si="1"/>
        <v>2011-12</v>
      </c>
      <c r="D18" s="68" t="str">
        <f t="shared" si="2"/>
        <v>2011-01</v>
      </c>
    </row>
    <row r="19" spans="1:4" x14ac:dyDescent="0.25">
      <c r="A19" t="str">
        <f t="shared" si="0"/>
        <v>YES</v>
      </c>
      <c r="B19" s="68" t="str">
        <f t="shared" si="3"/>
        <v>2012-02</v>
      </c>
      <c r="C19" s="68" t="str">
        <f t="shared" si="1"/>
        <v>2012-01</v>
      </c>
      <c r="D19" s="68" t="str">
        <f t="shared" si="2"/>
        <v>2011-02</v>
      </c>
    </row>
    <row r="20" spans="1:4" x14ac:dyDescent="0.25">
      <c r="A20" t="str">
        <f t="shared" si="0"/>
        <v>YES</v>
      </c>
      <c r="B20" s="68" t="str">
        <f t="shared" si="3"/>
        <v>2012-03</v>
      </c>
      <c r="C20" s="68" t="str">
        <f t="shared" si="1"/>
        <v>2012-02</v>
      </c>
      <c r="D20" s="68" t="str">
        <f t="shared" si="2"/>
        <v>2011-03</v>
      </c>
    </row>
    <row r="21" spans="1:4" x14ac:dyDescent="0.25">
      <c r="A21" t="str">
        <f t="shared" si="0"/>
        <v>YES</v>
      </c>
      <c r="B21" s="68" t="str">
        <f t="shared" si="3"/>
        <v>2012-04</v>
      </c>
      <c r="C21" s="68" t="str">
        <f t="shared" si="1"/>
        <v>2012-03</v>
      </c>
      <c r="D21" s="68" t="str">
        <f t="shared" si="2"/>
        <v>2011-04</v>
      </c>
    </row>
    <row r="22" spans="1:4" x14ac:dyDescent="0.25">
      <c r="A22" t="str">
        <f t="shared" si="0"/>
        <v>YES</v>
      </c>
      <c r="B22" s="68" t="str">
        <f t="shared" si="3"/>
        <v>2012-05</v>
      </c>
      <c r="C22" s="68" t="str">
        <f t="shared" si="1"/>
        <v>2012-04</v>
      </c>
      <c r="D22" s="68" t="str">
        <f t="shared" si="2"/>
        <v>2011-05</v>
      </c>
    </row>
    <row r="23" spans="1:4" x14ac:dyDescent="0.25">
      <c r="A23" t="str">
        <f t="shared" si="0"/>
        <v>YES</v>
      </c>
      <c r="B23" s="68" t="str">
        <f t="shared" si="3"/>
        <v>2012-06</v>
      </c>
      <c r="C23" s="68" t="str">
        <f t="shared" si="1"/>
        <v>2012-05</v>
      </c>
      <c r="D23" s="68" t="str">
        <f t="shared" si="2"/>
        <v>2011-06</v>
      </c>
    </row>
    <row r="24" spans="1:4" x14ac:dyDescent="0.25">
      <c r="A24" t="str">
        <f t="shared" si="0"/>
        <v>YES</v>
      </c>
      <c r="B24" s="68" t="str">
        <f t="shared" si="3"/>
        <v>2012-07</v>
      </c>
      <c r="C24" s="68" t="str">
        <f t="shared" si="1"/>
        <v>2012-06</v>
      </c>
      <c r="D24" s="68" t="str">
        <f t="shared" si="2"/>
        <v>2011-07</v>
      </c>
    </row>
    <row r="25" spans="1:4" x14ac:dyDescent="0.25">
      <c r="A25" t="str">
        <f t="shared" si="0"/>
        <v>YES</v>
      </c>
      <c r="B25" s="68" t="str">
        <f t="shared" si="3"/>
        <v>2012-08</v>
      </c>
      <c r="C25" s="68" t="str">
        <f t="shared" si="1"/>
        <v>2012-07</v>
      </c>
      <c r="D25" s="68" t="str">
        <f t="shared" si="2"/>
        <v>2011-08</v>
      </c>
    </row>
    <row r="26" spans="1:4" x14ac:dyDescent="0.25">
      <c r="A26" t="str">
        <f t="shared" si="0"/>
        <v>YES</v>
      </c>
      <c r="B26" s="68" t="str">
        <f t="shared" si="3"/>
        <v>2012-09</v>
      </c>
      <c r="C26" s="68" t="str">
        <f t="shared" si="1"/>
        <v>2012-08</v>
      </c>
      <c r="D26" s="68" t="str">
        <f t="shared" si="2"/>
        <v>2011-09</v>
      </c>
    </row>
    <row r="27" spans="1:4" x14ac:dyDescent="0.25">
      <c r="A27" t="str">
        <f t="shared" si="0"/>
        <v>YES</v>
      </c>
      <c r="B27" s="68" t="str">
        <f t="shared" si="3"/>
        <v>2012-10</v>
      </c>
      <c r="C27" s="68" t="str">
        <f t="shared" si="1"/>
        <v>2012-09</v>
      </c>
      <c r="D27" s="68" t="str">
        <f t="shared" si="2"/>
        <v>2011-10</v>
      </c>
    </row>
    <row r="28" spans="1:4" x14ac:dyDescent="0.25">
      <c r="A28" t="str">
        <f t="shared" si="0"/>
        <v>YES</v>
      </c>
      <c r="B28" s="68" t="str">
        <f t="shared" si="3"/>
        <v>2012-11</v>
      </c>
      <c r="C28" s="68" t="str">
        <f t="shared" si="1"/>
        <v>2012-10</v>
      </c>
      <c r="D28" s="68" t="str">
        <f t="shared" si="2"/>
        <v>2011-11</v>
      </c>
    </row>
    <row r="29" spans="1:4" x14ac:dyDescent="0.25">
      <c r="A29" t="str">
        <f t="shared" si="0"/>
        <v>YES</v>
      </c>
      <c r="B29" s="68" t="str">
        <f t="shared" si="3"/>
        <v>2012-12</v>
      </c>
      <c r="C29" s="68" t="str">
        <f t="shared" si="1"/>
        <v>2012-11</v>
      </c>
      <c r="D29" s="68" t="str">
        <f t="shared" si="2"/>
        <v>2011-12</v>
      </c>
    </row>
    <row r="30" spans="1:4" x14ac:dyDescent="0.25">
      <c r="A30" t="str">
        <f t="shared" si="0"/>
        <v>YES</v>
      </c>
      <c r="B30" s="68" t="str">
        <f t="shared" si="3"/>
        <v>2013-01</v>
      </c>
      <c r="C30" s="68" t="str">
        <f t="shared" si="1"/>
        <v>2012-12</v>
      </c>
      <c r="D30" s="68" t="str">
        <f t="shared" si="2"/>
        <v>2012-01</v>
      </c>
    </row>
    <row r="31" spans="1:4" x14ac:dyDescent="0.25">
      <c r="A31" t="str">
        <f t="shared" si="0"/>
        <v>YES</v>
      </c>
      <c r="B31" s="68" t="str">
        <f t="shared" si="3"/>
        <v>2013-02</v>
      </c>
      <c r="C31" s="68" t="str">
        <f t="shared" si="1"/>
        <v>2013-01</v>
      </c>
      <c r="D31" s="68" t="str">
        <f t="shared" si="2"/>
        <v>2012-02</v>
      </c>
    </row>
    <row r="32" spans="1:4" x14ac:dyDescent="0.25">
      <c r="A32" t="str">
        <f t="shared" si="0"/>
        <v>YES</v>
      </c>
      <c r="B32" s="68" t="str">
        <f t="shared" si="3"/>
        <v>2013-03</v>
      </c>
      <c r="C32" s="68" t="str">
        <f t="shared" si="1"/>
        <v>2013-02</v>
      </c>
      <c r="D32" s="68" t="str">
        <f t="shared" si="2"/>
        <v>2012-03</v>
      </c>
    </row>
    <row r="33" spans="1:4" x14ac:dyDescent="0.25">
      <c r="A33" t="str">
        <f t="shared" si="0"/>
        <v>YES</v>
      </c>
      <c r="B33" s="68" t="str">
        <f t="shared" si="3"/>
        <v>2013-04</v>
      </c>
      <c r="C33" s="68" t="str">
        <f t="shared" si="1"/>
        <v>2013-03</v>
      </c>
      <c r="D33" s="68" t="str">
        <f t="shared" si="2"/>
        <v>2012-04</v>
      </c>
    </row>
    <row r="34" spans="1:4" x14ac:dyDescent="0.25">
      <c r="A34" t="str">
        <f t="shared" si="0"/>
        <v>YES</v>
      </c>
      <c r="B34" s="68" t="str">
        <f t="shared" si="3"/>
        <v>2013-05</v>
      </c>
      <c r="C34" s="68" t="str">
        <f t="shared" si="1"/>
        <v>2013-04</v>
      </c>
      <c r="D34" s="68" t="str">
        <f t="shared" si="2"/>
        <v>2012-05</v>
      </c>
    </row>
    <row r="35" spans="1:4" x14ac:dyDescent="0.25">
      <c r="A35" t="str">
        <f t="shared" si="0"/>
        <v>YES</v>
      </c>
      <c r="B35" s="68" t="str">
        <f t="shared" si="3"/>
        <v>2013-06</v>
      </c>
      <c r="C35" s="68" t="str">
        <f t="shared" si="1"/>
        <v>2013-05</v>
      </c>
      <c r="D35" s="68" t="str">
        <f t="shared" si="2"/>
        <v>2012-06</v>
      </c>
    </row>
    <row r="36" spans="1:4" x14ac:dyDescent="0.25">
      <c r="A36" t="str">
        <f t="shared" si="0"/>
        <v>YES</v>
      </c>
      <c r="B36" s="68" t="str">
        <f t="shared" si="3"/>
        <v>2013-07</v>
      </c>
      <c r="C36" s="68" t="str">
        <f t="shared" si="1"/>
        <v>2013-06</v>
      </c>
      <c r="D36" s="68" t="str">
        <f t="shared" si="2"/>
        <v>2012-07</v>
      </c>
    </row>
    <row r="37" spans="1:4" x14ac:dyDescent="0.25">
      <c r="A37" t="str">
        <f t="shared" si="0"/>
        <v>YES</v>
      </c>
      <c r="B37" s="68" t="str">
        <f t="shared" si="3"/>
        <v>2013-08</v>
      </c>
      <c r="C37" s="68" t="str">
        <f t="shared" si="1"/>
        <v>2013-07</v>
      </c>
      <c r="D37" s="68" t="str">
        <f t="shared" si="2"/>
        <v>2012-08</v>
      </c>
    </row>
    <row r="38" spans="1:4" x14ac:dyDescent="0.25">
      <c r="A38" t="str">
        <f t="shared" si="0"/>
        <v>YES</v>
      </c>
      <c r="B38" s="68" t="str">
        <f t="shared" si="3"/>
        <v>2013-09</v>
      </c>
      <c r="C38" s="68" t="str">
        <f t="shared" si="1"/>
        <v>2013-08</v>
      </c>
      <c r="D38" s="68" t="str">
        <f t="shared" si="2"/>
        <v>2012-09</v>
      </c>
    </row>
    <row r="39" spans="1:4" x14ac:dyDescent="0.25">
      <c r="A39" t="str">
        <f t="shared" si="0"/>
        <v>YES</v>
      </c>
      <c r="B39" s="68" t="str">
        <f t="shared" si="3"/>
        <v>2013-10</v>
      </c>
      <c r="C39" s="68" t="str">
        <f t="shared" si="1"/>
        <v>2013-09</v>
      </c>
      <c r="D39" s="68" t="str">
        <f t="shared" si="2"/>
        <v>2012-10</v>
      </c>
    </row>
    <row r="40" spans="1:4" x14ac:dyDescent="0.25">
      <c r="A40" t="str">
        <f t="shared" si="0"/>
        <v>YES</v>
      </c>
      <c r="B40" s="68" t="str">
        <f t="shared" si="3"/>
        <v>2013-11</v>
      </c>
      <c r="C40" s="68" t="str">
        <f t="shared" si="1"/>
        <v>2013-10</v>
      </c>
      <c r="D40" s="68" t="str">
        <f t="shared" si="2"/>
        <v>2012-11</v>
      </c>
    </row>
    <row r="41" spans="1:4" x14ac:dyDescent="0.25">
      <c r="A41" t="str">
        <f t="shared" si="0"/>
        <v>YES</v>
      </c>
      <c r="B41" s="68" t="str">
        <f t="shared" si="3"/>
        <v>2013-12</v>
      </c>
      <c r="C41" s="68" t="str">
        <f t="shared" si="1"/>
        <v>2013-11</v>
      </c>
      <c r="D41" s="68" t="str">
        <f t="shared" si="2"/>
        <v>2012-12</v>
      </c>
    </row>
    <row r="42" spans="1:4" x14ac:dyDescent="0.25">
      <c r="A42" t="str">
        <f t="shared" si="0"/>
        <v>YES</v>
      </c>
      <c r="B42" s="68" t="str">
        <f t="shared" si="3"/>
        <v>2014-01</v>
      </c>
      <c r="C42" s="68" t="str">
        <f t="shared" si="1"/>
        <v>2013-12</v>
      </c>
      <c r="D42" s="68" t="str">
        <f t="shared" si="2"/>
        <v>2013-01</v>
      </c>
    </row>
    <row r="43" spans="1:4" x14ac:dyDescent="0.25">
      <c r="A43" t="str">
        <f t="shared" si="0"/>
        <v>YES</v>
      </c>
      <c r="B43" s="68" t="str">
        <f t="shared" si="3"/>
        <v>2014-02</v>
      </c>
      <c r="C43" s="68" t="str">
        <f t="shared" si="1"/>
        <v>2014-01</v>
      </c>
      <c r="D43" s="68" t="str">
        <f t="shared" si="2"/>
        <v>2013-02</v>
      </c>
    </row>
    <row r="44" spans="1:4" x14ac:dyDescent="0.25">
      <c r="A44" t="str">
        <f t="shared" si="0"/>
        <v>YES</v>
      </c>
      <c r="B44" s="68" t="str">
        <f t="shared" si="3"/>
        <v>2014-03</v>
      </c>
      <c r="C44" s="68" t="str">
        <f t="shared" si="1"/>
        <v>2014-02</v>
      </c>
      <c r="D44" s="68" t="str">
        <f t="shared" si="2"/>
        <v>2013-03</v>
      </c>
    </row>
    <row r="45" spans="1:4" x14ac:dyDescent="0.25">
      <c r="A45" t="str">
        <f t="shared" si="0"/>
        <v>YES</v>
      </c>
      <c r="B45" s="68" t="str">
        <f t="shared" si="3"/>
        <v>2014-04</v>
      </c>
      <c r="C45" s="68" t="str">
        <f t="shared" si="1"/>
        <v>2014-03</v>
      </c>
      <c r="D45" s="68" t="str">
        <f t="shared" si="2"/>
        <v>2013-04</v>
      </c>
    </row>
    <row r="46" spans="1:4" x14ac:dyDescent="0.25">
      <c r="A46" t="str">
        <f t="shared" si="0"/>
        <v>YES</v>
      </c>
      <c r="B46" s="68" t="str">
        <f t="shared" si="3"/>
        <v>2014-05</v>
      </c>
      <c r="C46" s="68" t="str">
        <f t="shared" si="1"/>
        <v>2014-04</v>
      </c>
      <c r="D46" s="68" t="str">
        <f t="shared" si="2"/>
        <v>2013-05</v>
      </c>
    </row>
    <row r="47" spans="1:4" x14ac:dyDescent="0.25">
      <c r="A47" t="str">
        <f t="shared" si="0"/>
        <v>YES</v>
      </c>
      <c r="B47" s="68" t="str">
        <f t="shared" si="3"/>
        <v>2014-06</v>
      </c>
      <c r="C47" s="68" t="str">
        <f t="shared" si="1"/>
        <v>2014-05</v>
      </c>
      <c r="D47" s="68" t="str">
        <f t="shared" si="2"/>
        <v>2013-06</v>
      </c>
    </row>
    <row r="48" spans="1:4" x14ac:dyDescent="0.25">
      <c r="A48" t="str">
        <f t="shared" si="0"/>
        <v>YES</v>
      </c>
      <c r="B48" s="68" t="str">
        <f t="shared" si="3"/>
        <v>2014-07</v>
      </c>
      <c r="C48" s="68" t="str">
        <f t="shared" si="1"/>
        <v>2014-06</v>
      </c>
      <c r="D48" s="68" t="str">
        <f t="shared" si="2"/>
        <v>2013-07</v>
      </c>
    </row>
    <row r="49" spans="1:4" x14ac:dyDescent="0.25">
      <c r="A49" t="str">
        <f t="shared" si="0"/>
        <v>YES</v>
      </c>
      <c r="B49" s="68" t="str">
        <f t="shared" si="3"/>
        <v>2014-08</v>
      </c>
      <c r="C49" s="68" t="str">
        <f t="shared" si="1"/>
        <v>2014-07</v>
      </c>
      <c r="D49" s="68" t="str">
        <f t="shared" si="2"/>
        <v>2013-08</v>
      </c>
    </row>
    <row r="50" spans="1:4" x14ac:dyDescent="0.25">
      <c r="A50" t="str">
        <f t="shared" si="0"/>
        <v>YES</v>
      </c>
      <c r="B50" s="68" t="str">
        <f t="shared" si="3"/>
        <v>2014-09</v>
      </c>
      <c r="C50" s="68" t="str">
        <f t="shared" si="1"/>
        <v>2014-08</v>
      </c>
      <c r="D50" s="68" t="str">
        <f t="shared" si="2"/>
        <v>2013-09</v>
      </c>
    </row>
    <row r="51" spans="1:4" x14ac:dyDescent="0.25">
      <c r="A51" t="str">
        <f t="shared" si="0"/>
        <v>YES</v>
      </c>
      <c r="B51" s="68" t="str">
        <f t="shared" si="3"/>
        <v>2014-10</v>
      </c>
      <c r="C51" s="68" t="str">
        <f t="shared" si="1"/>
        <v>2014-09</v>
      </c>
      <c r="D51" s="68" t="str">
        <f t="shared" si="2"/>
        <v>2013-10</v>
      </c>
    </row>
    <row r="52" spans="1:4" x14ac:dyDescent="0.25">
      <c r="A52" t="str">
        <f t="shared" si="0"/>
        <v>YES</v>
      </c>
      <c r="B52" s="68" t="str">
        <f t="shared" si="3"/>
        <v>2014-11</v>
      </c>
      <c r="C52" s="68" t="str">
        <f t="shared" si="1"/>
        <v>2014-10</v>
      </c>
      <c r="D52" s="68" t="str">
        <f t="shared" si="2"/>
        <v>2013-11</v>
      </c>
    </row>
    <row r="53" spans="1:4" x14ac:dyDescent="0.25">
      <c r="A53" t="str">
        <f t="shared" si="0"/>
        <v>YES</v>
      </c>
      <c r="B53" s="68" t="str">
        <f t="shared" si="3"/>
        <v>2014-12</v>
      </c>
      <c r="C53" s="68" t="str">
        <f t="shared" si="1"/>
        <v>2014-11</v>
      </c>
      <c r="D53" s="68" t="str">
        <f t="shared" si="2"/>
        <v>2013-12</v>
      </c>
    </row>
    <row r="54" spans="1:4" x14ac:dyDescent="0.25">
      <c r="A54" t="str">
        <f t="shared" si="0"/>
        <v>YES</v>
      </c>
      <c r="B54" s="68" t="str">
        <f t="shared" si="3"/>
        <v>2015-01</v>
      </c>
      <c r="C54" s="68" t="str">
        <f t="shared" si="1"/>
        <v>2014-12</v>
      </c>
      <c r="D54" s="68" t="str">
        <f t="shared" si="2"/>
        <v>2014-01</v>
      </c>
    </row>
    <row r="55" spans="1:4" x14ac:dyDescent="0.25">
      <c r="A55" t="str">
        <f t="shared" si="0"/>
        <v>NO</v>
      </c>
      <c r="B55" s="68" t="str">
        <f t="shared" si="3"/>
        <v>2015-02</v>
      </c>
      <c r="C55" s="68" t="str">
        <f t="shared" si="1"/>
        <v>2015-01</v>
      </c>
      <c r="D55" s="68" t="str">
        <f t="shared" si="2"/>
        <v>2014-02</v>
      </c>
    </row>
    <row r="56" spans="1:4" x14ac:dyDescent="0.25">
      <c r="A56" t="str">
        <f t="shared" si="0"/>
        <v>NO</v>
      </c>
      <c r="B56" s="68" t="str">
        <f t="shared" si="3"/>
        <v>2015-03</v>
      </c>
      <c r="C56" s="68" t="str">
        <f t="shared" si="1"/>
        <v>2015-02</v>
      </c>
      <c r="D56" s="68" t="str">
        <f t="shared" si="2"/>
        <v>2014-03</v>
      </c>
    </row>
    <row r="57" spans="1:4" x14ac:dyDescent="0.25">
      <c r="A57" t="str">
        <f t="shared" si="0"/>
        <v>NO</v>
      </c>
      <c r="B57" s="68" t="str">
        <f t="shared" si="3"/>
        <v>2015-04</v>
      </c>
      <c r="C57" s="68" t="str">
        <f t="shared" si="1"/>
        <v>2015-03</v>
      </c>
      <c r="D57" s="68" t="str">
        <f t="shared" si="2"/>
        <v>2014-04</v>
      </c>
    </row>
    <row r="58" spans="1:4" x14ac:dyDescent="0.25">
      <c r="A58" t="str">
        <f t="shared" si="0"/>
        <v>NO</v>
      </c>
      <c r="B58" s="68" t="str">
        <f t="shared" si="3"/>
        <v>2015-05</v>
      </c>
      <c r="C58" s="68" t="str">
        <f t="shared" si="1"/>
        <v>2015-04</v>
      </c>
      <c r="D58" s="68" t="str">
        <f t="shared" si="2"/>
        <v>2014-05</v>
      </c>
    </row>
    <row r="59" spans="1:4" x14ac:dyDescent="0.25">
      <c r="A59" t="str">
        <f t="shared" si="0"/>
        <v>NO</v>
      </c>
      <c r="B59" s="68" t="str">
        <f t="shared" ref="B59:B122" si="4">TEXT(IF(VALUE(RIGHT(B58,2))=12,DATE((VALUE(LEFT(B58,4))+1),1,1),DATE(VALUE(LEFT(B58,4)),(VALUE(RIGHT(B58,2))+1),1)),"yyyy-mm")</f>
        <v>2015-06</v>
      </c>
      <c r="C59" s="68" t="str">
        <f t="shared" si="1"/>
        <v>2015-05</v>
      </c>
      <c r="D59" s="68" t="str">
        <f t="shared" si="2"/>
        <v>2014-06</v>
      </c>
    </row>
    <row r="60" spans="1:4" x14ac:dyDescent="0.25">
      <c r="A60" t="str">
        <f t="shared" si="0"/>
        <v>NO</v>
      </c>
      <c r="B60" s="68" t="str">
        <f t="shared" si="4"/>
        <v>2015-07</v>
      </c>
      <c r="C60" s="68" t="str">
        <f t="shared" si="1"/>
        <v>2015-06</v>
      </c>
      <c r="D60" s="68" t="str">
        <f t="shared" si="2"/>
        <v>2014-07</v>
      </c>
    </row>
    <row r="61" spans="1:4" x14ac:dyDescent="0.25">
      <c r="A61" t="str">
        <f t="shared" si="0"/>
        <v>NO</v>
      </c>
      <c r="B61" s="68" t="str">
        <f t="shared" si="4"/>
        <v>2015-08</v>
      </c>
      <c r="C61" s="68" t="str">
        <f t="shared" si="1"/>
        <v>2015-07</v>
      </c>
      <c r="D61" s="68" t="str">
        <f t="shared" si="2"/>
        <v>2014-08</v>
      </c>
    </row>
    <row r="62" spans="1:4" x14ac:dyDescent="0.25">
      <c r="A62" t="str">
        <f t="shared" si="0"/>
        <v>NO</v>
      </c>
      <c r="B62" s="68" t="str">
        <f t="shared" si="4"/>
        <v>2015-09</v>
      </c>
      <c r="C62" s="68" t="str">
        <f t="shared" si="1"/>
        <v>2015-08</v>
      </c>
      <c r="D62" s="68" t="str">
        <f t="shared" si="2"/>
        <v>2014-09</v>
      </c>
    </row>
    <row r="63" spans="1:4" x14ac:dyDescent="0.25">
      <c r="A63" t="str">
        <f t="shared" si="0"/>
        <v>NO</v>
      </c>
      <c r="B63" s="68" t="str">
        <f t="shared" si="4"/>
        <v>2015-10</v>
      </c>
      <c r="C63" s="68" t="str">
        <f t="shared" si="1"/>
        <v>2015-09</v>
      </c>
      <c r="D63" s="68" t="str">
        <f t="shared" si="2"/>
        <v>2014-10</v>
      </c>
    </row>
    <row r="64" spans="1:4" x14ac:dyDescent="0.25">
      <c r="A64" t="str">
        <f t="shared" si="0"/>
        <v>NO</v>
      </c>
      <c r="B64" s="68" t="str">
        <f t="shared" si="4"/>
        <v>2015-11</v>
      </c>
      <c r="C64" s="68" t="str">
        <f t="shared" si="1"/>
        <v>2015-10</v>
      </c>
      <c r="D64" s="68" t="str">
        <f t="shared" si="2"/>
        <v>2014-11</v>
      </c>
    </row>
    <row r="65" spans="1:4" x14ac:dyDescent="0.25">
      <c r="A65" t="str">
        <f t="shared" si="0"/>
        <v>NO</v>
      </c>
      <c r="B65" s="68" t="str">
        <f t="shared" si="4"/>
        <v>2015-12</v>
      </c>
      <c r="C65" s="68" t="str">
        <f t="shared" si="1"/>
        <v>2015-11</v>
      </c>
      <c r="D65" s="68" t="str">
        <f t="shared" si="2"/>
        <v>2014-12</v>
      </c>
    </row>
    <row r="66" spans="1:4" x14ac:dyDescent="0.25">
      <c r="A66" t="str">
        <f t="shared" si="0"/>
        <v>NO</v>
      </c>
      <c r="B66" s="68" t="str">
        <f t="shared" si="4"/>
        <v>2016-01</v>
      </c>
      <c r="C66" s="68" t="str">
        <f t="shared" si="1"/>
        <v>2015-12</v>
      </c>
      <c r="D66" s="68" t="str">
        <f t="shared" si="2"/>
        <v>2015-01</v>
      </c>
    </row>
    <row r="67" spans="1:4" x14ac:dyDescent="0.25">
      <c r="A67" t="str">
        <f t="shared" ref="A67:A130" si="5">IF(AND(B67&gt;=RecentPeriodStartDateText,B67&lt;=CurrentMonthDateText),"YES","NO")</f>
        <v>NO</v>
      </c>
      <c r="B67" s="68" t="str">
        <f t="shared" si="4"/>
        <v>2016-02</v>
      </c>
      <c r="C67" s="68" t="str">
        <f t="shared" si="1"/>
        <v>2016-01</v>
      </c>
      <c r="D67" s="68" t="str">
        <f t="shared" si="2"/>
        <v>2015-02</v>
      </c>
    </row>
    <row r="68" spans="1:4" x14ac:dyDescent="0.25">
      <c r="A68" t="str">
        <f t="shared" si="5"/>
        <v>NO</v>
      </c>
      <c r="B68" s="68" t="str">
        <f t="shared" si="4"/>
        <v>2016-03</v>
      </c>
      <c r="C68" s="68" t="str">
        <f t="shared" ref="C68:C131" si="6">TEXT(IF(VALUE(RIGHT(B68,2))=1,DATE((VALUE(LEFT(B68,4))-1),12,1),DATE(VALUE(LEFT(B68,4)),(VALUE(RIGHT(B68,2))-1),1)),"yyyy-mm")</f>
        <v>2016-02</v>
      </c>
      <c r="D68" s="68" t="str">
        <f t="shared" ref="D68:D131" si="7">TEXT(DATE(VALUE(LEFT(B68,4))-1,VALUE(RIGHT(B68,2)),1),"yyyy-mm")</f>
        <v>2015-03</v>
      </c>
    </row>
    <row r="69" spans="1:4" x14ac:dyDescent="0.25">
      <c r="A69" t="str">
        <f t="shared" si="5"/>
        <v>NO</v>
      </c>
      <c r="B69" s="68" t="str">
        <f t="shared" si="4"/>
        <v>2016-04</v>
      </c>
      <c r="C69" s="68" t="str">
        <f t="shared" si="6"/>
        <v>2016-03</v>
      </c>
      <c r="D69" s="68" t="str">
        <f t="shared" si="7"/>
        <v>2015-04</v>
      </c>
    </row>
    <row r="70" spans="1:4" x14ac:dyDescent="0.25">
      <c r="A70" t="str">
        <f t="shared" si="5"/>
        <v>NO</v>
      </c>
      <c r="B70" s="68" t="str">
        <f t="shared" si="4"/>
        <v>2016-05</v>
      </c>
      <c r="C70" s="68" t="str">
        <f t="shared" si="6"/>
        <v>2016-04</v>
      </c>
      <c r="D70" s="68" t="str">
        <f t="shared" si="7"/>
        <v>2015-05</v>
      </c>
    </row>
    <row r="71" spans="1:4" x14ac:dyDescent="0.25">
      <c r="A71" t="str">
        <f t="shared" si="5"/>
        <v>NO</v>
      </c>
      <c r="B71" s="68" t="str">
        <f t="shared" si="4"/>
        <v>2016-06</v>
      </c>
      <c r="C71" s="68" t="str">
        <f t="shared" si="6"/>
        <v>2016-05</v>
      </c>
      <c r="D71" s="68" t="str">
        <f t="shared" si="7"/>
        <v>2015-06</v>
      </c>
    </row>
    <row r="72" spans="1:4" x14ac:dyDescent="0.25">
      <c r="A72" t="str">
        <f t="shared" si="5"/>
        <v>NO</v>
      </c>
      <c r="B72" s="68" t="str">
        <f t="shared" si="4"/>
        <v>2016-07</v>
      </c>
      <c r="C72" s="68" t="str">
        <f t="shared" si="6"/>
        <v>2016-06</v>
      </c>
      <c r="D72" s="68" t="str">
        <f t="shared" si="7"/>
        <v>2015-07</v>
      </c>
    </row>
    <row r="73" spans="1:4" x14ac:dyDescent="0.25">
      <c r="A73" t="str">
        <f t="shared" si="5"/>
        <v>NO</v>
      </c>
      <c r="B73" s="68" t="str">
        <f t="shared" si="4"/>
        <v>2016-08</v>
      </c>
      <c r="C73" s="68" t="str">
        <f t="shared" si="6"/>
        <v>2016-07</v>
      </c>
      <c r="D73" s="68" t="str">
        <f t="shared" si="7"/>
        <v>2015-08</v>
      </c>
    </row>
    <row r="74" spans="1:4" x14ac:dyDescent="0.25">
      <c r="A74" t="str">
        <f t="shared" si="5"/>
        <v>NO</v>
      </c>
      <c r="B74" s="68" t="str">
        <f t="shared" si="4"/>
        <v>2016-09</v>
      </c>
      <c r="C74" s="68" t="str">
        <f t="shared" si="6"/>
        <v>2016-08</v>
      </c>
      <c r="D74" s="68" t="str">
        <f t="shared" si="7"/>
        <v>2015-09</v>
      </c>
    </row>
    <row r="75" spans="1:4" x14ac:dyDescent="0.25">
      <c r="A75" t="str">
        <f t="shared" si="5"/>
        <v>NO</v>
      </c>
      <c r="B75" s="68" t="str">
        <f t="shared" si="4"/>
        <v>2016-10</v>
      </c>
      <c r="C75" s="68" t="str">
        <f t="shared" si="6"/>
        <v>2016-09</v>
      </c>
      <c r="D75" s="68" t="str">
        <f t="shared" si="7"/>
        <v>2015-10</v>
      </c>
    </row>
    <row r="76" spans="1:4" x14ac:dyDescent="0.25">
      <c r="A76" t="str">
        <f t="shared" si="5"/>
        <v>NO</v>
      </c>
      <c r="B76" s="68" t="str">
        <f t="shared" si="4"/>
        <v>2016-11</v>
      </c>
      <c r="C76" s="68" t="str">
        <f t="shared" si="6"/>
        <v>2016-10</v>
      </c>
      <c r="D76" s="68" t="str">
        <f t="shared" si="7"/>
        <v>2015-11</v>
      </c>
    </row>
    <row r="77" spans="1:4" x14ac:dyDescent="0.25">
      <c r="A77" t="str">
        <f t="shared" si="5"/>
        <v>NO</v>
      </c>
      <c r="B77" s="68" t="str">
        <f t="shared" si="4"/>
        <v>2016-12</v>
      </c>
      <c r="C77" s="68" t="str">
        <f t="shared" si="6"/>
        <v>2016-11</v>
      </c>
      <c r="D77" s="68" t="str">
        <f t="shared" si="7"/>
        <v>2015-12</v>
      </c>
    </row>
    <row r="78" spans="1:4" x14ac:dyDescent="0.25">
      <c r="A78" t="str">
        <f t="shared" si="5"/>
        <v>NO</v>
      </c>
      <c r="B78" s="68" t="str">
        <f t="shared" si="4"/>
        <v>2017-01</v>
      </c>
      <c r="C78" s="68" t="str">
        <f t="shared" si="6"/>
        <v>2016-12</v>
      </c>
      <c r="D78" s="68" t="str">
        <f t="shared" si="7"/>
        <v>2016-01</v>
      </c>
    </row>
    <row r="79" spans="1:4" x14ac:dyDescent="0.25">
      <c r="A79" t="str">
        <f t="shared" si="5"/>
        <v>NO</v>
      </c>
      <c r="B79" s="68" t="str">
        <f t="shared" si="4"/>
        <v>2017-02</v>
      </c>
      <c r="C79" s="68" t="str">
        <f t="shared" si="6"/>
        <v>2017-01</v>
      </c>
      <c r="D79" s="68" t="str">
        <f t="shared" si="7"/>
        <v>2016-02</v>
      </c>
    </row>
    <row r="80" spans="1:4" x14ac:dyDescent="0.25">
      <c r="A80" t="str">
        <f t="shared" si="5"/>
        <v>NO</v>
      </c>
      <c r="B80" s="68" t="str">
        <f t="shared" si="4"/>
        <v>2017-03</v>
      </c>
      <c r="C80" s="68" t="str">
        <f t="shared" si="6"/>
        <v>2017-02</v>
      </c>
      <c r="D80" s="68" t="str">
        <f t="shared" si="7"/>
        <v>2016-03</v>
      </c>
    </row>
    <row r="81" spans="1:4" x14ac:dyDescent="0.25">
      <c r="A81" t="str">
        <f t="shared" si="5"/>
        <v>NO</v>
      </c>
      <c r="B81" s="68" t="str">
        <f t="shared" si="4"/>
        <v>2017-04</v>
      </c>
      <c r="C81" s="68" t="str">
        <f t="shared" si="6"/>
        <v>2017-03</v>
      </c>
      <c r="D81" s="68" t="str">
        <f t="shared" si="7"/>
        <v>2016-04</v>
      </c>
    </row>
    <row r="82" spans="1:4" x14ac:dyDescent="0.25">
      <c r="A82" t="str">
        <f t="shared" si="5"/>
        <v>NO</v>
      </c>
      <c r="B82" s="68" t="str">
        <f t="shared" si="4"/>
        <v>2017-05</v>
      </c>
      <c r="C82" s="68" t="str">
        <f t="shared" si="6"/>
        <v>2017-04</v>
      </c>
      <c r="D82" s="68" t="str">
        <f t="shared" si="7"/>
        <v>2016-05</v>
      </c>
    </row>
    <row r="83" spans="1:4" x14ac:dyDescent="0.25">
      <c r="A83" t="str">
        <f t="shared" si="5"/>
        <v>NO</v>
      </c>
      <c r="B83" s="68" t="str">
        <f t="shared" si="4"/>
        <v>2017-06</v>
      </c>
      <c r="C83" s="68" t="str">
        <f t="shared" si="6"/>
        <v>2017-05</v>
      </c>
      <c r="D83" s="68" t="str">
        <f t="shared" si="7"/>
        <v>2016-06</v>
      </c>
    </row>
    <row r="84" spans="1:4" x14ac:dyDescent="0.25">
      <c r="A84" t="str">
        <f t="shared" si="5"/>
        <v>NO</v>
      </c>
      <c r="B84" s="68" t="str">
        <f t="shared" si="4"/>
        <v>2017-07</v>
      </c>
      <c r="C84" s="68" t="str">
        <f t="shared" si="6"/>
        <v>2017-06</v>
      </c>
      <c r="D84" s="68" t="str">
        <f t="shared" si="7"/>
        <v>2016-07</v>
      </c>
    </row>
    <row r="85" spans="1:4" x14ac:dyDescent="0.25">
      <c r="A85" t="str">
        <f t="shared" si="5"/>
        <v>NO</v>
      </c>
      <c r="B85" s="68" t="str">
        <f t="shared" si="4"/>
        <v>2017-08</v>
      </c>
      <c r="C85" s="68" t="str">
        <f t="shared" si="6"/>
        <v>2017-07</v>
      </c>
      <c r="D85" s="68" t="str">
        <f t="shared" si="7"/>
        <v>2016-08</v>
      </c>
    </row>
    <row r="86" spans="1:4" x14ac:dyDescent="0.25">
      <c r="A86" t="str">
        <f t="shared" si="5"/>
        <v>NO</v>
      </c>
      <c r="B86" s="68" t="str">
        <f t="shared" si="4"/>
        <v>2017-09</v>
      </c>
      <c r="C86" s="68" t="str">
        <f t="shared" si="6"/>
        <v>2017-08</v>
      </c>
      <c r="D86" s="68" t="str">
        <f t="shared" si="7"/>
        <v>2016-09</v>
      </c>
    </row>
    <row r="87" spans="1:4" x14ac:dyDescent="0.25">
      <c r="A87" t="str">
        <f t="shared" si="5"/>
        <v>NO</v>
      </c>
      <c r="B87" s="68" t="str">
        <f t="shared" si="4"/>
        <v>2017-10</v>
      </c>
      <c r="C87" s="68" t="str">
        <f t="shared" si="6"/>
        <v>2017-09</v>
      </c>
      <c r="D87" s="68" t="str">
        <f t="shared" si="7"/>
        <v>2016-10</v>
      </c>
    </row>
    <row r="88" spans="1:4" x14ac:dyDescent="0.25">
      <c r="A88" t="str">
        <f t="shared" si="5"/>
        <v>NO</v>
      </c>
      <c r="B88" s="68" t="str">
        <f t="shared" si="4"/>
        <v>2017-11</v>
      </c>
      <c r="C88" s="68" t="str">
        <f t="shared" si="6"/>
        <v>2017-10</v>
      </c>
      <c r="D88" s="68" t="str">
        <f t="shared" si="7"/>
        <v>2016-11</v>
      </c>
    </row>
    <row r="89" spans="1:4" x14ac:dyDescent="0.25">
      <c r="A89" t="str">
        <f t="shared" si="5"/>
        <v>NO</v>
      </c>
      <c r="B89" s="68" t="str">
        <f t="shared" si="4"/>
        <v>2017-12</v>
      </c>
      <c r="C89" s="68" t="str">
        <f t="shared" si="6"/>
        <v>2017-11</v>
      </c>
      <c r="D89" s="68" t="str">
        <f t="shared" si="7"/>
        <v>2016-12</v>
      </c>
    </row>
    <row r="90" spans="1:4" x14ac:dyDescent="0.25">
      <c r="A90" t="str">
        <f t="shared" si="5"/>
        <v>NO</v>
      </c>
      <c r="B90" s="68" t="str">
        <f t="shared" si="4"/>
        <v>2018-01</v>
      </c>
      <c r="C90" s="68" t="str">
        <f t="shared" si="6"/>
        <v>2017-12</v>
      </c>
      <c r="D90" s="68" t="str">
        <f t="shared" si="7"/>
        <v>2017-01</v>
      </c>
    </row>
    <row r="91" spans="1:4" x14ac:dyDescent="0.25">
      <c r="A91" t="str">
        <f t="shared" si="5"/>
        <v>NO</v>
      </c>
      <c r="B91" s="68" t="str">
        <f t="shared" si="4"/>
        <v>2018-02</v>
      </c>
      <c r="C91" s="68" t="str">
        <f t="shared" si="6"/>
        <v>2018-01</v>
      </c>
      <c r="D91" s="68" t="str">
        <f t="shared" si="7"/>
        <v>2017-02</v>
      </c>
    </row>
    <row r="92" spans="1:4" x14ac:dyDescent="0.25">
      <c r="A92" t="str">
        <f t="shared" si="5"/>
        <v>NO</v>
      </c>
      <c r="B92" s="68" t="str">
        <f t="shared" si="4"/>
        <v>2018-03</v>
      </c>
      <c r="C92" s="68" t="str">
        <f t="shared" si="6"/>
        <v>2018-02</v>
      </c>
      <c r="D92" s="68" t="str">
        <f t="shared" si="7"/>
        <v>2017-03</v>
      </c>
    </row>
    <row r="93" spans="1:4" x14ac:dyDescent="0.25">
      <c r="A93" t="str">
        <f t="shared" si="5"/>
        <v>NO</v>
      </c>
      <c r="B93" s="68" t="str">
        <f t="shared" si="4"/>
        <v>2018-04</v>
      </c>
      <c r="C93" s="68" t="str">
        <f t="shared" si="6"/>
        <v>2018-03</v>
      </c>
      <c r="D93" s="68" t="str">
        <f t="shared" si="7"/>
        <v>2017-04</v>
      </c>
    </row>
    <row r="94" spans="1:4" x14ac:dyDescent="0.25">
      <c r="A94" t="str">
        <f t="shared" si="5"/>
        <v>NO</v>
      </c>
      <c r="B94" s="68" t="str">
        <f t="shared" si="4"/>
        <v>2018-05</v>
      </c>
      <c r="C94" s="68" t="str">
        <f t="shared" si="6"/>
        <v>2018-04</v>
      </c>
      <c r="D94" s="68" t="str">
        <f t="shared" si="7"/>
        <v>2017-05</v>
      </c>
    </row>
    <row r="95" spans="1:4" x14ac:dyDescent="0.25">
      <c r="A95" t="str">
        <f t="shared" si="5"/>
        <v>NO</v>
      </c>
      <c r="B95" s="68" t="str">
        <f t="shared" si="4"/>
        <v>2018-06</v>
      </c>
      <c r="C95" s="68" t="str">
        <f t="shared" si="6"/>
        <v>2018-05</v>
      </c>
      <c r="D95" s="68" t="str">
        <f t="shared" si="7"/>
        <v>2017-06</v>
      </c>
    </row>
    <row r="96" spans="1:4" x14ac:dyDescent="0.25">
      <c r="A96" t="str">
        <f t="shared" si="5"/>
        <v>NO</v>
      </c>
      <c r="B96" s="68" t="str">
        <f t="shared" si="4"/>
        <v>2018-07</v>
      </c>
      <c r="C96" s="68" t="str">
        <f t="shared" si="6"/>
        <v>2018-06</v>
      </c>
      <c r="D96" s="68" t="str">
        <f t="shared" si="7"/>
        <v>2017-07</v>
      </c>
    </row>
    <row r="97" spans="1:4" x14ac:dyDescent="0.25">
      <c r="A97" t="str">
        <f t="shared" si="5"/>
        <v>NO</v>
      </c>
      <c r="B97" s="68" t="str">
        <f t="shared" si="4"/>
        <v>2018-08</v>
      </c>
      <c r="C97" s="68" t="str">
        <f t="shared" si="6"/>
        <v>2018-07</v>
      </c>
      <c r="D97" s="68" t="str">
        <f t="shared" si="7"/>
        <v>2017-08</v>
      </c>
    </row>
    <row r="98" spans="1:4" x14ac:dyDescent="0.25">
      <c r="A98" t="str">
        <f t="shared" si="5"/>
        <v>NO</v>
      </c>
      <c r="B98" s="68" t="str">
        <f t="shared" si="4"/>
        <v>2018-09</v>
      </c>
      <c r="C98" s="68" t="str">
        <f t="shared" si="6"/>
        <v>2018-08</v>
      </c>
      <c r="D98" s="68" t="str">
        <f t="shared" si="7"/>
        <v>2017-09</v>
      </c>
    </row>
    <row r="99" spans="1:4" x14ac:dyDescent="0.25">
      <c r="A99" t="str">
        <f t="shared" si="5"/>
        <v>NO</v>
      </c>
      <c r="B99" s="68" t="str">
        <f t="shared" si="4"/>
        <v>2018-10</v>
      </c>
      <c r="C99" s="68" t="str">
        <f t="shared" si="6"/>
        <v>2018-09</v>
      </c>
      <c r="D99" s="68" t="str">
        <f t="shared" si="7"/>
        <v>2017-10</v>
      </c>
    </row>
    <row r="100" spans="1:4" x14ac:dyDescent="0.25">
      <c r="A100" t="str">
        <f t="shared" si="5"/>
        <v>NO</v>
      </c>
      <c r="B100" s="68" t="str">
        <f t="shared" si="4"/>
        <v>2018-11</v>
      </c>
      <c r="C100" s="68" t="str">
        <f t="shared" si="6"/>
        <v>2018-10</v>
      </c>
      <c r="D100" s="68" t="str">
        <f t="shared" si="7"/>
        <v>2017-11</v>
      </c>
    </row>
    <row r="101" spans="1:4" x14ac:dyDescent="0.25">
      <c r="A101" t="str">
        <f t="shared" si="5"/>
        <v>NO</v>
      </c>
      <c r="B101" s="68" t="str">
        <f t="shared" si="4"/>
        <v>2018-12</v>
      </c>
      <c r="C101" s="68" t="str">
        <f t="shared" si="6"/>
        <v>2018-11</v>
      </c>
      <c r="D101" s="68" t="str">
        <f t="shared" si="7"/>
        <v>2017-12</v>
      </c>
    </row>
    <row r="102" spans="1:4" x14ac:dyDescent="0.25">
      <c r="A102" t="str">
        <f t="shared" si="5"/>
        <v>NO</v>
      </c>
      <c r="B102" s="68" t="str">
        <f t="shared" si="4"/>
        <v>2019-01</v>
      </c>
      <c r="C102" s="68" t="str">
        <f t="shared" si="6"/>
        <v>2018-12</v>
      </c>
      <c r="D102" s="68" t="str">
        <f t="shared" si="7"/>
        <v>2018-01</v>
      </c>
    </row>
    <row r="103" spans="1:4" x14ac:dyDescent="0.25">
      <c r="A103" t="str">
        <f t="shared" si="5"/>
        <v>NO</v>
      </c>
      <c r="B103" s="68" t="str">
        <f t="shared" si="4"/>
        <v>2019-02</v>
      </c>
      <c r="C103" s="68" t="str">
        <f t="shared" si="6"/>
        <v>2019-01</v>
      </c>
      <c r="D103" s="68" t="str">
        <f t="shared" si="7"/>
        <v>2018-02</v>
      </c>
    </row>
    <row r="104" spans="1:4" x14ac:dyDescent="0.25">
      <c r="A104" t="str">
        <f t="shared" si="5"/>
        <v>NO</v>
      </c>
      <c r="B104" s="68" t="str">
        <f t="shared" si="4"/>
        <v>2019-03</v>
      </c>
      <c r="C104" s="68" t="str">
        <f t="shared" si="6"/>
        <v>2019-02</v>
      </c>
      <c r="D104" s="68" t="str">
        <f t="shared" si="7"/>
        <v>2018-03</v>
      </c>
    </row>
    <row r="105" spans="1:4" x14ac:dyDescent="0.25">
      <c r="A105" t="str">
        <f t="shared" si="5"/>
        <v>NO</v>
      </c>
      <c r="B105" s="68" t="str">
        <f t="shared" si="4"/>
        <v>2019-04</v>
      </c>
      <c r="C105" s="68" t="str">
        <f t="shared" si="6"/>
        <v>2019-03</v>
      </c>
      <c r="D105" s="68" t="str">
        <f t="shared" si="7"/>
        <v>2018-04</v>
      </c>
    </row>
    <row r="106" spans="1:4" x14ac:dyDescent="0.25">
      <c r="A106" t="str">
        <f t="shared" si="5"/>
        <v>NO</v>
      </c>
      <c r="B106" s="68" t="str">
        <f t="shared" si="4"/>
        <v>2019-05</v>
      </c>
      <c r="C106" s="68" t="str">
        <f t="shared" si="6"/>
        <v>2019-04</v>
      </c>
      <c r="D106" s="68" t="str">
        <f t="shared" si="7"/>
        <v>2018-05</v>
      </c>
    </row>
    <row r="107" spans="1:4" x14ac:dyDescent="0.25">
      <c r="A107" t="str">
        <f t="shared" si="5"/>
        <v>NO</v>
      </c>
      <c r="B107" s="68" t="str">
        <f t="shared" si="4"/>
        <v>2019-06</v>
      </c>
      <c r="C107" s="68" t="str">
        <f t="shared" si="6"/>
        <v>2019-05</v>
      </c>
      <c r="D107" s="68" t="str">
        <f t="shared" si="7"/>
        <v>2018-06</v>
      </c>
    </row>
    <row r="108" spans="1:4" x14ac:dyDescent="0.25">
      <c r="A108" t="str">
        <f t="shared" si="5"/>
        <v>NO</v>
      </c>
      <c r="B108" s="68" t="str">
        <f t="shared" si="4"/>
        <v>2019-07</v>
      </c>
      <c r="C108" s="68" t="str">
        <f t="shared" si="6"/>
        <v>2019-06</v>
      </c>
      <c r="D108" s="68" t="str">
        <f t="shared" si="7"/>
        <v>2018-07</v>
      </c>
    </row>
    <row r="109" spans="1:4" x14ac:dyDescent="0.25">
      <c r="A109" t="str">
        <f t="shared" si="5"/>
        <v>NO</v>
      </c>
      <c r="B109" s="68" t="str">
        <f t="shared" si="4"/>
        <v>2019-08</v>
      </c>
      <c r="C109" s="68" t="str">
        <f t="shared" si="6"/>
        <v>2019-07</v>
      </c>
      <c r="D109" s="68" t="str">
        <f t="shared" si="7"/>
        <v>2018-08</v>
      </c>
    </row>
    <row r="110" spans="1:4" x14ac:dyDescent="0.25">
      <c r="A110" t="str">
        <f t="shared" si="5"/>
        <v>NO</v>
      </c>
      <c r="B110" s="68" t="str">
        <f t="shared" si="4"/>
        <v>2019-09</v>
      </c>
      <c r="C110" s="68" t="str">
        <f t="shared" si="6"/>
        <v>2019-08</v>
      </c>
      <c r="D110" s="68" t="str">
        <f t="shared" si="7"/>
        <v>2018-09</v>
      </c>
    </row>
    <row r="111" spans="1:4" x14ac:dyDescent="0.25">
      <c r="A111" t="str">
        <f t="shared" si="5"/>
        <v>NO</v>
      </c>
      <c r="B111" s="68" t="str">
        <f t="shared" si="4"/>
        <v>2019-10</v>
      </c>
      <c r="C111" s="68" t="str">
        <f t="shared" si="6"/>
        <v>2019-09</v>
      </c>
      <c r="D111" s="68" t="str">
        <f t="shared" si="7"/>
        <v>2018-10</v>
      </c>
    </row>
    <row r="112" spans="1:4" x14ac:dyDescent="0.25">
      <c r="A112" t="str">
        <f t="shared" si="5"/>
        <v>NO</v>
      </c>
      <c r="B112" s="68" t="str">
        <f t="shared" si="4"/>
        <v>2019-11</v>
      </c>
      <c r="C112" s="68" t="str">
        <f t="shared" si="6"/>
        <v>2019-10</v>
      </c>
      <c r="D112" s="68" t="str">
        <f t="shared" si="7"/>
        <v>2018-11</v>
      </c>
    </row>
    <row r="113" spans="1:4" x14ac:dyDescent="0.25">
      <c r="A113" t="str">
        <f t="shared" si="5"/>
        <v>NO</v>
      </c>
      <c r="B113" s="68" t="str">
        <f t="shared" si="4"/>
        <v>2019-12</v>
      </c>
      <c r="C113" s="68" t="str">
        <f t="shared" si="6"/>
        <v>2019-11</v>
      </c>
      <c r="D113" s="68" t="str">
        <f t="shared" si="7"/>
        <v>2018-12</v>
      </c>
    </row>
    <row r="114" spans="1:4" x14ac:dyDescent="0.25">
      <c r="A114" t="str">
        <f t="shared" si="5"/>
        <v>NO</v>
      </c>
      <c r="B114" s="68" t="str">
        <f t="shared" si="4"/>
        <v>2020-01</v>
      </c>
      <c r="C114" s="68" t="str">
        <f t="shared" si="6"/>
        <v>2019-12</v>
      </c>
      <c r="D114" s="68" t="str">
        <f t="shared" si="7"/>
        <v>2019-01</v>
      </c>
    </row>
    <row r="115" spans="1:4" x14ac:dyDescent="0.25">
      <c r="A115" t="str">
        <f t="shared" si="5"/>
        <v>NO</v>
      </c>
      <c r="B115" s="68" t="str">
        <f t="shared" si="4"/>
        <v>2020-02</v>
      </c>
      <c r="C115" s="68" t="str">
        <f t="shared" si="6"/>
        <v>2020-01</v>
      </c>
      <c r="D115" s="68" t="str">
        <f t="shared" si="7"/>
        <v>2019-02</v>
      </c>
    </row>
    <row r="116" spans="1:4" x14ac:dyDescent="0.25">
      <c r="A116" t="str">
        <f t="shared" si="5"/>
        <v>NO</v>
      </c>
      <c r="B116" s="68" t="str">
        <f t="shared" si="4"/>
        <v>2020-03</v>
      </c>
      <c r="C116" s="68" t="str">
        <f t="shared" si="6"/>
        <v>2020-02</v>
      </c>
      <c r="D116" s="68" t="str">
        <f t="shared" si="7"/>
        <v>2019-03</v>
      </c>
    </row>
    <row r="117" spans="1:4" x14ac:dyDescent="0.25">
      <c r="A117" t="str">
        <f t="shared" si="5"/>
        <v>NO</v>
      </c>
      <c r="B117" s="68" t="str">
        <f t="shared" si="4"/>
        <v>2020-04</v>
      </c>
      <c r="C117" s="68" t="str">
        <f t="shared" si="6"/>
        <v>2020-03</v>
      </c>
      <c r="D117" s="68" t="str">
        <f t="shared" si="7"/>
        <v>2019-04</v>
      </c>
    </row>
    <row r="118" spans="1:4" x14ac:dyDescent="0.25">
      <c r="A118" t="str">
        <f t="shared" si="5"/>
        <v>NO</v>
      </c>
      <c r="B118" s="68" t="str">
        <f t="shared" si="4"/>
        <v>2020-05</v>
      </c>
      <c r="C118" s="68" t="str">
        <f t="shared" si="6"/>
        <v>2020-04</v>
      </c>
      <c r="D118" s="68" t="str">
        <f t="shared" si="7"/>
        <v>2019-05</v>
      </c>
    </row>
    <row r="119" spans="1:4" x14ac:dyDescent="0.25">
      <c r="A119" t="str">
        <f t="shared" si="5"/>
        <v>NO</v>
      </c>
      <c r="B119" s="68" t="str">
        <f t="shared" si="4"/>
        <v>2020-06</v>
      </c>
      <c r="C119" s="68" t="str">
        <f t="shared" si="6"/>
        <v>2020-05</v>
      </c>
      <c r="D119" s="68" t="str">
        <f t="shared" si="7"/>
        <v>2019-06</v>
      </c>
    </row>
    <row r="120" spans="1:4" x14ac:dyDescent="0.25">
      <c r="A120" t="str">
        <f t="shared" si="5"/>
        <v>NO</v>
      </c>
      <c r="B120" s="68" t="str">
        <f t="shared" si="4"/>
        <v>2020-07</v>
      </c>
      <c r="C120" s="68" t="str">
        <f t="shared" si="6"/>
        <v>2020-06</v>
      </c>
      <c r="D120" s="68" t="str">
        <f t="shared" si="7"/>
        <v>2019-07</v>
      </c>
    </row>
    <row r="121" spans="1:4" x14ac:dyDescent="0.25">
      <c r="A121" t="str">
        <f t="shared" si="5"/>
        <v>NO</v>
      </c>
      <c r="B121" s="68" t="str">
        <f t="shared" si="4"/>
        <v>2020-08</v>
      </c>
      <c r="C121" s="68" t="str">
        <f t="shared" si="6"/>
        <v>2020-07</v>
      </c>
      <c r="D121" s="68" t="str">
        <f t="shared" si="7"/>
        <v>2019-08</v>
      </c>
    </row>
    <row r="122" spans="1:4" x14ac:dyDescent="0.25">
      <c r="A122" t="str">
        <f t="shared" si="5"/>
        <v>NO</v>
      </c>
      <c r="B122" s="68" t="str">
        <f t="shared" si="4"/>
        <v>2020-09</v>
      </c>
      <c r="C122" s="68" t="str">
        <f t="shared" si="6"/>
        <v>2020-08</v>
      </c>
      <c r="D122" s="68" t="str">
        <f t="shared" si="7"/>
        <v>2019-09</v>
      </c>
    </row>
    <row r="123" spans="1:4" x14ac:dyDescent="0.25">
      <c r="A123" t="str">
        <f t="shared" si="5"/>
        <v>NO</v>
      </c>
      <c r="B123" s="68" t="str">
        <f t="shared" ref="B123:B182" si="8">TEXT(IF(VALUE(RIGHT(B122,2))=12,DATE((VALUE(LEFT(B122,4))+1),1,1),DATE(VALUE(LEFT(B122,4)),(VALUE(RIGHT(B122,2))+1),1)),"yyyy-mm")</f>
        <v>2020-10</v>
      </c>
      <c r="C123" s="68" t="str">
        <f t="shared" si="6"/>
        <v>2020-09</v>
      </c>
      <c r="D123" s="68" t="str">
        <f t="shared" si="7"/>
        <v>2019-10</v>
      </c>
    </row>
    <row r="124" spans="1:4" x14ac:dyDescent="0.25">
      <c r="A124" t="str">
        <f t="shared" si="5"/>
        <v>NO</v>
      </c>
      <c r="B124" s="68" t="str">
        <f t="shared" si="8"/>
        <v>2020-11</v>
      </c>
      <c r="C124" s="68" t="str">
        <f t="shared" si="6"/>
        <v>2020-10</v>
      </c>
      <c r="D124" s="68" t="str">
        <f t="shared" si="7"/>
        <v>2019-11</v>
      </c>
    </row>
    <row r="125" spans="1:4" x14ac:dyDescent="0.25">
      <c r="A125" t="str">
        <f t="shared" si="5"/>
        <v>NO</v>
      </c>
      <c r="B125" s="68" t="str">
        <f t="shared" si="8"/>
        <v>2020-12</v>
      </c>
      <c r="C125" s="68" t="str">
        <f t="shared" si="6"/>
        <v>2020-11</v>
      </c>
      <c r="D125" s="68" t="str">
        <f t="shared" si="7"/>
        <v>2019-12</v>
      </c>
    </row>
    <row r="126" spans="1:4" x14ac:dyDescent="0.25">
      <c r="A126" t="str">
        <f t="shared" si="5"/>
        <v>NO</v>
      </c>
      <c r="B126" s="68" t="str">
        <f t="shared" si="8"/>
        <v>2021-01</v>
      </c>
      <c r="C126" s="68" t="str">
        <f t="shared" si="6"/>
        <v>2020-12</v>
      </c>
      <c r="D126" s="68" t="str">
        <f t="shared" si="7"/>
        <v>2020-01</v>
      </c>
    </row>
    <row r="127" spans="1:4" x14ac:dyDescent="0.25">
      <c r="A127" t="str">
        <f t="shared" si="5"/>
        <v>NO</v>
      </c>
      <c r="B127" s="68" t="str">
        <f t="shared" si="8"/>
        <v>2021-02</v>
      </c>
      <c r="C127" s="68" t="str">
        <f t="shared" si="6"/>
        <v>2021-01</v>
      </c>
      <c r="D127" s="68" t="str">
        <f t="shared" si="7"/>
        <v>2020-02</v>
      </c>
    </row>
    <row r="128" spans="1:4" x14ac:dyDescent="0.25">
      <c r="A128" t="str">
        <f t="shared" si="5"/>
        <v>NO</v>
      </c>
      <c r="B128" s="68" t="str">
        <f t="shared" si="8"/>
        <v>2021-03</v>
      </c>
      <c r="C128" s="68" t="str">
        <f t="shared" si="6"/>
        <v>2021-02</v>
      </c>
      <c r="D128" s="68" t="str">
        <f t="shared" si="7"/>
        <v>2020-03</v>
      </c>
    </row>
    <row r="129" spans="1:4" x14ac:dyDescent="0.25">
      <c r="A129" t="str">
        <f t="shared" si="5"/>
        <v>NO</v>
      </c>
      <c r="B129" s="68" t="str">
        <f t="shared" si="8"/>
        <v>2021-04</v>
      </c>
      <c r="C129" s="68" t="str">
        <f t="shared" si="6"/>
        <v>2021-03</v>
      </c>
      <c r="D129" s="68" t="str">
        <f t="shared" si="7"/>
        <v>2020-04</v>
      </c>
    </row>
    <row r="130" spans="1:4" x14ac:dyDescent="0.25">
      <c r="A130" t="str">
        <f t="shared" si="5"/>
        <v>NO</v>
      </c>
      <c r="B130" s="68" t="str">
        <f t="shared" si="8"/>
        <v>2021-05</v>
      </c>
      <c r="C130" s="68" t="str">
        <f t="shared" si="6"/>
        <v>2021-04</v>
      </c>
      <c r="D130" s="68" t="str">
        <f t="shared" si="7"/>
        <v>2020-05</v>
      </c>
    </row>
    <row r="131" spans="1:4" x14ac:dyDescent="0.25">
      <c r="A131" t="str">
        <f t="shared" ref="A131:A182" si="9">IF(AND(B131&gt;=RecentPeriodStartDateText,B131&lt;=CurrentMonthDateText),"YES","NO")</f>
        <v>NO</v>
      </c>
      <c r="B131" s="68" t="str">
        <f t="shared" si="8"/>
        <v>2021-06</v>
      </c>
      <c r="C131" s="68" t="str">
        <f t="shared" si="6"/>
        <v>2021-05</v>
      </c>
      <c r="D131" s="68" t="str">
        <f t="shared" si="7"/>
        <v>2020-06</v>
      </c>
    </row>
    <row r="132" spans="1:4" x14ac:dyDescent="0.25">
      <c r="A132" t="str">
        <f t="shared" si="9"/>
        <v>NO</v>
      </c>
      <c r="B132" s="68" t="str">
        <f t="shared" si="8"/>
        <v>2021-07</v>
      </c>
      <c r="C132" s="68" t="str">
        <f t="shared" ref="C132:C182" si="10">TEXT(IF(VALUE(RIGHT(B132,2))=1,DATE((VALUE(LEFT(B132,4))-1),12,1),DATE(VALUE(LEFT(B132,4)),(VALUE(RIGHT(B132,2))-1),1)),"yyyy-mm")</f>
        <v>2021-06</v>
      </c>
      <c r="D132" s="68" t="str">
        <f t="shared" ref="D132:D182" si="11">TEXT(DATE(VALUE(LEFT(B132,4))-1,VALUE(RIGHT(B132,2)),1),"yyyy-mm")</f>
        <v>2020-07</v>
      </c>
    </row>
    <row r="133" spans="1:4" x14ac:dyDescent="0.25">
      <c r="A133" t="str">
        <f t="shared" si="9"/>
        <v>NO</v>
      </c>
      <c r="B133" s="68" t="str">
        <f t="shared" si="8"/>
        <v>2021-08</v>
      </c>
      <c r="C133" s="68" t="str">
        <f t="shared" si="10"/>
        <v>2021-07</v>
      </c>
      <c r="D133" s="68" t="str">
        <f t="shared" si="11"/>
        <v>2020-08</v>
      </c>
    </row>
    <row r="134" spans="1:4" x14ac:dyDescent="0.25">
      <c r="A134" t="str">
        <f t="shared" si="9"/>
        <v>NO</v>
      </c>
      <c r="B134" s="68" t="str">
        <f t="shared" si="8"/>
        <v>2021-09</v>
      </c>
      <c r="C134" s="68" t="str">
        <f t="shared" si="10"/>
        <v>2021-08</v>
      </c>
      <c r="D134" s="68" t="str">
        <f t="shared" si="11"/>
        <v>2020-09</v>
      </c>
    </row>
    <row r="135" spans="1:4" x14ac:dyDescent="0.25">
      <c r="A135" t="str">
        <f t="shared" si="9"/>
        <v>NO</v>
      </c>
      <c r="B135" s="68" t="str">
        <f t="shared" si="8"/>
        <v>2021-10</v>
      </c>
      <c r="C135" s="68" t="str">
        <f t="shared" si="10"/>
        <v>2021-09</v>
      </c>
      <c r="D135" s="68" t="str">
        <f t="shared" si="11"/>
        <v>2020-10</v>
      </c>
    </row>
    <row r="136" spans="1:4" x14ac:dyDescent="0.25">
      <c r="A136" t="str">
        <f t="shared" si="9"/>
        <v>NO</v>
      </c>
      <c r="B136" s="68" t="str">
        <f t="shared" si="8"/>
        <v>2021-11</v>
      </c>
      <c r="C136" s="68" t="str">
        <f t="shared" si="10"/>
        <v>2021-10</v>
      </c>
      <c r="D136" s="68" t="str">
        <f t="shared" si="11"/>
        <v>2020-11</v>
      </c>
    </row>
    <row r="137" spans="1:4" x14ac:dyDescent="0.25">
      <c r="A137" t="str">
        <f t="shared" si="9"/>
        <v>NO</v>
      </c>
      <c r="B137" s="68" t="str">
        <f t="shared" si="8"/>
        <v>2021-12</v>
      </c>
      <c r="C137" s="68" t="str">
        <f t="shared" si="10"/>
        <v>2021-11</v>
      </c>
      <c r="D137" s="68" t="str">
        <f t="shared" si="11"/>
        <v>2020-12</v>
      </c>
    </row>
    <row r="138" spans="1:4" x14ac:dyDescent="0.25">
      <c r="A138" t="str">
        <f t="shared" si="9"/>
        <v>NO</v>
      </c>
      <c r="B138" s="68" t="str">
        <f t="shared" si="8"/>
        <v>2022-01</v>
      </c>
      <c r="C138" s="68" t="str">
        <f t="shared" si="10"/>
        <v>2021-12</v>
      </c>
      <c r="D138" s="68" t="str">
        <f t="shared" si="11"/>
        <v>2021-01</v>
      </c>
    </row>
    <row r="139" spans="1:4" x14ac:dyDescent="0.25">
      <c r="A139" t="str">
        <f t="shared" si="9"/>
        <v>NO</v>
      </c>
      <c r="B139" s="68" t="str">
        <f t="shared" si="8"/>
        <v>2022-02</v>
      </c>
      <c r="C139" s="68" t="str">
        <f t="shared" si="10"/>
        <v>2022-01</v>
      </c>
      <c r="D139" s="68" t="str">
        <f t="shared" si="11"/>
        <v>2021-02</v>
      </c>
    </row>
    <row r="140" spans="1:4" x14ac:dyDescent="0.25">
      <c r="A140" t="str">
        <f t="shared" si="9"/>
        <v>NO</v>
      </c>
      <c r="B140" s="68" t="str">
        <f t="shared" si="8"/>
        <v>2022-03</v>
      </c>
      <c r="C140" s="68" t="str">
        <f t="shared" si="10"/>
        <v>2022-02</v>
      </c>
      <c r="D140" s="68" t="str">
        <f t="shared" si="11"/>
        <v>2021-03</v>
      </c>
    </row>
    <row r="141" spans="1:4" x14ac:dyDescent="0.25">
      <c r="A141" t="str">
        <f t="shared" si="9"/>
        <v>NO</v>
      </c>
      <c r="B141" s="68" t="str">
        <f t="shared" si="8"/>
        <v>2022-04</v>
      </c>
      <c r="C141" s="68" t="str">
        <f t="shared" si="10"/>
        <v>2022-03</v>
      </c>
      <c r="D141" s="68" t="str">
        <f t="shared" si="11"/>
        <v>2021-04</v>
      </c>
    </row>
    <row r="142" spans="1:4" x14ac:dyDescent="0.25">
      <c r="A142" t="str">
        <f t="shared" si="9"/>
        <v>NO</v>
      </c>
      <c r="B142" s="68" t="str">
        <f t="shared" si="8"/>
        <v>2022-05</v>
      </c>
      <c r="C142" s="68" t="str">
        <f t="shared" si="10"/>
        <v>2022-04</v>
      </c>
      <c r="D142" s="68" t="str">
        <f t="shared" si="11"/>
        <v>2021-05</v>
      </c>
    </row>
    <row r="143" spans="1:4" x14ac:dyDescent="0.25">
      <c r="A143" t="str">
        <f t="shared" si="9"/>
        <v>NO</v>
      </c>
      <c r="B143" s="68" t="str">
        <f t="shared" si="8"/>
        <v>2022-06</v>
      </c>
      <c r="C143" s="68" t="str">
        <f t="shared" si="10"/>
        <v>2022-05</v>
      </c>
      <c r="D143" s="68" t="str">
        <f t="shared" si="11"/>
        <v>2021-06</v>
      </c>
    </row>
    <row r="144" spans="1:4" x14ac:dyDescent="0.25">
      <c r="A144" t="str">
        <f t="shared" si="9"/>
        <v>NO</v>
      </c>
      <c r="B144" s="68" t="str">
        <f t="shared" si="8"/>
        <v>2022-07</v>
      </c>
      <c r="C144" s="68" t="str">
        <f t="shared" si="10"/>
        <v>2022-06</v>
      </c>
      <c r="D144" s="68" t="str">
        <f t="shared" si="11"/>
        <v>2021-07</v>
      </c>
    </row>
    <row r="145" spans="1:4" x14ac:dyDescent="0.25">
      <c r="A145" t="str">
        <f t="shared" si="9"/>
        <v>NO</v>
      </c>
      <c r="B145" s="68" t="str">
        <f t="shared" si="8"/>
        <v>2022-08</v>
      </c>
      <c r="C145" s="68" t="str">
        <f t="shared" si="10"/>
        <v>2022-07</v>
      </c>
      <c r="D145" s="68" t="str">
        <f t="shared" si="11"/>
        <v>2021-08</v>
      </c>
    </row>
    <row r="146" spans="1:4" x14ac:dyDescent="0.25">
      <c r="A146" t="str">
        <f t="shared" si="9"/>
        <v>NO</v>
      </c>
      <c r="B146" s="68" t="str">
        <f t="shared" si="8"/>
        <v>2022-09</v>
      </c>
      <c r="C146" s="68" t="str">
        <f t="shared" si="10"/>
        <v>2022-08</v>
      </c>
      <c r="D146" s="68" t="str">
        <f t="shared" si="11"/>
        <v>2021-09</v>
      </c>
    </row>
    <row r="147" spans="1:4" x14ac:dyDescent="0.25">
      <c r="A147" t="str">
        <f t="shared" si="9"/>
        <v>NO</v>
      </c>
      <c r="B147" s="68" t="str">
        <f t="shared" si="8"/>
        <v>2022-10</v>
      </c>
      <c r="C147" s="68" t="str">
        <f t="shared" si="10"/>
        <v>2022-09</v>
      </c>
      <c r="D147" s="68" t="str">
        <f t="shared" si="11"/>
        <v>2021-10</v>
      </c>
    </row>
    <row r="148" spans="1:4" x14ac:dyDescent="0.25">
      <c r="A148" t="str">
        <f t="shared" si="9"/>
        <v>NO</v>
      </c>
      <c r="B148" s="68" t="str">
        <f t="shared" si="8"/>
        <v>2022-11</v>
      </c>
      <c r="C148" s="68" t="str">
        <f t="shared" si="10"/>
        <v>2022-10</v>
      </c>
      <c r="D148" s="68" t="str">
        <f t="shared" si="11"/>
        <v>2021-11</v>
      </c>
    </row>
    <row r="149" spans="1:4" x14ac:dyDescent="0.25">
      <c r="A149" t="str">
        <f t="shared" si="9"/>
        <v>NO</v>
      </c>
      <c r="B149" s="68" t="str">
        <f t="shared" si="8"/>
        <v>2022-12</v>
      </c>
      <c r="C149" s="68" t="str">
        <f t="shared" si="10"/>
        <v>2022-11</v>
      </c>
      <c r="D149" s="68" t="str">
        <f t="shared" si="11"/>
        <v>2021-12</v>
      </c>
    </row>
    <row r="150" spans="1:4" x14ac:dyDescent="0.25">
      <c r="A150" t="str">
        <f t="shared" si="9"/>
        <v>NO</v>
      </c>
      <c r="B150" s="68" t="str">
        <f t="shared" si="8"/>
        <v>2023-01</v>
      </c>
      <c r="C150" s="68" t="str">
        <f t="shared" si="10"/>
        <v>2022-12</v>
      </c>
      <c r="D150" s="68" t="str">
        <f t="shared" si="11"/>
        <v>2022-01</v>
      </c>
    </row>
    <row r="151" spans="1:4" x14ac:dyDescent="0.25">
      <c r="A151" t="str">
        <f t="shared" si="9"/>
        <v>NO</v>
      </c>
      <c r="B151" s="68" t="str">
        <f t="shared" si="8"/>
        <v>2023-02</v>
      </c>
      <c r="C151" s="68" t="str">
        <f t="shared" si="10"/>
        <v>2023-01</v>
      </c>
      <c r="D151" s="68" t="str">
        <f t="shared" si="11"/>
        <v>2022-02</v>
      </c>
    </row>
    <row r="152" spans="1:4" x14ac:dyDescent="0.25">
      <c r="A152" t="str">
        <f t="shared" si="9"/>
        <v>NO</v>
      </c>
      <c r="B152" s="68" t="str">
        <f t="shared" si="8"/>
        <v>2023-03</v>
      </c>
      <c r="C152" s="68" t="str">
        <f t="shared" si="10"/>
        <v>2023-02</v>
      </c>
      <c r="D152" s="68" t="str">
        <f t="shared" si="11"/>
        <v>2022-03</v>
      </c>
    </row>
    <row r="153" spans="1:4" x14ac:dyDescent="0.25">
      <c r="A153" t="str">
        <f t="shared" si="9"/>
        <v>NO</v>
      </c>
      <c r="B153" s="68" t="str">
        <f t="shared" si="8"/>
        <v>2023-04</v>
      </c>
      <c r="C153" s="68" t="str">
        <f t="shared" si="10"/>
        <v>2023-03</v>
      </c>
      <c r="D153" s="68" t="str">
        <f t="shared" si="11"/>
        <v>2022-04</v>
      </c>
    </row>
    <row r="154" spans="1:4" x14ac:dyDescent="0.25">
      <c r="A154" t="str">
        <f t="shared" si="9"/>
        <v>NO</v>
      </c>
      <c r="B154" s="68" t="str">
        <f t="shared" si="8"/>
        <v>2023-05</v>
      </c>
      <c r="C154" s="68" t="str">
        <f t="shared" si="10"/>
        <v>2023-04</v>
      </c>
      <c r="D154" s="68" t="str">
        <f t="shared" si="11"/>
        <v>2022-05</v>
      </c>
    </row>
    <row r="155" spans="1:4" x14ac:dyDescent="0.25">
      <c r="A155" t="str">
        <f t="shared" si="9"/>
        <v>NO</v>
      </c>
      <c r="B155" s="68" t="str">
        <f t="shared" si="8"/>
        <v>2023-06</v>
      </c>
      <c r="C155" s="68" t="str">
        <f t="shared" si="10"/>
        <v>2023-05</v>
      </c>
      <c r="D155" s="68" t="str">
        <f t="shared" si="11"/>
        <v>2022-06</v>
      </c>
    </row>
    <row r="156" spans="1:4" x14ac:dyDescent="0.25">
      <c r="A156" t="str">
        <f t="shared" si="9"/>
        <v>NO</v>
      </c>
      <c r="B156" s="68" t="str">
        <f t="shared" si="8"/>
        <v>2023-07</v>
      </c>
      <c r="C156" s="68" t="str">
        <f t="shared" si="10"/>
        <v>2023-06</v>
      </c>
      <c r="D156" s="68" t="str">
        <f t="shared" si="11"/>
        <v>2022-07</v>
      </c>
    </row>
    <row r="157" spans="1:4" x14ac:dyDescent="0.25">
      <c r="A157" t="str">
        <f t="shared" si="9"/>
        <v>NO</v>
      </c>
      <c r="B157" s="68" t="str">
        <f t="shared" si="8"/>
        <v>2023-08</v>
      </c>
      <c r="C157" s="68" t="str">
        <f t="shared" si="10"/>
        <v>2023-07</v>
      </c>
      <c r="D157" s="68" t="str">
        <f t="shared" si="11"/>
        <v>2022-08</v>
      </c>
    </row>
    <row r="158" spans="1:4" x14ac:dyDescent="0.25">
      <c r="A158" t="str">
        <f t="shared" si="9"/>
        <v>NO</v>
      </c>
      <c r="B158" s="68" t="str">
        <f t="shared" si="8"/>
        <v>2023-09</v>
      </c>
      <c r="C158" s="68" t="str">
        <f t="shared" si="10"/>
        <v>2023-08</v>
      </c>
      <c r="D158" s="68" t="str">
        <f t="shared" si="11"/>
        <v>2022-09</v>
      </c>
    </row>
    <row r="159" spans="1:4" x14ac:dyDescent="0.25">
      <c r="A159" t="str">
        <f t="shared" si="9"/>
        <v>NO</v>
      </c>
      <c r="B159" s="68" t="str">
        <f t="shared" si="8"/>
        <v>2023-10</v>
      </c>
      <c r="C159" s="68" t="str">
        <f t="shared" si="10"/>
        <v>2023-09</v>
      </c>
      <c r="D159" s="68" t="str">
        <f t="shared" si="11"/>
        <v>2022-10</v>
      </c>
    </row>
    <row r="160" spans="1:4" x14ac:dyDescent="0.25">
      <c r="A160" t="str">
        <f t="shared" si="9"/>
        <v>NO</v>
      </c>
      <c r="B160" s="68" t="str">
        <f t="shared" si="8"/>
        <v>2023-11</v>
      </c>
      <c r="C160" s="68" t="str">
        <f t="shared" si="10"/>
        <v>2023-10</v>
      </c>
      <c r="D160" s="68" t="str">
        <f t="shared" si="11"/>
        <v>2022-11</v>
      </c>
    </row>
    <row r="161" spans="1:4" x14ac:dyDescent="0.25">
      <c r="A161" t="str">
        <f t="shared" si="9"/>
        <v>NO</v>
      </c>
      <c r="B161" s="68" t="str">
        <f t="shared" si="8"/>
        <v>2023-12</v>
      </c>
      <c r="C161" s="68" t="str">
        <f t="shared" si="10"/>
        <v>2023-11</v>
      </c>
      <c r="D161" s="68" t="str">
        <f t="shared" si="11"/>
        <v>2022-12</v>
      </c>
    </row>
    <row r="162" spans="1:4" x14ac:dyDescent="0.25">
      <c r="A162" t="str">
        <f t="shared" si="9"/>
        <v>NO</v>
      </c>
      <c r="B162" s="68" t="str">
        <f t="shared" si="8"/>
        <v>2024-01</v>
      </c>
      <c r="C162" s="68" t="str">
        <f t="shared" si="10"/>
        <v>2023-12</v>
      </c>
      <c r="D162" s="68" t="str">
        <f t="shared" si="11"/>
        <v>2023-01</v>
      </c>
    </row>
    <row r="163" spans="1:4" x14ac:dyDescent="0.25">
      <c r="A163" t="str">
        <f t="shared" si="9"/>
        <v>NO</v>
      </c>
      <c r="B163" s="68" t="str">
        <f t="shared" si="8"/>
        <v>2024-02</v>
      </c>
      <c r="C163" s="68" t="str">
        <f t="shared" si="10"/>
        <v>2024-01</v>
      </c>
      <c r="D163" s="68" t="str">
        <f t="shared" si="11"/>
        <v>2023-02</v>
      </c>
    </row>
    <row r="164" spans="1:4" x14ac:dyDescent="0.25">
      <c r="A164" t="str">
        <f t="shared" si="9"/>
        <v>NO</v>
      </c>
      <c r="B164" s="68" t="str">
        <f t="shared" si="8"/>
        <v>2024-03</v>
      </c>
      <c r="C164" s="68" t="str">
        <f t="shared" si="10"/>
        <v>2024-02</v>
      </c>
      <c r="D164" s="68" t="str">
        <f t="shared" si="11"/>
        <v>2023-03</v>
      </c>
    </row>
    <row r="165" spans="1:4" x14ac:dyDescent="0.25">
      <c r="A165" t="str">
        <f t="shared" si="9"/>
        <v>NO</v>
      </c>
      <c r="B165" s="68" t="str">
        <f t="shared" si="8"/>
        <v>2024-04</v>
      </c>
      <c r="C165" s="68" t="str">
        <f t="shared" si="10"/>
        <v>2024-03</v>
      </c>
      <c r="D165" s="68" t="str">
        <f t="shared" si="11"/>
        <v>2023-04</v>
      </c>
    </row>
    <row r="166" spans="1:4" x14ac:dyDescent="0.25">
      <c r="A166" t="str">
        <f t="shared" si="9"/>
        <v>NO</v>
      </c>
      <c r="B166" s="68" t="str">
        <f t="shared" si="8"/>
        <v>2024-05</v>
      </c>
      <c r="C166" s="68" t="str">
        <f t="shared" si="10"/>
        <v>2024-04</v>
      </c>
      <c r="D166" s="68" t="str">
        <f t="shared" si="11"/>
        <v>2023-05</v>
      </c>
    </row>
    <row r="167" spans="1:4" x14ac:dyDescent="0.25">
      <c r="A167" t="str">
        <f t="shared" si="9"/>
        <v>NO</v>
      </c>
      <c r="B167" s="68" t="str">
        <f t="shared" si="8"/>
        <v>2024-06</v>
      </c>
      <c r="C167" s="68" t="str">
        <f t="shared" si="10"/>
        <v>2024-05</v>
      </c>
      <c r="D167" s="68" t="str">
        <f t="shared" si="11"/>
        <v>2023-06</v>
      </c>
    </row>
    <row r="168" spans="1:4" x14ac:dyDescent="0.25">
      <c r="A168" t="str">
        <f t="shared" si="9"/>
        <v>NO</v>
      </c>
      <c r="B168" s="68" t="str">
        <f t="shared" si="8"/>
        <v>2024-07</v>
      </c>
      <c r="C168" s="68" t="str">
        <f t="shared" si="10"/>
        <v>2024-06</v>
      </c>
      <c r="D168" s="68" t="str">
        <f t="shared" si="11"/>
        <v>2023-07</v>
      </c>
    </row>
    <row r="169" spans="1:4" x14ac:dyDescent="0.25">
      <c r="A169" t="str">
        <f t="shared" si="9"/>
        <v>NO</v>
      </c>
      <c r="B169" s="68" t="str">
        <f t="shared" si="8"/>
        <v>2024-08</v>
      </c>
      <c r="C169" s="68" t="str">
        <f t="shared" si="10"/>
        <v>2024-07</v>
      </c>
      <c r="D169" s="68" t="str">
        <f t="shared" si="11"/>
        <v>2023-08</v>
      </c>
    </row>
    <row r="170" spans="1:4" x14ac:dyDescent="0.25">
      <c r="A170" t="str">
        <f t="shared" si="9"/>
        <v>NO</v>
      </c>
      <c r="B170" s="68" t="str">
        <f t="shared" si="8"/>
        <v>2024-09</v>
      </c>
      <c r="C170" s="68" t="str">
        <f t="shared" si="10"/>
        <v>2024-08</v>
      </c>
      <c r="D170" s="68" t="str">
        <f t="shared" si="11"/>
        <v>2023-09</v>
      </c>
    </row>
    <row r="171" spans="1:4" x14ac:dyDescent="0.25">
      <c r="A171" t="str">
        <f t="shared" si="9"/>
        <v>NO</v>
      </c>
      <c r="B171" s="68" t="str">
        <f t="shared" si="8"/>
        <v>2024-10</v>
      </c>
      <c r="C171" s="68" t="str">
        <f t="shared" si="10"/>
        <v>2024-09</v>
      </c>
      <c r="D171" s="68" t="str">
        <f t="shared" si="11"/>
        <v>2023-10</v>
      </c>
    </row>
    <row r="172" spans="1:4" x14ac:dyDescent="0.25">
      <c r="A172" t="str">
        <f t="shared" si="9"/>
        <v>NO</v>
      </c>
      <c r="B172" s="68" t="str">
        <f t="shared" si="8"/>
        <v>2024-11</v>
      </c>
      <c r="C172" s="68" t="str">
        <f t="shared" si="10"/>
        <v>2024-10</v>
      </c>
      <c r="D172" s="68" t="str">
        <f t="shared" si="11"/>
        <v>2023-11</v>
      </c>
    </row>
    <row r="173" spans="1:4" x14ac:dyDescent="0.25">
      <c r="A173" t="str">
        <f t="shared" si="9"/>
        <v>NO</v>
      </c>
      <c r="B173" s="68" t="str">
        <f t="shared" si="8"/>
        <v>2024-12</v>
      </c>
      <c r="C173" s="68" t="str">
        <f t="shared" si="10"/>
        <v>2024-11</v>
      </c>
      <c r="D173" s="68" t="str">
        <f t="shared" si="11"/>
        <v>2023-12</v>
      </c>
    </row>
    <row r="174" spans="1:4" x14ac:dyDescent="0.25">
      <c r="A174" t="str">
        <f t="shared" si="9"/>
        <v>NO</v>
      </c>
      <c r="B174" s="68" t="str">
        <f t="shared" si="8"/>
        <v>2025-01</v>
      </c>
      <c r="C174" s="68" t="str">
        <f t="shared" si="10"/>
        <v>2024-12</v>
      </c>
      <c r="D174" s="68" t="str">
        <f t="shared" si="11"/>
        <v>2024-01</v>
      </c>
    </row>
    <row r="175" spans="1:4" x14ac:dyDescent="0.25">
      <c r="A175" t="str">
        <f t="shared" si="9"/>
        <v>NO</v>
      </c>
      <c r="B175" s="68" t="str">
        <f t="shared" si="8"/>
        <v>2025-02</v>
      </c>
      <c r="C175" s="68" t="str">
        <f t="shared" si="10"/>
        <v>2025-01</v>
      </c>
      <c r="D175" s="68" t="str">
        <f t="shared" si="11"/>
        <v>2024-02</v>
      </c>
    </row>
    <row r="176" spans="1:4" x14ac:dyDescent="0.25">
      <c r="A176" t="str">
        <f t="shared" si="9"/>
        <v>NO</v>
      </c>
      <c r="B176" s="68" t="str">
        <f t="shared" si="8"/>
        <v>2025-03</v>
      </c>
      <c r="C176" s="68" t="str">
        <f t="shared" si="10"/>
        <v>2025-02</v>
      </c>
      <c r="D176" s="68" t="str">
        <f t="shared" si="11"/>
        <v>2024-03</v>
      </c>
    </row>
    <row r="177" spans="1:4" x14ac:dyDescent="0.25">
      <c r="A177" t="str">
        <f t="shared" si="9"/>
        <v>NO</v>
      </c>
      <c r="B177" s="68" t="str">
        <f t="shared" si="8"/>
        <v>2025-04</v>
      </c>
      <c r="C177" s="68" t="str">
        <f t="shared" si="10"/>
        <v>2025-03</v>
      </c>
      <c r="D177" s="68" t="str">
        <f t="shared" si="11"/>
        <v>2024-04</v>
      </c>
    </row>
    <row r="178" spans="1:4" x14ac:dyDescent="0.25">
      <c r="A178" t="str">
        <f t="shared" si="9"/>
        <v>NO</v>
      </c>
      <c r="B178" s="68" t="str">
        <f t="shared" si="8"/>
        <v>2025-05</v>
      </c>
      <c r="C178" s="68" t="str">
        <f t="shared" si="10"/>
        <v>2025-04</v>
      </c>
      <c r="D178" s="68" t="str">
        <f t="shared" si="11"/>
        <v>2024-05</v>
      </c>
    </row>
    <row r="179" spans="1:4" x14ac:dyDescent="0.25">
      <c r="A179" t="str">
        <f t="shared" si="9"/>
        <v>NO</v>
      </c>
      <c r="B179" s="68" t="str">
        <f t="shared" si="8"/>
        <v>2025-06</v>
      </c>
      <c r="C179" s="68" t="str">
        <f t="shared" si="10"/>
        <v>2025-05</v>
      </c>
      <c r="D179" s="68" t="str">
        <f t="shared" si="11"/>
        <v>2024-06</v>
      </c>
    </row>
    <row r="180" spans="1:4" x14ac:dyDescent="0.25">
      <c r="A180" t="str">
        <f t="shared" si="9"/>
        <v>NO</v>
      </c>
      <c r="B180" s="68" t="str">
        <f t="shared" si="8"/>
        <v>2025-07</v>
      </c>
      <c r="C180" s="68" t="str">
        <f t="shared" si="10"/>
        <v>2025-06</v>
      </c>
      <c r="D180" s="68" t="str">
        <f t="shared" si="11"/>
        <v>2024-07</v>
      </c>
    </row>
    <row r="181" spans="1:4" x14ac:dyDescent="0.25">
      <c r="A181" t="str">
        <f t="shared" si="9"/>
        <v>NO</v>
      </c>
      <c r="B181" s="68" t="str">
        <f t="shared" si="8"/>
        <v>2025-08</v>
      </c>
      <c r="C181" s="68" t="str">
        <f t="shared" si="10"/>
        <v>2025-07</v>
      </c>
      <c r="D181" s="68" t="str">
        <f t="shared" si="11"/>
        <v>2024-08</v>
      </c>
    </row>
    <row r="182" spans="1:4" x14ac:dyDescent="0.25">
      <c r="A182" t="str">
        <f t="shared" si="9"/>
        <v>NO</v>
      </c>
      <c r="B182" s="68" t="str">
        <f t="shared" si="8"/>
        <v>2025-09</v>
      </c>
      <c r="C182" s="68" t="str">
        <f t="shared" si="10"/>
        <v>2025-08</v>
      </c>
      <c r="D182" s="68" t="str">
        <f t="shared" si="11"/>
        <v>2024-09</v>
      </c>
    </row>
    <row r="183" spans="1:4" x14ac:dyDescent="0.25">
      <c r="B183" s="68"/>
      <c r="C183" s="68"/>
      <c r="D183" s="68"/>
    </row>
    <row r="184" spans="1:4" x14ac:dyDescent="0.25">
      <c r="B184" s="68"/>
      <c r="C184" s="68"/>
      <c r="D184" s="68"/>
    </row>
    <row r="185" spans="1:4" x14ac:dyDescent="0.25">
      <c r="B185" s="68"/>
      <c r="C185" s="68"/>
      <c r="D185" s="68"/>
    </row>
    <row r="186" spans="1:4" x14ac:dyDescent="0.25">
      <c r="B186" s="68"/>
      <c r="C186" s="68"/>
      <c r="D186" s="68"/>
    </row>
    <row r="187" spans="1:4" x14ac:dyDescent="0.25">
      <c r="B187" s="68"/>
      <c r="C187" s="68"/>
      <c r="D187" s="68"/>
    </row>
  </sheetData>
  <conditionalFormatting sqref="A1:A1048576">
    <cfRule type="cellIs" dxfId="27" priority="1" operator="equal">
      <formula>"YES"</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66</vt:i4>
      </vt:variant>
    </vt:vector>
  </HeadingPairs>
  <TitlesOfParts>
    <vt:vector size="77" baseType="lpstr">
      <vt:lpstr>Hist</vt:lpstr>
      <vt:lpstr>Notes</vt:lpstr>
      <vt:lpstr>Config</vt:lpstr>
      <vt:lpstr>Combined Inputs</vt:lpstr>
      <vt:lpstr>FlowDataFill</vt:lpstr>
      <vt:lpstr>ReservoirDataFill</vt:lpstr>
      <vt:lpstr>NatFlowCalcs</vt:lpstr>
      <vt:lpstr>Overrides</vt:lpstr>
      <vt:lpstr>Reforecast List</vt:lpstr>
      <vt:lpstr>Lookup Tables</vt:lpstr>
      <vt:lpstr>HUC_Reference</vt:lpstr>
      <vt:lpstr>CurrentMonth</vt:lpstr>
      <vt:lpstr>CurrentMonthDate</vt:lpstr>
      <vt:lpstr>CurrentMonthDateText</vt:lpstr>
      <vt:lpstr>CurrentMonthText</vt:lpstr>
      <vt:lpstr>CurrentPeriodAnnotationDecimal</vt:lpstr>
      <vt:lpstr>CurrentPeriodAnnotationDecimalText</vt:lpstr>
      <vt:lpstr>CurrentWaterYearEndDate</vt:lpstr>
      <vt:lpstr>CurrentWaterYearEndDateText</vt:lpstr>
      <vt:lpstr>CurrentWaterYearStartDate</vt:lpstr>
      <vt:lpstr>CurrentWaterYearStartDateDecimal</vt:lpstr>
      <vt:lpstr>CurrentWaterYearStartDateDecimalText</vt:lpstr>
      <vt:lpstr>CurrentWaterYearStartDateText</vt:lpstr>
      <vt:lpstr>DataFlagsConditionTable</vt:lpstr>
      <vt:lpstr>DataFlagsStyleTable</vt:lpstr>
      <vt:lpstr>Datastore2List</vt:lpstr>
      <vt:lpstr>Datastore3List</vt:lpstr>
      <vt:lpstr>DatastoreList</vt:lpstr>
      <vt:lpstr>DataTypeList</vt:lpstr>
      <vt:lpstr>FillEnd</vt:lpstr>
      <vt:lpstr>FillStart</vt:lpstr>
      <vt:lpstr>FlowTypeList</vt:lpstr>
      <vt:lpstr>HistoricalPeriodAnnotationDecimal</vt:lpstr>
      <vt:lpstr>HistoricalPeriodAnnotationDecimalText</vt:lpstr>
      <vt:lpstr>HistoricalPeriodEndDate</vt:lpstr>
      <vt:lpstr>HistoricalPeriodEndDateDecimal</vt:lpstr>
      <vt:lpstr>HistoricalPeriodEndDateDecimalText</vt:lpstr>
      <vt:lpstr>HistoricalPeriodEndDateText</vt:lpstr>
      <vt:lpstr>HistoricalPeriodStartDate</vt:lpstr>
      <vt:lpstr>HistoricalPeriodStartDateText</vt:lpstr>
      <vt:lpstr>IncudeList</vt:lpstr>
      <vt:lpstr>InputPeriodEndDate</vt:lpstr>
      <vt:lpstr>InputPeriodEndDateDay</vt:lpstr>
      <vt:lpstr>InputPeriodEndDateDayText</vt:lpstr>
      <vt:lpstr>InputPeriodEndDateText</vt:lpstr>
      <vt:lpstr>InputPeriodStartDate</vt:lpstr>
      <vt:lpstr>InputPeriodStartDateDay</vt:lpstr>
      <vt:lpstr>InputPeriodStartDateDayText</vt:lpstr>
      <vt:lpstr>InputPeriodStartDateText</vt:lpstr>
      <vt:lpstr>Month_Table</vt:lpstr>
      <vt:lpstr>NumberOfBasins</vt:lpstr>
      <vt:lpstr>NumberOfHUCs</vt:lpstr>
      <vt:lpstr>OverridesDataTypeList</vt:lpstr>
      <vt:lpstr>PreviousMonthDate</vt:lpstr>
      <vt:lpstr>PreviousMonthDateText</vt:lpstr>
      <vt:lpstr>PreviousYearMonthDate</vt:lpstr>
      <vt:lpstr>PreviousYearMonthDateText</vt:lpstr>
      <vt:lpstr>RawDataChecksConditionTable</vt:lpstr>
      <vt:lpstr>RawDataChecksStyleTable</vt:lpstr>
      <vt:lpstr>RecentPeriodAnnotationDecimal</vt:lpstr>
      <vt:lpstr>RecentPeriodAnnotationDecimalText</vt:lpstr>
      <vt:lpstr>RecentPeriodEndDate</vt:lpstr>
      <vt:lpstr>RecentPeriodEndDateText</vt:lpstr>
      <vt:lpstr>RecentPeriodFlowType</vt:lpstr>
      <vt:lpstr>RecentPeriodGraphEndDate</vt:lpstr>
      <vt:lpstr>RecentPeriodGraphEndDateText</vt:lpstr>
      <vt:lpstr>RecentPeriodGraphStartDate</vt:lpstr>
      <vt:lpstr>RecentPeriodGraphStartDateText</vt:lpstr>
      <vt:lpstr>RecentPeriodStartDate</vt:lpstr>
      <vt:lpstr>RecentPeriodStartDateText</vt:lpstr>
      <vt:lpstr>ResEndFillMethods</vt:lpstr>
      <vt:lpstr>ResStartFillMethods</vt:lpstr>
      <vt:lpstr>SMSInputPeriodStartDay</vt:lpstr>
      <vt:lpstr>SMSInputPeriodStartDayText</vt:lpstr>
      <vt:lpstr>SWSIForecastPeriodByMonth</vt:lpstr>
      <vt:lpstr>SWSIForecastPeriodByMonthDefault</vt:lpstr>
      <vt:lpstr>SWSIForecastPeriodByMonthRioGrande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Malers</dc:creator>
  <cp:lastModifiedBy>Amy Volckens</cp:lastModifiedBy>
  <dcterms:created xsi:type="dcterms:W3CDTF">2013-10-29T20:35:38Z</dcterms:created>
  <dcterms:modified xsi:type="dcterms:W3CDTF">2015-12-02T19:52:02Z</dcterms:modified>
</cp:coreProperties>
</file>