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RFU_IENiM4_course_7_semester\TerVer\Lab1\"/>
    </mc:Choice>
  </mc:AlternateContent>
  <xr:revisionPtr revIDLastSave="0" documentId="8_{74FADB5D-06BE-474A-92F4-43EA82D1998B}" xr6:coauthVersionLast="47" xr6:coauthVersionMax="47" xr10:uidLastSave="{00000000-0000-0000-0000-000000000000}"/>
  <bookViews>
    <workbookView xWindow="-110" yWindow="-110" windowWidth="19420" windowHeight="10420" xr2:uid="{3936EEA0-67E4-4C1A-BB6A-5E9ADB724BE6}"/>
  </bookViews>
  <sheets>
    <sheet name="КЛ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3" l="1"/>
  <c r="E38" i="3"/>
  <c r="D48" i="3"/>
  <c r="D38" i="3"/>
  <c r="D39" i="3"/>
  <c r="D40" i="3"/>
  <c r="D41" i="3"/>
  <c r="D42" i="3"/>
  <c r="D43" i="3"/>
  <c r="D44" i="3"/>
  <c r="D37" i="3"/>
  <c r="G2" i="3" a="1"/>
  <c r="G3" i="3"/>
  <c r="C3" i="3"/>
  <c r="C2" i="3"/>
  <c r="C4" i="3"/>
  <c r="B1" i="3"/>
  <c r="C5" i="3"/>
  <c r="C7" i="3"/>
  <c r="H38" i="3"/>
  <c r="F38" i="3"/>
  <c r="E44" i="3"/>
  <c r="E43" i="3"/>
  <c r="E41" i="3"/>
  <c r="E40" i="3"/>
  <c r="H40" i="3"/>
  <c r="E37" i="3"/>
  <c r="H37" i="3"/>
  <c r="E42" i="3"/>
  <c r="E39" i="3"/>
  <c r="H39" i="3"/>
  <c r="F39" i="3"/>
  <c r="G39" i="3"/>
  <c r="F44" i="3"/>
  <c r="G38" i="3"/>
  <c r="H3" i="3"/>
  <c r="C6" i="3"/>
  <c r="G5" i="3"/>
  <c r="G2" i="3"/>
  <c r="G4" i="3"/>
  <c r="C8" i="3"/>
  <c r="G9" i="3"/>
  <c r="G8" i="3"/>
  <c r="G6" i="3"/>
  <c r="G7" i="3"/>
  <c r="G10" i="3"/>
  <c r="F37" i="3"/>
  <c r="F40" i="3"/>
  <c r="F45" i="3"/>
  <c r="F47" i="3"/>
  <c r="H47" i="3"/>
  <c r="F43" i="3"/>
  <c r="H43" i="3"/>
  <c r="G43" i="3"/>
  <c r="G44" i="3"/>
  <c r="H44" i="3"/>
  <c r="H45" i="3"/>
  <c r="H41" i="3"/>
  <c r="F41" i="3"/>
  <c r="G37" i="3"/>
  <c r="G45" i="3"/>
  <c r="G47" i="3"/>
  <c r="F42" i="3"/>
  <c r="H42" i="3"/>
  <c r="G42" i="3"/>
  <c r="G40" i="3"/>
  <c r="G41" i="3"/>
  <c r="I4" i="3"/>
  <c r="I5" i="3"/>
  <c r="I6" i="3"/>
  <c r="I7" i="3"/>
  <c r="I8" i="3"/>
  <c r="I9" i="3"/>
  <c r="I10" i="3"/>
  <c r="H4" i="3"/>
  <c r="H2" i="3"/>
  <c r="I2" i="3"/>
  <c r="I3" i="3"/>
  <c r="H10" i="3"/>
  <c r="H5" i="3"/>
  <c r="H7" i="3"/>
  <c r="D47" i="3"/>
  <c r="H6" i="3"/>
  <c r="H8" i="3"/>
  <c r="L3" i="3"/>
  <c r="H9" i="3"/>
  <c r="D2" i="3"/>
  <c r="L7" i="3"/>
  <c r="L5" i="3"/>
  <c r="L8" i="3"/>
  <c r="L6" i="3"/>
  <c r="K2" i="3"/>
  <c r="D3" i="3"/>
  <c r="L9" i="3"/>
  <c r="J2" i="3"/>
  <c r="J3" i="3"/>
  <c r="L2" i="3"/>
  <c r="L10" i="3"/>
  <c r="J4" i="3"/>
  <c r="J5" i="3"/>
  <c r="J6" i="3"/>
  <c r="J7" i="3"/>
  <c r="J8" i="3"/>
  <c r="J9" i="3"/>
  <c r="J10" i="3"/>
  <c r="L4" i="3"/>
  <c r="D4" i="3"/>
  <c r="K3" i="3"/>
  <c r="K4" i="3"/>
  <c r="D5" i="3"/>
  <c r="D6" i="3"/>
  <c r="K5" i="3"/>
  <c r="D7" i="3"/>
  <c r="K6" i="3"/>
  <c r="K7" i="3"/>
  <c r="D8" i="3"/>
  <c r="K8" i="3"/>
  <c r="D9" i="3"/>
  <c r="K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76" authorId="0" shapeId="0" xr:uid="{2864101A-422C-4420-B11C-69188068FD0B}">
      <text>
        <r>
          <rPr>
            <b/>
            <sz val="8"/>
            <color indexed="81"/>
            <rFont val="Tahoma"/>
            <charset val="204"/>
          </rPr>
          <t>User:</t>
        </r>
        <r>
          <rPr>
            <sz val="8"/>
            <color indexed="81"/>
            <rFont val="Tahoma"/>
            <charset val="204"/>
          </rPr>
          <t xml:space="preserve">
Темп роста акций 100 машиностроительных предприятий по сравнению с предыдущим периодом</t>
        </r>
      </text>
    </comment>
  </commentList>
</comments>
</file>

<file path=xl/sharedStrings.xml><?xml version="1.0" encoding="utf-8"?>
<sst xmlns="http://schemas.openxmlformats.org/spreadsheetml/2006/main" count="47" uniqueCount="40">
  <si>
    <t>Максимум</t>
  </si>
  <si>
    <t>Минимум</t>
  </si>
  <si>
    <t>Размах</t>
  </si>
  <si>
    <t>r</t>
  </si>
  <si>
    <t>h</t>
  </si>
  <si>
    <t>k</t>
  </si>
  <si>
    <t>Интервалы</t>
  </si>
  <si>
    <t>Медиана</t>
  </si>
  <si>
    <t>Мода</t>
  </si>
  <si>
    <t>Эксцесс</t>
  </si>
  <si>
    <t>x_0</t>
  </si>
  <si>
    <t>(x_i - x_cp)</t>
  </si>
  <si>
    <t>Дисперсия</t>
  </si>
  <si>
    <t>Асимметрия</t>
  </si>
  <si>
    <t>Интервалы (правые границы)</t>
  </si>
  <si>
    <t>Частота ni</t>
  </si>
  <si>
    <t>Частость pi</t>
  </si>
  <si>
    <r>
      <t>Накопл частота n</t>
    </r>
    <r>
      <rPr>
        <i/>
        <vertAlign val="subscript"/>
        <sz val="10"/>
        <rFont val="Arial Cyr"/>
        <charset val="204"/>
      </rPr>
      <t>x</t>
    </r>
  </si>
  <si>
    <r>
      <t xml:space="preserve">Середины интервалов x </t>
    </r>
    <r>
      <rPr>
        <i/>
        <vertAlign val="subscript"/>
        <sz val="10"/>
        <rFont val="Arial Cyr"/>
        <charset val="204"/>
      </rPr>
      <t>cp i</t>
    </r>
  </si>
  <si>
    <r>
      <t>Накопл частость p</t>
    </r>
    <r>
      <rPr>
        <i/>
        <vertAlign val="subscript"/>
        <sz val="10"/>
        <rFont val="Arial Cyr"/>
        <charset val="204"/>
      </rPr>
      <t xml:space="preserve">x </t>
    </r>
    <r>
      <rPr>
        <i/>
        <sz val="10"/>
        <rFont val="Arial Cyr"/>
        <charset val="204"/>
      </rPr>
      <t>или F(x)</t>
    </r>
  </si>
  <si>
    <t>Проверка</t>
  </si>
  <si>
    <t>Вычисление основных характеристик</t>
  </si>
  <si>
    <t>X ср</t>
  </si>
  <si>
    <t>Ср.кв.откл.</t>
  </si>
  <si>
    <t>x_i *  pi</t>
  </si>
  <si>
    <r>
      <t>(x_i - x_cp)</t>
    </r>
    <r>
      <rPr>
        <vertAlign val="superscript"/>
        <sz val="10"/>
        <rFont val="Arial Cyr"/>
        <charset val="204"/>
      </rPr>
      <t xml:space="preserve">2 </t>
    </r>
    <r>
      <rPr>
        <sz val="10"/>
        <rFont val="Arial Cyr"/>
        <charset val="204"/>
      </rPr>
      <t>pi</t>
    </r>
  </si>
  <si>
    <r>
      <t>(x_i - x_cp)</t>
    </r>
    <r>
      <rPr>
        <vertAlign val="superscript"/>
        <sz val="10"/>
        <rFont val="Arial Cyr"/>
        <charset val="204"/>
      </rPr>
      <t xml:space="preserve">3 </t>
    </r>
    <r>
      <rPr>
        <sz val="10"/>
        <rFont val="Arial Cyr"/>
        <charset val="204"/>
      </rPr>
      <t>pi</t>
    </r>
  </si>
  <si>
    <r>
      <t>(x - x_cp)</t>
    </r>
    <r>
      <rPr>
        <vertAlign val="superscript"/>
        <sz val="10"/>
        <rFont val="Arial Cyr"/>
        <charset val="204"/>
      </rPr>
      <t>4</t>
    </r>
    <r>
      <rPr>
        <sz val="10"/>
        <rFont val="Arial Cyr"/>
        <charset val="204"/>
      </rPr>
      <t>pi</t>
    </r>
  </si>
  <si>
    <r>
      <t>Эмпирич. плотность распр. f(x)=p</t>
    </r>
    <r>
      <rPr>
        <i/>
        <vertAlign val="subscript"/>
        <sz val="10"/>
        <rFont val="Arial Cyr"/>
        <charset val="204"/>
      </rPr>
      <t xml:space="preserve">i </t>
    </r>
    <r>
      <rPr>
        <i/>
        <sz val="10"/>
        <rFont val="Arial Cyr"/>
        <charset val="204"/>
      </rPr>
      <t>/h</t>
    </r>
  </si>
  <si>
    <t>Темп роста акций</t>
  </si>
  <si>
    <t>Выводы: минимальный темп роста акций среди 100 машиностроительных предприятий - 76,3; минимальный темп роста акций среди 100 машиностроительных предприятий - 125. Средний темп роста - 97,9, а СКО - 9. Наиболее часто встечаемый темп роста - 96,9. Половина всех компаний имеет темп роста выше 97,1. Распределений темпов роста, судя по коэффициенту ассиметрии и близкими друг к другу средним значениии, медиане и моде, симметрично (с небольшим скосом влево). Судя по эксцессу, наше распределение круче нормального.</t>
  </si>
  <si>
    <t>Среднее</t>
  </si>
  <si>
    <t>Стандартная ошибка</t>
  </si>
  <si>
    <t>Стандартное отклонение</t>
  </si>
  <si>
    <t>Дисперсия выборки</t>
  </si>
  <si>
    <t>Асимметричность</t>
  </si>
  <si>
    <t>Интервал</t>
  </si>
  <si>
    <t>Сумма</t>
  </si>
  <si>
    <t>Счет</t>
  </si>
  <si>
    <t>Темпы роста акций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</si>
</sst>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0.000"/>
    <numFmt numFmtId="176" formatCode="0.0000"/>
    <numFmt numFmtId="177" formatCode="0.000000"/>
  </numFmts>
  <fonts count="8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Arial Cyr"/>
      <charset val="204"/>
    </font>
    <font>
      <vertAlign val="superscript"/>
      <sz val="10"/>
      <name val="Arial Cyr"/>
      <charset val="204"/>
    </font>
    <font>
      <i/>
      <vertAlign val="subscript"/>
      <sz val="10"/>
      <name val="Arial Cyr"/>
      <charset val="204"/>
    </font>
    <font>
      <b/>
      <sz val="12"/>
      <name val="Arial Cyr"/>
      <charset val="204"/>
    </font>
    <font>
      <b/>
      <sz val="8"/>
      <color indexed="81"/>
      <name val="Tahoma"/>
      <charset val="204"/>
    </font>
    <font>
      <sz val="8"/>
      <color indexed="81"/>
      <name val="Tahoma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2" fontId="0" fillId="0" borderId="0" xfId="0" applyNumberFormat="1" applyBorder="1"/>
    <xf numFmtId="0" fontId="0" fillId="0" borderId="1" xfId="0" applyFill="1" applyBorder="1" applyAlignment="1"/>
    <xf numFmtId="2" fontId="0" fillId="0" borderId="1" xfId="0" applyNumberFormat="1" applyFill="1" applyBorder="1" applyAlignment="1"/>
    <xf numFmtId="0" fontId="0" fillId="0" borderId="1" xfId="0" applyBorder="1"/>
    <xf numFmtId="2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4" fontId="0" fillId="0" borderId="1" xfId="0" applyNumberFormat="1" applyBorder="1"/>
    <xf numFmtId="0" fontId="0" fillId="0" borderId="1" xfId="0" applyBorder="1" applyAlignment="1">
      <alignment wrapText="1"/>
    </xf>
    <xf numFmtId="176" fontId="0" fillId="0" borderId="1" xfId="0" applyNumberFormat="1" applyBorder="1"/>
    <xf numFmtId="0" fontId="2" fillId="0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2" xfId="0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2" fontId="0" fillId="0" borderId="3" xfId="0" applyNumberFormat="1" applyFill="1" applyBorder="1" applyAlignment="1"/>
    <xf numFmtId="0" fontId="0" fillId="2" borderId="4" xfId="0" applyFill="1" applyBorder="1"/>
    <xf numFmtId="176" fontId="0" fillId="2" borderId="1" xfId="0" applyNumberFormat="1" applyFill="1" applyBorder="1"/>
    <xf numFmtId="0" fontId="0" fillId="2" borderId="5" xfId="0" applyFill="1" applyBorder="1"/>
    <xf numFmtId="176" fontId="0" fillId="2" borderId="6" xfId="0" applyNumberFormat="1" applyFill="1" applyBorder="1"/>
    <xf numFmtId="176" fontId="0" fillId="2" borderId="7" xfId="0" applyNumberFormat="1" applyFill="1" applyBorder="1"/>
    <xf numFmtId="176" fontId="0" fillId="2" borderId="8" xfId="0" applyNumberFormat="1" applyFill="1" applyBorder="1"/>
    <xf numFmtId="0" fontId="0" fillId="2" borderId="9" xfId="0" applyFill="1" applyBorder="1"/>
    <xf numFmtId="177" fontId="0" fillId="0" borderId="10" xfId="0" applyNumberFormat="1" applyBorder="1"/>
    <xf numFmtId="177" fontId="0" fillId="0" borderId="1" xfId="0" applyNumberFormat="1" applyBorder="1"/>
    <xf numFmtId="10" fontId="0" fillId="0" borderId="0" xfId="0" applyNumberFormat="1" applyFill="1" applyBorder="1" applyAlignment="1"/>
    <xf numFmtId="0" fontId="0" fillId="0" borderId="6" xfId="0" applyFill="1" applyBorder="1" applyAlignment="1"/>
    <xf numFmtId="176" fontId="0" fillId="0" borderId="11" xfId="0" applyNumberFormat="1" applyFill="1" applyBorder="1"/>
    <xf numFmtId="0" fontId="0" fillId="0" borderId="0" xfId="0" applyAlignment="1">
      <alignment wrapText="1"/>
    </xf>
    <xf numFmtId="0" fontId="0" fillId="0" borderId="12" xfId="0" applyFill="1" applyBorder="1" applyAlignment="1"/>
    <xf numFmtId="0" fontId="2" fillId="0" borderId="13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/>
              <a:t>Гистограмма</a:t>
            </a:r>
            <a:r>
              <a:rPr lang="ru-RU" sz="1200" baseline="0"/>
              <a:t> частот</a:t>
            </a:r>
            <a:endParaRPr lang="en-US" sz="12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'КЛ 1'!$G$1</c:f>
              <c:strCache>
                <c:ptCount val="1"/>
                <c:pt idx="0">
                  <c:v>Частота ni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numRef>
              <c:f>'КЛ 1'!$F$2:$F$9</c:f>
              <c:numCache>
                <c:formatCode>0.00</c:formatCode>
                <c:ptCount val="8"/>
                <c:pt idx="0">
                  <c:v>79.778571428571425</c:v>
                </c:pt>
                <c:pt idx="1">
                  <c:v>86.73571428571428</c:v>
                </c:pt>
                <c:pt idx="2">
                  <c:v>93.692857142857136</c:v>
                </c:pt>
                <c:pt idx="3">
                  <c:v>100.64999999999999</c:v>
                </c:pt>
                <c:pt idx="4">
                  <c:v>107.60714285714285</c:v>
                </c:pt>
                <c:pt idx="5">
                  <c:v>114.5642857142857</c:v>
                </c:pt>
                <c:pt idx="6">
                  <c:v>121.52142857142856</c:v>
                </c:pt>
                <c:pt idx="7">
                  <c:v>128.47857142857143</c:v>
                </c:pt>
              </c:numCache>
            </c:numRef>
          </c:cat>
          <c:val>
            <c:numRef>
              <c:f>'КЛ 1'!$G$2:$G$9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23</c:v>
                </c:pt>
                <c:pt idx="3">
                  <c:v>40</c:v>
                </c:pt>
                <c:pt idx="4">
                  <c:v>21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7-4CBB-8E6B-F43CB4172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66184880"/>
        <c:axId val="1"/>
      </c:barChart>
      <c:catAx>
        <c:axId val="96618488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6184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1"/>
              <a:t>Полигон</a:t>
            </a:r>
            <a:r>
              <a:rPr lang="ru-RU" sz="1200" b="1" baseline="0"/>
              <a:t> частот</a:t>
            </a:r>
            <a:endParaRPr lang="en-US" sz="1200" b="1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'КЛ 1'!$G$1</c:f>
              <c:strCache>
                <c:ptCount val="1"/>
                <c:pt idx="0">
                  <c:v>Частота 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'КЛ 1'!$K$2:$K$9</c:f>
              <c:numCache>
                <c:formatCode>General</c:formatCode>
                <c:ptCount val="8"/>
                <c:pt idx="0">
                  <c:v>76.3</c:v>
                </c:pt>
                <c:pt idx="1">
                  <c:v>83.257142857142853</c:v>
                </c:pt>
                <c:pt idx="2">
                  <c:v>90.214285714285708</c:v>
                </c:pt>
                <c:pt idx="3">
                  <c:v>97.171428571428564</c:v>
                </c:pt>
                <c:pt idx="4">
                  <c:v>104.12857142857142</c:v>
                </c:pt>
                <c:pt idx="5">
                  <c:v>111.08571428571427</c:v>
                </c:pt>
                <c:pt idx="6">
                  <c:v>118.04285714285713</c:v>
                </c:pt>
                <c:pt idx="7">
                  <c:v>125</c:v>
                </c:pt>
              </c:numCache>
            </c:numRef>
          </c:cat>
          <c:val>
            <c:numRef>
              <c:f>'КЛ 1'!$G$2:$G$10</c:f>
              <c:numCache>
                <c:formatCode>General</c:formatCode>
                <c:ptCount val="9"/>
                <c:pt idx="0">
                  <c:v>1</c:v>
                </c:pt>
                <c:pt idx="1">
                  <c:v>6</c:v>
                </c:pt>
                <c:pt idx="2">
                  <c:v>23</c:v>
                </c:pt>
                <c:pt idx="3">
                  <c:v>40</c:v>
                </c:pt>
                <c:pt idx="4">
                  <c:v>21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1-45D8-8B6B-D3B41C314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196400"/>
        <c:axId val="1"/>
      </c:lineChart>
      <c:catAx>
        <c:axId val="96619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61964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Плотность распределения </a:t>
            </a:r>
            <a:r>
              <a:rPr lang="en-US"/>
              <a:t>f(x)</a:t>
            </a:r>
            <a:endParaRPr lang="ru-RU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67080222074545"/>
          <c:y val="0.16908639566931533"/>
          <c:w val="0.88432919777925456"/>
          <c:h val="0.71754153811760268"/>
        </c:manualLayout>
      </c:layout>
      <c:lineChart>
        <c:grouping val="standard"/>
        <c:varyColors val="0"/>
        <c:ser>
          <c:idx val="0"/>
          <c:order val="0"/>
          <c:tx>
            <c:strRef>
              <c:f>'КЛ 1'!$L$1</c:f>
              <c:strCache>
                <c:ptCount val="1"/>
                <c:pt idx="0">
                  <c:v>Эмпирич. плотность распр. f(x)=pi /h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'КЛ 1'!$L$2:$L$9</c:f>
              <c:numCache>
                <c:formatCode>General</c:formatCode>
                <c:ptCount val="8"/>
                <c:pt idx="0">
                  <c:v>1.4373716632443531E-3</c:v>
                </c:pt>
                <c:pt idx="1">
                  <c:v>8.6242299794661182E-3</c:v>
                </c:pt>
                <c:pt idx="2">
                  <c:v>3.3059548254620125E-2</c:v>
                </c:pt>
                <c:pt idx="3">
                  <c:v>5.7494866529774126E-2</c:v>
                </c:pt>
                <c:pt idx="4">
                  <c:v>3.0184804928131415E-2</c:v>
                </c:pt>
                <c:pt idx="5">
                  <c:v>2.8747433264887062E-3</c:v>
                </c:pt>
                <c:pt idx="6">
                  <c:v>5.7494866529774124E-3</c:v>
                </c:pt>
                <c:pt idx="7">
                  <c:v>4.3121149897330591E-3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5-43FD-8B61-114034F29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223280"/>
        <c:axId val="1"/>
      </c:lineChart>
      <c:catAx>
        <c:axId val="9662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6223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Кумулятивная</a:t>
            </a:r>
            <a:r>
              <a:rPr lang="ru-RU" baseline="0"/>
              <a:t> кривая </a:t>
            </a:r>
            <a:r>
              <a:rPr lang="en-US"/>
              <a:t>F(x)</a:t>
            </a:r>
          </a:p>
        </c:rich>
      </c:tx>
      <c:layout>
        <c:manualLayout>
          <c:xMode val="edge"/>
          <c:yMode val="edge"/>
          <c:x val="0.33613965152825998"/>
          <c:y val="3.2151137357830269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'КЛ 1'!$J$1</c:f>
              <c:strCache>
                <c:ptCount val="1"/>
                <c:pt idx="0">
                  <c:v>Накопл частость px или 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'КЛ 1'!$K$2:$K$9</c:f>
              <c:numCache>
                <c:formatCode>General</c:formatCode>
                <c:ptCount val="8"/>
                <c:pt idx="0">
                  <c:v>76.3</c:v>
                </c:pt>
                <c:pt idx="1">
                  <c:v>83.257142857142853</c:v>
                </c:pt>
                <c:pt idx="2">
                  <c:v>90.214285714285708</c:v>
                </c:pt>
                <c:pt idx="3">
                  <c:v>97.171428571428564</c:v>
                </c:pt>
                <c:pt idx="4">
                  <c:v>104.12857142857142</c:v>
                </c:pt>
                <c:pt idx="5">
                  <c:v>111.08571428571427</c:v>
                </c:pt>
                <c:pt idx="6">
                  <c:v>118.04285714285713</c:v>
                </c:pt>
                <c:pt idx="7">
                  <c:v>125</c:v>
                </c:pt>
              </c:numCache>
            </c:numRef>
          </c:cat>
          <c:val>
            <c:numRef>
              <c:f>'КЛ 1'!$J$2:$J$9</c:f>
              <c:numCache>
                <c:formatCode>0.00</c:formatCode>
                <c:ptCount val="8"/>
                <c:pt idx="0">
                  <c:v>0.01</c:v>
                </c:pt>
                <c:pt idx="1">
                  <c:v>6.9999999999999993E-2</c:v>
                </c:pt>
                <c:pt idx="2">
                  <c:v>0.3</c:v>
                </c:pt>
                <c:pt idx="3">
                  <c:v>0.7</c:v>
                </c:pt>
                <c:pt idx="4">
                  <c:v>0.90999999999999992</c:v>
                </c:pt>
                <c:pt idx="5">
                  <c:v>0.92999999999999994</c:v>
                </c:pt>
                <c:pt idx="6">
                  <c:v>0.97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7-48A0-BDD0-6A914052D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233360"/>
        <c:axId val="1"/>
      </c:lineChart>
      <c:catAx>
        <c:axId val="96623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62333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12</xdr:row>
      <xdr:rowOff>19050</xdr:rowOff>
    </xdr:from>
    <xdr:to>
      <xdr:col>11</xdr:col>
      <xdr:colOff>1041400</xdr:colOff>
      <xdr:row>29</xdr:row>
      <xdr:rowOff>19050</xdr:rowOff>
    </xdr:to>
    <xdr:graphicFrame macro="">
      <xdr:nvGraphicFramePr>
        <xdr:cNvPr id="1066" name="Диаграмма 1">
          <a:extLst>
            <a:ext uri="{FF2B5EF4-FFF2-40B4-BE49-F238E27FC236}">
              <a16:creationId xmlns:a16="http://schemas.microsoft.com/office/drawing/2014/main" id="{10901D2B-0A5E-0963-43F0-2679BDA4E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50800</xdr:colOff>
      <xdr:row>11</xdr:row>
      <xdr:rowOff>146050</xdr:rowOff>
    </xdr:from>
    <xdr:to>
      <xdr:col>6</xdr:col>
      <xdr:colOff>520700</xdr:colOff>
      <xdr:row>29</xdr:row>
      <xdr:rowOff>25400</xdr:rowOff>
    </xdr:to>
    <xdr:graphicFrame macro="">
      <xdr:nvGraphicFramePr>
        <xdr:cNvPr id="1067" name="Диаграмма 2">
          <a:extLst>
            <a:ext uri="{FF2B5EF4-FFF2-40B4-BE49-F238E27FC236}">
              <a16:creationId xmlns:a16="http://schemas.microsoft.com/office/drawing/2014/main" id="{884CFF51-648A-C26A-755A-477546AB7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1162050</xdr:colOff>
      <xdr:row>11</xdr:row>
      <xdr:rowOff>152400</xdr:rowOff>
    </xdr:from>
    <xdr:to>
      <xdr:col>15</xdr:col>
      <xdr:colOff>177800</xdr:colOff>
      <xdr:row>29</xdr:row>
      <xdr:rowOff>31750</xdr:rowOff>
    </xdr:to>
    <xdr:graphicFrame macro="">
      <xdr:nvGraphicFramePr>
        <xdr:cNvPr id="1068" name="Диаграмма 3">
          <a:extLst>
            <a:ext uri="{FF2B5EF4-FFF2-40B4-BE49-F238E27FC236}">
              <a16:creationId xmlns:a16="http://schemas.microsoft.com/office/drawing/2014/main" id="{68BAA023-EA22-1748-EDB2-EBDBD6648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527050</xdr:colOff>
      <xdr:row>11</xdr:row>
      <xdr:rowOff>127000</xdr:rowOff>
    </xdr:from>
    <xdr:to>
      <xdr:col>27</xdr:col>
      <xdr:colOff>190500</xdr:colOff>
      <xdr:row>29</xdr:row>
      <xdr:rowOff>38100</xdr:rowOff>
    </xdr:to>
    <xdr:graphicFrame macro="">
      <xdr:nvGraphicFramePr>
        <xdr:cNvPr id="1069" name="Диаграмма 4">
          <a:extLst>
            <a:ext uri="{FF2B5EF4-FFF2-40B4-BE49-F238E27FC236}">
              <a16:creationId xmlns:a16="http://schemas.microsoft.com/office/drawing/2014/main" id="{29F113BC-DCCA-782D-89A5-F549F4156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EDCA-A1B1-46A4-B7CC-FBEB51F385CC}">
  <dimension ref="A1:N101"/>
  <sheetViews>
    <sheetView tabSelected="1" topLeftCell="B1" zoomScale="85" zoomScaleNormal="85" workbookViewId="0">
      <selection activeCell="J33" sqref="J33"/>
    </sheetView>
  </sheetViews>
  <sheetFormatPr defaultRowHeight="12.5" x14ac:dyDescent="0.25"/>
  <cols>
    <col min="1" max="1" width="6.7265625" customWidth="1"/>
    <col min="2" max="2" width="17.453125" customWidth="1"/>
    <col min="4" max="4" width="11" customWidth="1"/>
    <col min="5" max="5" width="8.54296875" customWidth="1"/>
    <col min="6" max="6" width="13" customWidth="1"/>
    <col min="7" max="7" width="13.54296875" customWidth="1"/>
    <col min="8" max="8" width="12" customWidth="1"/>
    <col min="9" max="10" width="11.7265625" customWidth="1"/>
    <col min="11" max="11" width="11.54296875" customWidth="1"/>
    <col min="12" max="12" width="53.453125" customWidth="1"/>
  </cols>
  <sheetData>
    <row r="1" spans="1:14" ht="51" customHeight="1" x14ac:dyDescent="0.4">
      <c r="A1" s="13" t="s">
        <v>29</v>
      </c>
      <c r="B1" s="8">
        <f>COUNT(A2:A101)</f>
        <v>100</v>
      </c>
      <c r="C1" s="8"/>
      <c r="D1" s="15" t="s">
        <v>14</v>
      </c>
      <c r="F1" s="10" t="s">
        <v>6</v>
      </c>
      <c r="G1" s="17" t="s">
        <v>15</v>
      </c>
      <c r="H1" s="17" t="s">
        <v>16</v>
      </c>
      <c r="I1" s="17" t="s">
        <v>17</v>
      </c>
      <c r="J1" s="17" t="s">
        <v>19</v>
      </c>
      <c r="K1" s="17" t="s">
        <v>18</v>
      </c>
      <c r="L1" s="17" t="s">
        <v>28</v>
      </c>
    </row>
    <row r="2" spans="1:14" x14ac:dyDescent="0.25">
      <c r="A2">
        <v>76.3</v>
      </c>
      <c r="B2" s="8" t="s">
        <v>0</v>
      </c>
      <c r="C2" s="8">
        <f>MAX(A2:A101)</f>
        <v>125</v>
      </c>
      <c r="D2" s="9">
        <f>C3+C6/2</f>
        <v>79.778571428571425</v>
      </c>
      <c r="F2" s="7">
        <v>79.778571428571425</v>
      </c>
      <c r="G2" s="6">
        <f t="array" ref="G2:G10">FREQUENCY(A2:A101,F2:F9)</f>
        <v>1</v>
      </c>
      <c r="H2" s="6">
        <f>G2/$B$1</f>
        <v>0.01</v>
      </c>
      <c r="I2" s="6">
        <f>G2</f>
        <v>1</v>
      </c>
      <c r="J2" s="7">
        <f>H2</f>
        <v>0.01</v>
      </c>
      <c r="K2" s="8">
        <f>D2-$C$6/2</f>
        <v>76.3</v>
      </c>
      <c r="L2" s="8">
        <f>H2/$C$6</f>
        <v>1.4373716632443531E-3</v>
      </c>
    </row>
    <row r="3" spans="1:14" x14ac:dyDescent="0.25">
      <c r="A3">
        <v>81.400000000000006</v>
      </c>
      <c r="B3" s="8" t="s">
        <v>1</v>
      </c>
      <c r="C3" s="8">
        <f>MIN(A2:A101)</f>
        <v>76.3</v>
      </c>
      <c r="D3" s="9">
        <f t="shared" ref="D3:D9" si="0">D2+$C$6</f>
        <v>86.73571428571428</v>
      </c>
      <c r="F3" s="7">
        <v>86.73571428571428</v>
      </c>
      <c r="G3" s="6">
        <v>6</v>
      </c>
      <c r="H3" s="6">
        <f t="shared" ref="H3:H10" si="1">G3/$B$1</f>
        <v>0.06</v>
      </c>
      <c r="I3" s="6">
        <f>G3+I2</f>
        <v>7</v>
      </c>
      <c r="J3" s="7">
        <f>H3+J2</f>
        <v>6.9999999999999993E-2</v>
      </c>
      <c r="K3" s="8">
        <f t="shared" ref="K3:K9" si="2">D3-$C$6/2</f>
        <v>83.257142857142853</v>
      </c>
      <c r="L3" s="8">
        <f t="shared" ref="L3:L9" si="3">H3/$C$6</f>
        <v>8.6242299794661182E-3</v>
      </c>
    </row>
    <row r="4" spans="1:14" x14ac:dyDescent="0.25">
      <c r="A4">
        <v>82.9</v>
      </c>
      <c r="B4" s="8" t="s">
        <v>2</v>
      </c>
      <c r="C4" s="8">
        <f>C2-C3</f>
        <v>48.7</v>
      </c>
      <c r="D4" s="9">
        <f t="shared" si="0"/>
        <v>93.692857142857136</v>
      </c>
      <c r="F4" s="7">
        <v>93.692857142857136</v>
      </c>
      <c r="G4" s="6">
        <v>23</v>
      </c>
      <c r="H4" s="6">
        <f t="shared" si="1"/>
        <v>0.23</v>
      </c>
      <c r="I4" s="6">
        <f t="shared" ref="I4:I10" si="4">G4+I3</f>
        <v>30</v>
      </c>
      <c r="J4" s="7">
        <f t="shared" ref="J4:J10" si="5">H4+J3</f>
        <v>0.3</v>
      </c>
      <c r="K4" s="8">
        <f t="shared" si="2"/>
        <v>90.214285714285708</v>
      </c>
      <c r="L4" s="8">
        <f t="shared" si="3"/>
        <v>3.3059548254620125E-2</v>
      </c>
    </row>
    <row r="5" spans="1:14" x14ac:dyDescent="0.25">
      <c r="A5">
        <v>83.4</v>
      </c>
      <c r="B5" s="8" t="s">
        <v>3</v>
      </c>
      <c r="C5" s="8">
        <f>INT(1+3.322*LOG10(B1))</f>
        <v>7</v>
      </c>
      <c r="D5" s="9">
        <f t="shared" si="0"/>
        <v>100.64999999999999</v>
      </c>
      <c r="F5" s="7">
        <v>100.64999999999999</v>
      </c>
      <c r="G5" s="6">
        <v>40</v>
      </c>
      <c r="H5" s="6">
        <f t="shared" si="1"/>
        <v>0.4</v>
      </c>
      <c r="I5" s="6">
        <f t="shared" si="4"/>
        <v>70</v>
      </c>
      <c r="J5" s="7">
        <f t="shared" si="5"/>
        <v>0.7</v>
      </c>
      <c r="K5" s="8">
        <f t="shared" si="2"/>
        <v>97.171428571428564</v>
      </c>
      <c r="L5" s="8">
        <f t="shared" si="3"/>
        <v>5.7494866529774126E-2</v>
      </c>
    </row>
    <row r="6" spans="1:14" x14ac:dyDescent="0.25">
      <c r="A6">
        <v>85</v>
      </c>
      <c r="B6" s="8" t="s">
        <v>4</v>
      </c>
      <c r="C6" s="9">
        <f>C4/C5</f>
        <v>6.9571428571428573</v>
      </c>
      <c r="D6" s="9">
        <f t="shared" si="0"/>
        <v>107.60714285714285</v>
      </c>
      <c r="F6" s="7">
        <v>107.60714285714285</v>
      </c>
      <c r="G6" s="6">
        <v>21</v>
      </c>
      <c r="H6" s="6">
        <f t="shared" si="1"/>
        <v>0.21</v>
      </c>
      <c r="I6" s="6">
        <f t="shared" si="4"/>
        <v>91</v>
      </c>
      <c r="J6" s="7">
        <f t="shared" si="5"/>
        <v>0.90999999999999992</v>
      </c>
      <c r="K6" s="8">
        <f t="shared" si="2"/>
        <v>104.12857142857142</v>
      </c>
      <c r="L6" s="8">
        <f t="shared" si="3"/>
        <v>3.0184804928131415E-2</v>
      </c>
    </row>
    <row r="7" spans="1:14" x14ac:dyDescent="0.25">
      <c r="A7">
        <v>86.2</v>
      </c>
      <c r="B7" s="8" t="s">
        <v>5</v>
      </c>
      <c r="C7" s="8">
        <f>C5+1</f>
        <v>8</v>
      </c>
      <c r="D7" s="9">
        <f t="shared" si="0"/>
        <v>114.5642857142857</v>
      </c>
      <c r="F7" s="7">
        <v>114.5642857142857</v>
      </c>
      <c r="G7" s="6">
        <v>2</v>
      </c>
      <c r="H7" s="6">
        <f t="shared" si="1"/>
        <v>0.02</v>
      </c>
      <c r="I7" s="6">
        <f t="shared" si="4"/>
        <v>93</v>
      </c>
      <c r="J7" s="7">
        <f t="shared" si="5"/>
        <v>0.92999999999999994</v>
      </c>
      <c r="K7" s="8">
        <f t="shared" si="2"/>
        <v>111.08571428571427</v>
      </c>
      <c r="L7" s="8">
        <f t="shared" si="3"/>
        <v>2.8747433264887062E-3</v>
      </c>
    </row>
    <row r="8" spans="1:14" x14ac:dyDescent="0.25">
      <c r="A8">
        <v>86.3</v>
      </c>
      <c r="B8" s="8" t="s">
        <v>10</v>
      </c>
      <c r="C8" s="8">
        <f>C3-C6/2</f>
        <v>72.821428571428569</v>
      </c>
      <c r="D8" s="9">
        <f t="shared" si="0"/>
        <v>121.52142857142856</v>
      </c>
      <c r="F8" s="7">
        <v>121.52142857142856</v>
      </c>
      <c r="G8" s="6">
        <v>4</v>
      </c>
      <c r="H8" s="6">
        <f t="shared" si="1"/>
        <v>0.04</v>
      </c>
      <c r="I8" s="6">
        <f t="shared" si="4"/>
        <v>97</v>
      </c>
      <c r="J8" s="7">
        <f t="shared" si="5"/>
        <v>0.97</v>
      </c>
      <c r="K8" s="8">
        <f t="shared" si="2"/>
        <v>118.04285714285713</v>
      </c>
      <c r="L8" s="8">
        <f t="shared" si="3"/>
        <v>5.7494866529774124E-3</v>
      </c>
    </row>
    <row r="9" spans="1:14" x14ac:dyDescent="0.25">
      <c r="A9">
        <v>88.9</v>
      </c>
      <c r="B9" s="8"/>
      <c r="C9" s="8"/>
      <c r="D9" s="9">
        <f t="shared" si="0"/>
        <v>128.47857142857143</v>
      </c>
      <c r="F9" s="7">
        <v>128.47857142857143</v>
      </c>
      <c r="G9" s="33">
        <v>3</v>
      </c>
      <c r="H9" s="6">
        <f t="shared" si="1"/>
        <v>0.03</v>
      </c>
      <c r="I9" s="6">
        <f t="shared" si="4"/>
        <v>100</v>
      </c>
      <c r="J9" s="7">
        <f t="shared" si="5"/>
        <v>1</v>
      </c>
      <c r="K9" s="8">
        <f t="shared" si="2"/>
        <v>125</v>
      </c>
      <c r="L9" s="8">
        <f t="shared" si="3"/>
        <v>4.3121149897330591E-3</v>
      </c>
    </row>
    <row r="10" spans="1:14" x14ac:dyDescent="0.25">
      <c r="A10">
        <v>89.1</v>
      </c>
      <c r="G10">
        <v>0</v>
      </c>
      <c r="H10" s="6">
        <f t="shared" si="1"/>
        <v>0</v>
      </c>
      <c r="I10" s="6">
        <f t="shared" si="4"/>
        <v>100</v>
      </c>
      <c r="J10" s="7">
        <f t="shared" si="5"/>
        <v>1</v>
      </c>
      <c r="K10" t="s">
        <v>20</v>
      </c>
      <c r="L10" s="19">
        <f>SUM(L2:L9)*C6</f>
        <v>1</v>
      </c>
    </row>
    <row r="11" spans="1:14" x14ac:dyDescent="0.25">
      <c r="A11">
        <v>89.3</v>
      </c>
    </row>
    <row r="12" spans="1:14" x14ac:dyDescent="0.25">
      <c r="A12">
        <v>89.5</v>
      </c>
    </row>
    <row r="13" spans="1:14" x14ac:dyDescent="0.25">
      <c r="A13">
        <v>89.9</v>
      </c>
      <c r="K13" s="3"/>
      <c r="L13" s="5"/>
      <c r="M13" s="3"/>
      <c r="N13" s="3"/>
    </row>
    <row r="14" spans="1:14" x14ac:dyDescent="0.25">
      <c r="A14">
        <v>90</v>
      </c>
      <c r="K14" s="3"/>
      <c r="L14" s="5"/>
      <c r="M14" s="3"/>
      <c r="N14" s="3"/>
    </row>
    <row r="15" spans="1:14" x14ac:dyDescent="0.25">
      <c r="A15">
        <v>90.2</v>
      </c>
      <c r="K15" s="3"/>
      <c r="L15" s="5"/>
      <c r="M15" s="3"/>
      <c r="N15" s="3"/>
    </row>
    <row r="16" spans="1:14" x14ac:dyDescent="0.25">
      <c r="A16">
        <v>91</v>
      </c>
      <c r="K16" s="3"/>
      <c r="L16" s="5"/>
      <c r="M16" s="3"/>
      <c r="N16" s="3"/>
    </row>
    <row r="17" spans="1:14" x14ac:dyDescent="0.25">
      <c r="A17">
        <v>91.1</v>
      </c>
      <c r="K17" s="3"/>
      <c r="L17" s="5"/>
      <c r="M17" s="3"/>
      <c r="N17" s="3"/>
    </row>
    <row r="18" spans="1:14" x14ac:dyDescent="0.25">
      <c r="A18">
        <v>91.6</v>
      </c>
      <c r="K18" s="3"/>
      <c r="L18" s="5"/>
      <c r="M18" s="3"/>
      <c r="N18" s="3"/>
    </row>
    <row r="19" spans="1:14" x14ac:dyDescent="0.25">
      <c r="A19">
        <v>91.7</v>
      </c>
      <c r="K19" s="3"/>
      <c r="L19" s="5"/>
      <c r="M19" s="3"/>
      <c r="N19" s="3"/>
    </row>
    <row r="20" spans="1:14" x14ac:dyDescent="0.25">
      <c r="A20">
        <v>91.8</v>
      </c>
      <c r="K20" s="3"/>
      <c r="L20" s="3"/>
      <c r="M20" s="3"/>
      <c r="N20" s="3"/>
    </row>
    <row r="21" spans="1:14" x14ac:dyDescent="0.25">
      <c r="A21">
        <v>91.8</v>
      </c>
      <c r="K21" s="3"/>
      <c r="L21" s="3"/>
      <c r="M21" s="3"/>
      <c r="N21" s="3"/>
    </row>
    <row r="22" spans="1:14" x14ac:dyDescent="0.25">
      <c r="A22">
        <v>91.8</v>
      </c>
      <c r="K22" s="3"/>
      <c r="L22" s="3"/>
      <c r="M22" s="3"/>
      <c r="N22" s="3"/>
    </row>
    <row r="23" spans="1:14" x14ac:dyDescent="0.25">
      <c r="A23">
        <v>92</v>
      </c>
      <c r="K23" s="3"/>
      <c r="L23" s="3"/>
      <c r="M23" s="3"/>
      <c r="N23" s="3"/>
    </row>
    <row r="24" spans="1:14" ht="13" x14ac:dyDescent="0.3">
      <c r="A24">
        <v>92.3</v>
      </c>
      <c r="K24" s="3"/>
      <c r="L24" s="4"/>
      <c r="M24" s="4"/>
      <c r="N24" s="4"/>
    </row>
    <row r="25" spans="1:14" x14ac:dyDescent="0.25">
      <c r="A25">
        <v>92.4</v>
      </c>
      <c r="K25" s="3"/>
      <c r="L25" s="1"/>
      <c r="M25" s="2"/>
      <c r="N25" s="32"/>
    </row>
    <row r="26" spans="1:14" x14ac:dyDescent="0.25">
      <c r="A26">
        <v>92.5</v>
      </c>
      <c r="K26" s="3"/>
      <c r="L26" s="1"/>
      <c r="M26" s="2"/>
      <c r="N26" s="32"/>
    </row>
    <row r="27" spans="1:14" x14ac:dyDescent="0.25">
      <c r="A27">
        <v>92.5</v>
      </c>
      <c r="K27" s="3"/>
      <c r="L27" s="1"/>
      <c r="M27" s="2"/>
      <c r="N27" s="32"/>
    </row>
    <row r="28" spans="1:14" x14ac:dyDescent="0.25">
      <c r="A28">
        <v>93</v>
      </c>
      <c r="K28" s="3"/>
      <c r="L28" s="1"/>
      <c r="M28" s="2"/>
      <c r="N28" s="32"/>
    </row>
    <row r="29" spans="1:14" x14ac:dyDescent="0.25">
      <c r="A29">
        <v>93.2</v>
      </c>
      <c r="K29" s="3"/>
      <c r="L29" s="1"/>
      <c r="M29" s="2"/>
      <c r="N29" s="32"/>
    </row>
    <row r="30" spans="1:14" x14ac:dyDescent="0.25">
      <c r="A30">
        <v>93.4</v>
      </c>
      <c r="K30" s="3"/>
      <c r="L30" s="1"/>
      <c r="M30" s="2"/>
      <c r="N30" s="32"/>
    </row>
    <row r="31" spans="1:14" x14ac:dyDescent="0.25">
      <c r="A31">
        <v>93.5</v>
      </c>
      <c r="K31" s="3"/>
      <c r="L31" s="1"/>
      <c r="M31" s="2"/>
      <c r="N31" s="32"/>
    </row>
    <row r="32" spans="1:14" ht="12.5" customHeight="1" x14ac:dyDescent="0.25">
      <c r="A32">
        <v>93.8</v>
      </c>
      <c r="K32" s="3"/>
      <c r="L32" s="2"/>
      <c r="M32" s="2"/>
      <c r="N32" s="32"/>
    </row>
    <row r="33" spans="1:12" ht="141.5" customHeight="1" x14ac:dyDescent="0.25">
      <c r="A33">
        <v>93.9</v>
      </c>
      <c r="L33" s="35" t="s">
        <v>30</v>
      </c>
    </row>
    <row r="34" spans="1:12" ht="15.5" x14ac:dyDescent="0.35">
      <c r="A34">
        <v>94.3</v>
      </c>
      <c r="C34" s="39" t="s">
        <v>21</v>
      </c>
      <c r="D34" s="39"/>
      <c r="E34" s="39"/>
      <c r="F34" s="39"/>
      <c r="G34" s="39"/>
      <c r="H34" s="39"/>
    </row>
    <row r="35" spans="1:12" x14ac:dyDescent="0.25">
      <c r="A35">
        <v>94.4</v>
      </c>
    </row>
    <row r="36" spans="1:12" ht="31.5" customHeight="1" x14ac:dyDescent="0.4">
      <c r="A36">
        <v>94.6</v>
      </c>
      <c r="B36" s="21" t="s">
        <v>18</v>
      </c>
      <c r="C36" s="17" t="s">
        <v>16</v>
      </c>
      <c r="D36" s="13" t="s">
        <v>24</v>
      </c>
      <c r="E36" s="20" t="s">
        <v>11</v>
      </c>
      <c r="F36" s="12" t="s">
        <v>25</v>
      </c>
      <c r="G36" s="12" t="s">
        <v>26</v>
      </c>
      <c r="H36" s="12" t="s">
        <v>27</v>
      </c>
    </row>
    <row r="37" spans="1:12" x14ac:dyDescent="0.25">
      <c r="A37">
        <v>94.8</v>
      </c>
      <c r="B37" s="8">
        <v>76.3</v>
      </c>
      <c r="C37" s="7">
        <v>0.01</v>
      </c>
      <c r="D37" s="8">
        <f>B37*C37</f>
        <v>0.76300000000000001</v>
      </c>
      <c r="E37" s="16">
        <f>B37-$D$45</f>
        <v>-21.636714285714291</v>
      </c>
      <c r="F37" s="16">
        <f>E37^2*C37</f>
        <v>4.6814740508163286</v>
      </c>
      <c r="G37" s="16">
        <f>E37^3*C37</f>
        <v>-101.29171647349843</v>
      </c>
      <c r="H37" s="16">
        <f>E37^4*C37</f>
        <v>2191.6199288466646</v>
      </c>
    </row>
    <row r="38" spans="1:12" x14ac:dyDescent="0.25">
      <c r="A38">
        <v>95</v>
      </c>
      <c r="B38" s="8">
        <v>83.257142857142853</v>
      </c>
      <c r="C38" s="7">
        <v>0.06</v>
      </c>
      <c r="D38" s="8">
        <f t="shared" ref="D38:D44" si="6">B38*C38</f>
        <v>4.9954285714285707</v>
      </c>
      <c r="E38" s="16">
        <f t="shared" ref="E38:E44" si="7">B38-$D$45</f>
        <v>-14.679571428571435</v>
      </c>
      <c r="F38" s="16">
        <f t="shared" ref="F38:F44" si="8">E38^2*C38</f>
        <v>12.929389039591848</v>
      </c>
      <c r="G38" s="16">
        <f t="shared" ref="G38:G44" si="9">E38^3*C38</f>
        <v>-189.79788993447715</v>
      </c>
      <c r="H38" s="16">
        <f t="shared" ref="H38:H44" si="10">E38^4*C38</f>
        <v>2786.1516822852968</v>
      </c>
    </row>
    <row r="39" spans="1:12" x14ac:dyDescent="0.25">
      <c r="A39">
        <v>95.1</v>
      </c>
      <c r="B39" s="8">
        <v>90.214285714285708</v>
      </c>
      <c r="C39" s="7">
        <v>0.23</v>
      </c>
      <c r="D39" s="8">
        <f t="shared" si="6"/>
        <v>20.749285714285715</v>
      </c>
      <c r="E39" s="16">
        <f t="shared" si="7"/>
        <v>-7.7224285714285799</v>
      </c>
      <c r="F39" s="16">
        <f t="shared" si="8"/>
        <v>13.716257699387786</v>
      </c>
      <c r="G39" s="16">
        <f t="shared" si="9"/>
        <v>-105.92282035082948</v>
      </c>
      <c r="H39" s="16">
        <f t="shared" si="10"/>
        <v>817.98141424354219</v>
      </c>
    </row>
    <row r="40" spans="1:12" x14ac:dyDescent="0.25">
      <c r="A40">
        <v>95.2</v>
      </c>
      <c r="B40" s="8">
        <v>97.171428571428564</v>
      </c>
      <c r="C40" s="7">
        <v>0.4</v>
      </c>
      <c r="D40" s="8">
        <f t="shared" si="6"/>
        <v>38.868571428571428</v>
      </c>
      <c r="E40" s="16">
        <f t="shared" si="7"/>
        <v>-0.76528571428572434</v>
      </c>
      <c r="F40" s="16">
        <f t="shared" si="8"/>
        <v>0.23426488979592452</v>
      </c>
      <c r="G40" s="16">
        <f t="shared" si="9"/>
        <v>-0.1792795735195406</v>
      </c>
      <c r="H40" s="16">
        <f t="shared" si="10"/>
        <v>0.13720009647774165</v>
      </c>
    </row>
    <row r="41" spans="1:12" x14ac:dyDescent="0.25">
      <c r="A41">
        <v>95.2</v>
      </c>
      <c r="B41" s="8">
        <v>104.12857142857142</v>
      </c>
      <c r="C41" s="7">
        <v>0.21</v>
      </c>
      <c r="D41" s="8">
        <f t="shared" si="6"/>
        <v>21.866999999999997</v>
      </c>
      <c r="E41" s="16">
        <f t="shared" si="7"/>
        <v>6.1918571428571312</v>
      </c>
      <c r="F41" s="16">
        <f t="shared" si="8"/>
        <v>8.0512099242856845</v>
      </c>
      <c r="G41" s="16">
        <f t="shared" si="9"/>
        <v>49.851941678330533</v>
      </c>
      <c r="H41" s="16">
        <f t="shared" si="10"/>
        <v>308.67610116626804</v>
      </c>
    </row>
    <row r="42" spans="1:12" x14ac:dyDescent="0.25">
      <c r="A42">
        <v>95.5</v>
      </c>
      <c r="B42" s="8">
        <v>111.08571428571427</v>
      </c>
      <c r="C42" s="7">
        <v>0.02</v>
      </c>
      <c r="D42" s="8">
        <f t="shared" si="6"/>
        <v>2.2217142857142855</v>
      </c>
      <c r="E42" s="16">
        <f t="shared" si="7"/>
        <v>13.148999999999987</v>
      </c>
      <c r="F42" s="16">
        <f t="shared" si="8"/>
        <v>3.457924019999993</v>
      </c>
      <c r="G42" s="16">
        <f t="shared" si="9"/>
        <v>45.468242938979863</v>
      </c>
      <c r="H42" s="16">
        <f t="shared" si="10"/>
        <v>597.8619264046456</v>
      </c>
    </row>
    <row r="43" spans="1:12" x14ac:dyDescent="0.25">
      <c r="A43">
        <v>95.6</v>
      </c>
      <c r="B43" s="8">
        <v>118.04285714285713</v>
      </c>
      <c r="C43" s="22">
        <v>0.04</v>
      </c>
      <c r="D43" s="8">
        <f t="shared" si="6"/>
        <v>4.7217142857142855</v>
      </c>
      <c r="E43" s="16">
        <f t="shared" si="7"/>
        <v>20.106142857142842</v>
      </c>
      <c r="F43" s="16">
        <f t="shared" si="8"/>
        <v>16.170279223673443</v>
      </c>
      <c r="G43" s="16">
        <f t="shared" si="9"/>
        <v>325.12194411106714</v>
      </c>
      <c r="H43" s="16">
        <f t="shared" si="10"/>
        <v>6536.9482542891265</v>
      </c>
    </row>
    <row r="44" spans="1:12" ht="13" thickBot="1" x14ac:dyDescent="0.3">
      <c r="A44">
        <v>95.7</v>
      </c>
      <c r="B44">
        <v>125</v>
      </c>
      <c r="C44">
        <v>0.03</v>
      </c>
      <c r="D44" s="8">
        <f t="shared" si="6"/>
        <v>3.75</v>
      </c>
      <c r="E44" s="16">
        <f t="shared" si="7"/>
        <v>27.063285714285712</v>
      </c>
      <c r="F44" s="16">
        <f t="shared" si="8"/>
        <v>21.972643009591831</v>
      </c>
      <c r="G44" s="16">
        <f t="shared" si="9"/>
        <v>594.65191566658632</v>
      </c>
      <c r="H44" s="16">
        <f t="shared" si="10"/>
        <v>16093.234694232158</v>
      </c>
    </row>
    <row r="45" spans="1:12" ht="13" thickBot="1" x14ac:dyDescent="0.3">
      <c r="A45">
        <v>95.7</v>
      </c>
      <c r="C45" s="23" t="s">
        <v>22</v>
      </c>
      <c r="D45" s="25">
        <f>SUM(D37:D44)</f>
        <v>97.936714285714288</v>
      </c>
      <c r="E45" s="26"/>
      <c r="F45" s="28">
        <f>SUM(F37:F44)</f>
        <v>81.21344185714284</v>
      </c>
      <c r="G45" s="27">
        <f>SUM(G37:G44)</f>
        <v>617.90233806263927</v>
      </c>
      <c r="H45" s="24">
        <f>SUM(H37:H44)</f>
        <v>29332.611201564177</v>
      </c>
    </row>
    <row r="46" spans="1:12" ht="13" thickBot="1" x14ac:dyDescent="0.3">
      <c r="A46">
        <v>95.8</v>
      </c>
      <c r="F46" s="29" t="s">
        <v>12</v>
      </c>
      <c r="G46" s="34"/>
    </row>
    <row r="47" spans="1:12" x14ac:dyDescent="0.25">
      <c r="A47">
        <v>95.9</v>
      </c>
      <c r="C47" s="11" t="s">
        <v>8</v>
      </c>
      <c r="D47" s="14">
        <f>F4+C6*(G5-G4)/((G5-G4)+(G5-G6))</f>
        <v>96.978174603174594</v>
      </c>
      <c r="F47" s="30">
        <f>SQRT(F45)</f>
        <v>9.0118500795975756</v>
      </c>
      <c r="G47" s="31">
        <f>G45/F47^3</f>
        <v>0.8442634028211754</v>
      </c>
      <c r="H47" s="31">
        <f>H45/F47^4-3</f>
        <v>1.4472842954453364</v>
      </c>
    </row>
    <row r="48" spans="1:12" ht="13" thickBot="1" x14ac:dyDescent="0.3">
      <c r="A48">
        <v>96.1</v>
      </c>
      <c r="C48" s="8" t="s">
        <v>7</v>
      </c>
      <c r="D48" s="14">
        <f>F4+C6*(0.5-J4)/H5</f>
        <v>97.171428571428564</v>
      </c>
      <c r="F48" s="18" t="s">
        <v>23</v>
      </c>
      <c r="G48" s="18" t="s">
        <v>13</v>
      </c>
      <c r="H48" s="18" t="s">
        <v>9</v>
      </c>
    </row>
    <row r="49" spans="1:3" ht="13" x14ac:dyDescent="0.3">
      <c r="A49">
        <v>96.6</v>
      </c>
      <c r="B49" s="37" t="s">
        <v>39</v>
      </c>
      <c r="C49" s="37"/>
    </row>
    <row r="50" spans="1:3" x14ac:dyDescent="0.25">
      <c r="A50">
        <v>96.6</v>
      </c>
      <c r="B50" s="2"/>
      <c r="C50" s="2"/>
    </row>
    <row r="51" spans="1:3" x14ac:dyDescent="0.25">
      <c r="A51">
        <v>96.8</v>
      </c>
      <c r="B51" s="2" t="s">
        <v>31</v>
      </c>
      <c r="C51" s="2">
        <v>98.047999999999988</v>
      </c>
    </row>
    <row r="52" spans="1:3" x14ac:dyDescent="0.25">
      <c r="A52">
        <v>97</v>
      </c>
      <c r="B52" s="2" t="s">
        <v>32</v>
      </c>
      <c r="C52" s="2">
        <v>0.87748778229717139</v>
      </c>
    </row>
    <row r="53" spans="1:3" x14ac:dyDescent="0.25">
      <c r="A53">
        <v>97.2</v>
      </c>
      <c r="B53" s="2" t="s">
        <v>7</v>
      </c>
      <c r="C53" s="2">
        <v>96.9</v>
      </c>
    </row>
    <row r="54" spans="1:3" x14ac:dyDescent="0.25">
      <c r="A54">
        <v>97.2</v>
      </c>
      <c r="B54" s="2" t="s">
        <v>8</v>
      </c>
      <c r="C54" s="2">
        <v>98</v>
      </c>
    </row>
    <row r="55" spans="1:3" x14ac:dyDescent="0.25">
      <c r="A55">
        <v>97.6</v>
      </c>
      <c r="B55" s="2" t="s">
        <v>33</v>
      </c>
      <c r="C55" s="2">
        <v>8.7748778229717139</v>
      </c>
    </row>
    <row r="56" spans="1:3" x14ac:dyDescent="0.25">
      <c r="A56">
        <v>97.7</v>
      </c>
      <c r="B56" s="2" t="s">
        <v>34</v>
      </c>
      <c r="C56" s="2">
        <v>76.998480808080799</v>
      </c>
    </row>
    <row r="57" spans="1:3" x14ac:dyDescent="0.25">
      <c r="A57">
        <v>97.7</v>
      </c>
      <c r="B57" s="2" t="s">
        <v>9</v>
      </c>
      <c r="C57" s="2">
        <v>1.6783777735760608</v>
      </c>
    </row>
    <row r="58" spans="1:3" x14ac:dyDescent="0.25">
      <c r="A58">
        <v>97.9</v>
      </c>
      <c r="B58" s="2" t="s">
        <v>35</v>
      </c>
      <c r="C58" s="2">
        <v>0.90188538604871804</v>
      </c>
    </row>
    <row r="59" spans="1:3" x14ac:dyDescent="0.25">
      <c r="A59">
        <v>98</v>
      </c>
      <c r="B59" s="2" t="s">
        <v>36</v>
      </c>
      <c r="C59" s="2">
        <v>48.7</v>
      </c>
    </row>
    <row r="60" spans="1:3" x14ac:dyDescent="0.25">
      <c r="A60">
        <v>98</v>
      </c>
      <c r="B60" s="2" t="s">
        <v>1</v>
      </c>
      <c r="C60" s="2">
        <v>76.3</v>
      </c>
    </row>
    <row r="61" spans="1:3" x14ac:dyDescent="0.25">
      <c r="A61">
        <v>98</v>
      </c>
      <c r="B61" s="2" t="s">
        <v>0</v>
      </c>
      <c r="C61" s="2">
        <v>125</v>
      </c>
    </row>
    <row r="62" spans="1:3" x14ac:dyDescent="0.25">
      <c r="A62">
        <v>98</v>
      </c>
      <c r="B62" s="2" t="s">
        <v>37</v>
      </c>
      <c r="C62" s="2">
        <v>9804.7999999999993</v>
      </c>
    </row>
    <row r="63" spans="1:3" ht="13" thickBot="1" x14ac:dyDescent="0.3">
      <c r="A63">
        <v>98</v>
      </c>
      <c r="B63" s="36" t="s">
        <v>38</v>
      </c>
      <c r="C63" s="36">
        <v>100</v>
      </c>
    </row>
    <row r="64" spans="1:3" x14ac:dyDescent="0.25">
      <c r="A64">
        <v>98.2</v>
      </c>
      <c r="B64" s="38"/>
      <c r="C64" s="38"/>
    </row>
    <row r="65" spans="1:1" x14ac:dyDescent="0.25">
      <c r="A65">
        <v>98.5</v>
      </c>
    </row>
    <row r="66" spans="1:1" x14ac:dyDescent="0.25">
      <c r="A66">
        <v>98.7</v>
      </c>
    </row>
    <row r="67" spans="1:1" x14ac:dyDescent="0.25">
      <c r="A67">
        <v>98.8</v>
      </c>
    </row>
    <row r="68" spans="1:1" x14ac:dyDescent="0.25">
      <c r="A68">
        <v>98.8</v>
      </c>
    </row>
    <row r="69" spans="1:1" x14ac:dyDescent="0.25">
      <c r="A69">
        <v>100</v>
      </c>
    </row>
    <row r="70" spans="1:1" x14ac:dyDescent="0.25">
      <c r="A70">
        <v>100</v>
      </c>
    </row>
    <row r="71" spans="1:1" x14ac:dyDescent="0.25">
      <c r="A71">
        <v>100.6</v>
      </c>
    </row>
    <row r="72" spans="1:1" x14ac:dyDescent="0.25">
      <c r="A72">
        <v>101</v>
      </c>
    </row>
    <row r="73" spans="1:1" x14ac:dyDescent="0.25">
      <c r="A73">
        <v>101</v>
      </c>
    </row>
    <row r="74" spans="1:1" x14ac:dyDescent="0.25">
      <c r="A74">
        <v>101</v>
      </c>
    </row>
    <row r="75" spans="1:1" x14ac:dyDescent="0.25">
      <c r="A75">
        <v>101.1</v>
      </c>
    </row>
    <row r="76" spans="1:1" x14ac:dyDescent="0.25">
      <c r="A76">
        <v>101.6</v>
      </c>
    </row>
    <row r="77" spans="1:1" x14ac:dyDescent="0.25">
      <c r="A77">
        <v>102.3</v>
      </c>
    </row>
    <row r="78" spans="1:1" x14ac:dyDescent="0.25">
      <c r="A78">
        <v>103.2</v>
      </c>
    </row>
    <row r="79" spans="1:1" x14ac:dyDescent="0.25">
      <c r="A79">
        <v>103.7</v>
      </c>
    </row>
    <row r="80" spans="1:1" x14ac:dyDescent="0.25">
      <c r="A80">
        <v>104</v>
      </c>
    </row>
    <row r="81" spans="1:1" x14ac:dyDescent="0.25">
      <c r="A81">
        <v>104.6</v>
      </c>
    </row>
    <row r="82" spans="1:1" x14ac:dyDescent="0.25">
      <c r="A82">
        <v>104.7</v>
      </c>
    </row>
    <row r="83" spans="1:1" x14ac:dyDescent="0.25">
      <c r="A83">
        <v>104.8</v>
      </c>
    </row>
    <row r="84" spans="1:1" x14ac:dyDescent="0.25">
      <c r="A84">
        <v>105</v>
      </c>
    </row>
    <row r="85" spans="1:1" x14ac:dyDescent="0.25">
      <c r="A85">
        <v>105</v>
      </c>
    </row>
    <row r="86" spans="1:1" x14ac:dyDescent="0.25">
      <c r="A86">
        <v>105</v>
      </c>
    </row>
    <row r="87" spans="1:1" x14ac:dyDescent="0.25">
      <c r="A87">
        <v>105.3</v>
      </c>
    </row>
    <row r="88" spans="1:1" x14ac:dyDescent="0.25">
      <c r="A88">
        <v>105.3</v>
      </c>
    </row>
    <row r="89" spans="1:1" x14ac:dyDescent="0.25">
      <c r="A89">
        <v>105.5</v>
      </c>
    </row>
    <row r="90" spans="1:1" x14ac:dyDescent="0.25">
      <c r="A90">
        <v>106</v>
      </c>
    </row>
    <row r="91" spans="1:1" x14ac:dyDescent="0.25">
      <c r="A91">
        <v>106.5</v>
      </c>
    </row>
    <row r="92" spans="1:1" x14ac:dyDescent="0.25">
      <c r="A92">
        <v>107</v>
      </c>
    </row>
    <row r="93" spans="1:1" x14ac:dyDescent="0.25">
      <c r="A93">
        <v>108</v>
      </c>
    </row>
    <row r="94" spans="1:1" x14ac:dyDescent="0.25">
      <c r="A94">
        <v>114</v>
      </c>
    </row>
    <row r="95" spans="1:1" x14ac:dyDescent="0.25">
      <c r="A95">
        <v>116</v>
      </c>
    </row>
    <row r="96" spans="1:1" x14ac:dyDescent="0.25">
      <c r="A96">
        <v>116.7</v>
      </c>
    </row>
    <row r="97" spans="1:1" x14ac:dyDescent="0.25">
      <c r="A97">
        <v>118.8</v>
      </c>
    </row>
    <row r="98" spans="1:1" x14ac:dyDescent="0.25">
      <c r="A98">
        <v>119</v>
      </c>
    </row>
    <row r="99" spans="1:1" x14ac:dyDescent="0.25">
      <c r="A99">
        <v>122.4</v>
      </c>
    </row>
    <row r="100" spans="1:1" x14ac:dyDescent="0.25">
      <c r="A100">
        <v>124.8</v>
      </c>
    </row>
    <row r="101" spans="1:1" x14ac:dyDescent="0.25">
      <c r="A101">
        <v>125</v>
      </c>
    </row>
  </sheetData>
  <mergeCells count="2">
    <mergeCell ref="B64:C64"/>
    <mergeCell ref="C34:H34"/>
  </mergeCells>
  <phoneticPr fontId="1" type="noConversion"/>
  <pageMargins left="0.75" right="0.75" top="1" bottom="1" header="0.5" footer="0.5"/>
  <pageSetup paperSize="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 1</vt:lpstr>
    </vt:vector>
  </TitlesOfParts>
  <Company>noname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Макар Лагунов</cp:lastModifiedBy>
  <cp:lastPrinted>2009-09-07T17:49:24Z</cp:lastPrinted>
  <dcterms:created xsi:type="dcterms:W3CDTF">2006-04-30T06:54:23Z</dcterms:created>
  <dcterms:modified xsi:type="dcterms:W3CDTF">2025-10-28T15:44:40Z</dcterms:modified>
</cp:coreProperties>
</file>