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RFU_IENiM(4_course_7_semester)\TerVer\Lab3\"/>
    </mc:Choice>
  </mc:AlternateContent>
  <xr:revisionPtr revIDLastSave="0" documentId="8_{4B3880BB-7E95-45B3-8A0B-904638A4222B}" xr6:coauthVersionLast="47" xr6:coauthVersionMax="47" xr10:uidLastSave="{00000000-0000-0000-0000-000000000000}"/>
  <bookViews>
    <workbookView xWindow="-110" yWindow="-110" windowWidth="19420" windowHeight="10420" activeTab="1" xr2:uid="{AB35BE4B-A561-4321-AFCA-4E47190824C9}"/>
  </bookViews>
  <sheets>
    <sheet name="Вычисление параметров" sheetId="1" r:id="rId1"/>
    <sheet name="Критерий Пирсона" sheetId="2" r:id="rId2"/>
    <sheet name="Критерий Колмогоров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0" i="3"/>
  <c r="G3" i="3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K2" i="1"/>
  <c r="E3" i="3"/>
  <c r="E4" i="3"/>
  <c r="E5" i="3"/>
  <c r="E6" i="3"/>
  <c r="E7" i="3"/>
  <c r="E8" i="3"/>
  <c r="E9" i="3"/>
  <c r="E2" i="3"/>
  <c r="D4" i="3"/>
  <c r="D5" i="3"/>
  <c r="D6" i="3" s="1"/>
  <c r="D7" i="3" s="1"/>
  <c r="D8" i="3" s="1"/>
  <c r="D9" i="3" s="1"/>
  <c r="D3" i="3"/>
  <c r="D2" i="3"/>
  <c r="A2" i="3"/>
  <c r="M13" i="2"/>
  <c r="J12" i="2" s="1"/>
  <c r="I5" i="2" l="1"/>
  <c r="I6" i="2"/>
  <c r="I4" i="2"/>
  <c r="I7" i="2"/>
  <c r="I3" i="2"/>
  <c r="E3" i="2"/>
  <c r="F3" i="2" s="1"/>
  <c r="G3" i="2" s="1"/>
  <c r="E4" i="2"/>
  <c r="F4" i="2" s="1"/>
  <c r="G4" i="2" s="1"/>
  <c r="H4" i="2" s="1"/>
  <c r="E5" i="2"/>
  <c r="F5" i="2" s="1"/>
  <c r="G5" i="2" s="1"/>
  <c r="H5" i="2" s="1"/>
  <c r="E6" i="2"/>
  <c r="F6" i="2" s="1"/>
  <c r="G6" i="2" s="1"/>
  <c r="H6" i="2" s="1"/>
  <c r="E7" i="2"/>
  <c r="F7" i="2" s="1"/>
  <c r="G7" i="2" s="1"/>
  <c r="H7" i="2" s="1"/>
  <c r="E8" i="2"/>
  <c r="F8" i="2" s="1"/>
  <c r="G8" i="2" s="1"/>
  <c r="E2" i="2"/>
  <c r="F2" i="2" s="1"/>
  <c r="G2" i="2" s="1"/>
  <c r="D3" i="2"/>
  <c r="D4" i="2"/>
  <c r="D5" i="2"/>
  <c r="D6" i="2"/>
  <c r="D7" i="2"/>
  <c r="D8" i="2"/>
  <c r="D9" i="2"/>
  <c r="F9" i="2" s="1"/>
  <c r="G9" i="2" s="1"/>
  <c r="K3" i="1"/>
  <c r="K4" i="1"/>
  <c r="K5" i="1"/>
  <c r="K6" i="1"/>
  <c r="K7" i="1"/>
  <c r="K8" i="1"/>
  <c r="K9" i="1"/>
  <c r="J4" i="1"/>
  <c r="J5" i="1"/>
  <c r="J6" i="1"/>
  <c r="J7" i="1" s="1"/>
  <c r="J8" i="1" s="1"/>
  <c r="J9" i="1" s="1"/>
  <c r="J3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10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2" i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C10" i="1"/>
  <c r="A2" i="1"/>
  <c r="H3" i="2" l="1"/>
  <c r="J3" i="2"/>
  <c r="J7" i="2"/>
  <c r="J4" i="2"/>
  <c r="J6" i="2"/>
  <c r="J5" i="2"/>
  <c r="G10" i="2"/>
  <c r="F10" i="2"/>
  <c r="H10" i="1"/>
  <c r="H12" i="1" s="1"/>
  <c r="J10" i="2" l="1"/>
</calcChain>
</file>

<file path=xl/sharedStrings.xml><?xml version="1.0" encoding="utf-8"?>
<sst xmlns="http://schemas.openxmlformats.org/spreadsheetml/2006/main" count="51" uniqueCount="38">
  <si>
    <t>Xi+1</t>
  </si>
  <si>
    <t>Xi</t>
  </si>
  <si>
    <t>ni</t>
  </si>
  <si>
    <t>n=</t>
  </si>
  <si>
    <t>h=</t>
  </si>
  <si>
    <t>pi=ni/n</t>
  </si>
  <si>
    <t>fэмп=pi/h</t>
  </si>
  <si>
    <t>Xiср</t>
  </si>
  <si>
    <t>Xiср*ni</t>
  </si>
  <si>
    <t>Xср=</t>
  </si>
  <si>
    <t>D(x)</t>
  </si>
  <si>
    <t>(Xiср-Xср)^2*ni/(n-1)</t>
  </si>
  <si>
    <t>σ</t>
  </si>
  <si>
    <t>fтеор</t>
  </si>
  <si>
    <t>Fэмп</t>
  </si>
  <si>
    <t>Fтеор</t>
  </si>
  <si>
    <t>σ=</t>
  </si>
  <si>
    <t>F(Xi)</t>
  </si>
  <si>
    <t>F(Xi+1)</t>
  </si>
  <si>
    <t>pi</t>
  </si>
  <si>
    <t>niтеор</t>
  </si>
  <si>
    <t>СУММ(pi)</t>
  </si>
  <si>
    <t>СУММ(niтеор)</t>
  </si>
  <si>
    <t>niтеоркорр</t>
  </si>
  <si>
    <t>niкорр</t>
  </si>
  <si>
    <t>(ni - niт)^2/niт</t>
  </si>
  <si>
    <t>χ2выб</t>
  </si>
  <si>
    <t>χ2крит</t>
  </si>
  <si>
    <t>α=</t>
  </si>
  <si>
    <t>k=</t>
  </si>
  <si>
    <t>χ2выб &gt; χ2крит =&gt; гипотеза о нормальном распределении темпов роста акций 100 машиностроительных предприятий по сравненю с предыдущим периодом отклоняется</t>
  </si>
  <si>
    <t>niнакопл</t>
  </si>
  <si>
    <t>Fвыб</t>
  </si>
  <si>
    <t>|Fвыб-Fтеор|</t>
  </si>
  <si>
    <t>D</t>
  </si>
  <si>
    <t>λ=D*n^(1/2)</t>
  </si>
  <si>
    <t>λ &gt; λкрит =&gt; гипотеза о нормальном распределении отклоняется</t>
  </si>
  <si>
    <t>λкрит для α=0,05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</si>
</sst>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8"/>
      <color theme="1"/>
      <name val="Arial"/>
      <family val="2"/>
      <charset val="204"/>
    </font>
    <font>
      <sz val="11"/>
      <color rgb="FFFF0000"/>
      <name val="Aptos Narrow"/>
      <family val="2"/>
      <charset val="204"/>
      <scheme val="minor"/>
    </font>
    <font>
      <b/>
      <sz val="8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2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0" borderId="0" xfId="0" applyNumberFormat="1" applyFill="1"/>
    <xf numFmtId="0" fontId="0" fillId="11" borderId="0" xfId="0" applyFill="1"/>
    <xf numFmtId="0" fontId="3" fillId="7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1426071741032E-2"/>
          <c:y val="4.878048780487805E-2"/>
          <c:w val="0.68522462817147856"/>
          <c:h val="0.77421794836621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'Вычисление параметров'!$E$1</c:f>
              <c:strCache>
                <c:ptCount val="1"/>
                <c:pt idx="0">
                  <c:v>fэмп=pi/h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'Вычисление параметров'!$F$2:$F$9</c:f>
              <c:numCache>
                <c:formatCode>General</c:formatCode>
                <c:ptCount val="8"/>
                <c:pt idx="0">
                  <c:v>76.3</c:v>
                </c:pt>
                <c:pt idx="1">
                  <c:v>83.257142857142853</c:v>
                </c:pt>
                <c:pt idx="2">
                  <c:v>90.214285714285708</c:v>
                </c:pt>
                <c:pt idx="3">
                  <c:v>97.171428571428564</c:v>
                </c:pt>
                <c:pt idx="4">
                  <c:v>104.12857142857142</c:v>
                </c:pt>
                <c:pt idx="5">
                  <c:v>111.08571428571427</c:v>
                </c:pt>
                <c:pt idx="6">
                  <c:v>118.04285714285713</c:v>
                </c:pt>
                <c:pt idx="7">
                  <c:v>125</c:v>
                </c:pt>
              </c:numCache>
            </c:numRef>
          </c:cat>
          <c:val>
            <c:numRef>
              <c:f>'Вычисление параметров'!$E$2:$E$9</c:f>
              <c:numCache>
                <c:formatCode>General</c:formatCode>
                <c:ptCount val="8"/>
                <c:pt idx="0">
                  <c:v>1.4373716632443531E-3</c:v>
                </c:pt>
                <c:pt idx="1">
                  <c:v>8.6242299794661182E-3</c:v>
                </c:pt>
                <c:pt idx="2">
                  <c:v>3.3059548254620125E-2</c:v>
                </c:pt>
                <c:pt idx="3">
                  <c:v>5.7494866529774126E-2</c:v>
                </c:pt>
                <c:pt idx="4">
                  <c:v>3.0184804928131415E-2</c:v>
                </c:pt>
                <c:pt idx="5">
                  <c:v>2.8747433264887062E-3</c:v>
                </c:pt>
                <c:pt idx="6">
                  <c:v>5.7494866529774124E-3</c:v>
                </c:pt>
                <c:pt idx="7">
                  <c:v>4.3121149897330591E-3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7C5-92A3-2F1071B68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55601744"/>
        <c:axId val="1555602224"/>
      </c:barChart>
      <c:lineChart>
        <c:grouping val="standard"/>
        <c:varyColors val="0"/>
        <c:ser>
          <c:idx val="1"/>
          <c:order val="1"/>
          <c:tx>
            <c:v>fтеор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'Вычисление параметров'!$I$2:$I$9</c:f>
              <c:numCache>
                <c:formatCode>General</c:formatCode>
                <c:ptCount val="8"/>
                <c:pt idx="0">
                  <c:v>2.5392513287121376E-3</c:v>
                </c:pt>
                <c:pt idx="1">
                  <c:v>1.1844101148009786E-2</c:v>
                </c:pt>
                <c:pt idx="2">
                  <c:v>3.0623490320760647E-2</c:v>
                </c:pt>
                <c:pt idx="3">
                  <c:v>4.3889782601885766E-2</c:v>
                </c:pt>
                <c:pt idx="4">
                  <c:v>3.4868103990012132E-2</c:v>
                </c:pt>
                <c:pt idx="5">
                  <c:v>1.5354985004325503E-2</c:v>
                </c:pt>
                <c:pt idx="6">
                  <c:v>3.7482333627482487E-3</c:v>
                </c:pt>
                <c:pt idx="7">
                  <c:v>5.0717753490943103E-4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5-47C5-92A3-2F1071B68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01744"/>
        <c:axId val="1555602224"/>
      </c:lineChart>
      <c:catAx>
        <c:axId val="15556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5602224"/>
        <c:crosses val="autoZero"/>
        <c:auto val="1"/>
        <c:lblAlgn val="ctr"/>
        <c:lblOffset val="100"/>
        <c:noMultiLvlLbl val="0"/>
      </c:catAx>
      <c:valAx>
        <c:axId val="15556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56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92038495188097E-2"/>
          <c:y val="5.9574468085106386E-2"/>
          <c:w val="0.8964746281714786"/>
          <c:h val="0.62691673647177082"/>
        </c:manualLayout>
      </c:layout>
      <c:lineChart>
        <c:grouping val="standard"/>
        <c:varyColors val="0"/>
        <c:ser>
          <c:idx val="0"/>
          <c:order val="0"/>
          <c:tx>
            <c:strRef>
              <c:f>'Вычисление параметров'!$J$1</c:f>
              <c:strCache>
                <c:ptCount val="1"/>
                <c:pt idx="0">
                  <c:v>Fэмп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'Вычисление параметров'!$F$2:$F$9</c:f>
              <c:numCache>
                <c:formatCode>General</c:formatCode>
                <c:ptCount val="8"/>
                <c:pt idx="0">
                  <c:v>76.3</c:v>
                </c:pt>
                <c:pt idx="1">
                  <c:v>83.257142857142853</c:v>
                </c:pt>
                <c:pt idx="2">
                  <c:v>90.214285714285708</c:v>
                </c:pt>
                <c:pt idx="3">
                  <c:v>97.171428571428564</c:v>
                </c:pt>
                <c:pt idx="4">
                  <c:v>104.12857142857142</c:v>
                </c:pt>
                <c:pt idx="5">
                  <c:v>111.08571428571427</c:v>
                </c:pt>
                <c:pt idx="6">
                  <c:v>118.04285714285713</c:v>
                </c:pt>
                <c:pt idx="7">
                  <c:v>125</c:v>
                </c:pt>
              </c:numCache>
            </c:numRef>
          </c:cat>
          <c:val>
            <c:numRef>
              <c:f>'Вычисление параметров'!$J$2:$J$9</c:f>
              <c:numCache>
                <c:formatCode>General</c:formatCode>
                <c:ptCount val="8"/>
                <c:pt idx="0">
                  <c:v>0.01</c:v>
                </c:pt>
                <c:pt idx="1">
                  <c:v>6.9999999999999993E-2</c:v>
                </c:pt>
                <c:pt idx="2">
                  <c:v>0.3</c:v>
                </c:pt>
                <c:pt idx="3">
                  <c:v>0.7</c:v>
                </c:pt>
                <c:pt idx="4">
                  <c:v>0.90999999999999992</c:v>
                </c:pt>
                <c:pt idx="5">
                  <c:v>0.92999999999999994</c:v>
                </c:pt>
                <c:pt idx="6">
                  <c:v>0.97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7-4E19-B588-973ADF7540B6}"/>
            </c:ext>
          </c:extLst>
        </c:ser>
        <c:ser>
          <c:idx val="1"/>
          <c:order val="1"/>
          <c:tx>
            <c:strRef>
              <c:f>'Вычисление параметров'!$K$1</c:f>
              <c:strCache>
                <c:ptCount val="1"/>
                <c:pt idx="0">
                  <c:v>Fтеор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'Вычисление параметров'!$F$2:$F$9</c:f>
              <c:numCache>
                <c:formatCode>General</c:formatCode>
                <c:ptCount val="8"/>
                <c:pt idx="0">
                  <c:v>76.3</c:v>
                </c:pt>
                <c:pt idx="1">
                  <c:v>83.257142857142853</c:v>
                </c:pt>
                <c:pt idx="2">
                  <c:v>90.214285714285708</c:v>
                </c:pt>
                <c:pt idx="3">
                  <c:v>97.171428571428564</c:v>
                </c:pt>
                <c:pt idx="4">
                  <c:v>104.12857142857142</c:v>
                </c:pt>
                <c:pt idx="5">
                  <c:v>111.08571428571427</c:v>
                </c:pt>
                <c:pt idx="6">
                  <c:v>118.04285714285713</c:v>
                </c:pt>
                <c:pt idx="7">
                  <c:v>125</c:v>
                </c:pt>
              </c:numCache>
            </c:numRef>
          </c:cat>
          <c:val>
            <c:numRef>
              <c:f>'Вычисление параметров'!$K$2:$K$9</c:f>
              <c:numCache>
                <c:formatCode>General</c:formatCode>
                <c:ptCount val="8"/>
                <c:pt idx="0">
                  <c:v>8.4498328666165919E-3</c:v>
                </c:pt>
                <c:pt idx="1">
                  <c:v>5.2535238365797099E-2</c:v>
                </c:pt>
                <c:pt idx="2">
                  <c:v>0.19693393216216154</c:v>
                </c:pt>
                <c:pt idx="3">
                  <c:v>0.46633173019888446</c:v>
                </c:pt>
                <c:pt idx="4">
                  <c:v>0.75289729919917225</c:v>
                </c:pt>
                <c:pt idx="5">
                  <c:v>0.92671654032071271</c:v>
                </c:pt>
                <c:pt idx="6">
                  <c:v>0.98678704679513962</c:v>
                </c:pt>
                <c:pt idx="7">
                  <c:v>0.99859606501286347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7-4E19-B588-973ADF75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003536"/>
        <c:axId val="1930004496"/>
      </c:lineChart>
      <c:catAx>
        <c:axId val="19300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004496"/>
        <c:crosses val="autoZero"/>
        <c:auto val="1"/>
        <c:lblAlgn val="ctr"/>
        <c:lblOffset val="100"/>
        <c:noMultiLvlLbl val="0"/>
      </c:catAx>
      <c:valAx>
        <c:axId val="19300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0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'Критерий Пирсона'!$C$1</c:f>
              <c:strCache>
                <c:ptCount val="1"/>
                <c:pt idx="0">
                  <c:v>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'Критерий Пирсона'!$C$2:$C$9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40</c:v>
                </c:pt>
                <c:pt idx="4">
                  <c:v>21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9-46AA-A275-3FA76418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97839"/>
        <c:axId val="75402639"/>
      </c:barChart>
      <c:lineChart>
        <c:grouping val="standard"/>
        <c:varyColors val="0"/>
        <c:ser>
          <c:idx val="1"/>
          <c:order val="1"/>
          <c:tx>
            <c:v>niт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'Критерий Пирсона'!$G$2:$G$9</c:f>
              <c:numCache>
                <c:formatCode>General</c:formatCode>
                <c:ptCount val="8"/>
                <c:pt idx="0">
                  <c:v>2.2491225443644742</c:v>
                </c:pt>
                <c:pt idx="1">
                  <c:v>8.5610089124252831</c:v>
                </c:pt>
                <c:pt idx="2">
                  <c:v>21.15910872234414</c:v>
                </c:pt>
                <c:pt idx="3">
                  <c:v>29.805523615011964</c:v>
                </c:pt>
                <c:pt idx="4">
                  <c:v>23.942449817499767</c:v>
                </c:pt>
                <c:pt idx="5">
                  <c:v>10.963646193688314</c:v>
                </c:pt>
                <c:pt idx="6">
                  <c:v>2.85837223414247</c:v>
                </c:pt>
                <c:pt idx="7">
                  <c:v>0.46076796052358926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9-46AA-A275-3FA76418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97839"/>
        <c:axId val="75402639"/>
      </c:lineChart>
      <c:catAx>
        <c:axId val="7539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02639"/>
        <c:crosses val="autoZero"/>
        <c:auto val="1"/>
        <c:lblAlgn val="ctr"/>
        <c:lblOffset val="100"/>
        <c:noMultiLvlLbl val="0"/>
      </c:catAx>
      <c:valAx>
        <c:axId val="754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9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'Критерий Колмогорова'!$E$1</c:f>
              <c:strCache>
                <c:ptCount val="1"/>
                <c:pt idx="0">
                  <c:v>Fвыб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'Критерий Колмогорова'!$E$2:$E$9</c:f>
              <c:numCache>
                <c:formatCode>General</c:formatCode>
                <c:ptCount val="8"/>
                <c:pt idx="0">
                  <c:v>0.01</c:v>
                </c:pt>
                <c:pt idx="1">
                  <c:v>7.0000000000000007E-2</c:v>
                </c:pt>
                <c:pt idx="2">
                  <c:v>0.3</c:v>
                </c:pt>
                <c:pt idx="3">
                  <c:v>0.7</c:v>
                </c:pt>
                <c:pt idx="4">
                  <c:v>0.91</c:v>
                </c:pt>
                <c:pt idx="5">
                  <c:v>0.93</c:v>
                </c:pt>
                <c:pt idx="6">
                  <c:v>0.97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4-485B-B807-D8FF1CAFE400}"/>
            </c:ext>
          </c:extLst>
        </c:ser>
        <c:ser>
          <c:idx val="1"/>
          <c:order val="1"/>
          <c:tx>
            <c:strRef>
              <c:f>'Критерий Колмогорова'!$F$1</c:f>
              <c:strCache>
                <c:ptCount val="1"/>
                <c:pt idx="0">
                  <c:v>Fтеор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'Критерий Колмогорова'!$F$2:$F$9</c:f>
              <c:numCache>
                <c:formatCode>General</c:formatCode>
                <c:ptCount val="8"/>
                <c:pt idx="0">
                  <c:v>8.4498328666165919E-3</c:v>
                </c:pt>
                <c:pt idx="1">
                  <c:v>5.2535238365797099E-2</c:v>
                </c:pt>
                <c:pt idx="2">
                  <c:v>0.19693393216216154</c:v>
                </c:pt>
                <c:pt idx="3">
                  <c:v>0.46633173019888446</c:v>
                </c:pt>
                <c:pt idx="4">
                  <c:v>0.75289729919917225</c:v>
                </c:pt>
                <c:pt idx="5">
                  <c:v>0.92671654032071271</c:v>
                </c:pt>
                <c:pt idx="6">
                  <c:v>0.98678704679513962</c:v>
                </c:pt>
                <c:pt idx="7">
                  <c:v>0.99859606501286347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4-485B-B807-D8FF1CAFE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05759"/>
        <c:axId val="405805279"/>
      </c:lineChart>
      <c:catAx>
        <c:axId val="40580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805279"/>
        <c:crosses val="autoZero"/>
        <c:auto val="1"/>
        <c:lblAlgn val="ctr"/>
        <c:lblOffset val="100"/>
        <c:noMultiLvlLbl val="0"/>
      </c:catAx>
      <c:valAx>
        <c:axId val="4058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8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14</xdr:row>
      <xdr:rowOff>82550</xdr:rowOff>
    </xdr:from>
    <xdr:to>
      <xdr:col>8</xdr:col>
      <xdr:colOff>247650</xdr:colOff>
      <xdr:row>34</xdr:row>
      <xdr:rowOff>44450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893BB6-130C-ACEC-56DE-26EBD9657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396875</xdr:colOff>
      <xdr:row>15</xdr:row>
      <xdr:rowOff>120650</xdr:rowOff>
    </xdr:from>
    <xdr:to>
      <xdr:col>16</xdr:col>
      <xdr:colOff>92075</xdr:colOff>
      <xdr:row>31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013640E-2C78-A36B-CB06-59485291E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13</xdr:row>
      <xdr:rowOff>31750</xdr:rowOff>
    </xdr:from>
    <xdr:to>
      <xdr:col>7</xdr:col>
      <xdr:colOff>327025</xdr:colOff>
      <xdr:row>28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7C36DD-90E6-D4F7-C2F9-856AEEBE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136525</xdr:colOff>
      <xdr:row>15</xdr:row>
      <xdr:rowOff>63500</xdr:rowOff>
    </xdr:from>
    <xdr:to>
      <xdr:col>7</xdr:col>
      <xdr:colOff>441325</xdr:colOff>
      <xdr:row>30</xdr:row>
      <xdr:rowOff>44450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07780B-FFB1-D23F-6C0A-D9FB3CF2F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2C7B-A206-43D2-B644-FF5EFDAC0B46}">
  <dimension ref="A1:R22"/>
  <sheetViews>
    <sheetView workbookViewId="0">
      <selection activeCell="F2" sqref="F2"/>
    </sheetView>
  </sheetViews>
  <sheetFormatPr defaultRowHeight="14.5" x14ac:dyDescent="0.35"/>
  <sheetData>
    <row r="1" spans="1:11" x14ac:dyDescent="0.35">
      <c r="A1" t="s">
        <v>1</v>
      </c>
      <c r="B1" t="s">
        <v>0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11</v>
      </c>
      <c r="I1" t="s">
        <v>13</v>
      </c>
      <c r="J1" t="s">
        <v>14</v>
      </c>
      <c r="K1" t="s">
        <v>15</v>
      </c>
    </row>
    <row r="2" spans="1:11" x14ac:dyDescent="0.35">
      <c r="A2" s="1">
        <f>B2-6.95714285714286</f>
        <v>72.821428571428569</v>
      </c>
      <c r="B2" s="1">
        <v>79.778571428571425</v>
      </c>
      <c r="C2">
        <v>1</v>
      </c>
      <c r="D2">
        <f>C2/$C$10</f>
        <v>0.01</v>
      </c>
      <c r="E2">
        <f>D2/$C$11</f>
        <v>1.4373716632443531E-3</v>
      </c>
      <c r="F2">
        <f>A2+(B2-A2)/2</f>
        <v>76.3</v>
      </c>
      <c r="G2">
        <f>F2*C2</f>
        <v>76.3</v>
      </c>
      <c r="H2">
        <f>(F2-$G$10)^2*C2/($C$10-1)</f>
        <v>4.7287616674912289</v>
      </c>
      <c r="I2">
        <f>_xlfn.NORM.DIST(F2,$G$10,$H$12,0)</f>
        <v>2.5392513287121376E-3</v>
      </c>
      <c r="J2">
        <f>D2</f>
        <v>0.01</v>
      </c>
      <c r="K2">
        <f>_xlfn.NORM.DIST(F2,$G$10,$H$12,1)</f>
        <v>8.4498328666165919E-3</v>
      </c>
    </row>
    <row r="3" spans="1:11" x14ac:dyDescent="0.35">
      <c r="A3" s="1">
        <v>79.778571428571425</v>
      </c>
      <c r="B3" s="1">
        <v>86.73571428571428</v>
      </c>
      <c r="C3">
        <v>6</v>
      </c>
      <c r="D3">
        <f t="shared" ref="D3:D9" si="0">C3/$C$10</f>
        <v>0.06</v>
      </c>
      <c r="E3">
        <f t="shared" ref="E3:E9" si="1">D3/$C$11</f>
        <v>8.6242299794661182E-3</v>
      </c>
      <c r="F3">
        <f t="shared" ref="F3:F9" si="2">A3+(B3-A3)/2</f>
        <v>83.257142857142853</v>
      </c>
      <c r="G3">
        <f t="shared" ref="G3:G9" si="3">F3*C3</f>
        <v>499.54285714285709</v>
      </c>
      <c r="H3">
        <f t="shared" ref="H3:H9" si="4">(F3-$G$10)^2*C3/($C$10-1)</f>
        <v>13.059988928880605</v>
      </c>
      <c r="I3">
        <f t="shared" ref="I3:I9" si="5">_xlfn.NORM.DIST(F3,$G$10,$H$12,0)</f>
        <v>1.1844101148009786E-2</v>
      </c>
      <c r="J3">
        <f>D3+J2</f>
        <v>6.9999999999999993E-2</v>
      </c>
      <c r="K3">
        <f t="shared" ref="K3:K9" si="6">_xlfn.NORM.DIST(F3,$G$10,$H$12,1)</f>
        <v>5.2535238365797099E-2</v>
      </c>
    </row>
    <row r="4" spans="1:11" x14ac:dyDescent="0.35">
      <c r="A4" s="1">
        <v>86.73571428571428</v>
      </c>
      <c r="B4" s="1">
        <v>93.692857142857136</v>
      </c>
      <c r="C4">
        <v>23</v>
      </c>
      <c r="D4">
        <f t="shared" si="0"/>
        <v>0.23</v>
      </c>
      <c r="E4">
        <f t="shared" si="1"/>
        <v>3.3059548254620125E-2</v>
      </c>
      <c r="F4">
        <f t="shared" si="2"/>
        <v>90.214285714285708</v>
      </c>
      <c r="G4">
        <f t="shared" si="3"/>
        <v>2074.9285714285711</v>
      </c>
      <c r="H4">
        <f t="shared" si="4"/>
        <v>13.854805756957257</v>
      </c>
      <c r="I4">
        <f t="shared" si="5"/>
        <v>3.0623490320760647E-2</v>
      </c>
      <c r="J4">
        <f t="shared" ref="J4:J9" si="7">D4+J3</f>
        <v>0.3</v>
      </c>
      <c r="K4">
        <f t="shared" si="6"/>
        <v>0.19693393216216154</v>
      </c>
    </row>
    <row r="5" spans="1:11" x14ac:dyDescent="0.35">
      <c r="A5" s="1">
        <v>93.692857142857136</v>
      </c>
      <c r="B5" s="1">
        <v>100.64999999999999</v>
      </c>
      <c r="C5">
        <v>40</v>
      </c>
      <c r="D5">
        <f t="shared" si="0"/>
        <v>0.4</v>
      </c>
      <c r="E5">
        <f t="shared" si="1"/>
        <v>5.7494866529774126E-2</v>
      </c>
      <c r="F5">
        <f t="shared" si="2"/>
        <v>97.171428571428564</v>
      </c>
      <c r="G5">
        <f t="shared" si="3"/>
        <v>3886.8571428571427</v>
      </c>
      <c r="H5">
        <f t="shared" si="4"/>
        <v>0.23663120181404759</v>
      </c>
      <c r="I5">
        <f t="shared" si="5"/>
        <v>4.3889782601885766E-2</v>
      </c>
      <c r="J5">
        <f t="shared" si="7"/>
        <v>0.7</v>
      </c>
      <c r="K5">
        <f t="shared" si="6"/>
        <v>0.46633173019888446</v>
      </c>
    </row>
    <row r="6" spans="1:11" x14ac:dyDescent="0.35">
      <c r="A6" s="1">
        <v>100.64999999999999</v>
      </c>
      <c r="B6" s="1">
        <v>107.60714285714285</v>
      </c>
      <c r="C6">
        <v>21</v>
      </c>
      <c r="D6">
        <f t="shared" si="0"/>
        <v>0.21</v>
      </c>
      <c r="E6">
        <f t="shared" si="1"/>
        <v>3.0184804928131415E-2</v>
      </c>
      <c r="F6">
        <f t="shared" si="2"/>
        <v>104.12857142857142</v>
      </c>
      <c r="G6">
        <f t="shared" si="3"/>
        <v>2186.6999999999998</v>
      </c>
      <c r="H6">
        <f t="shared" si="4"/>
        <v>8.13253527705632</v>
      </c>
      <c r="I6">
        <f t="shared" si="5"/>
        <v>3.4868103990012132E-2</v>
      </c>
      <c r="J6">
        <f t="shared" si="7"/>
        <v>0.90999999999999992</v>
      </c>
      <c r="K6">
        <f t="shared" si="6"/>
        <v>0.75289729919917225</v>
      </c>
    </row>
    <row r="7" spans="1:11" x14ac:dyDescent="0.35">
      <c r="A7" s="1">
        <v>107.60714285714285</v>
      </c>
      <c r="B7" s="1">
        <v>114.5642857142857</v>
      </c>
      <c r="C7">
        <v>2</v>
      </c>
      <c r="D7">
        <f t="shared" si="0"/>
        <v>0.02</v>
      </c>
      <c r="E7">
        <f t="shared" si="1"/>
        <v>2.8747433264887062E-3</v>
      </c>
      <c r="F7">
        <f t="shared" si="2"/>
        <v>111.08571428571427</v>
      </c>
      <c r="G7">
        <f t="shared" si="3"/>
        <v>222.17142857142855</v>
      </c>
      <c r="H7">
        <f t="shared" si="4"/>
        <v>3.4928525454545531</v>
      </c>
      <c r="I7">
        <f t="shared" si="5"/>
        <v>1.5354985004325503E-2</v>
      </c>
      <c r="J7">
        <f t="shared" si="7"/>
        <v>0.92999999999999994</v>
      </c>
      <c r="K7">
        <f t="shared" si="6"/>
        <v>0.92671654032071271</v>
      </c>
    </row>
    <row r="8" spans="1:11" x14ac:dyDescent="0.35">
      <c r="A8" s="1">
        <v>114.5642857142857</v>
      </c>
      <c r="B8" s="1">
        <v>121.52142857142856</v>
      </c>
      <c r="C8">
        <v>4</v>
      </c>
      <c r="D8">
        <f t="shared" si="0"/>
        <v>0.04</v>
      </c>
      <c r="E8">
        <f t="shared" si="1"/>
        <v>5.7494866529774124E-3</v>
      </c>
      <c r="F8">
        <f t="shared" si="2"/>
        <v>118.04285714285713</v>
      </c>
      <c r="G8">
        <f t="shared" si="3"/>
        <v>472.17142857142852</v>
      </c>
      <c r="H8">
        <f t="shared" si="4"/>
        <v>16.333615377447973</v>
      </c>
      <c r="I8">
        <f t="shared" si="5"/>
        <v>3.7482333627482487E-3</v>
      </c>
      <c r="J8">
        <f t="shared" si="7"/>
        <v>0.97</v>
      </c>
      <c r="K8">
        <f t="shared" si="6"/>
        <v>0.98678704679513962</v>
      </c>
    </row>
    <row r="9" spans="1:11" x14ac:dyDescent="0.35">
      <c r="A9" s="1">
        <v>121.52142857142856</v>
      </c>
      <c r="B9" s="1">
        <v>128.47857142857143</v>
      </c>
      <c r="C9">
        <v>3</v>
      </c>
      <c r="D9">
        <f t="shared" si="0"/>
        <v>0.03</v>
      </c>
      <c r="E9">
        <f t="shared" si="1"/>
        <v>4.3121149897330591E-3</v>
      </c>
      <c r="F9">
        <f t="shared" si="2"/>
        <v>125</v>
      </c>
      <c r="G9">
        <f t="shared" si="3"/>
        <v>375</v>
      </c>
      <c r="H9">
        <f t="shared" si="4"/>
        <v>22.194588898577656</v>
      </c>
      <c r="I9">
        <f t="shared" si="5"/>
        <v>5.0717753490943103E-4</v>
      </c>
      <c r="J9">
        <f t="shared" si="7"/>
        <v>1</v>
      </c>
      <c r="K9">
        <f t="shared" si="6"/>
        <v>0.99859606501286347</v>
      </c>
    </row>
    <row r="10" spans="1:11" x14ac:dyDescent="0.35">
      <c r="B10" s="2" t="s">
        <v>3</v>
      </c>
      <c r="C10" s="2">
        <f>SUM(C2:C9)</f>
        <v>100</v>
      </c>
      <c r="F10" s="5" t="s">
        <v>9</v>
      </c>
      <c r="G10" s="5">
        <f>SUM(G2:G9)/C10</f>
        <v>97.93671428571426</v>
      </c>
      <c r="H10" s="3">
        <f>SUM(H2:H9)</f>
        <v>82.03377965367963</v>
      </c>
    </row>
    <row r="11" spans="1:11" x14ac:dyDescent="0.35">
      <c r="B11" s="3" t="s">
        <v>4</v>
      </c>
      <c r="C11" s="4">
        <v>6.9571428571428573</v>
      </c>
      <c r="H11" s="3" t="s">
        <v>10</v>
      </c>
    </row>
    <row r="12" spans="1:11" x14ac:dyDescent="0.35">
      <c r="H12" s="6">
        <f>SQRT(H10)</f>
        <v>9.0572501154423044</v>
      </c>
    </row>
    <row r="13" spans="1:11" x14ac:dyDescent="0.35">
      <c r="H13" s="7" t="s">
        <v>12</v>
      </c>
    </row>
    <row r="22" spans="18:18" x14ac:dyDescent="0.35">
      <c r="R2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487-506A-4C07-927F-896B935E6EB5}">
  <dimension ref="A1:M15"/>
  <sheetViews>
    <sheetView tabSelected="1" topLeftCell="I1" workbookViewId="0">
      <selection activeCell="AA18" sqref="AA18"/>
    </sheetView>
  </sheetViews>
  <sheetFormatPr defaultRowHeight="14.5" x14ac:dyDescent="0.35"/>
  <cols>
    <col min="13" max="13" width="9.90625" bestFit="1" customWidth="1"/>
  </cols>
  <sheetData>
    <row r="1" spans="1:13" x14ac:dyDescent="0.35">
      <c r="A1" t="s">
        <v>1</v>
      </c>
      <c r="B1" t="s">
        <v>0</v>
      </c>
      <c r="C1" t="s">
        <v>2</v>
      </c>
      <c r="D1" t="s">
        <v>17</v>
      </c>
      <c r="E1" t="s">
        <v>18</v>
      </c>
      <c r="F1" t="s">
        <v>19</v>
      </c>
      <c r="G1" t="s">
        <v>20</v>
      </c>
      <c r="H1" t="s">
        <v>23</v>
      </c>
      <c r="I1" t="s">
        <v>24</v>
      </c>
      <c r="J1" t="s">
        <v>25</v>
      </c>
    </row>
    <row r="2" spans="1:13" x14ac:dyDescent="0.35">
      <c r="A2" s="1">
        <v>72.821428571428569</v>
      </c>
      <c r="B2" s="1">
        <v>79.778571428571425</v>
      </c>
      <c r="C2" s="11">
        <v>1</v>
      </c>
      <c r="D2">
        <v>0</v>
      </c>
      <c r="E2">
        <f>_xlfn.NORM.DIST(B2,$B$10,$B$11,1)</f>
        <v>2.2491225443644743E-2</v>
      </c>
      <c r="F2">
        <f>E2-D2</f>
        <v>2.2491225443644743E-2</v>
      </c>
      <c r="G2" s="11">
        <f>F2*$B$12</f>
        <v>2.2491225443644742</v>
      </c>
    </row>
    <row r="3" spans="1:13" x14ac:dyDescent="0.35">
      <c r="A3" s="1">
        <v>79.778571428571425</v>
      </c>
      <c r="B3" s="1">
        <v>86.73571428571428</v>
      </c>
      <c r="C3" s="11">
        <v>6</v>
      </c>
      <c r="D3">
        <f t="shared" ref="D3:D9" si="0">_xlfn.NORM.DIST(A3,$B$10,$B$11,1)</f>
        <v>2.2491225443644743E-2</v>
      </c>
      <c r="E3">
        <f t="shared" ref="E3:E8" si="1">_xlfn.NORM.DIST(B3,$B$10,$B$11,1)</f>
        <v>0.10810131456789757</v>
      </c>
      <c r="F3">
        <f t="shared" ref="F3:F9" si="2">E3-D3</f>
        <v>8.5610089124252831E-2</v>
      </c>
      <c r="G3" s="11">
        <f t="shared" ref="G3:G9" si="3">F3*$B$12</f>
        <v>8.5610089124252831</v>
      </c>
      <c r="H3" s="11">
        <f>SUM(G2:G3)</f>
        <v>10.810131456789758</v>
      </c>
      <c r="I3" s="11">
        <f>SUM(C2:C3)</f>
        <v>7</v>
      </c>
      <c r="J3">
        <f>(I3-H3)^2/H3</f>
        <v>1.3429162981085458</v>
      </c>
    </row>
    <row r="4" spans="1:13" x14ac:dyDescent="0.35">
      <c r="A4" s="1">
        <v>86.73571428571428</v>
      </c>
      <c r="B4" s="1">
        <v>93.692857142857136</v>
      </c>
      <c r="C4">
        <v>23</v>
      </c>
      <c r="D4">
        <f t="shared" si="0"/>
        <v>0.10810131456789757</v>
      </c>
      <c r="E4">
        <f t="shared" si="1"/>
        <v>0.31969240179133895</v>
      </c>
      <c r="F4">
        <f t="shared" si="2"/>
        <v>0.21159108722344139</v>
      </c>
      <c r="G4">
        <f t="shared" si="3"/>
        <v>21.15910872234414</v>
      </c>
      <c r="H4">
        <f>G4</f>
        <v>21.15910872234414</v>
      </c>
      <c r="I4">
        <f>C4</f>
        <v>23</v>
      </c>
      <c r="J4">
        <f t="shared" ref="J4:J7" si="4">(I4-H4)^2/H4</f>
        <v>0.16016178850533283</v>
      </c>
    </row>
    <row r="5" spans="1:13" x14ac:dyDescent="0.35">
      <c r="A5" s="1">
        <v>93.692857142857136</v>
      </c>
      <c r="B5" s="1">
        <v>100.64999999999999</v>
      </c>
      <c r="C5">
        <v>40</v>
      </c>
      <c r="D5">
        <f t="shared" si="0"/>
        <v>0.31969240179133895</v>
      </c>
      <c r="E5">
        <f t="shared" si="1"/>
        <v>0.61774763794145859</v>
      </c>
      <c r="F5">
        <f t="shared" si="2"/>
        <v>0.29805523615011964</v>
      </c>
      <c r="G5">
        <f t="shared" si="3"/>
        <v>29.805523615011964</v>
      </c>
      <c r="H5">
        <f t="shared" ref="H5:H6" si="5">G5</f>
        <v>29.805523615011964</v>
      </c>
      <c r="I5">
        <f t="shared" ref="I5:I6" si="6">C5</f>
        <v>40</v>
      </c>
      <c r="J5">
        <f t="shared" si="4"/>
        <v>3.486848615930179</v>
      </c>
    </row>
    <row r="6" spans="1:13" x14ac:dyDescent="0.35">
      <c r="A6" s="1">
        <v>100.64999999999999</v>
      </c>
      <c r="B6" s="1">
        <v>107.60714285714285</v>
      </c>
      <c r="C6">
        <v>21</v>
      </c>
      <c r="D6">
        <f t="shared" si="0"/>
        <v>0.61774763794145859</v>
      </c>
      <c r="E6">
        <f t="shared" si="1"/>
        <v>0.85717213611645626</v>
      </c>
      <c r="F6">
        <f t="shared" si="2"/>
        <v>0.23942449817499767</v>
      </c>
      <c r="G6">
        <f t="shared" si="3"/>
        <v>23.942449817499767</v>
      </c>
      <c r="H6">
        <f t="shared" si="5"/>
        <v>23.942449817499767</v>
      </c>
      <c r="I6">
        <f t="shared" si="6"/>
        <v>21</v>
      </c>
      <c r="J6">
        <f t="shared" si="4"/>
        <v>0.36161758694284452</v>
      </c>
    </row>
    <row r="7" spans="1:13" x14ac:dyDescent="0.35">
      <c r="A7" s="1">
        <v>107.60714285714285</v>
      </c>
      <c r="B7" s="1">
        <v>114.5642857142857</v>
      </c>
      <c r="C7" s="12">
        <v>2</v>
      </c>
      <c r="D7">
        <f t="shared" si="0"/>
        <v>0.85717213611645626</v>
      </c>
      <c r="E7">
        <f t="shared" si="1"/>
        <v>0.96680859805333941</v>
      </c>
      <c r="F7">
        <f t="shared" si="2"/>
        <v>0.10963646193688315</v>
      </c>
      <c r="G7" s="12">
        <f t="shared" si="3"/>
        <v>10.963646193688314</v>
      </c>
      <c r="H7" s="12">
        <f>SUM(G7:G9)</f>
        <v>14.282786388354374</v>
      </c>
      <c r="I7" s="12">
        <f>SUM(C7:C9)</f>
        <v>9</v>
      </c>
      <c r="J7">
        <f t="shared" si="4"/>
        <v>1.9539487090374192</v>
      </c>
    </row>
    <row r="8" spans="1:13" x14ac:dyDescent="0.35">
      <c r="A8" s="1">
        <v>114.5642857142857</v>
      </c>
      <c r="B8" s="1">
        <v>121.52142857142856</v>
      </c>
      <c r="C8" s="12">
        <v>4</v>
      </c>
      <c r="D8">
        <f t="shared" si="0"/>
        <v>0.96680859805333941</v>
      </c>
      <c r="E8">
        <f t="shared" si="1"/>
        <v>0.99539232039476411</v>
      </c>
      <c r="F8">
        <f t="shared" si="2"/>
        <v>2.85837223414247E-2</v>
      </c>
      <c r="G8" s="12">
        <f t="shared" si="3"/>
        <v>2.85837223414247</v>
      </c>
    </row>
    <row r="9" spans="1:13" x14ac:dyDescent="0.35">
      <c r="A9" s="1">
        <v>121.52142857142856</v>
      </c>
      <c r="B9" s="1">
        <v>128.47857142857143</v>
      </c>
      <c r="C9" s="12">
        <v>3</v>
      </c>
      <c r="D9">
        <f t="shared" si="0"/>
        <v>0.99539232039476411</v>
      </c>
      <c r="E9">
        <v>1</v>
      </c>
      <c r="F9">
        <f t="shared" si="2"/>
        <v>4.6076796052358926E-3</v>
      </c>
      <c r="G9" s="12">
        <f t="shared" si="3"/>
        <v>0.46076796052358926</v>
      </c>
    </row>
    <row r="10" spans="1:13" x14ac:dyDescent="0.35">
      <c r="A10" s="5" t="s">
        <v>9</v>
      </c>
      <c r="B10" s="5">
        <v>97.93671428571426</v>
      </c>
      <c r="F10" s="9">
        <f>SUM(F2:F9)</f>
        <v>1</v>
      </c>
      <c r="G10" s="10">
        <f>SUM(G2:G9)</f>
        <v>100</v>
      </c>
      <c r="J10" s="13">
        <f>SUM(J3:J7)</f>
        <v>7.3054929985243211</v>
      </c>
    </row>
    <row r="11" spans="1:13" x14ac:dyDescent="0.35">
      <c r="A11" s="6" t="s">
        <v>16</v>
      </c>
      <c r="B11" s="6">
        <v>9.0572501154423044</v>
      </c>
      <c r="F11" s="9" t="s">
        <v>21</v>
      </c>
      <c r="G11" s="10" t="s">
        <v>22</v>
      </c>
      <c r="J11" s="13" t="s">
        <v>26</v>
      </c>
    </row>
    <row r="12" spans="1:13" x14ac:dyDescent="0.35">
      <c r="A12" s="2" t="s">
        <v>3</v>
      </c>
      <c r="B12" s="2">
        <v>100</v>
      </c>
      <c r="J12" s="15">
        <f>_xlfn.CHISQ.INV.RT(M12,M13)</f>
        <v>5.9914645471079817</v>
      </c>
      <c r="L12" s="13" t="s">
        <v>28</v>
      </c>
      <c r="M12" s="13">
        <v>0.05</v>
      </c>
    </row>
    <row r="13" spans="1:13" x14ac:dyDescent="0.35">
      <c r="A13" s="3" t="s">
        <v>4</v>
      </c>
      <c r="B13" s="4">
        <v>6.9571428571428573</v>
      </c>
      <c r="J13" s="15" t="s">
        <v>27</v>
      </c>
      <c r="L13" s="13" t="s">
        <v>29</v>
      </c>
      <c r="M13" s="14">
        <f>5-2-1</f>
        <v>2</v>
      </c>
    </row>
    <row r="15" spans="1:13" x14ac:dyDescent="0.35">
      <c r="J15" t="s">
        <v>30</v>
      </c>
    </row>
  </sheetData>
  <pageMargins left="0.7" right="0.7" top="0.75" bottom="0.75" header="0.3" footer="0.3"/>
  <ignoredErrors>
    <ignoredError sqref="I7 I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EACC-2BD4-4349-945C-AF00F89EEC92}">
  <dimension ref="A1:I15"/>
  <sheetViews>
    <sheetView workbookViewId="0">
      <selection activeCell="F14" sqref="F14"/>
    </sheetView>
  </sheetViews>
  <sheetFormatPr defaultRowHeight="14.5" x14ac:dyDescent="0.35"/>
  <sheetData>
    <row r="1" spans="1:9" x14ac:dyDescent="0.35">
      <c r="A1" t="s">
        <v>1</v>
      </c>
      <c r="B1" t="s">
        <v>0</v>
      </c>
      <c r="C1" t="s">
        <v>2</v>
      </c>
      <c r="D1" t="s">
        <v>31</v>
      </c>
      <c r="E1" t="s">
        <v>32</v>
      </c>
      <c r="F1" t="s">
        <v>15</v>
      </c>
      <c r="G1" t="s">
        <v>33</v>
      </c>
    </row>
    <row r="2" spans="1:9" x14ac:dyDescent="0.35">
      <c r="A2" s="1">
        <f>B2-6.95714285714286</f>
        <v>72.821428571428569</v>
      </c>
      <c r="B2" s="1">
        <v>79.778571428571425</v>
      </c>
      <c r="C2">
        <v>1</v>
      </c>
      <c r="D2">
        <f>C2</f>
        <v>1</v>
      </c>
      <c r="E2">
        <f>D2/$B$10</f>
        <v>0.01</v>
      </c>
      <c r="F2">
        <f>_xlfn.NORM.DIST(A2+(B2-A2)/2,$B$11,$B$12,1)</f>
        <v>8.4498328666165919E-3</v>
      </c>
      <c r="G2">
        <f>ABS(E2-F2)</f>
        <v>1.5501671333834083E-3</v>
      </c>
    </row>
    <row r="3" spans="1:9" x14ac:dyDescent="0.35">
      <c r="A3" s="1">
        <v>79.778571428571425</v>
      </c>
      <c r="B3" s="1">
        <v>86.73571428571428</v>
      </c>
      <c r="C3">
        <v>6</v>
      </c>
      <c r="D3">
        <f>D2+C3</f>
        <v>7</v>
      </c>
      <c r="E3">
        <f t="shared" ref="E3:E9" si="0">D3/$B$10</f>
        <v>7.0000000000000007E-2</v>
      </c>
      <c r="F3">
        <f t="shared" ref="F3:F9" si="1">_xlfn.NORM.DIST(A3+(B3-A3)/2,$B$11,$B$12,1)</f>
        <v>5.2535238365797099E-2</v>
      </c>
      <c r="G3">
        <f t="shared" ref="G3:G9" si="2">ABS(E3-F3)</f>
        <v>1.7464761634202908E-2</v>
      </c>
    </row>
    <row r="4" spans="1:9" x14ac:dyDescent="0.35">
      <c r="A4" s="1">
        <v>86.73571428571428</v>
      </c>
      <c r="B4" s="1">
        <v>93.692857142857136</v>
      </c>
      <c r="C4">
        <v>23</v>
      </c>
      <c r="D4">
        <f t="shared" ref="D4:D9" si="3">D3+C4</f>
        <v>30</v>
      </c>
      <c r="E4">
        <f t="shared" si="0"/>
        <v>0.3</v>
      </c>
      <c r="F4">
        <f t="shared" si="1"/>
        <v>0.19693393216216154</v>
      </c>
      <c r="G4">
        <f t="shared" si="2"/>
        <v>0.10306606783783845</v>
      </c>
    </row>
    <row r="5" spans="1:9" x14ac:dyDescent="0.35">
      <c r="A5" s="1">
        <v>93.692857142857136</v>
      </c>
      <c r="B5" s="1">
        <v>100.64999999999999</v>
      </c>
      <c r="C5">
        <v>40</v>
      </c>
      <c r="D5">
        <f t="shared" si="3"/>
        <v>70</v>
      </c>
      <c r="E5">
        <f t="shared" si="0"/>
        <v>0.7</v>
      </c>
      <c r="F5">
        <f t="shared" si="1"/>
        <v>0.46633173019888446</v>
      </c>
      <c r="G5">
        <f t="shared" si="2"/>
        <v>0.23366826980111549</v>
      </c>
    </row>
    <row r="6" spans="1:9" x14ac:dyDescent="0.35">
      <c r="A6" s="1">
        <v>100.64999999999999</v>
      </c>
      <c r="B6" s="1">
        <v>107.60714285714285</v>
      </c>
      <c r="C6">
        <v>21</v>
      </c>
      <c r="D6">
        <f t="shared" si="3"/>
        <v>91</v>
      </c>
      <c r="E6">
        <f t="shared" si="0"/>
        <v>0.91</v>
      </c>
      <c r="F6">
        <f t="shared" si="1"/>
        <v>0.75289729919917225</v>
      </c>
      <c r="G6">
        <f t="shared" si="2"/>
        <v>0.15710270080082778</v>
      </c>
    </row>
    <row r="7" spans="1:9" x14ac:dyDescent="0.35">
      <c r="A7" s="1">
        <v>107.60714285714285</v>
      </c>
      <c r="B7" s="1">
        <v>114.5642857142857</v>
      </c>
      <c r="C7">
        <v>2</v>
      </c>
      <c r="D7">
        <f t="shared" si="3"/>
        <v>93</v>
      </c>
      <c r="E7">
        <f t="shared" si="0"/>
        <v>0.93</v>
      </c>
      <c r="F7">
        <f t="shared" si="1"/>
        <v>0.92671654032071271</v>
      </c>
      <c r="G7">
        <f t="shared" si="2"/>
        <v>3.2834596792873372E-3</v>
      </c>
    </row>
    <row r="8" spans="1:9" x14ac:dyDescent="0.35">
      <c r="A8" s="1">
        <v>114.5642857142857</v>
      </c>
      <c r="B8" s="1">
        <v>121.52142857142856</v>
      </c>
      <c r="C8">
        <v>4</v>
      </c>
      <c r="D8">
        <f t="shared" si="3"/>
        <v>97</v>
      </c>
      <c r="E8">
        <f t="shared" si="0"/>
        <v>0.97</v>
      </c>
      <c r="F8">
        <f t="shared" si="1"/>
        <v>0.98678704679513962</v>
      </c>
      <c r="G8">
        <f t="shared" si="2"/>
        <v>1.6787046795139648E-2</v>
      </c>
    </row>
    <row r="9" spans="1:9" x14ac:dyDescent="0.35">
      <c r="A9" s="1">
        <v>121.52142857142856</v>
      </c>
      <c r="B9" s="1">
        <v>128.47857142857143</v>
      </c>
      <c r="C9">
        <v>3</v>
      </c>
      <c r="D9">
        <f t="shared" si="3"/>
        <v>100</v>
      </c>
      <c r="E9">
        <f t="shared" si="0"/>
        <v>1</v>
      </c>
      <c r="F9">
        <f t="shared" si="1"/>
        <v>0.99859606501286347</v>
      </c>
      <c r="G9">
        <f t="shared" si="2"/>
        <v>1.4039349871365348E-3</v>
      </c>
    </row>
    <row r="10" spans="1:9" x14ac:dyDescent="0.35">
      <c r="A10" s="2" t="s">
        <v>3</v>
      </c>
      <c r="B10" s="2">
        <v>100</v>
      </c>
      <c r="G10" s="9">
        <f>MAX(G2:G9)</f>
        <v>0.23366826980111549</v>
      </c>
    </row>
    <row r="11" spans="1:9" x14ac:dyDescent="0.35">
      <c r="A11" s="5" t="s">
        <v>9</v>
      </c>
      <c r="B11" s="5">
        <v>97.93671428571426</v>
      </c>
      <c r="G11" s="9" t="s">
        <v>34</v>
      </c>
    </row>
    <row r="12" spans="1:9" x14ac:dyDescent="0.35">
      <c r="A12" s="6" t="s">
        <v>16</v>
      </c>
      <c r="B12" s="6">
        <v>9.0572501154423044</v>
      </c>
      <c r="G12" s="10">
        <f>G10*B10^(1/2)</f>
        <v>2.3366826980111548</v>
      </c>
    </row>
    <row r="13" spans="1:9" x14ac:dyDescent="0.35">
      <c r="G13" s="16" t="s">
        <v>35</v>
      </c>
      <c r="I13" t="s">
        <v>36</v>
      </c>
    </row>
    <row r="14" spans="1:9" x14ac:dyDescent="0.35">
      <c r="G14" s="13">
        <v>1.36</v>
      </c>
    </row>
    <row r="15" spans="1:9" x14ac:dyDescent="0.35">
      <c r="G15" s="13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Вычисление параметров</vt:lpstr>
      <vt:lpstr>Критерий Пирсона</vt:lpstr>
      <vt:lpstr>Критерий Колмогорова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Лагунов</dc:creator>
  <cp:lastModifiedBy>Макар Лагунов</cp:lastModifiedBy>
  <dcterms:created xsi:type="dcterms:W3CDTF">2025-10-06T18:23:47Z</dcterms:created>
  <dcterms:modified xsi:type="dcterms:W3CDTF">2025-10-07T14:32:03Z</dcterms:modified>
</cp:coreProperties>
</file>