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155" tabRatio="647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B1" i="37" l="1"/>
  <c r="A1" i="37"/>
  <c r="E30" i="37" l="1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F28" i="30" l="1"/>
  <c r="F5" i="30"/>
  <c r="D31" i="30" l="1"/>
  <c r="C31" i="30"/>
  <c r="D30" i="30"/>
  <c r="C30" i="30"/>
  <c r="D55" i="30" l="1"/>
  <c r="D56" i="30" s="1"/>
  <c r="D57" i="30" s="1"/>
  <c r="D28" i="30"/>
  <c r="D29" i="30" s="1"/>
  <c r="J2" i="32" l="1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H50" i="30"/>
  <c r="C55" i="30" l="1"/>
  <c r="C56" i="30" l="1"/>
  <c r="C57" i="30" s="1"/>
</calcChain>
</file>

<file path=xl/sharedStrings.xml><?xml version="1.0" encoding="utf-8"?>
<sst xmlns="http://schemas.openxmlformats.org/spreadsheetml/2006/main" count="393" uniqueCount="204">
  <si>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</si>
  <si>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</si>
  <si>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</si>
  <si>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</si>
  <si>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</si>
  <si>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</si>
  <si>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</si>
  <si>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</si>
  <si>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</si>
  <si>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</si>
  <si>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</si>
  <si>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</si>
  <si>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</si>
  <si>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</si>
  <si>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</si>
  <si>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</si>
  <si>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</si>
  <si>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</si>
  <si>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</si>
  <si>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</si>
  <si>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</si>
  <si>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</si>
  <si>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</si>
  <si>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</si>
  <si>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</si>
  <si>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</si>
  <si>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</si>
  <si>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</si>
  <si>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</si>
  <si>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</si>
  <si>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</si>
  <si>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</si>
  <si>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</si>
  <si>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</si>
  <si>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</si>
  <si>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</si>
  <si>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</si>
  <si>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</si>
  <si>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</si>
  <si>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</si>
  <si>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</si>
  <si>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</si>
  <si>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</si>
  <si>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</si>
  <si>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</si>
  <si>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</si>
  <si>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</si>
  <si>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</si>
  <si>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</si>
  <si>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</si>
  <si>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</si>
  <si>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</si>
  <si>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</si>
  <si>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</si>
  <si>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</si>
  <si>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</si>
  <si>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</si>
  <si>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</si>
  <si>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</si>
  <si>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</si>
  <si>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</si>
  <si>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</si>
  <si>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</si>
  <si>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</si>
  <si>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</si>
  <si>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</si>
  <si>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</si>
  <si>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</si>
  <si>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</si>
  <si>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</si>
  <si>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</si>
  <si>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</si>
  <si>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</si>
  <si>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</si>
  <si>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</si>
  <si>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</si>
  <si>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</si>
  <si>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</si>
  <si>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</si>
  <si>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</si>
  <si>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</si>
  <si>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</si>
  <si>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</si>
  <si>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</si>
  <si>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</si>
  <si>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</si>
  <si>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</si>
  <si>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</si>
  <si>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</si>
  <si>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</si>
  <si>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</si>
  <si>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</si>
  <si>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</si>
  <si>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</si>
  <si>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</si>
  <si>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</si>
  <si>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</si>
  <si>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</si>
  <si>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</si>
  <si>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</si>
  <si>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</si>
  <si>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</si>
  <si>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</si>
  <si>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</si>
  <si>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</si>
  <si>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</si>
  <si>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</si>
  <si>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</si>
  <si>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</si>
  <si>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</si>
  <si>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</si>
  <si>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</si>
  <si>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</si>
  <si>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</si>
  <si>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</si>
  <si>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</si>
  <si>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</si>
  <si>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</si>
  <si>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</si>
  <si>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</si>
  <si>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</si>
  <si>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</si>
  <si>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</si>
  <si>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</si>
  <si>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</si>
  <si>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</si>
  <si>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</si>
  <si>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</si>
  <si>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>INFONAVIT BIM ANTERIOR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</si>
  <si>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</si>
  <si>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</si>
  <si>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</si>
  <si>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</si>
  <si>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</si>
  <si>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</si>
  <si>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</si>
  <si>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</si>
  <si>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</si>
  <si>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</si>
  <si>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</si>
  <si>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</si>
  <si>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</si>
  <si>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</si>
  <si>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</si>
  <si>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</si>
  <si>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</si>
  <si>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</si>
  <si>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</si>
  <si>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</si>
  <si>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</si>
  <si>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</si>
  <si>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</si>
  <si>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</si>
  <si>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</si>
  <si>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</si>
  <si>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</si>
  <si>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</si>
  <si>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</si>
  <si>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</si>
  <si>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</si>
  <si>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</si>
  <si>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</si>
  <si>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</si>
  <si>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</si>
  <si>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</si>
  <si>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</si>
  <si>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</si>
  <si>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</si>
  <si>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</si>
  <si>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</si>
  <si>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</si>
  <si>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</si>
  <si>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</si>
  <si>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</si>
  <si>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</si>
  <si>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</si>
  <si>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</si>
  <si>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</si>
  <si>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</si>
  <si>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</si>
  <si>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</si>
  <si>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</si>
  <si>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</si>
  <si>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</si>
  <si>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</si>
  <si>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</si>
  <si>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</si>
  <si>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</si>
  <si>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</si>
  <si>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</si>
  <si>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</si>
  <si>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</si>
  <si>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</si>
  <si>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</si>
  <si>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</si>
  <si>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</si>
  <si>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</si>
  <si>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</si>
  <si>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</si>
  <si>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</si>
  <si>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</si>
  <si>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INFONAVIT BIM ANT ASIM</t>
  </si>
  <si>
    <t>COMISIÓN  OPERADORA 4%)</t>
  </si>
  <si>
    <t>COMISIÓN ASIMILADOS (3.5%)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</si>
</sst>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43" fontId="0" fillId="12" borderId="17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16" fillId="5" borderId="0" xfId="0" applyFont="1" applyFill="1" applyAlignment="1" applyProtection="1">
      <alignment horizontal="center" vertical="center" wrapText="1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J13"/>
  <sheetViews>
    <sheetView tabSelected="1" zoomScale="90" zoomScaleNormal="90" workbookViewId="0">
      <pane ySplit="12" topLeftCell="A13" activePane="bottomLeft" state="frozen"/>
      <selection pane="bottomLeft" activeCell="F21" sqref="F21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2.5703125" bestFit="1" customWidth="1"/>
    <col min="24" max="24" width="32.5703125" bestFit="1" customWidth="1"/>
    <col min="25" max="25" width="4.28515625" customWidth="1"/>
    <col min="26" max="26" width="15.42578125" customWidth="1"/>
    <col min="27" max="27" width="28.140625" bestFit="1" customWidth="1"/>
    <col min="28" max="28" width="14.85546875" bestFit="1" customWidth="1"/>
    <col min="29" max="29" width="13.140625" bestFit="1" customWidth="1"/>
    <col min="30" max="30" width="14.85546875" bestFit="1" customWidth="1"/>
    <col min="31" max="31" width="14.85546875" customWidth="1"/>
    <col min="32" max="32" width="15.140625" customWidth="1"/>
  </cols>
  <sheetData>
    <row r="1" spans="2:62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75"/>
      <c r="P1" s="75"/>
      <c r="Q1" s="4"/>
      <c r="R1" s="13"/>
      <c r="S1" s="13"/>
      <c r="T1" s="13"/>
      <c r="U1" s="13"/>
      <c r="V1" s="4"/>
      <c r="W1" s="4"/>
      <c r="X1" s="7"/>
      <c r="Y1" s="7"/>
      <c r="Z1" s="7"/>
      <c r="AA1" s="7"/>
      <c r="AB1" s="3"/>
      <c r="AC1" s="3"/>
      <c r="AD1" s="3"/>
      <c r="AE1" s="3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2:62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6"/>
      <c r="AE2" s="6"/>
      <c r="AF2" s="6"/>
      <c r="AG2" s="6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</row>
    <row r="3" spans="2:62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1"/>
      <c r="AD3" s="41"/>
      <c r="AE3" s="41"/>
      <c r="AF3" s="41"/>
      <c r="AG3" s="41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</row>
    <row r="4" spans="2:62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60"/>
      <c r="V4" s="60"/>
      <c r="W4" s="42"/>
      <c r="X4" s="42"/>
      <c r="Y4" s="42"/>
      <c r="Z4" s="42"/>
      <c r="AA4" s="42"/>
      <c r="AB4" s="42"/>
      <c r="AC4" s="41"/>
      <c r="AD4" s="41"/>
      <c r="AE4" s="41"/>
      <c r="AF4" s="41"/>
      <c r="AG4" s="41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</row>
    <row r="5" spans="2:62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60"/>
      <c r="V5" s="60"/>
      <c r="W5" s="42"/>
      <c r="X5" s="42"/>
      <c r="Y5" s="42"/>
      <c r="Z5" s="42"/>
      <c r="AA5" s="42"/>
      <c r="AB5" s="42"/>
      <c r="AC5" s="41"/>
      <c r="AD5" s="41"/>
      <c r="AE5" s="41"/>
      <c r="AF5" s="41"/>
      <c r="AG5" s="41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</row>
    <row r="6" spans="2:62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60"/>
      <c r="R6" s="60"/>
      <c r="S6" s="60"/>
      <c r="T6" s="60"/>
      <c r="U6" s="60"/>
      <c r="V6" s="60"/>
      <c r="W6" s="42"/>
      <c r="X6" s="42"/>
      <c r="Y6" s="42"/>
      <c r="Z6" s="42"/>
      <c r="AA6" s="42"/>
      <c r="AB6" s="42"/>
      <c r="AC6" s="41"/>
      <c r="AD6" s="41"/>
      <c r="AE6" s="41"/>
      <c r="AF6" s="41"/>
      <c r="AG6" s="41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</row>
    <row r="7" spans="2:62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108"/>
      <c r="P7" s="108"/>
      <c r="Q7" s="60"/>
      <c r="R7" s="61"/>
      <c r="S7" s="61"/>
      <c r="T7" s="61"/>
      <c r="U7" s="61"/>
      <c r="V7" s="61"/>
      <c r="W7" s="42"/>
      <c r="X7" s="42"/>
      <c r="Y7" s="42"/>
      <c r="Z7" s="42"/>
      <c r="AA7" s="42"/>
      <c r="AB7" s="42"/>
      <c r="AC7" s="41"/>
      <c r="AD7" s="41"/>
      <c r="AE7" s="41"/>
      <c r="AF7" s="41"/>
      <c r="AG7" s="41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</row>
    <row r="8" spans="2:62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1"/>
      <c r="O8" s="61"/>
      <c r="P8" s="60"/>
      <c r="Q8" s="61"/>
      <c r="R8" s="105"/>
      <c r="S8" s="105"/>
      <c r="T8" s="105"/>
      <c r="U8" s="61"/>
      <c r="V8" s="60"/>
      <c r="W8" s="60"/>
      <c r="X8" s="60"/>
      <c r="Y8" s="60"/>
      <c r="Z8" s="60"/>
      <c r="AA8" s="60"/>
      <c r="AB8" s="60"/>
      <c r="AC8" s="111"/>
      <c r="AD8" s="111"/>
      <c r="AE8" s="111"/>
      <c r="AF8" s="111"/>
      <c r="AG8" s="111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</row>
    <row r="9" spans="2:62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2"/>
      <c r="R9" s="62"/>
      <c r="S9" s="62"/>
      <c r="T9" s="62"/>
      <c r="U9" s="112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</row>
    <row r="10" spans="2:62" s="1" customFormat="1" ht="13.5" hidden="1" customHeight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2"/>
      <c r="R10" s="62"/>
      <c r="S10" s="62"/>
      <c r="T10" s="62"/>
      <c r="U10" s="112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</row>
    <row r="11" spans="2:62" s="85" customFormat="1" ht="13.5" customHeight="1" x14ac:dyDescent="0.3">
      <c r="B11" s="197" t="s">
        <v>15</v>
      </c>
      <c r="C11" s="197" t="s">
        <v>25</v>
      </c>
      <c r="D11" s="197" t="s">
        <v>57</v>
      </c>
      <c r="E11" s="197" t="s">
        <v>2</v>
      </c>
      <c r="F11" s="197" t="s">
        <v>18</v>
      </c>
      <c r="G11" s="197" t="s">
        <v>30</v>
      </c>
      <c r="H11" s="197" t="s">
        <v>61</v>
      </c>
      <c r="I11" s="197" t="s">
        <v>71</v>
      </c>
      <c r="J11" s="197" t="s">
        <v>60</v>
      </c>
      <c r="K11" s="197" t="s">
        <v>59</v>
      </c>
      <c r="L11" s="197" t="s">
        <v>4</v>
      </c>
      <c r="M11" s="197" t="s">
        <v>62</v>
      </c>
      <c r="N11" s="199" t="s">
        <v>128</v>
      </c>
      <c r="O11" s="199" t="s">
        <v>201</v>
      </c>
      <c r="P11" s="197" t="s">
        <v>72</v>
      </c>
      <c r="Q11" s="129"/>
      <c r="R11" s="197" t="s">
        <v>52</v>
      </c>
      <c r="S11" s="132"/>
      <c r="T11" s="132"/>
      <c r="U11" s="197" t="s">
        <v>58</v>
      </c>
      <c r="V11" s="197" t="s">
        <v>17</v>
      </c>
      <c r="W11" s="197" t="s">
        <v>19</v>
      </c>
      <c r="X11" s="197" t="s">
        <v>73</v>
      </c>
      <c r="Y11" s="86"/>
      <c r="Z11" s="197" t="s">
        <v>202</v>
      </c>
      <c r="AA11" s="197" t="s">
        <v>203</v>
      </c>
      <c r="AB11" s="197" t="s">
        <v>5</v>
      </c>
      <c r="AC11" s="197" t="s">
        <v>0</v>
      </c>
      <c r="AD11" s="198" t="s">
        <v>20</v>
      </c>
      <c r="AE11" s="197" t="s">
        <v>126</v>
      </c>
      <c r="AF11" s="197" t="s">
        <v>1</v>
      </c>
      <c r="AG11" s="197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</row>
    <row r="12" spans="2:62" s="87" customFormat="1" ht="24" customHeight="1" x14ac:dyDescent="0.3"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9"/>
      <c r="O12" s="199"/>
      <c r="P12" s="197"/>
      <c r="Q12" s="129" t="s">
        <v>74</v>
      </c>
      <c r="R12" s="197" t="s">
        <v>63</v>
      </c>
      <c r="S12" s="132" t="s">
        <v>66</v>
      </c>
      <c r="T12" s="132" t="s">
        <v>113</v>
      </c>
      <c r="U12" s="197"/>
      <c r="V12" s="197"/>
      <c r="W12" s="197"/>
      <c r="X12" s="197"/>
      <c r="Y12" s="86"/>
      <c r="Z12" s="197"/>
      <c r="AA12" s="197"/>
      <c r="AB12" s="197"/>
      <c r="AC12" s="197"/>
      <c r="AD12" s="198"/>
      <c r="AE12" s="197"/>
      <c r="AF12" s="197"/>
      <c r="AG12" s="197"/>
      <c r="AH12" s="88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2:62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Z13">
        <v>26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</row>
  </sheetData>
  <mergeCells count="28">
    <mergeCell ref="B11:B12"/>
    <mergeCell ref="C11:C12"/>
    <mergeCell ref="D11:D12"/>
    <mergeCell ref="E11:E12"/>
    <mergeCell ref="F11:F12"/>
    <mergeCell ref="G11:G12"/>
    <mergeCell ref="M11:M12"/>
    <mergeCell ref="X11:X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Z11:Z12"/>
    <mergeCell ref="AB11:AB12"/>
    <mergeCell ref="AA11:AA12"/>
    <mergeCell ref="AE11:AE12"/>
    <mergeCell ref="AG11:AG12"/>
    <mergeCell ref="AF11:AF12"/>
    <mergeCell ref="AC11:AC12"/>
    <mergeCell ref="AD11:A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B47"/>
  <sheetViews>
    <sheetView topLeftCell="AI1" zoomScale="80" zoomScaleNormal="80" zoomScaleSheetLayoutView="80" workbookViewId="0">
      <selection activeCell="AI8" sqref="AI8:AK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200" t="s">
        <v>11</v>
      </c>
      <c r="C1" s="201"/>
      <c r="D1" s="201"/>
      <c r="E1" s="201"/>
      <c r="F1" s="201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202" t="s">
        <v>12</v>
      </c>
      <c r="C3" s="201"/>
      <c r="D3" s="201"/>
      <c r="E3" s="201"/>
      <c r="F3" s="201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203" t="s">
        <v>64</v>
      </c>
      <c r="C4" s="204"/>
      <c r="D4" s="204"/>
      <c r="E4" s="204"/>
      <c r="F4" s="20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96</v>
      </c>
      <c r="AK8" s="45" t="s">
        <v>95</v>
      </c>
      <c r="AL8" s="45" t="s">
        <v>52</v>
      </c>
      <c r="AM8" s="45" t="s">
        <v>65</v>
      </c>
      <c r="AN8" s="128" t="s">
        <v>66</v>
      </c>
      <c r="AO8" s="128" t="s">
        <v>113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97</v>
      </c>
      <c r="AX8" s="128" t="s">
        <v>98</v>
      </c>
      <c r="AY8" s="128" t="s">
        <v>99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topLeftCell="AI2" zoomScale="80" zoomScaleNormal="80" zoomScaleSheetLayoutView="80" workbookViewId="0">
      <selection activeCell="AI8" sqref="AI8:AK8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200" t="s">
        <v>11</v>
      </c>
      <c r="C1" s="201"/>
      <c r="D1" s="201"/>
      <c r="E1" s="201"/>
      <c r="F1" s="20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202" t="s">
        <v>12</v>
      </c>
      <c r="C3" s="201"/>
      <c r="D3" s="201"/>
      <c r="E3" s="201"/>
      <c r="F3" s="201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203" t="s">
        <v>64</v>
      </c>
      <c r="C4" s="204"/>
      <c r="D4" s="204"/>
      <c r="E4" s="204"/>
      <c r="F4" s="20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96</v>
      </c>
      <c r="AK8" s="45" t="s">
        <v>95</v>
      </c>
      <c r="AL8" s="45" t="s">
        <v>52</v>
      </c>
      <c r="AM8" s="45" t="s">
        <v>65</v>
      </c>
      <c r="AN8" s="128" t="s">
        <v>66</v>
      </c>
      <c r="AO8" s="128" t="s">
        <v>113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97</v>
      </c>
      <c r="AX8" s="128" t="s">
        <v>98</v>
      </c>
      <c r="AY8" s="128" t="s">
        <v>99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topLeftCell="A10" workbookViewId="0">
      <selection activeCell="D37" sqref="D37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3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95" t="str">
        <f>+A15</f>
        <v>ISLA LEON</v>
      </c>
      <c r="B1" s="195" t="str">
        <f>B15</f>
        <v xml:space="preserve"> leon</v>
      </c>
      <c r="C1" s="193">
        <v>24</v>
      </c>
      <c r="D1" s="193">
        <v>26</v>
      </c>
      <c r="E1" s="187" t="str">
        <f>+"hoja.Cell("&amp;C4&amp;C3&amp;C4&amp;" &amp; sep"</f>
        <v>hoja.Cell("T" &amp; sep</v>
      </c>
      <c r="F1" s="190" t="s">
        <v>140</v>
      </c>
      <c r="G1" s="187" t="str">
        <f>+A1&amp;C4</f>
        <v>ISLA LEON"</v>
      </c>
    </row>
    <row r="2" spans="1:8" x14ac:dyDescent="0.2">
      <c r="A2" s="196"/>
      <c r="B2" s="196"/>
      <c r="C2" s="192" t="s">
        <v>196</v>
      </c>
      <c r="E2" s="189" t="str">
        <f>+"hoja.Cell("&amp;C4&amp;C3&amp;C4&amp;C17&amp;" sep + 1"</f>
        <v>hoja.Cell("T" &amp;  sep + 1</v>
      </c>
      <c r="F2" s="190" t="s">
        <v>135</v>
      </c>
      <c r="G2" t="s">
        <v>129</v>
      </c>
    </row>
    <row r="3" spans="1:8" x14ac:dyDescent="0.2">
      <c r="A3" s="187" t="s">
        <v>83</v>
      </c>
      <c r="B3" s="187" t="str">
        <f>+B1</f>
        <v xml:space="preserve"> leon</v>
      </c>
      <c r="C3" s="192" t="s">
        <v>173</v>
      </c>
      <c r="E3" s="189" t="str">
        <f>+"hoja.Cell("&amp;C4&amp;C3&amp;C4&amp;C17&amp;"sep + 3"</f>
        <v>hoja.Cell("T" &amp; sep + 3</v>
      </c>
      <c r="F3" s="190" t="s">
        <v>135</v>
      </c>
      <c r="G3" t="s">
        <v>130</v>
      </c>
    </row>
    <row r="4" spans="1:8" x14ac:dyDescent="0.2">
      <c r="A4" t="s">
        <v>84</v>
      </c>
      <c r="B4" t="s">
        <v>147</v>
      </c>
      <c r="C4" s="73" t="s">
        <v>141</v>
      </c>
      <c r="E4" s="189" t="str">
        <f>+"hoja.Cell("&amp;C4&amp;C3&amp;C4&amp;C17&amp;"sep + 4"</f>
        <v>hoja.Cell("T" &amp; sep + 4</v>
      </c>
      <c r="F4" s="190" t="s">
        <v>135</v>
      </c>
      <c r="G4" t="s">
        <v>131</v>
      </c>
    </row>
    <row r="5" spans="1:8" x14ac:dyDescent="0.2">
      <c r="A5" t="s">
        <v>102</v>
      </c>
      <c r="B5" t="s">
        <v>162</v>
      </c>
      <c r="C5" s="191" t="s">
        <v>168</v>
      </c>
      <c r="E5" s="189" t="str">
        <f>+"hoja.Cell("&amp;C4&amp;C3&amp;C4&amp;C17&amp;"sep + 5"</f>
        <v>hoja.Cell("T" &amp; sep + 5</v>
      </c>
      <c r="F5" s="190" t="s">
        <v>135</v>
      </c>
      <c r="G5" t="s">
        <v>132</v>
      </c>
    </row>
    <row r="6" spans="1:8" x14ac:dyDescent="0.2">
      <c r="A6" t="s">
        <v>103</v>
      </c>
      <c r="B6" t="s">
        <v>161</v>
      </c>
      <c r="C6" s="194" t="s">
        <v>170</v>
      </c>
      <c r="E6" s="189" t="str">
        <f>+"hoja.Cell("&amp;C4&amp;C3&amp;C4&amp;C17&amp;"sep + 6"</f>
        <v>hoja.Cell("T" &amp; sep + 6</v>
      </c>
      <c r="F6" s="190" t="s">
        <v>135</v>
      </c>
      <c r="G6" s="187" t="s">
        <v>174</v>
      </c>
    </row>
    <row r="7" spans="1:8" x14ac:dyDescent="0.2">
      <c r="A7" t="s">
        <v>104</v>
      </c>
      <c r="B7" t="s">
        <v>160</v>
      </c>
      <c r="C7" s="194" t="s">
        <v>171</v>
      </c>
      <c r="E7" s="188"/>
      <c r="F7" s="190"/>
    </row>
    <row r="8" spans="1:8" x14ac:dyDescent="0.2">
      <c r="A8" t="s">
        <v>85</v>
      </c>
      <c r="B8" t="s">
        <v>148</v>
      </c>
      <c r="C8" s="194" t="s">
        <v>172</v>
      </c>
      <c r="E8" s="187" t="str">
        <f>+"hoja.Cell("&amp;C4&amp;C3&amp;C4&amp;C17&amp;"sep + 7"</f>
        <v>hoja.Cell("T" &amp; sep + 7</v>
      </c>
      <c r="F8" s="190" t="s">
        <v>135</v>
      </c>
      <c r="G8" t="s">
        <v>133</v>
      </c>
    </row>
    <row r="9" spans="1:8" x14ac:dyDescent="0.2">
      <c r="A9" t="s">
        <v>86</v>
      </c>
      <c r="B9" t="s">
        <v>149</v>
      </c>
      <c r="C9" s="194" t="s">
        <v>169</v>
      </c>
      <c r="E9" s="187" t="str">
        <f>+"hoja.Cell("&amp;C4&amp;C3&amp;C4&amp;C17&amp;"sep + 8"</f>
        <v>hoja.Cell("T" &amp; sep + 8</v>
      </c>
      <c r="F9" s="190" t="s">
        <v>135</v>
      </c>
      <c r="G9" t="s">
        <v>131</v>
      </c>
    </row>
    <row r="10" spans="1:8" x14ac:dyDescent="0.2">
      <c r="A10" t="s">
        <v>87</v>
      </c>
      <c r="B10" t="s">
        <v>150</v>
      </c>
      <c r="C10" s="194" t="s">
        <v>175</v>
      </c>
      <c r="E10" s="187" t="str">
        <f>+"hoja.Cell("&amp;C4&amp;C3&amp;C4&amp;C17&amp;"sep + 9"</f>
        <v>hoja.Cell("T" &amp; sep + 9</v>
      </c>
      <c r="F10" s="190" t="s">
        <v>135</v>
      </c>
      <c r="G10" t="s">
        <v>134</v>
      </c>
    </row>
    <row r="11" spans="1:8" x14ac:dyDescent="0.2">
      <c r="A11" t="s">
        <v>88</v>
      </c>
      <c r="B11" t="s">
        <v>151</v>
      </c>
      <c r="C11" s="191" t="s">
        <v>177</v>
      </c>
    </row>
    <row r="12" spans="1:8" x14ac:dyDescent="0.2">
      <c r="A12" t="s">
        <v>80</v>
      </c>
      <c r="B12" t="s">
        <v>152</v>
      </c>
      <c r="C12" s="191" t="s">
        <v>176</v>
      </c>
    </row>
    <row r="13" spans="1:8" x14ac:dyDescent="0.2">
      <c r="A13" t="s">
        <v>89</v>
      </c>
      <c r="B13" s="187" t="s">
        <v>153</v>
      </c>
      <c r="C13" s="191" t="s">
        <v>178</v>
      </c>
    </row>
    <row r="14" spans="1:8" x14ac:dyDescent="0.2">
      <c r="A14" t="s">
        <v>90</v>
      </c>
      <c r="B14" t="s">
        <v>154</v>
      </c>
      <c r="C14" s="191" t="s">
        <v>192</v>
      </c>
      <c r="E14" s="187" t="str">
        <f>+"hoja.Cell("&amp;C4&amp;C2&amp;C4&amp;C11</f>
        <v xml:space="preserve">hoja.Cell("V" &amp; sep +3 </v>
      </c>
      <c r="F14" s="187" t="s">
        <v>186</v>
      </c>
      <c r="G14" s="187" t="str">
        <f>C5&amp;B1&amp;C6&amp;B1&amp;C7&amp;B1&amp;C8&amp;B1&amp;C9</f>
        <v>"=V" &amp; leon+1 &amp; " + X" &amp; leon+1 &amp; " + Z"&amp; leon+1 &amp; "+AB" &amp; leon+1</v>
      </c>
      <c r="H14" s="187" t="s">
        <v>145</v>
      </c>
    </row>
    <row r="15" spans="1:8" x14ac:dyDescent="0.2">
      <c r="A15" t="s">
        <v>106</v>
      </c>
      <c r="B15" t="s">
        <v>165</v>
      </c>
      <c r="C15" s="191" t="s">
        <v>179</v>
      </c>
      <c r="E15" s="187" t="str">
        <f>+"hoja.Cell("&amp;C4&amp;C2&amp;C4&amp;C12</f>
        <v>hoja.Cell("V" &amp; sep +4</v>
      </c>
      <c r="F15" s="187" t="s">
        <v>186</v>
      </c>
      <c r="G15" s="187" t="str">
        <f>+C10&amp;C2&amp;C4&amp;C11&amp;C15</f>
        <v>"=V" &amp; sep +3  &amp; "*16%"</v>
      </c>
      <c r="H15" s="187" t="s">
        <v>136</v>
      </c>
    </row>
    <row r="16" spans="1:8" x14ac:dyDescent="0.2">
      <c r="A16" t="s">
        <v>91</v>
      </c>
      <c r="B16" t="s">
        <v>155</v>
      </c>
      <c r="C16" s="191" t="s">
        <v>180</v>
      </c>
      <c r="E16" s="187" t="str">
        <f>+"hoja.Cell("&amp;C4&amp;C2&amp;C4&amp;C13</f>
        <v>hoja.Cell("V" &amp; sep +5</v>
      </c>
      <c r="F16" s="187" t="s">
        <v>186</v>
      </c>
      <c r="G16" s="187" t="str">
        <f>+C10&amp;C2&amp;C4&amp;C11&amp;C16</f>
        <v>"=V" &amp; sep +3  &amp;" *6%"</v>
      </c>
      <c r="H16" s="187" t="s">
        <v>137</v>
      </c>
    </row>
    <row r="17" spans="1:8" x14ac:dyDescent="0.2">
      <c r="A17" t="s">
        <v>108</v>
      </c>
      <c r="B17" t="s">
        <v>156</v>
      </c>
      <c r="C17" s="191" t="s">
        <v>182</v>
      </c>
      <c r="E17" s="187" t="str">
        <f>+"hoja.Cell("&amp;C4&amp;C2&amp;C4&amp;C14</f>
        <v xml:space="preserve">hoja.Cell("V" &amp; sep +6 </v>
      </c>
      <c r="F17" s="187" t="s">
        <v>186</v>
      </c>
      <c r="G17" s="187" t="str">
        <f>+C10&amp;C2&amp;C4&amp;C11&amp;C17&amp;C4&amp;C18&amp;C2&amp;C4&amp;C12&amp;C17&amp;C4&amp;C19&amp;C2&amp;C4&amp;C13</f>
        <v>"=V" &amp; sep +3  &amp; "+V" &amp; sep +4 &amp; "-V" &amp; sep +5</v>
      </c>
      <c r="H17" s="187" t="s">
        <v>142</v>
      </c>
    </row>
    <row r="18" spans="1:8" x14ac:dyDescent="0.2">
      <c r="A18" t="s">
        <v>92</v>
      </c>
      <c r="B18" t="s">
        <v>157</v>
      </c>
      <c r="C18" s="191" t="s">
        <v>181</v>
      </c>
      <c r="F18" s="187"/>
    </row>
    <row r="19" spans="1:8" x14ac:dyDescent="0.2">
      <c r="A19" t="s">
        <v>93</v>
      </c>
      <c r="B19" t="s">
        <v>158</v>
      </c>
      <c r="C19" s="191" t="s">
        <v>187</v>
      </c>
      <c r="E19" s="187" t="str">
        <f>+"hoja.Cell("&amp;C4&amp;C2&amp;C4&amp;C23</f>
        <v>hoja.Cell("V" &amp; sep +7</v>
      </c>
      <c r="F19" s="187" t="s">
        <v>186</v>
      </c>
      <c r="G19" s="187" t="str">
        <f>+C20&amp;B1&amp;C21&amp;B1&amp;C22&amp;B1&amp;C9</f>
        <v>"=W" &amp; leon+1 &amp; "+AA" &amp; leon+1 &amp; "+Q" &amp; leon+1</v>
      </c>
      <c r="H19" s="187" t="s">
        <v>138</v>
      </c>
    </row>
    <row r="20" spans="1:8" x14ac:dyDescent="0.2">
      <c r="A20" t="s">
        <v>94</v>
      </c>
      <c r="B20" t="s">
        <v>159</v>
      </c>
      <c r="C20" s="191" t="s">
        <v>185</v>
      </c>
      <c r="E20" s="187" t="str">
        <f>+"hoja.Cell("&amp;C4&amp;C2&amp;C4&amp;C24</f>
        <v>hoja.Cell("V" &amp; sep +8</v>
      </c>
      <c r="F20" s="187" t="s">
        <v>186</v>
      </c>
      <c r="G20" s="187" t="str">
        <f>+C10&amp;C2&amp;C4&amp;C23&amp;C15</f>
        <v>"=V" &amp; sep +7 &amp; "*16%"</v>
      </c>
      <c r="H20" s="187" t="s">
        <v>143</v>
      </c>
    </row>
    <row r="21" spans="1:8" x14ac:dyDescent="0.2">
      <c r="A21" t="s">
        <v>109</v>
      </c>
      <c r="B21" t="s">
        <v>163</v>
      </c>
      <c r="C21" s="194" t="s">
        <v>183</v>
      </c>
      <c r="E21" s="187" t="str">
        <f>+"hoja.Cell("&amp;C4&amp;C2&amp;C4&amp;C25</f>
        <v>hoja.Cell("V" &amp; sep +9</v>
      </c>
      <c r="F21" s="187" t="s">
        <v>186</v>
      </c>
      <c r="G21" s="187" t="str">
        <f>+C10&amp;C2&amp;C4&amp;C23&amp;C17&amp;C4&amp;C18&amp;C2&amp;C4&amp;C24</f>
        <v>"=V" &amp; sep +7 &amp; "+V" &amp; sep +8</v>
      </c>
      <c r="H21" s="187" t="s">
        <v>139</v>
      </c>
    </row>
    <row r="22" spans="1:8" x14ac:dyDescent="0.2">
      <c r="A22" t="s">
        <v>110</v>
      </c>
      <c r="B22" t="s">
        <v>166</v>
      </c>
      <c r="C22" s="194" t="s">
        <v>184</v>
      </c>
      <c r="F22" s="187"/>
    </row>
    <row r="23" spans="1:8" x14ac:dyDescent="0.2">
      <c r="A23" t="s">
        <v>111</v>
      </c>
      <c r="B23" t="s">
        <v>167</v>
      </c>
      <c r="C23" s="191" t="s">
        <v>188</v>
      </c>
      <c r="E23" s="187" t="str">
        <f>+"hoja.Cell("&amp;C4&amp;C2&amp;C4&amp;C26</f>
        <v>hoja.Cell("V" &amp; sep +10</v>
      </c>
      <c r="F23" s="187" t="s">
        <v>186</v>
      </c>
      <c r="G23" s="187" t="str">
        <f>+C10&amp;C2&amp;C4&amp;C14&amp;C17&amp;C4&amp;C18&amp;C2&amp;C4&amp;C25</f>
        <v>"=V" &amp; sep +6  &amp; "+V" &amp; sep +9</v>
      </c>
      <c r="H23" s="187" t="s">
        <v>144</v>
      </c>
    </row>
    <row r="24" spans="1:8" x14ac:dyDescent="0.2">
      <c r="A24" t="s">
        <v>119</v>
      </c>
      <c r="B24" t="s">
        <v>164</v>
      </c>
      <c r="C24" s="191" t="s">
        <v>189</v>
      </c>
    </row>
    <row r="25" spans="1:8" x14ac:dyDescent="0.2">
      <c r="A25" s="187" t="s">
        <v>195</v>
      </c>
      <c r="B25" s="187" t="s">
        <v>146</v>
      </c>
      <c r="C25" s="191" t="s">
        <v>190</v>
      </c>
    </row>
    <row r="26" spans="1:8" x14ac:dyDescent="0.2">
      <c r="A26" s="187" t="s">
        <v>199</v>
      </c>
      <c r="B26" s="187" t="s">
        <v>200</v>
      </c>
      <c r="C26" s="191" t="s">
        <v>193</v>
      </c>
    </row>
    <row r="28" spans="1:8" x14ac:dyDescent="0.2">
      <c r="C28" s="191" t="s">
        <v>194</v>
      </c>
      <c r="E28" s="205" t="str">
        <f>+C28&amp;C4&amp;C3&amp;C4&amp;C25&amp;","&amp;C4&amp;C2&amp;C4&amp;C25&amp;")"</f>
        <v>hoja.Range("T" &amp; sep +9,"V" &amp; sep +9)</v>
      </c>
      <c r="F28" s="205"/>
      <c r="G28" t="s">
        <v>191</v>
      </c>
    </row>
    <row r="29" spans="1:8" x14ac:dyDescent="0.2">
      <c r="C29" s="191" t="s">
        <v>198</v>
      </c>
      <c r="E29" t="str">
        <f>+C28&amp;C4&amp;C3&amp;C4&amp;C14&amp;","&amp;C4&amp;C2&amp;C4&amp;C14&amp;")"</f>
        <v>hoja.Range("T" &amp; sep +6 ,"V" &amp; sep +6 )</v>
      </c>
      <c r="G29" t="s">
        <v>191</v>
      </c>
    </row>
    <row r="30" spans="1:8" x14ac:dyDescent="0.2">
      <c r="E30" s="187" t="str">
        <f>+C29&amp;C4&amp;C3&amp;C4&amp;" &amp; sep)"</f>
        <v>hoja.Cell("T" &amp; sep)</v>
      </c>
      <c r="F30" t="s">
        <v>197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61"/>
  <sheetViews>
    <sheetView topLeftCell="A18" workbookViewId="0">
      <selection activeCell="E29" sqref="E29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75</v>
      </c>
      <c r="C3" s="206"/>
      <c r="D3" s="207"/>
      <c r="E3" s="137"/>
      <c r="F3" s="136" t="s">
        <v>75</v>
      </c>
      <c r="G3" s="138"/>
      <c r="H3" s="206"/>
      <c r="I3" s="207"/>
      <c r="J3" s="135"/>
    </row>
    <row r="4" spans="1:10" ht="15" x14ac:dyDescent="0.25">
      <c r="A4" s="133"/>
      <c r="B4" s="139" t="s">
        <v>76</v>
      </c>
      <c r="C4" s="140" t="s">
        <v>77</v>
      </c>
      <c r="D4" s="140" t="s">
        <v>78</v>
      </c>
      <c r="E4" s="141"/>
      <c r="F4" s="139" t="s">
        <v>76</v>
      </c>
      <c r="G4" s="142" t="s">
        <v>100</v>
      </c>
      <c r="H4" s="140" t="s">
        <v>77</v>
      </c>
      <c r="I4" s="140" t="s">
        <v>78</v>
      </c>
      <c r="J4" s="135"/>
    </row>
    <row r="5" spans="1:10" ht="13.5" x14ac:dyDescent="0.25">
      <c r="A5" s="133"/>
      <c r="B5" s="143" t="s">
        <v>79</v>
      </c>
      <c r="C5" s="144"/>
      <c r="D5" s="144"/>
      <c r="E5" s="134"/>
      <c r="F5" s="143" t="str">
        <f>+B5</f>
        <v>ROUTES</v>
      </c>
      <c r="G5" s="143"/>
      <c r="H5" s="144"/>
      <c r="I5" s="145"/>
      <c r="J5" s="135"/>
    </row>
    <row r="6" spans="1:10" ht="13.5" x14ac:dyDescent="0.25">
      <c r="A6" s="133"/>
      <c r="B6" s="146" t="s">
        <v>83</v>
      </c>
      <c r="C6" s="147"/>
      <c r="D6" s="147"/>
      <c r="E6" s="134"/>
      <c r="F6" s="148" t="s">
        <v>83</v>
      </c>
      <c r="G6" s="149"/>
      <c r="H6" s="147"/>
      <c r="I6" s="145"/>
      <c r="J6" s="135"/>
    </row>
    <row r="7" spans="1:10" ht="13.5" x14ac:dyDescent="0.25">
      <c r="A7" s="133"/>
      <c r="B7" s="146" t="s">
        <v>84</v>
      </c>
      <c r="C7" s="147"/>
      <c r="D7" s="147"/>
      <c r="E7" s="150"/>
      <c r="F7" s="148" t="s">
        <v>101</v>
      </c>
      <c r="G7" s="149"/>
      <c r="H7" s="147"/>
      <c r="I7" s="145"/>
      <c r="J7" s="135"/>
    </row>
    <row r="8" spans="1:10" ht="13.5" x14ac:dyDescent="0.25">
      <c r="A8" s="133"/>
      <c r="B8" s="146" t="s">
        <v>102</v>
      </c>
      <c r="C8" s="147"/>
      <c r="D8" s="147"/>
      <c r="E8" s="151"/>
      <c r="F8" s="148" t="s">
        <v>84</v>
      </c>
      <c r="G8" s="149"/>
      <c r="H8" s="147"/>
      <c r="I8" s="145"/>
      <c r="J8" s="135"/>
    </row>
    <row r="9" spans="1:10" ht="13.5" x14ac:dyDescent="0.25">
      <c r="A9" s="133"/>
      <c r="B9" s="146" t="s">
        <v>103</v>
      </c>
      <c r="C9" s="147"/>
      <c r="D9" s="147"/>
      <c r="E9" s="152"/>
      <c r="F9" s="148" t="s">
        <v>102</v>
      </c>
      <c r="G9" s="149"/>
      <c r="H9" s="147"/>
      <c r="I9" s="145"/>
      <c r="J9" s="135"/>
    </row>
    <row r="10" spans="1:10" ht="13.5" x14ac:dyDescent="0.25">
      <c r="A10" s="133"/>
      <c r="B10" s="146" t="s">
        <v>104</v>
      </c>
      <c r="C10" s="147"/>
      <c r="D10" s="147"/>
      <c r="E10" s="150"/>
      <c r="F10" s="148" t="s">
        <v>103</v>
      </c>
      <c r="G10" s="149"/>
      <c r="H10" s="147"/>
      <c r="I10" s="145"/>
      <c r="J10" s="135"/>
    </row>
    <row r="11" spans="1:10" ht="13.5" x14ac:dyDescent="0.25">
      <c r="A11" s="133"/>
      <c r="B11" s="146" t="s">
        <v>85</v>
      </c>
      <c r="C11" s="147"/>
      <c r="D11" s="147"/>
      <c r="E11" s="150"/>
      <c r="F11" s="148" t="s">
        <v>105</v>
      </c>
      <c r="G11" s="149"/>
      <c r="H11" s="147"/>
      <c r="I11" s="145"/>
      <c r="J11" s="135"/>
    </row>
    <row r="12" spans="1:10" ht="13.5" x14ac:dyDescent="0.25">
      <c r="A12" s="133"/>
      <c r="B12" s="146" t="s">
        <v>86</v>
      </c>
      <c r="C12" s="147"/>
      <c r="D12" s="147"/>
      <c r="E12" s="151"/>
      <c r="F12" s="148" t="s">
        <v>91</v>
      </c>
      <c r="G12" s="149"/>
      <c r="H12" s="147"/>
      <c r="I12" s="147"/>
      <c r="J12" s="135"/>
    </row>
    <row r="13" spans="1:10" ht="13.5" x14ac:dyDescent="0.25">
      <c r="A13" s="133"/>
      <c r="B13" s="146" t="s">
        <v>87</v>
      </c>
      <c r="C13" s="147"/>
      <c r="D13" s="147"/>
      <c r="E13" s="151"/>
      <c r="F13" s="148" t="s">
        <v>106</v>
      </c>
      <c r="G13" s="149"/>
      <c r="H13" s="147"/>
      <c r="I13" s="147"/>
      <c r="J13" s="135"/>
    </row>
    <row r="14" spans="1:10" ht="13.5" x14ac:dyDescent="0.25">
      <c r="A14" s="133"/>
      <c r="B14" s="146" t="s">
        <v>88</v>
      </c>
      <c r="C14" s="151"/>
      <c r="D14" s="147"/>
      <c r="E14" s="152"/>
      <c r="F14" s="148" t="s">
        <v>107</v>
      </c>
      <c r="G14" s="149"/>
      <c r="H14" s="147"/>
      <c r="I14" s="147"/>
      <c r="J14" s="135"/>
    </row>
    <row r="15" spans="1:10" ht="13.5" x14ac:dyDescent="0.25">
      <c r="A15" s="133"/>
      <c r="B15" s="153" t="s">
        <v>80</v>
      </c>
      <c r="C15" s="147"/>
      <c r="D15" s="147"/>
      <c r="E15" s="154"/>
      <c r="F15" s="148" t="s">
        <v>94</v>
      </c>
      <c r="G15" s="149"/>
      <c r="H15" s="147"/>
      <c r="I15" s="147"/>
      <c r="J15" s="135"/>
    </row>
    <row r="16" spans="1:10" ht="13.5" x14ac:dyDescent="0.25">
      <c r="A16" s="133"/>
      <c r="B16" s="155" t="s">
        <v>89</v>
      </c>
      <c r="C16" s="151"/>
      <c r="D16" s="156"/>
      <c r="E16" s="154"/>
      <c r="F16" s="148" t="s">
        <v>104</v>
      </c>
      <c r="G16" s="149"/>
      <c r="H16" s="147"/>
      <c r="I16" s="147"/>
      <c r="J16" s="135"/>
    </row>
    <row r="17" spans="1:10" ht="13.5" x14ac:dyDescent="0.25">
      <c r="A17" s="133"/>
      <c r="B17" s="146" t="s">
        <v>90</v>
      </c>
      <c r="C17" s="147"/>
      <c r="D17" s="147"/>
      <c r="E17" s="154"/>
      <c r="F17" s="148" t="s">
        <v>108</v>
      </c>
      <c r="G17" s="149"/>
      <c r="H17" s="147"/>
      <c r="I17" s="147"/>
      <c r="J17" s="135"/>
    </row>
    <row r="18" spans="1:10" ht="13.5" x14ac:dyDescent="0.25">
      <c r="A18" s="133"/>
      <c r="B18" s="146" t="s">
        <v>106</v>
      </c>
      <c r="C18" s="147"/>
      <c r="D18" s="147"/>
      <c r="E18" s="154"/>
      <c r="F18" s="153" t="s">
        <v>88</v>
      </c>
      <c r="G18" s="149"/>
      <c r="H18" s="147"/>
      <c r="I18" s="147"/>
      <c r="J18" s="135"/>
    </row>
    <row r="19" spans="1:10" ht="13.5" x14ac:dyDescent="0.25">
      <c r="A19" s="133"/>
      <c r="B19" s="146" t="s">
        <v>91</v>
      </c>
      <c r="C19" s="147"/>
      <c r="D19" s="147"/>
      <c r="E19" s="154"/>
      <c r="F19" s="153" t="s">
        <v>87</v>
      </c>
      <c r="G19" s="149"/>
      <c r="H19" s="147"/>
      <c r="I19" s="147"/>
      <c r="J19" s="135"/>
    </row>
    <row r="20" spans="1:10" ht="13.5" x14ac:dyDescent="0.25">
      <c r="A20" s="133"/>
      <c r="B20" s="146" t="s">
        <v>108</v>
      </c>
      <c r="C20" s="147"/>
      <c r="D20" s="147"/>
      <c r="E20" s="154"/>
      <c r="F20" s="157" t="s">
        <v>89</v>
      </c>
      <c r="G20" s="149"/>
      <c r="H20" s="147"/>
      <c r="I20" s="147"/>
      <c r="J20" s="135"/>
    </row>
    <row r="21" spans="1:10" ht="13.5" x14ac:dyDescent="0.25">
      <c r="A21" s="133"/>
      <c r="B21" s="146" t="s">
        <v>92</v>
      </c>
      <c r="C21" s="147"/>
      <c r="D21" s="147"/>
      <c r="E21" s="154"/>
      <c r="F21" s="157" t="s">
        <v>109</v>
      </c>
      <c r="G21" s="149"/>
      <c r="H21" s="145"/>
      <c r="I21" s="147"/>
      <c r="J21" s="135"/>
    </row>
    <row r="22" spans="1:10" ht="13.5" x14ac:dyDescent="0.25">
      <c r="A22" s="133"/>
      <c r="B22" s="146" t="s">
        <v>93</v>
      </c>
      <c r="C22" s="147"/>
      <c r="D22" s="147"/>
      <c r="E22" s="154"/>
      <c r="F22" s="157" t="s">
        <v>110</v>
      </c>
      <c r="G22" s="149"/>
      <c r="H22" s="145"/>
      <c r="I22" s="147"/>
      <c r="J22" s="135"/>
    </row>
    <row r="23" spans="1:10" ht="13.5" x14ac:dyDescent="0.25">
      <c r="A23" s="133"/>
      <c r="B23" s="155" t="s">
        <v>94</v>
      </c>
      <c r="C23" s="156"/>
      <c r="D23" s="147"/>
      <c r="E23" s="154"/>
      <c r="F23" s="157" t="s">
        <v>111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109</v>
      </c>
      <c r="C24" s="156"/>
      <c r="D24" s="147"/>
      <c r="E24" s="154"/>
      <c r="F24" s="163" t="s">
        <v>112</v>
      </c>
      <c r="G24" s="164"/>
      <c r="H24" s="145"/>
      <c r="I24" s="147"/>
      <c r="J24" s="135"/>
    </row>
    <row r="25" spans="1:10" ht="13.5" x14ac:dyDescent="0.25">
      <c r="A25" s="133"/>
      <c r="B25" s="157" t="s">
        <v>110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111</v>
      </c>
      <c r="C26" s="157"/>
      <c r="D26" s="147"/>
      <c r="E26" s="154"/>
      <c r="F26" s="162" t="s">
        <v>81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119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tr">
        <f>+B32</f>
        <v>BIRYUSA</v>
      </c>
      <c r="G28" s="143"/>
      <c r="H28" s="171"/>
      <c r="I28" s="171"/>
      <c r="J28" s="135"/>
    </row>
    <row r="29" spans="1:10" ht="13.5" x14ac:dyDescent="0.25">
      <c r="A29" s="133"/>
      <c r="B29" s="162" t="s">
        <v>81</v>
      </c>
      <c r="C29" s="147">
        <f>C28*16%</f>
        <v>0</v>
      </c>
      <c r="D29" s="147">
        <f>D28*16%</f>
        <v>0</v>
      </c>
      <c r="E29" s="154"/>
      <c r="F29" s="148" t="s">
        <v>83</v>
      </c>
      <c r="G29" s="149"/>
      <c r="H29" s="147"/>
      <c r="I29" s="147"/>
      <c r="J29" s="135"/>
    </row>
    <row r="30" spans="1:10" ht="13.5" x14ac:dyDescent="0.25">
      <c r="A30" s="133"/>
      <c r="B30" s="162" t="s">
        <v>127</v>
      </c>
      <c r="C30" s="147">
        <f>+C28*6%</f>
        <v>0</v>
      </c>
      <c r="D30" s="147">
        <f>+D28*6%</f>
        <v>0</v>
      </c>
      <c r="E30" s="154"/>
      <c r="F30" s="148" t="s">
        <v>101</v>
      </c>
      <c r="G30" s="149"/>
      <c r="H30" s="147"/>
      <c r="I30" s="147"/>
      <c r="J30" s="135"/>
    </row>
    <row r="31" spans="1:10" ht="15" x14ac:dyDescent="0.25">
      <c r="A31" s="133"/>
      <c r="B31" s="165" t="s">
        <v>1</v>
      </c>
      <c r="C31" s="166">
        <f>C28+C29-C30</f>
        <v>0</v>
      </c>
      <c r="D31" s="166">
        <f>D28+D29-D30</f>
        <v>0</v>
      </c>
      <c r="E31" s="154"/>
      <c r="F31" s="148" t="s">
        <v>84</v>
      </c>
      <c r="G31" s="149"/>
      <c r="H31" s="147"/>
      <c r="I31" s="147"/>
      <c r="J31" s="135"/>
    </row>
    <row r="32" spans="1:10" ht="13.5" x14ac:dyDescent="0.25">
      <c r="A32" s="133"/>
      <c r="B32" s="143" t="s">
        <v>82</v>
      </c>
      <c r="C32" s="145"/>
      <c r="D32" s="145"/>
      <c r="E32" s="154"/>
      <c r="F32" s="148" t="s">
        <v>102</v>
      </c>
      <c r="G32" s="149"/>
      <c r="H32" s="147"/>
      <c r="I32" s="147"/>
      <c r="J32" s="135"/>
    </row>
    <row r="33" spans="1:10" ht="13.5" x14ac:dyDescent="0.25">
      <c r="A33" s="133"/>
      <c r="B33" s="146" t="s">
        <v>83</v>
      </c>
      <c r="C33" s="145"/>
      <c r="D33" s="145"/>
      <c r="E33" s="154"/>
      <c r="F33" s="148" t="s">
        <v>103</v>
      </c>
      <c r="G33" s="149"/>
      <c r="H33" s="147"/>
      <c r="I33" s="147"/>
      <c r="J33" s="135"/>
    </row>
    <row r="34" spans="1:10" ht="13.5" x14ac:dyDescent="0.25">
      <c r="A34" s="133"/>
      <c r="B34" s="146" t="s">
        <v>84</v>
      </c>
      <c r="C34" s="147"/>
      <c r="D34" s="144"/>
      <c r="E34" s="154"/>
      <c r="F34" s="148" t="s">
        <v>105</v>
      </c>
      <c r="G34" s="149"/>
      <c r="H34" s="147"/>
      <c r="I34" s="147"/>
      <c r="J34" s="135"/>
    </row>
    <row r="35" spans="1:10" ht="13.5" x14ac:dyDescent="0.25">
      <c r="A35" s="133"/>
      <c r="B35" s="146" t="s">
        <v>102</v>
      </c>
      <c r="C35" s="147"/>
      <c r="D35" s="144"/>
      <c r="E35" s="154"/>
      <c r="F35" s="148" t="s">
        <v>91</v>
      </c>
      <c r="G35" s="149"/>
      <c r="H35" s="147"/>
      <c r="I35" s="147"/>
      <c r="J35" s="135"/>
    </row>
    <row r="36" spans="1:10" ht="13.5" x14ac:dyDescent="0.25">
      <c r="A36" s="133"/>
      <c r="B36" s="146" t="s">
        <v>103</v>
      </c>
      <c r="C36" s="147"/>
      <c r="D36" s="144"/>
      <c r="E36" s="154"/>
      <c r="F36" s="148" t="s">
        <v>106</v>
      </c>
      <c r="G36" s="149"/>
      <c r="H36" s="147"/>
      <c r="I36" s="147"/>
      <c r="J36" s="135"/>
    </row>
    <row r="37" spans="1:10" ht="13.5" x14ac:dyDescent="0.25">
      <c r="A37" s="133"/>
      <c r="B37" s="146" t="s">
        <v>104</v>
      </c>
      <c r="C37" s="147"/>
      <c r="D37" s="144"/>
      <c r="E37" s="154"/>
      <c r="F37" s="148" t="s">
        <v>107</v>
      </c>
      <c r="G37" s="149"/>
      <c r="H37" s="147"/>
      <c r="I37" s="147"/>
      <c r="J37" s="135"/>
    </row>
    <row r="38" spans="1:10" ht="13.5" x14ac:dyDescent="0.25">
      <c r="A38" s="133"/>
      <c r="B38" s="146" t="s">
        <v>85</v>
      </c>
      <c r="C38" s="147"/>
      <c r="D38" s="144"/>
      <c r="E38" s="154"/>
      <c r="F38" s="148" t="s">
        <v>94</v>
      </c>
      <c r="G38" s="149"/>
      <c r="H38" s="147"/>
      <c r="I38" s="147"/>
      <c r="J38" s="135"/>
    </row>
    <row r="39" spans="1:10" ht="13.5" x14ac:dyDescent="0.25">
      <c r="A39" s="133"/>
      <c r="B39" s="146" t="s">
        <v>86</v>
      </c>
      <c r="C39" s="147"/>
      <c r="D39" s="144"/>
      <c r="E39" s="154"/>
      <c r="F39" s="148" t="s">
        <v>104</v>
      </c>
      <c r="G39" s="149"/>
      <c r="H39" s="147"/>
      <c r="I39" s="147"/>
      <c r="J39" s="135"/>
    </row>
    <row r="40" spans="1:10" ht="13.5" x14ac:dyDescent="0.25">
      <c r="A40" s="135"/>
      <c r="B40" s="146" t="s">
        <v>87</v>
      </c>
      <c r="C40" s="147"/>
      <c r="D40" s="144"/>
      <c r="E40" s="154"/>
      <c r="F40" s="148" t="s">
        <v>108</v>
      </c>
      <c r="G40" s="149"/>
      <c r="H40" s="147"/>
      <c r="I40" s="147"/>
      <c r="J40" s="135"/>
    </row>
    <row r="41" spans="1:10" ht="13.5" x14ac:dyDescent="0.25">
      <c r="A41" s="135"/>
      <c r="B41" s="146" t="s">
        <v>88</v>
      </c>
      <c r="C41" s="147"/>
      <c r="D41" s="147"/>
      <c r="E41" s="154"/>
      <c r="F41" s="148" t="s">
        <v>88</v>
      </c>
      <c r="G41" s="149"/>
      <c r="H41" s="147"/>
      <c r="I41" s="147"/>
      <c r="J41" s="135"/>
    </row>
    <row r="42" spans="1:10" ht="13.5" x14ac:dyDescent="0.25">
      <c r="A42" s="135"/>
      <c r="B42" s="153" t="s">
        <v>80</v>
      </c>
      <c r="C42" s="147"/>
      <c r="D42" s="144"/>
      <c r="E42" s="154"/>
      <c r="F42" s="148" t="s">
        <v>87</v>
      </c>
      <c r="G42" s="149"/>
      <c r="H42" s="147"/>
      <c r="I42" s="147"/>
      <c r="J42" s="135"/>
    </row>
    <row r="43" spans="1:10" ht="13.5" x14ac:dyDescent="0.25">
      <c r="A43" s="135"/>
      <c r="B43" s="155" t="s">
        <v>89</v>
      </c>
      <c r="C43" s="147"/>
      <c r="D43" s="144"/>
      <c r="E43" s="154"/>
      <c r="F43" s="148" t="s">
        <v>89</v>
      </c>
      <c r="G43" s="149"/>
      <c r="H43" s="147"/>
      <c r="I43" s="147"/>
      <c r="J43" s="135"/>
    </row>
    <row r="44" spans="1:10" ht="13.5" x14ac:dyDescent="0.25">
      <c r="A44" s="135"/>
      <c r="B44" s="146" t="s">
        <v>90</v>
      </c>
      <c r="C44" s="156"/>
      <c r="D44" s="172"/>
      <c r="E44" s="154"/>
      <c r="F44" s="148" t="s">
        <v>109</v>
      </c>
      <c r="G44" s="149"/>
      <c r="H44" s="145"/>
      <c r="I44" s="147"/>
      <c r="J44" s="135"/>
    </row>
    <row r="45" spans="1:10" ht="13.5" x14ac:dyDescent="0.25">
      <c r="A45" s="135"/>
      <c r="B45" s="146" t="s">
        <v>106</v>
      </c>
      <c r="C45" s="147"/>
      <c r="D45" s="147"/>
      <c r="E45" s="154"/>
      <c r="F45" s="148" t="s">
        <v>110</v>
      </c>
      <c r="G45" s="149"/>
      <c r="H45" s="145"/>
      <c r="I45" s="147"/>
      <c r="J45" s="135"/>
    </row>
    <row r="46" spans="1:10" ht="13.5" x14ac:dyDescent="0.25">
      <c r="A46" s="135"/>
      <c r="B46" s="146" t="s">
        <v>91</v>
      </c>
      <c r="C46" s="156"/>
      <c r="D46" s="172"/>
      <c r="E46" s="154"/>
      <c r="F46" s="148" t="s">
        <v>111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108</v>
      </c>
      <c r="C47" s="156"/>
      <c r="D47" s="172"/>
      <c r="E47" s="154"/>
      <c r="F47" s="148" t="s">
        <v>112</v>
      </c>
      <c r="G47" s="164"/>
      <c r="H47" s="145"/>
      <c r="I47" s="147"/>
      <c r="J47" s="135"/>
    </row>
    <row r="48" spans="1:10" ht="13.5" x14ac:dyDescent="0.25">
      <c r="A48" s="135"/>
      <c r="B48" s="146" t="s">
        <v>92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46" t="s">
        <v>93</v>
      </c>
      <c r="C49" s="156"/>
      <c r="D49" s="172"/>
      <c r="E49" s="154"/>
      <c r="F49" s="162" t="s">
        <v>81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94</v>
      </c>
      <c r="C50" s="156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5" t="s">
        <v>109</v>
      </c>
      <c r="C51" s="155"/>
      <c r="D51" s="156"/>
    </row>
    <row r="52" spans="1:10" ht="13.5" x14ac:dyDescent="0.25">
      <c r="B52" s="157" t="s">
        <v>110</v>
      </c>
      <c r="C52" s="157"/>
      <c r="D52" s="156"/>
    </row>
    <row r="53" spans="1:10" ht="13.5" x14ac:dyDescent="0.25">
      <c r="B53" s="157" t="s">
        <v>111</v>
      </c>
      <c r="C53" s="157"/>
      <c r="D53" s="156"/>
    </row>
    <row r="54" spans="1:10" ht="14.25" thickBot="1" x14ac:dyDescent="0.3">
      <c r="B54" s="158" t="s">
        <v>119</v>
      </c>
      <c r="C54" s="158"/>
      <c r="D54" s="156"/>
    </row>
    <row r="55" spans="1:10" ht="13.5" x14ac:dyDescent="0.25">
      <c r="B55" s="160" t="s">
        <v>0</v>
      </c>
      <c r="C55" s="168">
        <f>SUM(C33:C54)</f>
        <v>0</v>
      </c>
      <c r="D55" s="168">
        <f>SUM(D33:D54)</f>
        <v>0</v>
      </c>
    </row>
    <row r="56" spans="1:10" ht="13.5" x14ac:dyDescent="0.25">
      <c r="B56" s="162" t="s">
        <v>81</v>
      </c>
      <c r="C56" s="147">
        <f>C55*16%</f>
        <v>0</v>
      </c>
      <c r="D56" s="147">
        <f>D55*16%</f>
        <v>0</v>
      </c>
    </row>
    <row r="57" spans="1:10" ht="15" x14ac:dyDescent="0.25">
      <c r="B57" s="165" t="s">
        <v>1</v>
      </c>
      <c r="C57" s="166">
        <f>SUM(C55:C56)</f>
        <v>0</v>
      </c>
      <c r="D57" s="166">
        <f>SUM(D55:D56)</f>
        <v>0</v>
      </c>
    </row>
    <row r="58" spans="1:10" ht="13.5" x14ac:dyDescent="0.25">
      <c r="B58" s="133"/>
      <c r="C58" s="133"/>
      <c r="D58" s="133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  <row r="61" spans="1:10" x14ac:dyDescent="0.2">
      <c r="B61" s="154"/>
      <c r="C61" s="154"/>
      <c r="D61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34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114</v>
      </c>
      <c r="C1" s="177" t="s">
        <v>115</v>
      </c>
      <c r="D1" s="179" t="s">
        <v>7</v>
      </c>
      <c r="E1" s="179" t="s">
        <v>8</v>
      </c>
      <c r="F1" s="179" t="s">
        <v>13</v>
      </c>
      <c r="G1" s="177" t="s">
        <v>116</v>
      </c>
      <c r="H1" s="177" t="s">
        <v>117</v>
      </c>
      <c r="I1" s="177" t="s">
        <v>118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6" t="s">
        <v>6</v>
      </c>
      <c r="C1" s="186" t="s">
        <v>123</v>
      </c>
      <c r="D1" s="186" t="s">
        <v>120</v>
      </c>
      <c r="E1" s="186" t="s">
        <v>124</v>
      </c>
      <c r="F1" s="186" t="s">
        <v>125</v>
      </c>
      <c r="G1" s="186" t="s">
        <v>122</v>
      </c>
    </row>
    <row r="8" spans="2:7" x14ac:dyDescent="0.2">
      <c r="D8" s="187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6" t="s">
        <v>6</v>
      </c>
      <c r="C1" s="186" t="s">
        <v>123</v>
      </c>
      <c r="D1" s="186" t="s">
        <v>120</v>
      </c>
      <c r="E1" s="186" t="s">
        <v>121</v>
      </c>
      <c r="F1" s="186" t="s">
        <v>125</v>
      </c>
      <c r="G1" s="186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2020-09-24T15:09:11Z</dcterms:modified>
</cp:coreProperties>
</file>