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ARA CORREGIR (2-2024)\CAPSTONE\desarrollos Fase 1\sec 3\grupo 3\"/>
    </mc:Choice>
  </mc:AlternateContent>
  <xr:revisionPtr revIDLastSave="0" documentId="13_ncr:1_{ED646097-8161-45F4-918C-0DCE3212B842}"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7" i="1"/>
  <c r="B78" i="1"/>
  <c r="B77" i="1"/>
  <c r="B76" i="1"/>
  <c r="B67" i="1"/>
  <c r="B66" i="1"/>
  <c r="B65" i="1"/>
  <c r="C72" i="1"/>
  <c r="C61" i="1"/>
  <c r="D79" i="1"/>
  <c r="J78" i="1"/>
  <c r="K78" i="1" s="1"/>
  <c r="I78" i="1"/>
  <c r="H78" i="1"/>
  <c r="F78" i="1"/>
  <c r="G78" i="1" s="1"/>
  <c r="E78" i="1"/>
  <c r="D78" i="1"/>
  <c r="J77" i="1"/>
  <c r="K77" i="1" s="1"/>
  <c r="I77" i="1"/>
  <c r="H77" i="1"/>
  <c r="F77" i="1"/>
  <c r="G77" i="1" s="1"/>
  <c r="E77" i="1"/>
  <c r="D77" i="1"/>
  <c r="K76" i="1"/>
  <c r="K79" i="1" s="1"/>
  <c r="J76" i="1"/>
  <c r="J79" i="1" s="1"/>
  <c r="H76" i="1"/>
  <c r="H79" i="1" s="1"/>
  <c r="G76" i="1"/>
  <c r="F76" i="1"/>
  <c r="F79" i="1" s="1"/>
  <c r="D76" i="1"/>
  <c r="E76" i="1" s="1"/>
  <c r="E79" i="1" s="1"/>
  <c r="D68" i="1"/>
  <c r="J67" i="1"/>
  <c r="K67" i="1" s="1"/>
  <c r="I67" i="1"/>
  <c r="H67" i="1"/>
  <c r="F67" i="1"/>
  <c r="G67" i="1" s="1"/>
  <c r="E67" i="1"/>
  <c r="D67" i="1"/>
  <c r="J66" i="1"/>
  <c r="K66" i="1" s="1"/>
  <c r="H66" i="1"/>
  <c r="I66" i="1" s="1"/>
  <c r="F66" i="1"/>
  <c r="G66" i="1" s="1"/>
  <c r="D66" i="1"/>
  <c r="E66" i="1" s="1"/>
  <c r="K65" i="1"/>
  <c r="K68" i="1" s="1"/>
  <c r="J65" i="1"/>
  <c r="J68" i="1" s="1"/>
  <c r="H65" i="1"/>
  <c r="H68" i="1" s="1"/>
  <c r="G65" i="1"/>
  <c r="F65" i="1"/>
  <c r="F68" i="1" s="1"/>
  <c r="D65" i="1"/>
  <c r="E65" i="1" s="1"/>
  <c r="E68" i="1" s="1"/>
  <c r="C7" i="1"/>
  <c r="C8" i="1"/>
  <c r="E8"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G79" i="1" l="1"/>
  <c r="I76" i="1"/>
  <c r="I79" i="1" s="1"/>
  <c r="C79" i="1" s="1"/>
  <c r="C80" i="1" s="1"/>
  <c r="G68" i="1"/>
  <c r="C68" i="1" s="1"/>
  <c r="C69" i="1" s="1"/>
  <c r="E7" i="1"/>
  <c r="I65" i="1"/>
  <c r="I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<sst xmlns="http://schemas.openxmlformats.org/spreadsheetml/2006/main" count="189" uniqueCount="100">
  <si>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</si>
  <si>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</si>
  <si>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</si>
  <si>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</si>
  <si>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</si>
  <si>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</si>
  <si>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</si>
  <si>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</si>
  <si>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</si>
  <si>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</si>
  <si>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</si>
  <si>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</si>
  <si>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</si>
  <si>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</si>
  <si>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</si>
  <si>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</si>
  <si>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</si>
  <si>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</si>
  <si>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</si>
  <si>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</si>
  <si>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</si>
  <si>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</si>
  <si>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</si>
  <si>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</si>
  <si>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</si>
  <si>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</si>
  <si>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</si>
  <si>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</si>
  <si>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</si>
  <si>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</si>
  <si>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</si>
  <si>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</si>
  <si>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</si>
  <si>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</si>
  <si>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</si>
  <si>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</si>
  <si>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</si>
  <si>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</si>
  <si>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</si>
  <si>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</si>
  <si>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</si>
  <si>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</si>
  <si>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</si>
  <si>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</si>
  <si>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</si>
  <si>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</si>
  <si>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</si>
  <si>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</si>
  <si>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</si>
  <si>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</si>
  <si>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</si>
  <si>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</si>
  <si>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</si>
  <si>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</si>
  <si>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</si>
  <si>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</si>
  <si>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</si>
  <si>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</si>
  <si>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</si>
  <si>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</si>
  <si>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</si>
  <si>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</si>
  <si>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</si>
  <si>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</si>
  <si>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</si>
  <si>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</si>
  <si>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</si>
  <si>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</si>
  <si>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</si>
  <si>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</si>
  <si>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</si>
  <si>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</si>
  <si>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</si>
  <si>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</si>
  <si>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</si>
  <si>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</si>
  <si>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</si>
  <si>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</si>
  <si>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</si>
  <si>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</si>
  <si>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</si>
  <si>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</si>
  <si>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</si>
  <si>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</si>
  <si>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</si>
  <si>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</si>
  <si>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</si>
  <si>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</si>
  <si>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</si>
  <si>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</si>
  <si>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</si>
  <si>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</si>
  <si>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</si>
  <si>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</si>
  <si>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</si>
  <si>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Dafne Mandujano</t>
  </si>
  <si>
    <t>Álvaro Arriaza</t>
  </si>
  <si>
    <t>Javiera Bermúdez</t>
  </si>
  <si>
    <t>Iván Diaz</t>
  </si>
  <si>
    <t>Natalia Montecinos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</si>
</sst>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9" sqref="D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96</v>
      </c>
      <c r="C4" s="6">
        <f>EVALUACION1!$C$24</f>
        <v>7</v>
      </c>
      <c r="D4" s="6">
        <f>$C$35</f>
        <v>7</v>
      </c>
      <c r="E4" s="51">
        <f>C4*C$2+D4*D$2</f>
        <v>7</v>
      </c>
      <c r="G4" s="1"/>
    </row>
    <row r="5" spans="1:11" x14ac:dyDescent="0.25">
      <c r="A5" s="5">
        <v>2</v>
      </c>
      <c r="B5" s="38" t="s">
        <v>97</v>
      </c>
      <c r="C5" s="6">
        <f>EVALUACION1!$C$24</f>
        <v>7</v>
      </c>
      <c r="D5" s="6">
        <f>C47</f>
        <v>7</v>
      </c>
      <c r="E5" s="51">
        <f t="shared" ref="E5:E6" si="0">C5*C$2+D5*D$2</f>
        <v>7</v>
      </c>
      <c r="G5" s="1"/>
    </row>
    <row r="6" spans="1:11" x14ac:dyDescent="0.25">
      <c r="A6" s="5">
        <v>3</v>
      </c>
      <c r="B6" s="38" t="s">
        <v>98</v>
      </c>
      <c r="C6" s="6">
        <f>EVALUACION1!$C$24</f>
        <v>7</v>
      </c>
      <c r="D6" s="6">
        <f>C58</f>
        <v>7</v>
      </c>
      <c r="E6" s="51">
        <f t="shared" si="0"/>
        <v>7</v>
      </c>
      <c r="G6" s="1"/>
    </row>
    <row r="7" spans="1:11" ht="15" customHeight="1" x14ac:dyDescent="0.25">
      <c r="A7" s="5">
        <v>4</v>
      </c>
      <c r="B7" s="38" t="s">
        <v>99</v>
      </c>
      <c r="C7" s="6">
        <f>EVALUACION1!$C$24</f>
        <v>7</v>
      </c>
      <c r="D7" s="6">
        <f>C69</f>
        <v>7</v>
      </c>
      <c r="E7" s="51">
        <f t="shared" ref="E7:E8" si="1">C7*C$2+D7*D$2</f>
        <v>7</v>
      </c>
    </row>
    <row r="8" spans="1:11" ht="15" customHeight="1" x14ac:dyDescent="0.25">
      <c r="A8" s="5">
        <v>5</v>
      </c>
      <c r="B8" s="38" t="s">
        <v>95</v>
      </c>
      <c r="C8" s="6">
        <f>EVALUACION1!$C$24</f>
        <v>7</v>
      </c>
      <c r="D8" s="6">
        <f>C80</f>
        <v>7</v>
      </c>
      <c r="E8" s="51">
        <f t="shared" si="1"/>
        <v>7</v>
      </c>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25">
      <c r="A14" s="70"/>
      <c r="B14" s="41" t="str">
        <f>RUBRICA!A6</f>
        <v>2. Relaciona el Proyecto APT con las competencias del perfil de egreso de su Plan de Estudio.</v>
      </c>
      <c r="C14" s="39"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24" outlineLevel="1" x14ac:dyDescent="0.25">
      <c r="A15" s="70"/>
      <c r="B15" s="41" t="str">
        <f>RUBRICA!A8</f>
        <v xml:space="preserve">4.  Argumenta por qué el proyecto es factible de realizarse en el marco de la asignatura. </v>
      </c>
      <c r="C15" s="39"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24" outlineLevel="1" x14ac:dyDescent="0.25">
      <c r="A16" s="70"/>
      <c r="B16" s="41" t="str">
        <f>RUBRICA!A9</f>
        <v xml:space="preserve">5. Formula objetivos claros, concisos y coherentes con la disciplina y la situación a abordar. </v>
      </c>
      <c r="C16" s="39"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25">
      <c r="A19" s="70"/>
      <c r="B19" s="41" t="str">
        <f>RUBRICA!A12</f>
        <v>8. Determina evidencias, justificando cómo estas dan cuenta del logro de las actividades del Proyecto APT.</v>
      </c>
      <c r="C19" s="39"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Álvaro Arriaza</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Javiera Bermúdez</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Iván Diaz</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3">
      <c r="B60" s="23"/>
      <c r="C60" s="24"/>
    </row>
    <row r="61" spans="1:11" ht="15.75" customHeight="1" x14ac:dyDescent="0.25">
      <c r="A61" s="65" t="s">
        <v>18</v>
      </c>
      <c r="B61" s="53" t="s">
        <v>19</v>
      </c>
      <c r="C61" s="55" t="str">
        <f>B7</f>
        <v>Natalia Montecinos</v>
      </c>
      <c r="D61" s="56"/>
      <c r="E61" s="56"/>
      <c r="F61" s="56"/>
      <c r="G61" s="56"/>
      <c r="H61" s="56"/>
      <c r="I61" s="56"/>
      <c r="J61" s="56"/>
      <c r="K61" s="57"/>
    </row>
    <row r="62" spans="1:11" ht="15.75" customHeight="1" x14ac:dyDescent="0.25">
      <c r="A62" s="66"/>
      <c r="B62" s="54"/>
      <c r="C62" s="58"/>
      <c r="D62" s="59"/>
      <c r="E62" s="59"/>
      <c r="F62" s="59"/>
      <c r="G62" s="59"/>
      <c r="H62" s="59"/>
      <c r="I62" s="59"/>
      <c r="J62" s="59"/>
      <c r="K62" s="60"/>
    </row>
    <row r="63" spans="1:11" ht="15.75" customHeight="1" x14ac:dyDescent="0.25">
      <c r="A63" s="66"/>
      <c r="B63" s="15" t="s">
        <v>20</v>
      </c>
      <c r="C63" s="61" t="s">
        <v>13</v>
      </c>
      <c r="D63" s="62" t="s">
        <v>14</v>
      </c>
      <c r="E63" s="63"/>
      <c r="F63" s="63"/>
      <c r="G63" s="63"/>
      <c r="H63" s="63"/>
      <c r="I63" s="63"/>
      <c r="J63" s="63"/>
      <c r="K63" s="64"/>
    </row>
    <row r="64" spans="1:11" ht="15.75" customHeight="1" x14ac:dyDescent="0.25">
      <c r="A64" s="66"/>
      <c r="B64" s="16" t="s">
        <v>15</v>
      </c>
      <c r="C64" s="54"/>
      <c r="D64" s="62" t="s">
        <v>7</v>
      </c>
      <c r="E64" s="64"/>
      <c r="F64" s="62" t="s">
        <v>8</v>
      </c>
      <c r="G64" s="64"/>
      <c r="H64" s="62" t="s">
        <v>9</v>
      </c>
      <c r="I64" s="64"/>
      <c r="J64" s="62" t="s">
        <v>10</v>
      </c>
      <c r="K64" s="64"/>
    </row>
    <row r="65" spans="1:11" ht="15.75" customHeight="1" x14ac:dyDescent="0.25">
      <c r="A65" s="66"/>
      <c r="B65" s="41" t="str">
        <f>RUBRICA!A7</f>
        <v>3. Relaciona el Proyecto APT con sus intereses profesionales. *</v>
      </c>
      <c r="C65" s="39"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24" x14ac:dyDescent="0.25">
      <c r="A66" s="66"/>
      <c r="B66" s="41" t="str">
        <f>RUBRICA!A15</f>
        <v>11. Expone el tema utilizando un lenguaje técnico disciplinar al presentar la propuesta y responde evidenciando un manejo de la información. *</v>
      </c>
      <c r="C66" s="39"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25">
      <c r="A67" s="66"/>
      <c r="B67" s="41" t="str">
        <f>RUBRICA!A17</f>
        <v>13. Colaboración y trabajo en equipo *</v>
      </c>
      <c r="C67" s="39"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66"/>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3">
      <c r="A69" s="54"/>
      <c r="B69" s="18" t="s">
        <v>16</v>
      </c>
      <c r="C69" s="21">
        <f>VLOOKUP(C68,ESCALA_TRAB_EQUIP!A13:B73,2,FALSE)</f>
        <v>7</v>
      </c>
    </row>
    <row r="70" spans="1:11" ht="15.75" customHeight="1" x14ac:dyDescent="0.3">
      <c r="B70" s="23"/>
      <c r="C70" s="24"/>
    </row>
    <row r="71" spans="1:11" ht="15.75" customHeight="1" x14ac:dyDescent="0.3">
      <c r="B71" s="23"/>
      <c r="C71" s="24"/>
    </row>
    <row r="72" spans="1:11" ht="15.75" customHeight="1" x14ac:dyDescent="0.25">
      <c r="A72" s="65" t="s">
        <v>18</v>
      </c>
      <c r="B72" s="53" t="s">
        <v>19</v>
      </c>
      <c r="C72" s="55" t="str">
        <f>B8</f>
        <v>Dafne Mandujano</v>
      </c>
      <c r="D72" s="56"/>
      <c r="E72" s="56"/>
      <c r="F72" s="56"/>
      <c r="G72" s="56"/>
      <c r="H72" s="56"/>
      <c r="I72" s="56"/>
      <c r="J72" s="56"/>
      <c r="K72" s="57"/>
    </row>
    <row r="73" spans="1:11" ht="15.75" customHeight="1" x14ac:dyDescent="0.25">
      <c r="A73" s="66"/>
      <c r="B73" s="54"/>
      <c r="C73" s="58"/>
      <c r="D73" s="59"/>
      <c r="E73" s="59"/>
      <c r="F73" s="59"/>
      <c r="G73" s="59"/>
      <c r="H73" s="59"/>
      <c r="I73" s="59"/>
      <c r="J73" s="59"/>
      <c r="K73" s="60"/>
    </row>
    <row r="74" spans="1:11" ht="15.75" customHeight="1" x14ac:dyDescent="0.25">
      <c r="A74" s="66"/>
      <c r="B74" s="15" t="s">
        <v>20</v>
      </c>
      <c r="C74" s="61" t="s">
        <v>13</v>
      </c>
      <c r="D74" s="62" t="s">
        <v>14</v>
      </c>
      <c r="E74" s="63"/>
      <c r="F74" s="63"/>
      <c r="G74" s="63"/>
      <c r="H74" s="63"/>
      <c r="I74" s="63"/>
      <c r="J74" s="63"/>
      <c r="K74" s="64"/>
    </row>
    <row r="75" spans="1:11" ht="15.75" customHeight="1" x14ac:dyDescent="0.25">
      <c r="A75" s="66"/>
      <c r="B75" s="16" t="s">
        <v>15</v>
      </c>
      <c r="C75" s="54"/>
      <c r="D75" s="62" t="s">
        <v>7</v>
      </c>
      <c r="E75" s="64"/>
      <c r="F75" s="62" t="s">
        <v>8</v>
      </c>
      <c r="G75" s="64"/>
      <c r="H75" s="62" t="s">
        <v>9</v>
      </c>
      <c r="I75" s="64"/>
      <c r="J75" s="62" t="s">
        <v>10</v>
      </c>
      <c r="K75" s="64"/>
    </row>
    <row r="76" spans="1:11" ht="15.75" customHeight="1" x14ac:dyDescent="0.25">
      <c r="A76" s="66"/>
      <c r="B76" s="41" t="str">
        <f>RUBRICA!A7</f>
        <v>3. Relaciona el Proyecto APT con sus intereses profesionales. *</v>
      </c>
      <c r="C76" s="39" t="s">
        <v>7</v>
      </c>
      <c r="D76" s="17" t="str">
        <f t="shared" ref="D76:D77" si="57">IF($C76=CL,"X","")</f>
        <v>X</v>
      </c>
      <c r="E76" s="17">
        <f>IF(D76="X",100*0.1,"")</f>
        <v>10</v>
      </c>
      <c r="F76" s="17" t="str">
        <f t="shared" ref="F76:F77" si="58">IF($C76=L,"X","")</f>
        <v/>
      </c>
      <c r="G76" s="17" t="str">
        <f>IF(F76="X",60*0.1,"")</f>
        <v/>
      </c>
      <c r="H76" s="17" t="str">
        <f t="shared" ref="H76:H77" si="59">IF($C76=ML,"X","")</f>
        <v/>
      </c>
      <c r="I76" s="17" t="str">
        <f>IF(H76="X",30*0.1,"")</f>
        <v/>
      </c>
      <c r="J76" s="17" t="str">
        <f t="shared" ref="J76:J77" si="60">IF($C76=NL,"X","")</f>
        <v/>
      </c>
      <c r="K76" s="17" t="str">
        <f t="shared" ref="K76:K77" si="61">IF($J76="X",0,"")</f>
        <v/>
      </c>
    </row>
    <row r="77" spans="1:11" ht="24" x14ac:dyDescent="0.25">
      <c r="A77" s="66"/>
      <c r="B77" s="41" t="str">
        <f>RUBRICA!A15</f>
        <v>11. Expone el tema utilizando un lenguaje técnico disciplinar al presentar la propuesta y responde evidenciando un manejo de la información. *</v>
      </c>
      <c r="C77" s="39" t="s">
        <v>7</v>
      </c>
      <c r="D77" s="17" t="str">
        <f t="shared" si="57"/>
        <v>X</v>
      </c>
      <c r="E77" s="17">
        <f>IF(D77="X",100*0.1,"")</f>
        <v>10</v>
      </c>
      <c r="F77" s="17" t="str">
        <f t="shared" si="58"/>
        <v/>
      </c>
      <c r="G77" s="17" t="str">
        <f>IF(F77="X",60*0.1,"")</f>
        <v/>
      </c>
      <c r="H77" s="17" t="str">
        <f t="shared" si="59"/>
        <v/>
      </c>
      <c r="I77" s="17" t="str">
        <f>IF(H77="X",30*0.1,"")</f>
        <v/>
      </c>
      <c r="J77" s="17" t="str">
        <f t="shared" si="60"/>
        <v/>
      </c>
      <c r="K77" s="17" t="str">
        <f t="shared" si="61"/>
        <v/>
      </c>
    </row>
    <row r="78" spans="1:11" x14ac:dyDescent="0.25">
      <c r="A78" s="66"/>
      <c r="B78" s="41" t="str">
        <f>RUBRICA!A17</f>
        <v>13. Colaboración y trabajo en equipo *</v>
      </c>
      <c r="C78" s="39" t="s">
        <v>7</v>
      </c>
      <c r="D78" s="17" t="str">
        <f>IF($C78=CL,"X","")</f>
        <v>X</v>
      </c>
      <c r="E78" s="17">
        <f>IF(D78="X",100*0.1,"")</f>
        <v>10</v>
      </c>
      <c r="F78" s="17" t="str">
        <f>IF($C78=L,"X","")</f>
        <v/>
      </c>
      <c r="G78" s="17" t="str">
        <f>IF(F78="X",60*0.1,"")</f>
        <v/>
      </c>
      <c r="H78" s="17" t="str">
        <f>IF($C78=ML,"X","")</f>
        <v/>
      </c>
      <c r="I78" s="17" t="str">
        <f>IF(H78="X",30*0.1,"")</f>
        <v/>
      </c>
      <c r="J78" s="17" t="str">
        <f>IF($C78=NL,"X","")</f>
        <v/>
      </c>
      <c r="K78" s="17" t="str">
        <f>IF($J78="X",0,"")</f>
        <v/>
      </c>
    </row>
    <row r="79" spans="1:11" ht="15.75" customHeight="1" x14ac:dyDescent="0.3">
      <c r="A79" s="66"/>
      <c r="B79" s="22" t="s">
        <v>17</v>
      </c>
      <c r="C79" s="19">
        <f>E79+G79+I79+K79</f>
        <v>30</v>
      </c>
      <c r="D79" s="20">
        <f>COUNTIF(D77:D78,"X")</f>
        <v>2</v>
      </c>
      <c r="E79" s="20">
        <f>SUM(E76:E78)</f>
        <v>30</v>
      </c>
      <c r="F79" s="20">
        <f t="shared" ref="F79:K79" si="62">SUM(F76:F78)</f>
        <v>0</v>
      </c>
      <c r="G79" s="20">
        <f t="shared" si="62"/>
        <v>0</v>
      </c>
      <c r="H79" s="20">
        <f t="shared" si="62"/>
        <v>0</v>
      </c>
      <c r="I79" s="20">
        <f t="shared" si="62"/>
        <v>0</v>
      </c>
      <c r="J79" s="20">
        <f t="shared" si="62"/>
        <v>0</v>
      </c>
      <c r="K79" s="20">
        <f t="shared" si="62"/>
        <v>0</v>
      </c>
    </row>
    <row r="80" spans="1:11" ht="15.75" customHeight="1" x14ac:dyDescent="0.3">
      <c r="A80" s="54"/>
      <c r="B80" s="18" t="s">
        <v>16</v>
      </c>
      <c r="C80" s="21">
        <f>VLOOKUP(C79,ESCALA_TRAB_EQUIP!A24:B84,2,FALSE)</f>
        <v>7</v>
      </c>
    </row>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53">
    <mergeCell ref="A72:A80"/>
    <mergeCell ref="B72:B73"/>
    <mergeCell ref="C72:K73"/>
    <mergeCell ref="C74:C75"/>
    <mergeCell ref="D74:K74"/>
    <mergeCell ref="D75:E75"/>
    <mergeCell ref="F75:G75"/>
    <mergeCell ref="H75:I75"/>
    <mergeCell ref="J75:K75"/>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8">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8"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 C76:C78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Alex Vargas Reyes</cp:lastModifiedBy>
  <dcterms:created xsi:type="dcterms:W3CDTF">2023-08-07T04:08:01Z</dcterms:created>
  <dcterms:modified xsi:type="dcterms:W3CDTF">2024-09-15T01:55:13Z</dcterms:modified>
</cp:coreProperties>
</file>