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tihan exel\TES KERJA EXCEL\ADMIN\Admin Ekspedisi\"/>
    </mc:Choice>
  </mc:AlternateContent>
  <xr:revisionPtr revIDLastSave="0" documentId="13_ncr:1_{B383789F-24F3-4A48-B569-D62A69B0E0F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F3" i="1"/>
  <c r="H4" i="1"/>
  <c r="H5" i="1"/>
  <c r="H6" i="1"/>
  <c r="H7" i="1"/>
  <c r="H8" i="1"/>
  <c r="H9" i="1"/>
  <c r="H10" i="1"/>
  <c r="H11" i="1"/>
  <c r="H12" i="1"/>
  <c r="H3" i="1"/>
  <c r="G3" i="1"/>
  <c r="G4" i="1"/>
  <c r="G5" i="1"/>
  <c r="G6" i="1"/>
  <c r="G7" i="1"/>
  <c r="G8" i="1"/>
  <c r="G9" i="1"/>
  <c r="G10" i="1"/>
  <c r="G11" i="1"/>
  <c r="G12" i="1"/>
  <c r="F4" i="1"/>
  <c r="F5" i="1"/>
  <c r="F6" i="1"/>
  <c r="F7" i="1"/>
  <c r="F8" i="1"/>
  <c r="F9" i="1"/>
  <c r="F10" i="1"/>
  <c r="F11" i="1"/>
  <c r="F1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<sst xmlns="http://schemas.openxmlformats.org/spreadsheetml/2006/main" count="94" uniqueCount="73">
  <si>
    <t>NO</t>
  </si>
  <si>
    <t>KODE KAPAL</t>
  </si>
  <si>
    <t>POSISI</t>
  </si>
  <si>
    <t>NAMA KAPAL</t>
  </si>
  <si>
    <t>AGEN</t>
  </si>
  <si>
    <t>BERANGKAT DARI</t>
  </si>
  <si>
    <t>TUJUAN</t>
  </si>
  <si>
    <t>BONGKAR</t>
  </si>
  <si>
    <t>MUAT</t>
  </si>
  <si>
    <t>BIAYA BONGKAR &amp; MUAT</t>
  </si>
  <si>
    <t>Golden Banner</t>
  </si>
  <si>
    <t>Bonita Ligh</t>
  </si>
  <si>
    <t>cemara laur 15</t>
  </si>
  <si>
    <t>Shamon Express</t>
  </si>
  <si>
    <t>Fortuna Afrika</t>
  </si>
  <si>
    <t>Tirta Kencana</t>
  </si>
  <si>
    <t>Unipius</t>
  </si>
  <si>
    <t>Total biaya bongkar dan muat</t>
  </si>
  <si>
    <t>Total biaya bongkar dan muat terbesar</t>
  </si>
  <si>
    <t>Total biaya bongkar dan muat terkecil</t>
  </si>
  <si>
    <t>Total biaya bongkar dan muat rata-rata</t>
  </si>
  <si>
    <t>Kode Kapal</t>
  </si>
  <si>
    <t>Posisi Kapal</t>
  </si>
  <si>
    <t>Agen</t>
  </si>
  <si>
    <t>BPE</t>
  </si>
  <si>
    <t>JSU</t>
  </si>
  <si>
    <t>MPA</t>
  </si>
  <si>
    <t>SSI</t>
  </si>
  <si>
    <t>Pelabuhan 1</t>
  </si>
  <si>
    <t>Berangkat</t>
  </si>
  <si>
    <t>Belawan</t>
  </si>
  <si>
    <t>Jakarta</t>
  </si>
  <si>
    <t>Medan</t>
  </si>
  <si>
    <t>Surabaya</t>
  </si>
  <si>
    <t>Pelabuhan 2</t>
  </si>
  <si>
    <t>Tujuan</t>
  </si>
  <si>
    <t>Pekan Baru</t>
  </si>
  <si>
    <t>Padang</t>
  </si>
  <si>
    <t>Singapura</t>
  </si>
  <si>
    <t>Pelabuhan 3</t>
  </si>
  <si>
    <t>Pelabuhan 4</t>
  </si>
  <si>
    <t>Bongkar</t>
  </si>
  <si>
    <t>Biaya Bongkar</t>
  </si>
  <si>
    <t>Biaya Muat</t>
  </si>
  <si>
    <t>Mobil</t>
  </si>
  <si>
    <t>Semen</t>
  </si>
  <si>
    <t>Gyosun</t>
  </si>
  <si>
    <t>Kertas</t>
  </si>
  <si>
    <t>Pasir Kwarsa</t>
  </si>
  <si>
    <t>Pupuk</t>
  </si>
  <si>
    <t>CPO</t>
  </si>
  <si>
    <t>Kaca Besi</t>
  </si>
  <si>
    <t>Tabel 1 Posisi kapal dan agen</t>
  </si>
  <si>
    <t>Tabel 2 berangkat dari dan tujuan ke</t>
  </si>
  <si>
    <t>Tabel 3 Bongkar</t>
  </si>
  <si>
    <t>Tabel 4 Muat</t>
  </si>
  <si>
    <t>Tabel 5 Biaya bongkar &amp; Muat</t>
  </si>
  <si>
    <t>Kevin</t>
  </si>
  <si>
    <t>William</t>
  </si>
  <si>
    <t>Daniel</t>
  </si>
  <si>
    <t>Michael</t>
  </si>
  <si>
    <t>Tempat</t>
  </si>
  <si>
    <t>Muat</t>
  </si>
  <si>
    <t>1-GB-SSI</t>
  </si>
  <si>
    <t>2-BL-BPE</t>
  </si>
  <si>
    <t>4-CL-MPA</t>
  </si>
  <si>
    <t>1-SE-SSI</t>
  </si>
  <si>
    <t>1-FA-JSU</t>
  </si>
  <si>
    <t>2-TK-JSU</t>
  </si>
  <si>
    <t>3-UN-BPE</t>
  </si>
  <si>
    <t>2-CL-MPA</t>
  </si>
  <si>
    <t>VIDEO PEMBAHASAN</t>
  </si>
  <si>
    <t>https://youtu.be/MuB7O3QnHO0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</si>
</sst>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5" fontId="2" fillId="0" borderId="1" xfId="1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MuB7O3QnHO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K30"/>
  <sheetViews>
    <sheetView tabSelected="1" topLeftCell="A14" zoomScale="86" zoomScaleNormal="86" workbookViewId="0">
      <selection activeCell="K17" sqref="K17"/>
    </sheetView>
  </sheetViews>
  <sheetFormatPr defaultRowHeight="16.5" x14ac:dyDescent="0.3"/>
  <cols>
    <col min="1" max="1" width="0.85546875" style="1" customWidth="1"/>
    <col min="2" max="2" width="6.28515625" style="1" customWidth="1"/>
    <col min="3" max="3" width="14.7109375" style="1" bestFit="1" customWidth="1"/>
    <col min="4" max="4" width="15.7109375" style="1" customWidth="1"/>
    <col min="5" max="5" width="18.42578125" style="1" customWidth="1"/>
    <col min="6" max="6" width="21" style="1" customWidth="1"/>
    <col min="7" max="7" width="15.7109375" style="1" customWidth="1"/>
    <col min="8" max="8" width="13.42578125" style="1" customWidth="1"/>
    <col min="9" max="9" width="14.28515625" style="1" customWidth="1"/>
    <col min="10" max="10" width="15.5703125" style="1" bestFit="1" customWidth="1"/>
    <col min="11" max="11" width="26.5703125" style="1" customWidth="1"/>
    <col min="12" max="16384" width="9.140625" style="1"/>
  </cols>
  <sheetData>
    <row r="1" spans="2:11" ht="18.75" customHeight="1" x14ac:dyDescent="0.3">
      <c r="C1" s="18" t="s">
        <v>71</v>
      </c>
      <c r="D1" s="18"/>
      <c r="E1" s="19" t="s">
        <v>72</v>
      </c>
      <c r="F1" s="19"/>
    </row>
    <row r="2" spans="2:11" ht="45.75" customHeight="1" x14ac:dyDescent="0.3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</row>
    <row r="3" spans="2:11" x14ac:dyDescent="0.3">
      <c r="B3" s="2">
        <v>1</v>
      </c>
      <c r="C3" s="2" t="s">
        <v>63</v>
      </c>
      <c r="D3" s="11" t="str">
        <f>VLOOKUP(VALUE(LEFT(C3,1)),$C$19:$E$23,2,0)</f>
        <v>Pelabuhan 1</v>
      </c>
      <c r="E3" s="11" t="s">
        <v>10</v>
      </c>
      <c r="F3" s="11" t="str">
        <f>VLOOKUP(VALUE(LEFT(C3,1)),$C$19:$E$23,3,0)</f>
        <v>Kevin</v>
      </c>
      <c r="G3" s="11" t="str">
        <f>HLOOKUP(RIGHT(C3,3),$G$19:$K$21,2,0)</f>
        <v>Surabaya</v>
      </c>
      <c r="H3" s="11" t="str">
        <f>HLOOKUP(RIGHT(C3,3),$G$19:$K$21,3,0)</f>
        <v>Singapura</v>
      </c>
      <c r="I3" s="11" t="str">
        <f>VLOOKUP(G3,$C$26:$D$30,2,0)</f>
        <v>Mobil</v>
      </c>
      <c r="J3" s="11" t="str">
        <f>VLOOKUP(H3,$F$26:$G$30,2,0)</f>
        <v>Semen</v>
      </c>
      <c r="K3" s="14">
        <f>VLOOKUP(D3,$I$26:$K$30,2,0)+VLOOKUP(D3,$I$26:$K$30,3,0)</f>
        <v>675000</v>
      </c>
    </row>
    <row r="4" spans="2:11" x14ac:dyDescent="0.3">
      <c r="B4" s="2">
        <v>2</v>
      </c>
      <c r="C4" s="2" t="s">
        <v>64</v>
      </c>
      <c r="D4" s="11" t="str">
        <f t="shared" ref="D4:D12" si="0">VLOOKUP(VALUE(LEFT(C4,1)),$C$19:$E$23,2,0)</f>
        <v>Pelabuhan 2</v>
      </c>
      <c r="E4" s="11" t="s">
        <v>11</v>
      </c>
      <c r="F4" s="11" t="str">
        <f t="shared" ref="F4:F12" si="1">VLOOKUP(VALUE(LEFT(C4,1)),$C$19:$E$23,3,0)</f>
        <v>William</v>
      </c>
      <c r="G4" s="11" t="str">
        <f t="shared" ref="G4:G12" si="2">HLOOKUP(RIGHT(C4,3),$G$19:$K$21,2,0)</f>
        <v>Belawan</v>
      </c>
      <c r="H4" s="11" t="str">
        <f t="shared" ref="H4:H12" si="3">HLOOKUP(RIGHT(C4,3),$G$19:$K$21,3,0)</f>
        <v>Pekan Baru</v>
      </c>
      <c r="I4" s="11" t="str">
        <f t="shared" ref="I4:I12" si="4">VLOOKUP(G4,$C$26:$D$30,2,0)</f>
        <v>Gyosun</v>
      </c>
      <c r="J4" s="11" t="str">
        <f t="shared" ref="J4:J12" si="5">VLOOKUP(H4,$F$26:$G$30,2,0)</f>
        <v>Kertas</v>
      </c>
      <c r="K4" s="14">
        <f t="shared" ref="K4:K12" si="6">VLOOKUP(D4,$I$26:$K$30,2,0)+VLOOKUP(D4,$I$26:$K$30,3,0)</f>
        <v>1150000</v>
      </c>
    </row>
    <row r="5" spans="2:11" x14ac:dyDescent="0.3">
      <c r="B5" s="2">
        <v>3</v>
      </c>
      <c r="C5" s="2" t="s">
        <v>65</v>
      </c>
      <c r="D5" s="11" t="str">
        <f t="shared" si="0"/>
        <v>Pelabuhan 4</v>
      </c>
      <c r="E5" s="11" t="s">
        <v>12</v>
      </c>
      <c r="F5" s="11" t="str">
        <f t="shared" si="1"/>
        <v>Michael</v>
      </c>
      <c r="G5" s="11" t="str">
        <f t="shared" si="2"/>
        <v>Medan</v>
      </c>
      <c r="H5" s="11" t="str">
        <f t="shared" si="3"/>
        <v>Padang</v>
      </c>
      <c r="I5" s="11" t="str">
        <f t="shared" si="4"/>
        <v>Pasir Kwarsa</v>
      </c>
      <c r="J5" s="11" t="str">
        <f t="shared" si="5"/>
        <v>Pupuk</v>
      </c>
      <c r="K5" s="14">
        <f t="shared" si="6"/>
        <v>1250000</v>
      </c>
    </row>
    <row r="6" spans="2:11" x14ac:dyDescent="0.3">
      <c r="B6" s="2">
        <v>4</v>
      </c>
      <c r="C6" s="2" t="s">
        <v>66</v>
      </c>
      <c r="D6" s="11" t="str">
        <f t="shared" si="0"/>
        <v>Pelabuhan 1</v>
      </c>
      <c r="E6" s="11" t="s">
        <v>13</v>
      </c>
      <c r="F6" s="11" t="str">
        <f t="shared" si="1"/>
        <v>Kevin</v>
      </c>
      <c r="G6" s="11" t="str">
        <f t="shared" si="2"/>
        <v>Surabaya</v>
      </c>
      <c r="H6" s="11" t="str">
        <f t="shared" si="3"/>
        <v>Singapura</v>
      </c>
      <c r="I6" s="11" t="str">
        <f t="shared" si="4"/>
        <v>Mobil</v>
      </c>
      <c r="J6" s="11" t="str">
        <f t="shared" si="5"/>
        <v>Semen</v>
      </c>
      <c r="K6" s="14">
        <f t="shared" si="6"/>
        <v>675000</v>
      </c>
    </row>
    <row r="7" spans="2:11" x14ac:dyDescent="0.3">
      <c r="B7" s="2">
        <v>5</v>
      </c>
      <c r="C7" s="2" t="s">
        <v>67</v>
      </c>
      <c r="D7" s="11" t="str">
        <f t="shared" si="0"/>
        <v>Pelabuhan 1</v>
      </c>
      <c r="E7" s="11" t="s">
        <v>14</v>
      </c>
      <c r="F7" s="11" t="str">
        <f t="shared" si="1"/>
        <v>Kevin</v>
      </c>
      <c r="G7" s="11" t="str">
        <f t="shared" si="2"/>
        <v>Jakarta</v>
      </c>
      <c r="H7" s="11" t="str">
        <f t="shared" si="3"/>
        <v>Surabaya</v>
      </c>
      <c r="I7" s="11" t="str">
        <f t="shared" si="4"/>
        <v>CPO</v>
      </c>
      <c r="J7" s="11" t="str">
        <f t="shared" si="5"/>
        <v>Kaca Besi</v>
      </c>
      <c r="K7" s="14">
        <f t="shared" si="6"/>
        <v>675000</v>
      </c>
    </row>
    <row r="8" spans="2:11" x14ac:dyDescent="0.3">
      <c r="B8" s="2">
        <v>6</v>
      </c>
      <c r="C8" s="2" t="s">
        <v>68</v>
      </c>
      <c r="D8" s="11" t="str">
        <f t="shared" si="0"/>
        <v>Pelabuhan 2</v>
      </c>
      <c r="E8" s="11" t="s">
        <v>15</v>
      </c>
      <c r="F8" s="11" t="str">
        <f t="shared" si="1"/>
        <v>William</v>
      </c>
      <c r="G8" s="11" t="str">
        <f t="shared" si="2"/>
        <v>Jakarta</v>
      </c>
      <c r="H8" s="11" t="str">
        <f t="shared" si="3"/>
        <v>Surabaya</v>
      </c>
      <c r="I8" s="11" t="str">
        <f t="shared" si="4"/>
        <v>CPO</v>
      </c>
      <c r="J8" s="11" t="str">
        <f t="shared" si="5"/>
        <v>Kaca Besi</v>
      </c>
      <c r="K8" s="14">
        <f t="shared" si="6"/>
        <v>1150000</v>
      </c>
    </row>
    <row r="9" spans="2:11" x14ac:dyDescent="0.3">
      <c r="B9" s="2">
        <v>7</v>
      </c>
      <c r="C9" s="2" t="s">
        <v>69</v>
      </c>
      <c r="D9" s="11" t="str">
        <f t="shared" si="0"/>
        <v>Pelabuhan 3</v>
      </c>
      <c r="E9" s="11" t="s">
        <v>16</v>
      </c>
      <c r="F9" s="11" t="str">
        <f t="shared" si="1"/>
        <v>Daniel</v>
      </c>
      <c r="G9" s="11" t="str">
        <f t="shared" si="2"/>
        <v>Belawan</v>
      </c>
      <c r="H9" s="11" t="str">
        <f t="shared" si="3"/>
        <v>Pekan Baru</v>
      </c>
      <c r="I9" s="11" t="str">
        <f t="shared" si="4"/>
        <v>Gyosun</v>
      </c>
      <c r="J9" s="11" t="str">
        <f t="shared" si="5"/>
        <v>Kertas</v>
      </c>
      <c r="K9" s="14">
        <f t="shared" si="6"/>
        <v>900000</v>
      </c>
    </row>
    <row r="10" spans="2:11" x14ac:dyDescent="0.3">
      <c r="B10" s="2">
        <v>8</v>
      </c>
      <c r="C10" s="2" t="s">
        <v>64</v>
      </c>
      <c r="D10" s="11" t="str">
        <f t="shared" si="0"/>
        <v>Pelabuhan 2</v>
      </c>
      <c r="E10" s="11" t="s">
        <v>11</v>
      </c>
      <c r="F10" s="11" t="str">
        <f t="shared" si="1"/>
        <v>William</v>
      </c>
      <c r="G10" s="11" t="str">
        <f t="shared" si="2"/>
        <v>Belawan</v>
      </c>
      <c r="H10" s="11" t="str">
        <f t="shared" si="3"/>
        <v>Pekan Baru</v>
      </c>
      <c r="I10" s="11" t="str">
        <f t="shared" si="4"/>
        <v>Gyosun</v>
      </c>
      <c r="J10" s="11" t="str">
        <f t="shared" si="5"/>
        <v>Kertas</v>
      </c>
      <c r="K10" s="14">
        <f t="shared" si="6"/>
        <v>1150000</v>
      </c>
    </row>
    <row r="11" spans="2:11" x14ac:dyDescent="0.3">
      <c r="B11" s="2">
        <v>9</v>
      </c>
      <c r="C11" s="2" t="s">
        <v>70</v>
      </c>
      <c r="D11" s="11" t="str">
        <f t="shared" si="0"/>
        <v>Pelabuhan 2</v>
      </c>
      <c r="E11" s="11" t="s">
        <v>12</v>
      </c>
      <c r="F11" s="11" t="str">
        <f t="shared" si="1"/>
        <v>William</v>
      </c>
      <c r="G11" s="11" t="str">
        <f t="shared" si="2"/>
        <v>Medan</v>
      </c>
      <c r="H11" s="11" t="str">
        <f t="shared" si="3"/>
        <v>Padang</v>
      </c>
      <c r="I11" s="11" t="str">
        <f t="shared" si="4"/>
        <v>Pasir Kwarsa</v>
      </c>
      <c r="J11" s="11" t="str">
        <f t="shared" si="5"/>
        <v>Pupuk</v>
      </c>
      <c r="K11" s="14">
        <f t="shared" si="6"/>
        <v>1150000</v>
      </c>
    </row>
    <row r="12" spans="2:11" x14ac:dyDescent="0.3">
      <c r="B12" s="2">
        <v>10</v>
      </c>
      <c r="C12" s="2" t="s">
        <v>64</v>
      </c>
      <c r="D12" s="11" t="str">
        <f t="shared" si="0"/>
        <v>Pelabuhan 2</v>
      </c>
      <c r="E12" s="11" t="s">
        <v>11</v>
      </c>
      <c r="F12" s="11" t="str">
        <f t="shared" si="1"/>
        <v>William</v>
      </c>
      <c r="G12" s="11" t="str">
        <f t="shared" si="2"/>
        <v>Belawan</v>
      </c>
      <c r="H12" s="11" t="str">
        <f t="shared" si="3"/>
        <v>Pekan Baru</v>
      </c>
      <c r="I12" s="11" t="str">
        <f t="shared" si="4"/>
        <v>Gyosun</v>
      </c>
      <c r="J12" s="11" t="str">
        <f t="shared" si="5"/>
        <v>Kertas</v>
      </c>
      <c r="K12" s="14">
        <f t="shared" si="6"/>
        <v>1150000</v>
      </c>
    </row>
    <row r="13" spans="2:11" x14ac:dyDescent="0.3">
      <c r="D13" s="16"/>
      <c r="G13" s="21" t="s">
        <v>17</v>
      </c>
      <c r="H13" s="22"/>
      <c r="I13" s="22"/>
      <c r="J13" s="23"/>
      <c r="K13" s="15">
        <f>SUM(K3:K12)</f>
        <v>9925000</v>
      </c>
    </row>
    <row r="14" spans="2:11" x14ac:dyDescent="0.3">
      <c r="D14" s="16"/>
      <c r="G14" s="21" t="s">
        <v>18</v>
      </c>
      <c r="H14" s="22"/>
      <c r="I14" s="22"/>
      <c r="J14" s="23"/>
      <c r="K14" s="15">
        <f>MAX(K3:K12)</f>
        <v>1250000</v>
      </c>
    </row>
    <row r="15" spans="2:11" x14ac:dyDescent="0.3">
      <c r="D15" s="16"/>
      <c r="G15" s="21" t="s">
        <v>19</v>
      </c>
      <c r="H15" s="22"/>
      <c r="I15" s="22"/>
      <c r="J15" s="23"/>
      <c r="K15" s="15">
        <f>MIN(K3:K12)</f>
        <v>675000</v>
      </c>
    </row>
    <row r="16" spans="2:11" x14ac:dyDescent="0.3">
      <c r="D16" s="16"/>
      <c r="G16" s="21" t="s">
        <v>20</v>
      </c>
      <c r="H16" s="22"/>
      <c r="I16" s="22"/>
      <c r="J16" s="23"/>
      <c r="K16" s="15">
        <f>AVERAGE(K3:K12)</f>
        <v>992500</v>
      </c>
    </row>
    <row r="17" spans="3:11" x14ac:dyDescent="0.3">
      <c r="D17" s="17"/>
    </row>
    <row r="18" spans="3:11" x14ac:dyDescent="0.3">
      <c r="C18" s="20" t="s">
        <v>52</v>
      </c>
      <c r="D18" s="18"/>
      <c r="E18" s="18"/>
      <c r="G18" s="20" t="s">
        <v>53</v>
      </c>
      <c r="H18" s="18"/>
      <c r="I18" s="18"/>
      <c r="J18" s="18"/>
      <c r="K18" s="18"/>
    </row>
    <row r="19" spans="3:11" x14ac:dyDescent="0.3">
      <c r="C19" s="6" t="s">
        <v>21</v>
      </c>
      <c r="D19" s="6" t="s">
        <v>22</v>
      </c>
      <c r="E19" s="6" t="s">
        <v>23</v>
      </c>
      <c r="G19" s="8" t="s">
        <v>21</v>
      </c>
      <c r="H19" s="3" t="s">
        <v>24</v>
      </c>
      <c r="I19" s="3" t="s">
        <v>25</v>
      </c>
      <c r="J19" s="3" t="s">
        <v>26</v>
      </c>
      <c r="K19" s="3" t="s">
        <v>27</v>
      </c>
    </row>
    <row r="20" spans="3:11" x14ac:dyDescent="0.3">
      <c r="C20" s="2">
        <v>1</v>
      </c>
      <c r="D20" s="2" t="s">
        <v>28</v>
      </c>
      <c r="E20" s="2" t="s">
        <v>57</v>
      </c>
      <c r="G20" s="7" t="s">
        <v>29</v>
      </c>
      <c r="H20" s="2" t="s">
        <v>30</v>
      </c>
      <c r="I20" s="2" t="s">
        <v>31</v>
      </c>
      <c r="J20" s="2" t="s">
        <v>32</v>
      </c>
      <c r="K20" s="2" t="s">
        <v>33</v>
      </c>
    </row>
    <row r="21" spans="3:11" x14ac:dyDescent="0.3">
      <c r="C21" s="2">
        <v>2</v>
      </c>
      <c r="D21" s="2" t="s">
        <v>34</v>
      </c>
      <c r="E21" s="2" t="s">
        <v>58</v>
      </c>
      <c r="G21" s="7" t="s">
        <v>35</v>
      </c>
      <c r="H21" s="2" t="s">
        <v>36</v>
      </c>
      <c r="I21" s="2" t="s">
        <v>33</v>
      </c>
      <c r="J21" s="2" t="s">
        <v>37</v>
      </c>
      <c r="K21" s="2" t="s">
        <v>38</v>
      </c>
    </row>
    <row r="22" spans="3:11" x14ac:dyDescent="0.3">
      <c r="C22" s="2">
        <v>3</v>
      </c>
      <c r="D22" s="2" t="s">
        <v>39</v>
      </c>
      <c r="E22" s="2" t="s">
        <v>59</v>
      </c>
    </row>
    <row r="23" spans="3:11" x14ac:dyDescent="0.3">
      <c r="C23" s="2">
        <v>4</v>
      </c>
      <c r="D23" s="2" t="s">
        <v>40</v>
      </c>
      <c r="E23" s="2" t="s">
        <v>60</v>
      </c>
    </row>
    <row r="25" spans="3:11" x14ac:dyDescent="0.3">
      <c r="C25" s="18" t="s">
        <v>54</v>
      </c>
      <c r="D25" s="18"/>
      <c r="F25" s="18" t="s">
        <v>55</v>
      </c>
      <c r="G25" s="18"/>
      <c r="I25" s="18" t="s">
        <v>56</v>
      </c>
      <c r="J25" s="18"/>
    </row>
    <row r="26" spans="3:11" x14ac:dyDescent="0.3">
      <c r="C26" s="6" t="s">
        <v>29</v>
      </c>
      <c r="D26" s="6" t="s">
        <v>41</v>
      </c>
      <c r="F26" s="13" t="s">
        <v>61</v>
      </c>
      <c r="G26" s="13" t="s">
        <v>62</v>
      </c>
      <c r="I26" s="9" t="s">
        <v>22</v>
      </c>
      <c r="J26" s="9" t="s">
        <v>42</v>
      </c>
      <c r="K26" s="9" t="s">
        <v>43</v>
      </c>
    </row>
    <row r="27" spans="3:11" x14ac:dyDescent="0.3">
      <c r="C27" s="4" t="s">
        <v>33</v>
      </c>
      <c r="D27" s="2" t="s">
        <v>44</v>
      </c>
      <c r="F27" s="4" t="s">
        <v>38</v>
      </c>
      <c r="G27" s="12" t="s">
        <v>45</v>
      </c>
      <c r="I27" s="4" t="s">
        <v>28</v>
      </c>
      <c r="J27" s="5">
        <v>300000</v>
      </c>
      <c r="K27" s="5">
        <v>375000</v>
      </c>
    </row>
    <row r="28" spans="3:11" x14ac:dyDescent="0.3">
      <c r="C28" s="4" t="s">
        <v>30</v>
      </c>
      <c r="D28" s="2" t="s">
        <v>46</v>
      </c>
      <c r="F28" s="4" t="s">
        <v>36</v>
      </c>
      <c r="G28" s="12" t="s">
        <v>47</v>
      </c>
      <c r="I28" s="4" t="s">
        <v>34</v>
      </c>
      <c r="J28" s="5">
        <v>500000</v>
      </c>
      <c r="K28" s="5">
        <v>650000</v>
      </c>
    </row>
    <row r="29" spans="3:11" x14ac:dyDescent="0.3">
      <c r="C29" s="4" t="s">
        <v>32</v>
      </c>
      <c r="D29" s="2" t="s">
        <v>48</v>
      </c>
      <c r="F29" s="4" t="s">
        <v>37</v>
      </c>
      <c r="G29" s="12" t="s">
        <v>49</v>
      </c>
      <c r="I29" s="4" t="s">
        <v>39</v>
      </c>
      <c r="J29" s="5">
        <v>400000</v>
      </c>
      <c r="K29" s="5">
        <v>500000</v>
      </c>
    </row>
    <row r="30" spans="3:11" x14ac:dyDescent="0.3">
      <c r="C30" s="4" t="s">
        <v>31</v>
      </c>
      <c r="D30" s="2" t="s">
        <v>50</v>
      </c>
      <c r="F30" s="4" t="s">
        <v>33</v>
      </c>
      <c r="G30" s="12" t="s">
        <v>51</v>
      </c>
      <c r="I30" s="4" t="s">
        <v>40</v>
      </c>
      <c r="J30" s="5">
        <v>700000</v>
      </c>
      <c r="K30" s="5">
        <v>550000</v>
      </c>
    </row>
  </sheetData>
  <mergeCells count="11">
    <mergeCell ref="C1:D1"/>
    <mergeCell ref="E1:F1"/>
    <mergeCell ref="C18:E18"/>
    <mergeCell ref="I25:J25"/>
    <mergeCell ref="G13:J13"/>
    <mergeCell ref="G14:J14"/>
    <mergeCell ref="G15:J15"/>
    <mergeCell ref="G16:J16"/>
    <mergeCell ref="G18:K18"/>
    <mergeCell ref="C25:D25"/>
    <mergeCell ref="F25:G25"/>
  </mergeCells>
  <hyperlinks>
    <hyperlink ref="E1" r:id="rId1" xr:uid="{D1D45D0A-9CAF-4F24-BAD5-1F938FCC322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</dc:creator>
  <cp:lastModifiedBy>T480-PC</cp:lastModifiedBy>
  <dcterms:created xsi:type="dcterms:W3CDTF">2018-02-18T01:23:36Z</dcterms:created>
  <dcterms:modified xsi:type="dcterms:W3CDTF">2024-08-28T12:31:18Z</dcterms:modified>
</cp:coreProperties>
</file>