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tihan exel\TES KERJA EXCEL\ADMIN\Admin Keuangan\"/>
    </mc:Choice>
  </mc:AlternateContent>
  <xr:revisionPtr revIDLastSave="0" documentId="13_ncr:1_{0572FD22-601A-4A1B-902B-8E034D552DB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al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4" l="1"/>
  <c r="K19" i="4"/>
  <c r="K18" i="4"/>
  <c r="K17" i="4"/>
  <c r="F19" i="4"/>
  <c r="F20" i="4"/>
  <c r="F18" i="4"/>
  <c r="E19" i="4"/>
  <c r="E20" i="4"/>
  <c r="E18" i="4"/>
  <c r="K4" i="4"/>
  <c r="I4" i="4"/>
  <c r="J4" i="4"/>
  <c r="L5" i="4"/>
  <c r="L6" i="4"/>
  <c r="L7" i="4"/>
  <c r="L8" i="4"/>
  <c r="L9" i="4"/>
  <c r="L10" i="4"/>
  <c r="L11" i="4"/>
  <c r="L12" i="4"/>
  <c r="L13" i="4"/>
  <c r="L14" i="4"/>
  <c r="L15" i="4"/>
  <c r="H4" i="4"/>
  <c r="K5" i="4"/>
  <c r="K6" i="4"/>
  <c r="K7" i="4"/>
  <c r="K8" i="4"/>
  <c r="K9" i="4"/>
  <c r="K10" i="4"/>
  <c r="K11" i="4"/>
  <c r="K12" i="4"/>
  <c r="K13" i="4"/>
  <c r="K14" i="4"/>
  <c r="K15" i="4"/>
  <c r="J5" i="4"/>
  <c r="J6" i="4"/>
  <c r="J7" i="4"/>
  <c r="J8" i="4"/>
  <c r="J9" i="4"/>
  <c r="J10" i="4"/>
  <c r="J11" i="4"/>
  <c r="J12" i="4"/>
  <c r="J13" i="4"/>
  <c r="J14" i="4"/>
  <c r="J15" i="4"/>
  <c r="I5" i="4"/>
  <c r="I6" i="4"/>
  <c r="I7" i="4"/>
  <c r="I8" i="4"/>
  <c r="I9" i="4"/>
  <c r="I10" i="4"/>
  <c r="I11" i="4"/>
  <c r="I12" i="4"/>
  <c r="I13" i="4"/>
  <c r="I14" i="4"/>
  <c r="I15" i="4"/>
  <c r="H5" i="4"/>
  <c r="H6" i="4"/>
  <c r="H7" i="4"/>
  <c r="H8" i="4"/>
  <c r="H9" i="4"/>
  <c r="H10" i="4"/>
  <c r="H11" i="4"/>
  <c r="H12" i="4"/>
  <c r="H13" i="4"/>
  <c r="H14" i="4"/>
  <c r="H15" i="4"/>
  <c r="G5" i="4"/>
  <c r="G6" i="4"/>
  <c r="G7" i="4"/>
  <c r="G8" i="4"/>
  <c r="G9" i="4"/>
  <c r="G10" i="4"/>
  <c r="G11" i="4"/>
  <c r="G12" i="4"/>
  <c r="G13" i="4"/>
  <c r="G14" i="4"/>
  <c r="G15" i="4"/>
  <c r="G4" i="4"/>
  <c r="F5" i="4"/>
  <c r="F6" i="4"/>
  <c r="F7" i="4"/>
  <c r="F8" i="4"/>
  <c r="F9" i="4"/>
  <c r="F10" i="4"/>
  <c r="F11" i="4"/>
  <c r="F12" i="4"/>
  <c r="F13" i="4"/>
  <c r="F14" i="4"/>
  <c r="F15" i="4"/>
  <c r="F4" i="4"/>
  <c r="L4" i="4" l="1"/>
</calcChain>
</file>

<file path=xl/sharedStrings.xml><?xml version="1.0" encoding="utf-8"?>
<sst xmlns="http://schemas.openxmlformats.org/spreadsheetml/2006/main" count="71" uniqueCount="62">
  <si>
    <t>REKAPITULASI PENJUALAN RUMAH</t>
  </si>
  <si>
    <t>LAPORAN</t>
  </si>
  <si>
    <t>NO</t>
  </si>
  <si>
    <t>KODE TIPE</t>
  </si>
  <si>
    <t>NAMA PEMBELI</t>
  </si>
  <si>
    <t>TANGGAL PEMBELIAN</t>
  </si>
  <si>
    <t>LUAS BANGUNAN</t>
  </si>
  <si>
    <t>LUAS TANAH</t>
  </si>
  <si>
    <t>HARGA TANAH</t>
  </si>
  <si>
    <t>HARGA BANGUNAN</t>
  </si>
  <si>
    <t>HARGA RUMAH</t>
  </si>
  <si>
    <t>R-135/158-M</t>
  </si>
  <si>
    <t>M-180/215-L</t>
  </si>
  <si>
    <t>R-090/116-S</t>
  </si>
  <si>
    <t>K-135/158-M</t>
  </si>
  <si>
    <t>K-090/116-S</t>
  </si>
  <si>
    <t>M-135/158-M</t>
  </si>
  <si>
    <t>R-180/215-L</t>
  </si>
  <si>
    <t>K-180/215-L</t>
  </si>
  <si>
    <t>REKAPITULASI RUMAH</t>
  </si>
  <si>
    <t>JUMLAH RUMAH</t>
  </si>
  <si>
    <t>TIPE RUMAH</t>
  </si>
  <si>
    <t>TOTAL HARGA RUMAH</t>
  </si>
  <si>
    <t>RUBY</t>
  </si>
  <si>
    <t>MUTIARA</t>
  </si>
  <si>
    <t>KRISTAL</t>
  </si>
  <si>
    <t>HARGA RUMAH TERTINGGI</t>
  </si>
  <si>
    <t>HARGA RUMAH TERENDAH</t>
  </si>
  <si>
    <t>RATA-RATA HARGA RUMAH</t>
  </si>
  <si>
    <t>KETENTUAN :</t>
  </si>
  <si>
    <t>KODE HARGA</t>
  </si>
  <si>
    <t>S</t>
  </si>
  <si>
    <t>M</t>
  </si>
  <si>
    <t>L</t>
  </si>
  <si>
    <t>HARGA</t>
  </si>
  <si>
    <t>TABEL HARGA TANAH per-M2</t>
  </si>
  <si>
    <t xml:space="preserve">LUAS TANAH M2 </t>
  </si>
  <si>
    <t>Daniel</t>
  </si>
  <si>
    <t>Kevin</t>
  </si>
  <si>
    <t>William</t>
  </si>
  <si>
    <t>Siska</t>
  </si>
  <si>
    <t>Syafira</t>
  </si>
  <si>
    <t>Anzi</t>
  </si>
  <si>
    <t>Budi</t>
  </si>
  <si>
    <t>Alex</t>
  </si>
  <si>
    <t>Robert</t>
  </si>
  <si>
    <t>Zidan</t>
  </si>
  <si>
    <t>Zahra</t>
  </si>
  <si>
    <t>Natasya</t>
  </si>
  <si>
    <r>
      <t xml:space="preserve">2. </t>
    </r>
    <r>
      <rPr>
        <b/>
        <sz val="11"/>
        <color theme="1"/>
        <rFont val="Yu Gothic UI Semibold"/>
        <family val="2"/>
      </rPr>
      <t>LUAS BANGUNAN</t>
    </r>
    <r>
      <rPr>
        <sz val="11"/>
        <color theme="1"/>
        <rFont val="Yu Gothic UI Semibold"/>
        <family val="2"/>
      </rPr>
      <t xml:space="preserve"> diisi berdasarkan karakter ketiga dari KODE TIPE (XXX)</t>
    </r>
  </si>
  <si>
    <r>
      <t xml:space="preserve">3. </t>
    </r>
    <r>
      <rPr>
        <b/>
        <sz val="11"/>
        <color theme="1"/>
        <rFont val="Yu Gothic UI Semibold"/>
        <family val="2"/>
      </rPr>
      <t>LUAS TANAH</t>
    </r>
    <r>
      <rPr>
        <sz val="11"/>
        <color theme="1"/>
        <rFont val="Yu Gothic UI Semibold"/>
        <family val="2"/>
      </rPr>
      <t xml:space="preserve"> diisi berdasarkan karakter ketujuh dari KODE TIPE (XXX)</t>
    </r>
  </si>
  <si>
    <t>TABEL HARGA BANGUNAN per-M2</t>
  </si>
  <si>
    <t>BIAYA NOTARIS</t>
  </si>
  <si>
    <r>
      <t xml:space="preserve">1. </t>
    </r>
    <r>
      <rPr>
        <b/>
        <sz val="11"/>
        <color theme="1"/>
        <rFont val="Yu Gothic UI Semibold"/>
        <family val="2"/>
      </rPr>
      <t>TIPE RUMAH</t>
    </r>
    <r>
      <rPr>
        <sz val="11"/>
        <color theme="1"/>
        <rFont val="Yu Gothic UI Semibold"/>
        <family val="2"/>
      </rPr>
      <t xml:space="preserve"> diisi berdasarkan karakter pertama dari KODE TIPE (X), jika R maka Ruby, jika K maka Kristal, jika M maka Mutiara</t>
    </r>
  </si>
  <si>
    <t xml:space="preserve">    Biaya Sertifikat dikenakan 2,5% dari Harga Tanah</t>
  </si>
  <si>
    <r>
      <t xml:space="preserve">7. </t>
    </r>
    <r>
      <rPr>
        <b/>
        <sz val="11"/>
        <color theme="1"/>
        <rFont val="Yu Gothic UI Semibold"/>
        <family val="2"/>
      </rPr>
      <t>BIAYA NOTARIS</t>
    </r>
    <r>
      <rPr>
        <sz val="11"/>
        <color theme="1"/>
        <rFont val="Yu Gothic UI Semibold"/>
        <family val="2"/>
      </rPr>
      <t xml:space="preserve"> diisi dengan ketentuan :</t>
    </r>
  </si>
  <si>
    <r>
      <rPr>
        <b/>
        <sz val="11"/>
        <color theme="1"/>
        <rFont val="Yu Gothic UI Semibold"/>
        <family val="2"/>
      </rPr>
      <t>4. HARGA TANAH</t>
    </r>
    <r>
      <rPr>
        <sz val="11"/>
        <color theme="1"/>
        <rFont val="Yu Gothic UI Semibold"/>
        <family val="2"/>
      </rPr>
      <t xml:space="preserve"> diisi menggunakan menggunakan Formula</t>
    </r>
  </si>
  <si>
    <r>
      <t xml:space="preserve">6. </t>
    </r>
    <r>
      <rPr>
        <b/>
        <sz val="11"/>
        <color theme="1"/>
        <rFont val="Yu Gothic UI Semibold"/>
        <family val="2"/>
      </rPr>
      <t>HARGA BANGUNAN</t>
    </r>
    <r>
      <rPr>
        <sz val="11"/>
        <color theme="1"/>
        <rFont val="Yu Gothic UI Semibold"/>
        <family val="2"/>
      </rPr>
      <t xml:space="preserve"> diisi Menggunakan Formula</t>
    </r>
  </si>
  <si>
    <t xml:space="preserve">    Berdasarkan dari Tabel HARGA TANAH dengan mengikuti data LUAS TANAH sesuai TIPE RUMAH</t>
  </si>
  <si>
    <t xml:space="preserve">   Berdasarkan Tabel HARGA BANGUNAN sesuai Kode Harga Bangunan</t>
  </si>
  <si>
    <t>https://youtu.be/LyRPv7tSchw</t>
  </si>
  <si>
    <t>Vidio Pembahasan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</si>
</sst>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4" formatCode="_-&quot;Rp&quot;* #,##0.00_-;\-&quot;Rp&quot;* #,##0.00_-;_-&quot;Rp&quot;* &quot;-&quot;??_-;_-@_-"/>
    <numFmt numFmtId="164" formatCode="_(* #,##0.00_);_(* \(#,##0.00\);_(* &quot;-&quot;??_);_(@_)"/>
    <numFmt numFmtId="165" formatCode="[$-421]dd\ mmmm\ yyyy;@"/>
    <numFmt numFmtId="166" formatCode="_-&quot;Rp&quot;* #,##0_-;\-&quot;Rp&quot;* #,##0_-;_-&quot;Rp&quot;* &quot;-&quot;??_-;_-@_-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Yu Gothic UI Semibold"/>
      <family val="2"/>
    </font>
    <font>
      <b/>
      <sz val="11"/>
      <color theme="1"/>
      <name val="Yu Gothic UI Semibold"/>
      <family val="2"/>
    </font>
    <font>
      <b/>
      <sz val="11"/>
      <color theme="0"/>
      <name val="Yu Gothic UI Semibold"/>
      <family val="2"/>
    </font>
    <font>
      <sz val="11"/>
      <name val="Yu Gothic UI Semibold"/>
      <family val="2"/>
    </font>
    <font>
      <u/>
      <sz val="11"/>
      <color theme="10"/>
      <name val="Calibri"/>
      <family val="2"/>
      <charset val="1"/>
      <scheme val="minor"/>
    </font>
    <font>
      <b/>
      <u/>
      <sz val="11"/>
      <color theme="1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1" fontId="2" fillId="0" borderId="1" xfId="2" applyFont="1" applyFill="1" applyBorder="1"/>
    <xf numFmtId="0" fontId="2" fillId="0" borderId="0" xfId="0" applyFont="1" applyAlignment="1">
      <alignment horizontal="left"/>
    </xf>
    <xf numFmtId="165" fontId="3" fillId="0" borderId="0" xfId="0" applyNumberFormat="1" applyFont="1" applyAlignment="1">
      <alignment wrapText="1"/>
    </xf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center"/>
    </xf>
    <xf numFmtId="44" fontId="5" fillId="0" borderId="1" xfId="1" applyNumberFormat="1" applyFont="1" applyBorder="1" applyAlignment="1">
      <alignment horizontal="left"/>
    </xf>
    <xf numFmtId="44" fontId="5" fillId="0" borderId="1" xfId="0" applyNumberFormat="1" applyFont="1" applyBorder="1" applyAlignment="1">
      <alignment horizontal="left"/>
    </xf>
    <xf numFmtId="166" fontId="5" fillId="0" borderId="1" xfId="1" applyNumberFormat="1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3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3" fillId="0" borderId="7" xfId="0" applyFont="1" applyBorder="1" applyAlignment="1">
      <alignment horizontal="left"/>
    </xf>
    <xf numFmtId="164" fontId="5" fillId="0" borderId="1" xfId="1" applyFont="1" applyBorder="1" applyAlignment="1">
      <alignment horizontal="left"/>
    </xf>
    <xf numFmtId="44" fontId="5" fillId="0" borderId="1" xfId="1" applyNumberFormat="1" applyFont="1" applyFill="1" applyBorder="1" applyAlignment="1">
      <alignment horizontal="left"/>
    </xf>
  </cellXfs>
  <cellStyles count="4">
    <cellStyle name="Comma" xfId="1" builtinId="3"/>
    <cellStyle name="Comma [0]" xfId="2" builtinId="6"/>
    <cellStyle name="Hyperlink" xfId="3" builtinId="8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LyRPv7tSch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4F11-6989-4278-ADF7-73CE5A132A79}">
  <sheetPr>
    <tabColor theme="0"/>
  </sheetPr>
  <dimension ref="B1:M39"/>
  <sheetViews>
    <sheetView showGridLines="0" tabSelected="1" topLeftCell="A9" zoomScale="87" zoomScaleNormal="87" workbookViewId="0">
      <selection activeCell="K21" sqref="K21"/>
    </sheetView>
  </sheetViews>
  <sheetFormatPr defaultRowHeight="16.5" x14ac:dyDescent="0.3"/>
  <cols>
    <col min="1" max="1" width="1.42578125" style="1" customWidth="1"/>
    <col min="2" max="2" width="5.5703125" style="1" customWidth="1"/>
    <col min="3" max="3" width="14.7109375" style="1" customWidth="1"/>
    <col min="4" max="4" width="18.42578125" style="1" customWidth="1"/>
    <col min="5" max="5" width="18.42578125" style="1" bestFit="1" customWidth="1"/>
    <col min="6" max="6" width="18" style="1" customWidth="1"/>
    <col min="7" max="7" width="14.85546875" style="1" customWidth="1"/>
    <col min="8" max="8" width="16.85546875" style="1" customWidth="1"/>
    <col min="9" max="9" width="17.42578125" style="1" customWidth="1"/>
    <col min="10" max="10" width="19.28515625" style="1" customWidth="1"/>
    <col min="11" max="11" width="22.140625" style="1" customWidth="1"/>
    <col min="12" max="12" width="21.28515625" style="1" customWidth="1"/>
    <col min="13" max="16384" width="9.140625" style="1"/>
  </cols>
  <sheetData>
    <row r="1" spans="2:12" ht="21" customHeight="1" x14ac:dyDescent="0.3">
      <c r="B1" s="20" t="s">
        <v>0</v>
      </c>
      <c r="C1" s="20"/>
      <c r="D1" s="20"/>
      <c r="E1" s="25" t="s">
        <v>61</v>
      </c>
      <c r="F1" s="25"/>
      <c r="G1" s="26" t="s">
        <v>60</v>
      </c>
      <c r="H1" s="21"/>
      <c r="I1" s="21"/>
    </row>
    <row r="2" spans="2:12" x14ac:dyDescent="0.3">
      <c r="B2" s="21" t="s">
        <v>1</v>
      </c>
      <c r="C2" s="21"/>
      <c r="D2" s="13">
        <v>44742</v>
      </c>
    </row>
    <row r="3" spans="2:12" ht="33" x14ac:dyDescent="0.3">
      <c r="B3" s="5" t="s">
        <v>2</v>
      </c>
      <c r="C3" s="5" t="s">
        <v>3</v>
      </c>
      <c r="D3" s="5" t="s">
        <v>4</v>
      </c>
      <c r="E3" s="6" t="s">
        <v>5</v>
      </c>
      <c r="F3" s="6" t="s">
        <v>21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52</v>
      </c>
      <c r="L3" s="5" t="s">
        <v>10</v>
      </c>
    </row>
    <row r="4" spans="2:12" x14ac:dyDescent="0.3">
      <c r="B4" s="3">
        <v>1</v>
      </c>
      <c r="C4" s="3" t="s">
        <v>11</v>
      </c>
      <c r="D4" s="2" t="s">
        <v>37</v>
      </c>
      <c r="E4" s="16">
        <v>44594</v>
      </c>
      <c r="F4" s="15" t="str">
        <f>IF(LEFT(C4,1)="R","Ruby",IF(LEFT(C4,1)="K","Kristal","Mutiara"))</f>
        <v>Ruby</v>
      </c>
      <c r="G4" s="15" t="str">
        <f>MID(C4,3,3)</f>
        <v>135</v>
      </c>
      <c r="H4" s="15" t="str">
        <f>MID(C4,7,3)</f>
        <v>158</v>
      </c>
      <c r="I4" s="17">
        <f>VLOOKUP(VALUE(H4),$C$36:$F$39,IF(F4="Ruby",2,IF(F4="Kristal",3,4)))</f>
        <v>800000</v>
      </c>
      <c r="J4" s="19">
        <f>HLOOKUP(RIGHT(C4,1),$H$34:$K$35,2,0)</f>
        <v>1000000</v>
      </c>
      <c r="K4" s="18">
        <f>I4*2.5%</f>
        <v>20000</v>
      </c>
      <c r="L4" s="18">
        <f>I4+J4-K4</f>
        <v>1780000</v>
      </c>
    </row>
    <row r="5" spans="2:12" x14ac:dyDescent="0.3">
      <c r="B5" s="3">
        <v>2</v>
      </c>
      <c r="C5" s="3" t="s">
        <v>12</v>
      </c>
      <c r="D5" s="2" t="s">
        <v>38</v>
      </c>
      <c r="E5" s="16">
        <v>44654</v>
      </c>
      <c r="F5" s="15" t="str">
        <f t="shared" ref="F5:F15" si="0">IF(LEFT(C5,1)="R","Ruby",IF(LEFT(C5,1)="K","Kristal","Mutiara"))</f>
        <v>Mutiara</v>
      </c>
      <c r="G5" s="15" t="str">
        <f t="shared" ref="G5:G15" si="1">MID(C5,3,3)</f>
        <v>180</v>
      </c>
      <c r="H5" s="15" t="str">
        <f t="shared" ref="H5:H15" si="2">MID(C5,7,3)</f>
        <v>215</v>
      </c>
      <c r="I5" s="17">
        <f t="shared" ref="I5:I15" si="3">VLOOKUP(VALUE(H5),$C$36:$F$39,IF(F5="Ruby",2,IF(F5="Kristal",3,4)))</f>
        <v>1200000</v>
      </c>
      <c r="J5" s="19">
        <f t="shared" ref="J5:J15" si="4">HLOOKUP(RIGHT(C5,1),$H$34:$K$35,2,0)</f>
        <v>1500000</v>
      </c>
      <c r="K5" s="18">
        <f t="shared" ref="K5:K15" si="5">I5*2.5%</f>
        <v>30000</v>
      </c>
      <c r="L5" s="18">
        <f t="shared" ref="L5:L15" si="6">I5+J5-K5</f>
        <v>2670000</v>
      </c>
    </row>
    <row r="6" spans="2:12" x14ac:dyDescent="0.3">
      <c r="B6" s="3">
        <v>3</v>
      </c>
      <c r="C6" s="3" t="s">
        <v>13</v>
      </c>
      <c r="D6" s="2" t="s">
        <v>39</v>
      </c>
      <c r="E6" s="16">
        <v>44633</v>
      </c>
      <c r="F6" s="15" t="str">
        <f t="shared" si="0"/>
        <v>Ruby</v>
      </c>
      <c r="G6" s="15" t="str">
        <f t="shared" si="1"/>
        <v>090</v>
      </c>
      <c r="H6" s="15" t="str">
        <f t="shared" si="2"/>
        <v>116</v>
      </c>
      <c r="I6" s="17">
        <f t="shared" si="3"/>
        <v>900000</v>
      </c>
      <c r="J6" s="19">
        <f t="shared" si="4"/>
        <v>750000</v>
      </c>
      <c r="K6" s="18">
        <f t="shared" si="5"/>
        <v>22500</v>
      </c>
      <c r="L6" s="18">
        <f t="shared" si="6"/>
        <v>1627500</v>
      </c>
    </row>
    <row r="7" spans="2:12" x14ac:dyDescent="0.3">
      <c r="B7" s="3">
        <v>4</v>
      </c>
      <c r="C7" s="3" t="s">
        <v>14</v>
      </c>
      <c r="D7" s="2" t="s">
        <v>40</v>
      </c>
      <c r="E7" s="16">
        <v>44667</v>
      </c>
      <c r="F7" s="15" t="str">
        <f t="shared" si="0"/>
        <v>Kristal</v>
      </c>
      <c r="G7" s="15" t="str">
        <f t="shared" si="1"/>
        <v>135</v>
      </c>
      <c r="H7" s="15" t="str">
        <f t="shared" si="2"/>
        <v>158</v>
      </c>
      <c r="I7" s="17">
        <f t="shared" si="3"/>
        <v>1000000</v>
      </c>
      <c r="J7" s="19">
        <f t="shared" si="4"/>
        <v>1000000</v>
      </c>
      <c r="K7" s="18">
        <f t="shared" si="5"/>
        <v>25000</v>
      </c>
      <c r="L7" s="18">
        <f t="shared" si="6"/>
        <v>1975000</v>
      </c>
    </row>
    <row r="8" spans="2:12" x14ac:dyDescent="0.3">
      <c r="B8" s="3">
        <v>5</v>
      </c>
      <c r="C8" s="3" t="s">
        <v>13</v>
      </c>
      <c r="D8" s="2" t="s">
        <v>41</v>
      </c>
      <c r="E8" s="16">
        <v>44696</v>
      </c>
      <c r="F8" s="15" t="str">
        <f t="shared" si="0"/>
        <v>Ruby</v>
      </c>
      <c r="G8" s="15" t="str">
        <f t="shared" si="1"/>
        <v>090</v>
      </c>
      <c r="H8" s="15" t="str">
        <f t="shared" si="2"/>
        <v>116</v>
      </c>
      <c r="I8" s="17">
        <f t="shared" si="3"/>
        <v>900000</v>
      </c>
      <c r="J8" s="19">
        <f t="shared" si="4"/>
        <v>750000</v>
      </c>
      <c r="K8" s="18">
        <f t="shared" si="5"/>
        <v>22500</v>
      </c>
      <c r="L8" s="18">
        <f t="shared" si="6"/>
        <v>1627500</v>
      </c>
    </row>
    <row r="9" spans="2:12" x14ac:dyDescent="0.3">
      <c r="B9" s="3">
        <v>6</v>
      </c>
      <c r="C9" s="3" t="s">
        <v>15</v>
      </c>
      <c r="D9" s="2" t="s">
        <v>42</v>
      </c>
      <c r="E9" s="16">
        <v>44705</v>
      </c>
      <c r="F9" s="15" t="str">
        <f t="shared" si="0"/>
        <v>Kristal</v>
      </c>
      <c r="G9" s="15" t="str">
        <f t="shared" si="1"/>
        <v>090</v>
      </c>
      <c r="H9" s="15" t="str">
        <f t="shared" si="2"/>
        <v>116</v>
      </c>
      <c r="I9" s="17">
        <f t="shared" si="3"/>
        <v>1100000</v>
      </c>
      <c r="J9" s="19">
        <f t="shared" si="4"/>
        <v>750000</v>
      </c>
      <c r="K9" s="18">
        <f t="shared" si="5"/>
        <v>27500</v>
      </c>
      <c r="L9" s="18">
        <f t="shared" si="6"/>
        <v>1822500</v>
      </c>
    </row>
    <row r="10" spans="2:12" x14ac:dyDescent="0.3">
      <c r="B10" s="3">
        <v>7</v>
      </c>
      <c r="C10" s="3" t="s">
        <v>16</v>
      </c>
      <c r="D10" s="2" t="s">
        <v>43</v>
      </c>
      <c r="E10" s="16">
        <v>44666</v>
      </c>
      <c r="F10" s="15" t="str">
        <f t="shared" si="0"/>
        <v>Mutiara</v>
      </c>
      <c r="G10" s="15" t="str">
        <f t="shared" si="1"/>
        <v>135</v>
      </c>
      <c r="H10" s="15" t="str">
        <f t="shared" si="2"/>
        <v>158</v>
      </c>
      <c r="I10" s="17">
        <f t="shared" si="3"/>
        <v>1300000</v>
      </c>
      <c r="J10" s="19">
        <f t="shared" si="4"/>
        <v>1000000</v>
      </c>
      <c r="K10" s="18">
        <f t="shared" si="5"/>
        <v>32500</v>
      </c>
      <c r="L10" s="18">
        <f t="shared" si="6"/>
        <v>2267500</v>
      </c>
    </row>
    <row r="11" spans="2:12" x14ac:dyDescent="0.3">
      <c r="B11" s="3">
        <v>8</v>
      </c>
      <c r="C11" s="3" t="s">
        <v>17</v>
      </c>
      <c r="D11" s="2" t="s">
        <v>44</v>
      </c>
      <c r="E11" s="16">
        <v>44581</v>
      </c>
      <c r="F11" s="15" t="str">
        <f t="shared" si="0"/>
        <v>Ruby</v>
      </c>
      <c r="G11" s="15" t="str">
        <f t="shared" si="1"/>
        <v>180</v>
      </c>
      <c r="H11" s="15" t="str">
        <f t="shared" si="2"/>
        <v>215</v>
      </c>
      <c r="I11" s="17">
        <f t="shared" si="3"/>
        <v>700000</v>
      </c>
      <c r="J11" s="19">
        <f t="shared" si="4"/>
        <v>1500000</v>
      </c>
      <c r="K11" s="18">
        <f t="shared" si="5"/>
        <v>17500</v>
      </c>
      <c r="L11" s="18">
        <f t="shared" si="6"/>
        <v>2182500</v>
      </c>
    </row>
    <row r="12" spans="2:12" x14ac:dyDescent="0.3">
      <c r="B12" s="3">
        <v>9</v>
      </c>
      <c r="C12" s="3" t="s">
        <v>18</v>
      </c>
      <c r="D12" s="2" t="s">
        <v>45</v>
      </c>
      <c r="E12" s="16">
        <v>44659</v>
      </c>
      <c r="F12" s="15" t="str">
        <f t="shared" si="0"/>
        <v>Kristal</v>
      </c>
      <c r="G12" s="15" t="str">
        <f t="shared" si="1"/>
        <v>180</v>
      </c>
      <c r="H12" s="15" t="str">
        <f t="shared" si="2"/>
        <v>215</v>
      </c>
      <c r="I12" s="17">
        <f t="shared" si="3"/>
        <v>900000</v>
      </c>
      <c r="J12" s="19">
        <f t="shared" si="4"/>
        <v>1500000</v>
      </c>
      <c r="K12" s="18">
        <f t="shared" si="5"/>
        <v>22500</v>
      </c>
      <c r="L12" s="18">
        <f t="shared" si="6"/>
        <v>2377500</v>
      </c>
    </row>
    <row r="13" spans="2:12" x14ac:dyDescent="0.3">
      <c r="B13" s="3">
        <v>10</v>
      </c>
      <c r="C13" s="3" t="s">
        <v>16</v>
      </c>
      <c r="D13" s="2" t="s">
        <v>46</v>
      </c>
      <c r="E13" s="16">
        <v>44630</v>
      </c>
      <c r="F13" s="15" t="str">
        <f t="shared" si="0"/>
        <v>Mutiara</v>
      </c>
      <c r="G13" s="15" t="str">
        <f t="shared" si="1"/>
        <v>135</v>
      </c>
      <c r="H13" s="15" t="str">
        <f t="shared" si="2"/>
        <v>158</v>
      </c>
      <c r="I13" s="17">
        <f t="shared" si="3"/>
        <v>1300000</v>
      </c>
      <c r="J13" s="19">
        <f t="shared" si="4"/>
        <v>1000000</v>
      </c>
      <c r="K13" s="18">
        <f t="shared" si="5"/>
        <v>32500</v>
      </c>
      <c r="L13" s="18">
        <f t="shared" si="6"/>
        <v>2267500</v>
      </c>
    </row>
    <row r="14" spans="2:12" x14ac:dyDescent="0.3">
      <c r="B14" s="3">
        <v>11</v>
      </c>
      <c r="C14" s="3" t="s">
        <v>13</v>
      </c>
      <c r="D14" s="2" t="s">
        <v>47</v>
      </c>
      <c r="E14" s="16">
        <v>44702</v>
      </c>
      <c r="F14" s="15" t="str">
        <f t="shared" si="0"/>
        <v>Ruby</v>
      </c>
      <c r="G14" s="15" t="str">
        <f t="shared" si="1"/>
        <v>090</v>
      </c>
      <c r="H14" s="15" t="str">
        <f t="shared" si="2"/>
        <v>116</v>
      </c>
      <c r="I14" s="17">
        <f t="shared" si="3"/>
        <v>900000</v>
      </c>
      <c r="J14" s="19">
        <f t="shared" si="4"/>
        <v>750000</v>
      </c>
      <c r="K14" s="18">
        <f t="shared" si="5"/>
        <v>22500</v>
      </c>
      <c r="L14" s="18">
        <f t="shared" si="6"/>
        <v>1627500</v>
      </c>
    </row>
    <row r="15" spans="2:12" x14ac:dyDescent="0.3">
      <c r="B15" s="3">
        <v>12</v>
      </c>
      <c r="C15" s="3" t="s">
        <v>14</v>
      </c>
      <c r="D15" s="2" t="s">
        <v>48</v>
      </c>
      <c r="E15" s="16">
        <v>44721</v>
      </c>
      <c r="F15" s="15" t="str">
        <f t="shared" si="0"/>
        <v>Kristal</v>
      </c>
      <c r="G15" s="15" t="str">
        <f t="shared" si="1"/>
        <v>135</v>
      </c>
      <c r="H15" s="15" t="str">
        <f t="shared" si="2"/>
        <v>158</v>
      </c>
      <c r="I15" s="17">
        <f t="shared" si="3"/>
        <v>1000000</v>
      </c>
      <c r="J15" s="19">
        <f t="shared" si="4"/>
        <v>1000000</v>
      </c>
      <c r="K15" s="18">
        <f t="shared" si="5"/>
        <v>25000</v>
      </c>
      <c r="L15" s="18">
        <f t="shared" si="6"/>
        <v>1975000</v>
      </c>
    </row>
    <row r="17" spans="3:13" x14ac:dyDescent="0.3">
      <c r="C17" s="22" t="s">
        <v>19</v>
      </c>
      <c r="D17" s="22"/>
      <c r="E17" s="6" t="s">
        <v>20</v>
      </c>
      <c r="F17" s="23" t="s">
        <v>22</v>
      </c>
      <c r="G17" s="23"/>
      <c r="I17" s="24" t="s">
        <v>22</v>
      </c>
      <c r="J17" s="24"/>
      <c r="K17" s="18">
        <f>SUM(L4:L15)</f>
        <v>24200000</v>
      </c>
    </row>
    <row r="18" spans="3:13" x14ac:dyDescent="0.3">
      <c r="C18" s="27" t="s">
        <v>23</v>
      </c>
      <c r="D18" s="27"/>
      <c r="E18" s="15">
        <f>COUNTIF(F4:F15,C18)</f>
        <v>5</v>
      </c>
      <c r="F18" s="35">
        <f>SUMIF($F$4:$F$15,C18,$L$4:$L$15)</f>
        <v>8845000</v>
      </c>
      <c r="G18" s="35"/>
      <c r="I18" s="24" t="s">
        <v>26</v>
      </c>
      <c r="J18" s="24"/>
      <c r="K18" s="36">
        <f>MAX(L4:L15)</f>
        <v>2670000</v>
      </c>
    </row>
    <row r="19" spans="3:13" x14ac:dyDescent="0.3">
      <c r="C19" s="27" t="s">
        <v>24</v>
      </c>
      <c r="D19" s="27"/>
      <c r="E19" s="15">
        <f t="shared" ref="E19:E20" si="7">COUNTIF(F5:F16,C19)</f>
        <v>3</v>
      </c>
      <c r="F19" s="35">
        <f t="shared" ref="F19:F20" si="8">SUMIF($F$4:$F$15,C19,$L$4:$L$15)</f>
        <v>7205000</v>
      </c>
      <c r="G19" s="35"/>
      <c r="I19" s="24" t="s">
        <v>27</v>
      </c>
      <c r="J19" s="24"/>
      <c r="K19" s="36">
        <f>MIN(L4:L15)</f>
        <v>1627500</v>
      </c>
    </row>
    <row r="20" spans="3:13" x14ac:dyDescent="0.3">
      <c r="C20" s="27" t="s">
        <v>25</v>
      </c>
      <c r="D20" s="27"/>
      <c r="E20" s="15">
        <f t="shared" si="7"/>
        <v>4</v>
      </c>
      <c r="F20" s="35">
        <f t="shared" si="8"/>
        <v>8150000</v>
      </c>
      <c r="G20" s="35"/>
      <c r="I20" s="24" t="s">
        <v>28</v>
      </c>
      <c r="J20" s="24"/>
      <c r="K20" s="36">
        <f>AVERAGE(L4:L15)</f>
        <v>2016666.6666666667</v>
      </c>
    </row>
    <row r="22" spans="3:13" s="12" customFormat="1" x14ac:dyDescent="0.3">
      <c r="C22" s="14" t="s">
        <v>29</v>
      </c>
    </row>
    <row r="23" spans="3:13" s="12" customFormat="1" x14ac:dyDescent="0.3">
      <c r="C23" s="33" t="s">
        <v>53</v>
      </c>
      <c r="D23" s="33"/>
      <c r="E23" s="33"/>
      <c r="F23" s="33"/>
      <c r="G23" s="33"/>
      <c r="H23" s="33"/>
      <c r="I23" s="33"/>
      <c r="J23" s="33"/>
    </row>
    <row r="24" spans="3:13" s="12" customFormat="1" x14ac:dyDescent="0.3">
      <c r="C24" s="33" t="s">
        <v>49</v>
      </c>
      <c r="D24" s="33"/>
      <c r="E24" s="33"/>
      <c r="F24" s="33"/>
      <c r="G24" s="33"/>
    </row>
    <row r="25" spans="3:13" s="12" customFormat="1" x14ac:dyDescent="0.3">
      <c r="C25" s="33" t="s">
        <v>50</v>
      </c>
      <c r="D25" s="33"/>
      <c r="E25" s="33"/>
      <c r="F25" s="33"/>
      <c r="G25" s="33"/>
    </row>
    <row r="26" spans="3:13" s="12" customFormat="1" x14ac:dyDescent="0.3">
      <c r="C26" s="33" t="s">
        <v>56</v>
      </c>
      <c r="D26" s="33"/>
      <c r="E26" s="33"/>
      <c r="F26" s="33"/>
      <c r="G26" s="33"/>
      <c r="H26" s="33"/>
      <c r="I26" s="33"/>
      <c r="J26" s="33"/>
      <c r="K26" s="33"/>
      <c r="L26" s="1"/>
      <c r="M26" s="1"/>
    </row>
    <row r="27" spans="3:13" s="12" customFormat="1" x14ac:dyDescent="0.3">
      <c r="C27" s="33" t="s">
        <v>58</v>
      </c>
      <c r="D27" s="33"/>
      <c r="E27" s="33"/>
      <c r="F27" s="33"/>
      <c r="G27" s="33"/>
      <c r="H27" s="33"/>
    </row>
    <row r="28" spans="3:13" s="12" customFormat="1" x14ac:dyDescent="0.3">
      <c r="C28" s="33" t="s">
        <v>57</v>
      </c>
      <c r="D28" s="33"/>
      <c r="E28" s="33"/>
      <c r="F28" s="33"/>
      <c r="G28" s="33"/>
      <c r="H28" s="33"/>
    </row>
    <row r="29" spans="3:13" s="12" customFormat="1" x14ac:dyDescent="0.3">
      <c r="C29" s="33" t="s">
        <v>59</v>
      </c>
      <c r="D29" s="33"/>
      <c r="E29" s="33"/>
      <c r="F29" s="33"/>
    </row>
    <row r="30" spans="3:13" s="12" customFormat="1" x14ac:dyDescent="0.3">
      <c r="C30" s="33" t="s">
        <v>55</v>
      </c>
      <c r="D30" s="33"/>
      <c r="E30" s="33"/>
      <c r="F30" s="33"/>
      <c r="G30" s="33"/>
    </row>
    <row r="31" spans="3:13" s="12" customFormat="1" x14ac:dyDescent="0.3">
      <c r="C31" s="33" t="s">
        <v>54</v>
      </c>
      <c r="D31" s="33"/>
      <c r="E31" s="33"/>
      <c r="F31" s="33"/>
    </row>
    <row r="32" spans="3:13" ht="9" customHeight="1" x14ac:dyDescent="0.3"/>
    <row r="33" spans="3:11" x14ac:dyDescent="0.3">
      <c r="C33" s="34" t="s">
        <v>35</v>
      </c>
      <c r="D33" s="34"/>
      <c r="E33" s="4"/>
      <c r="F33" s="4"/>
      <c r="G33"/>
      <c r="H33" s="34" t="s">
        <v>51</v>
      </c>
      <c r="I33" s="34"/>
      <c r="J33" s="34"/>
    </row>
    <row r="34" spans="3:11" x14ac:dyDescent="0.3">
      <c r="C34" s="28" t="s">
        <v>36</v>
      </c>
      <c r="D34" s="30" t="s">
        <v>21</v>
      </c>
      <c r="E34" s="31"/>
      <c r="F34" s="32"/>
      <c r="G34"/>
      <c r="H34" s="8" t="s">
        <v>30</v>
      </c>
      <c r="I34" s="7" t="s">
        <v>31</v>
      </c>
      <c r="J34" s="7" t="s">
        <v>32</v>
      </c>
      <c r="K34" s="7" t="s">
        <v>33</v>
      </c>
    </row>
    <row r="35" spans="3:11" ht="16.5" customHeight="1" x14ac:dyDescent="0.3">
      <c r="C35" s="29"/>
      <c r="D35" s="10" t="s">
        <v>23</v>
      </c>
      <c r="E35" s="10" t="s">
        <v>25</v>
      </c>
      <c r="F35" s="10" t="s">
        <v>24</v>
      </c>
      <c r="H35" s="8" t="s">
        <v>34</v>
      </c>
      <c r="I35" s="11">
        <v>750000</v>
      </c>
      <c r="J35" s="11">
        <v>1000000</v>
      </c>
      <c r="K35" s="11">
        <v>1500000</v>
      </c>
    </row>
    <row r="36" spans="3:11" x14ac:dyDescent="0.3">
      <c r="C36" s="9">
        <v>50</v>
      </c>
      <c r="D36" s="11">
        <v>1000000</v>
      </c>
      <c r="E36" s="11">
        <v>1200000</v>
      </c>
      <c r="F36" s="11">
        <v>1500000</v>
      </c>
    </row>
    <row r="37" spans="3:11" x14ac:dyDescent="0.3">
      <c r="C37" s="9">
        <v>100</v>
      </c>
      <c r="D37" s="11">
        <v>900000</v>
      </c>
      <c r="E37" s="11">
        <v>1100000</v>
      </c>
      <c r="F37" s="11">
        <v>1400000</v>
      </c>
    </row>
    <row r="38" spans="3:11" ht="16.5" customHeight="1" x14ac:dyDescent="0.3">
      <c r="C38" s="9">
        <v>150</v>
      </c>
      <c r="D38" s="11">
        <v>800000</v>
      </c>
      <c r="E38" s="11">
        <v>1000000</v>
      </c>
      <c r="F38" s="11">
        <v>1300000</v>
      </c>
    </row>
    <row r="39" spans="3:11" x14ac:dyDescent="0.3">
      <c r="C39" s="9">
        <v>200</v>
      </c>
      <c r="D39" s="11">
        <v>700000</v>
      </c>
      <c r="E39" s="11">
        <v>900000</v>
      </c>
      <c r="F39" s="11">
        <v>1200000</v>
      </c>
    </row>
  </sheetData>
  <mergeCells count="29">
    <mergeCell ref="C20:D20"/>
    <mergeCell ref="F20:G20"/>
    <mergeCell ref="I20:J20"/>
    <mergeCell ref="C34:C35"/>
    <mergeCell ref="D34:F34"/>
    <mergeCell ref="C28:H28"/>
    <mergeCell ref="C29:F29"/>
    <mergeCell ref="C30:G30"/>
    <mergeCell ref="C31:F31"/>
    <mergeCell ref="C33:D33"/>
    <mergeCell ref="H33:J33"/>
    <mergeCell ref="C26:K26"/>
    <mergeCell ref="C27:H27"/>
    <mergeCell ref="C23:J23"/>
    <mergeCell ref="C24:G24"/>
    <mergeCell ref="C25:G25"/>
    <mergeCell ref="C18:D18"/>
    <mergeCell ref="F18:G18"/>
    <mergeCell ref="I18:J18"/>
    <mergeCell ref="C19:D19"/>
    <mergeCell ref="F19:G19"/>
    <mergeCell ref="I19:J19"/>
    <mergeCell ref="B1:D1"/>
    <mergeCell ref="B2:C2"/>
    <mergeCell ref="C17:D17"/>
    <mergeCell ref="F17:G17"/>
    <mergeCell ref="I17:J17"/>
    <mergeCell ref="E1:F1"/>
    <mergeCell ref="G1:I1"/>
  </mergeCells>
  <hyperlinks>
    <hyperlink ref="G1" r:id="rId1" xr:uid="{3235E386-7A40-4B8C-B191-02A47964513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Company>Syam's_IT_Insider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Syahrul Syamsudin</dc:creator>
  <cp:lastModifiedBy>T480-PC</cp:lastModifiedBy>
  <dcterms:created xsi:type="dcterms:W3CDTF">2017-12-01T00:14:55Z</dcterms:created>
  <dcterms:modified xsi:type="dcterms:W3CDTF">2024-10-14T05:55:53Z</dcterms:modified>
</cp:coreProperties>
</file>