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B5ACF58F-0FD5-4A19-994F-BD82A38567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F22" i="1"/>
  <c r="F23" i="1"/>
  <c r="F24" i="1"/>
  <c r="F21" i="1"/>
  <c r="E22" i="1"/>
  <c r="E23" i="1"/>
  <c r="E24" i="1"/>
  <c r="E21" i="1"/>
  <c r="D24" i="1" s="1"/>
  <c r="D22" i="1"/>
  <c r="D23" i="1"/>
  <c r="D21" i="1"/>
  <c r="K8" i="1"/>
  <c r="K9" i="1"/>
  <c r="K10" i="1"/>
  <c r="K11" i="1"/>
  <c r="K12" i="1"/>
  <c r="K13" i="1"/>
  <c r="K14" i="1"/>
  <c r="K15" i="1"/>
  <c r="K16" i="1"/>
  <c r="K17" i="1"/>
  <c r="K18" i="1"/>
  <c r="K7" i="1"/>
  <c r="J8" i="1"/>
  <c r="J9" i="1"/>
  <c r="J10" i="1"/>
  <c r="J11" i="1"/>
  <c r="J12" i="1"/>
  <c r="J13" i="1"/>
  <c r="J14" i="1"/>
  <c r="J15" i="1"/>
  <c r="J16" i="1"/>
  <c r="J17" i="1"/>
  <c r="J18" i="1"/>
  <c r="J7" i="1"/>
  <c r="H8" i="1"/>
  <c r="H9" i="1"/>
  <c r="H10" i="1"/>
  <c r="I10" i="1" s="1"/>
  <c r="H11" i="1"/>
  <c r="H12" i="1"/>
  <c r="I12" i="1" s="1"/>
  <c r="H13" i="1"/>
  <c r="I13" i="1" s="1"/>
  <c r="H14" i="1"/>
  <c r="H15" i="1"/>
  <c r="I15" i="1" s="1"/>
  <c r="H16" i="1"/>
  <c r="H17" i="1"/>
  <c r="H18" i="1"/>
  <c r="I18" i="1" s="1"/>
  <c r="H7" i="1"/>
  <c r="I8" i="1"/>
  <c r="I9" i="1"/>
  <c r="I11" i="1"/>
  <c r="I14" i="1"/>
  <c r="I16" i="1"/>
  <c r="I17" i="1"/>
  <c r="F8" i="1"/>
  <c r="F9" i="1"/>
  <c r="F10" i="1"/>
  <c r="F11" i="1"/>
  <c r="F12" i="1"/>
  <c r="F13" i="1"/>
  <c r="F14" i="1"/>
  <c r="F15" i="1"/>
  <c r="G15" i="1" s="1"/>
  <c r="F16" i="1"/>
  <c r="F17" i="1"/>
  <c r="F18" i="1"/>
  <c r="F7" i="1"/>
  <c r="G7" i="1" s="1"/>
  <c r="G8" i="1"/>
  <c r="G9" i="1"/>
  <c r="G10" i="1"/>
  <c r="G11" i="1"/>
  <c r="G12" i="1"/>
  <c r="G13" i="1"/>
  <c r="G14" i="1"/>
  <c r="G16" i="1"/>
  <c r="G17" i="1"/>
  <c r="G18" i="1"/>
  <c r="E8" i="1"/>
  <c r="E9" i="1"/>
  <c r="E10" i="1"/>
  <c r="E11" i="1"/>
  <c r="E12" i="1"/>
  <c r="E13" i="1"/>
  <c r="E14" i="1"/>
  <c r="E15" i="1"/>
  <c r="E16" i="1"/>
  <c r="E17" i="1"/>
  <c r="E18" i="1"/>
  <c r="E7" i="1"/>
  <c r="I7" i="1" l="1"/>
</calcChain>
</file>

<file path=xl/sharedStrings.xml><?xml version="1.0" encoding="utf-8"?>
<sst xmlns="http://schemas.openxmlformats.org/spreadsheetml/2006/main" count="78" uniqueCount="63">
  <si>
    <t>REKAPITULASI TAGIHAN RAWAT INAP</t>
  </si>
  <si>
    <t>NAMA PASIEN</t>
  </si>
  <si>
    <t>KODE KAMAR</t>
  </si>
  <si>
    <t>JENIS KAMAR</t>
  </si>
  <si>
    <t>TARIF KAMAR/MALAM</t>
  </si>
  <si>
    <t>LAMA INAP</t>
  </si>
  <si>
    <t>JUMLAH</t>
  </si>
  <si>
    <t>DISKON</t>
  </si>
  <si>
    <t>TAGIHAN</t>
  </si>
  <si>
    <t>NO.</t>
  </si>
  <si>
    <t>INDAH NURSARI</t>
  </si>
  <si>
    <t>AYU RATNASARI</t>
  </si>
  <si>
    <t>MUHAMAD ILHAM</t>
  </si>
  <si>
    <t>KUSUMADEWI</t>
  </si>
  <si>
    <t>ADI WIGANDA</t>
  </si>
  <si>
    <t>FANNY MEIDITA</t>
  </si>
  <si>
    <t>DOMI</t>
  </si>
  <si>
    <t>NANDA FATIYA</t>
  </si>
  <si>
    <t>EGIN SUREGIN</t>
  </si>
  <si>
    <t>SALSABILA SINAGA</t>
  </si>
  <si>
    <t>FAUZI AL FAHRI</t>
  </si>
  <si>
    <t>CYNTYA</t>
  </si>
  <si>
    <t>D-15-L</t>
  </si>
  <si>
    <t>C-06-S</t>
  </si>
  <si>
    <t>D-08-L</t>
  </si>
  <si>
    <t>A-27-U</t>
  </si>
  <si>
    <t>B-11-S</t>
  </si>
  <si>
    <t>TOTAL TAGIHAN</t>
  </si>
  <si>
    <t>TABEL HARGA KAMAR</t>
  </si>
  <si>
    <t>SPECIAL</t>
  </si>
  <si>
    <t>UMUM</t>
  </si>
  <si>
    <t>A</t>
  </si>
  <si>
    <t>B</t>
  </si>
  <si>
    <t>C</t>
  </si>
  <si>
    <t>D</t>
  </si>
  <si>
    <t>VIP</t>
  </si>
  <si>
    <t>Kelas III</t>
  </si>
  <si>
    <t>Kelas I</t>
  </si>
  <si>
    <t>TABEL DISKON</t>
  </si>
  <si>
    <t>1 - 7 Hari</t>
  </si>
  <si>
    <t>8 - 25 Hari</t>
  </si>
  <si>
    <t>&gt; 25 Hari</t>
  </si>
  <si>
    <t>UKURAN</t>
  </si>
  <si>
    <t>Kelas II</t>
  </si>
  <si>
    <t>TAGIHAN TERTINGGI</t>
  </si>
  <si>
    <t>TAGIHAN TERENDAH</t>
  </si>
  <si>
    <t>RATA-RATA TAGIHAN</t>
  </si>
  <si>
    <t>UKURAN KAMAR</t>
  </si>
  <si>
    <t xml:space="preserve">KAMAR </t>
  </si>
  <si>
    <t>LUX</t>
  </si>
  <si>
    <t>B-03-U</t>
  </si>
  <si>
    <t>C-04-L</t>
  </si>
  <si>
    <t>A-07-U</t>
  </si>
  <si>
    <t>B-09-U</t>
  </si>
  <si>
    <t>D-01-L</t>
  </si>
  <si>
    <t>C-03-U</t>
  </si>
  <si>
    <t>A-02-S</t>
  </si>
  <si>
    <t>Kode Ukuran Kamar :</t>
  </si>
  <si>
    <t>U : Umum</t>
  </si>
  <si>
    <t>S : Special</t>
  </si>
  <si>
    <t>L : Luxury</t>
  </si>
  <si>
    <t>Video Pembahasan :</t>
  </si>
  <si>
    <t>https://youtu.be/pGzrgpc_mCw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</si>
</sst>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3" formatCode="_-* #,##0.00_-;\-* #,##0.00_-;_-* &quot;-&quot;??_-;_-@_-"/>
    <numFmt numFmtId="164" formatCode="_(* #,##0_);_(* \(#,##0\);_(* &quot;-&quot;_);_(@_)"/>
    <numFmt numFmtId="167" formatCode="_-&quot;Rp&quot;* #,##0_-;\-&quot;Rp&quot;* #,##0_-;_-&quot;Rp&quot;* &quot;-&quot;??_-;_-@_-"/>
  </numFmts>
  <fonts count="13" x14ac:knownFonts="1">
    <font>
      <sz val="11"/>
      <color theme="1"/>
      <name val="Calibri"/>
      <family val="2"/>
      <charset val="1"/>
      <scheme val="minor"/>
    </font>
    <font>
      <sz val="11"/>
      <color indexed="8"/>
      <name val="Yu Gothic UI Semibold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Yu Gothic UI Semibold"/>
      <family val="2"/>
    </font>
    <font>
      <sz val="11"/>
      <color theme="1"/>
      <name val="Yu Gothic UI Semibold"/>
      <family val="2"/>
    </font>
    <font>
      <b/>
      <sz val="10"/>
      <color theme="1"/>
      <name val="Yu Gothic UI Semibold"/>
      <family val="2"/>
    </font>
    <font>
      <b/>
      <sz val="11"/>
      <color theme="1"/>
      <name val="Yu Gothic UI Semibold"/>
      <family val="2"/>
    </font>
    <font>
      <b/>
      <i/>
      <sz val="11"/>
      <color theme="1"/>
      <name val="Yu Gothic UI Semibold"/>
      <family val="2"/>
    </font>
    <font>
      <b/>
      <sz val="11"/>
      <name val="Yu Gothic UI Semibold"/>
      <family val="2"/>
    </font>
    <font>
      <b/>
      <sz val="11"/>
      <color theme="0"/>
      <name val="Yu Gothic UI Semibold"/>
      <family val="2"/>
    </font>
    <font>
      <sz val="11"/>
      <name val="Yu Gothic UI Semibold"/>
      <family val="2"/>
    </font>
    <font>
      <u/>
      <sz val="11"/>
      <color theme="10"/>
      <name val="Calibri"/>
      <family val="2"/>
      <charset val="1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4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42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2" fillId="0" borderId="0" xfId="3" applyFont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67" fontId="10" fillId="0" borderId="1" xfId="1" applyNumberFormat="1" applyFont="1" applyBorder="1" applyAlignment="1">
      <alignment horizontal="left"/>
    </xf>
    <xf numFmtId="9" fontId="10" fillId="0" borderId="1" xfId="2" applyFont="1" applyBorder="1" applyAlignment="1">
      <alignment horizontal="left"/>
    </xf>
    <xf numFmtId="167" fontId="10" fillId="0" borderId="1" xfId="0" applyNumberFormat="1" applyFont="1" applyBorder="1" applyAlignment="1">
      <alignment horizontal="left"/>
    </xf>
    <xf numFmtId="167" fontId="10" fillId="0" borderId="1" xfId="4" applyNumberFormat="1" applyFont="1" applyBorder="1" applyAlignment="1">
      <alignment horizontal="left"/>
    </xf>
    <xf numFmtId="167" fontId="10" fillId="0" borderId="1" xfId="1" applyNumberFormat="1" applyFont="1" applyFill="1" applyBorder="1" applyAlignment="1">
      <alignment horizontal="left"/>
    </xf>
  </cellXfs>
  <cellStyles count="5">
    <cellStyle name="Comma" xfId="4" builtinId="3"/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123825</xdr:rowOff>
    </xdr:from>
    <xdr:ext cx="6953250" cy="6667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D609851-8CA4-14FE-6766-F601A7D3BA0E}"/>
            </a:ext>
          </a:extLst>
        </xdr:cNvPr>
        <xdr:cNvSpPr/>
      </xdr:nvSpPr>
      <xdr:spPr>
        <a:xfrm>
          <a:off x="190500" y="123825"/>
          <a:ext cx="6953250" cy="6667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id-ID" sz="48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  <a:latin typeface="Arial" pitchFamily="34" charset="0"/>
              <a:cs typeface="Arial" pitchFamily="34" charset="0"/>
            </a:rPr>
            <a:t>KINASIH</a:t>
          </a:r>
          <a:r>
            <a:rPr lang="id-ID" sz="48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  <a:latin typeface="Arial" pitchFamily="34" charset="0"/>
              <a:cs typeface="Arial" pitchFamily="34" charset="0"/>
            </a:rPr>
            <a:t> MEDICAL</a:t>
          </a:r>
          <a:endParaRPr lang="en-US" sz="48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</xdr:col>
      <xdr:colOff>9525</xdr:colOff>
      <xdr:row>0</xdr:row>
      <xdr:rowOff>57150</xdr:rowOff>
    </xdr:from>
    <xdr:to>
      <xdr:col>2</xdr:col>
      <xdr:colOff>304800</xdr:colOff>
      <xdr:row>3</xdr:row>
      <xdr:rowOff>161925</xdr:rowOff>
    </xdr:to>
    <xdr:pic>
      <xdr:nvPicPr>
        <xdr:cNvPr id="1077" name="Picture 2" descr="C:\Program Files (x86)\Microsoft Office\MEDIA\CAGCAT10\j0240719.wmf">
          <a:extLst>
            <a:ext uri="{FF2B5EF4-FFF2-40B4-BE49-F238E27FC236}">
              <a16:creationId xmlns:a16="http://schemas.microsoft.com/office/drawing/2014/main" id="{5EFB12CD-B3F6-66B9-C110-D42559F76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57150"/>
          <a:ext cx="6191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pGzrgpc_mC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2:K40"/>
  <sheetViews>
    <sheetView showGridLines="0" tabSelected="1" zoomScale="75" zoomScaleNormal="75" workbookViewId="0">
      <selection activeCell="N13" sqref="N13"/>
    </sheetView>
  </sheetViews>
  <sheetFormatPr defaultRowHeight="16.5" x14ac:dyDescent="0.3"/>
  <cols>
    <col min="1" max="1" width="3.28515625" style="4" customWidth="1"/>
    <col min="2" max="2" width="4.85546875" style="4" customWidth="1"/>
    <col min="3" max="3" width="20.42578125" style="4" customWidth="1"/>
    <col min="4" max="4" width="19.5703125" style="11" customWidth="1"/>
    <col min="5" max="7" width="19.5703125" style="4" customWidth="1"/>
    <col min="8" max="8" width="14.140625" style="4" customWidth="1"/>
    <col min="9" max="11" width="19.7109375" style="4" customWidth="1"/>
    <col min="12" max="16384" width="9.140625" style="4"/>
  </cols>
  <sheetData>
    <row r="2" spans="2:11" x14ac:dyDescent="0.3">
      <c r="H2" s="4" t="s">
        <v>61</v>
      </c>
    </row>
    <row r="3" spans="2:11" x14ac:dyDescent="0.3">
      <c r="H3" s="22" t="s">
        <v>62</v>
      </c>
      <c r="I3" s="22"/>
    </row>
    <row r="5" spans="2:11" ht="17.25" x14ac:dyDescent="0.3">
      <c r="B5" s="1" t="s">
        <v>0</v>
      </c>
      <c r="C5" s="2"/>
      <c r="D5" s="3"/>
    </row>
    <row r="6" spans="2:11" ht="33" x14ac:dyDescent="0.3">
      <c r="B6" s="5" t="s">
        <v>9</v>
      </c>
      <c r="C6" s="6" t="s">
        <v>1</v>
      </c>
      <c r="D6" s="6" t="s">
        <v>2</v>
      </c>
      <c r="E6" s="6" t="s">
        <v>3</v>
      </c>
      <c r="F6" s="6" t="s">
        <v>47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8</v>
      </c>
    </row>
    <row r="7" spans="2:11" x14ac:dyDescent="0.3">
      <c r="B7" s="7">
        <v>1</v>
      </c>
      <c r="C7" s="8" t="s">
        <v>10</v>
      </c>
      <c r="D7" s="7" t="s">
        <v>56</v>
      </c>
      <c r="E7" s="20" t="str">
        <f>VLOOKUP(LEFT(D7,1),$C$29:$D$32,2,0)</f>
        <v>Kelas I</v>
      </c>
      <c r="F7" s="20" t="str">
        <f>IF(RIGHT(D7,1)="S","Special",IF(RIGHT(D7,1)="U","Umum","Lux"))</f>
        <v>Special</v>
      </c>
      <c r="G7" s="33">
        <f>INDEX($E$29:$G$32,MATCH(E7,$D$29:$D$32,0),MATCH(F7,$E$28:$G$28,0))</f>
        <v>150000</v>
      </c>
      <c r="H7" s="20">
        <f>VALUE(MID(D7,3,2))</f>
        <v>2</v>
      </c>
      <c r="I7" s="33">
        <f>G7*H7</f>
        <v>300000</v>
      </c>
      <c r="J7" s="34">
        <f>VLOOKUP(E7,$C$37:$F$40,IF(H7&lt;=7,2,IF(H7&lt;=25,3,4)))</f>
        <v>0.13</v>
      </c>
      <c r="K7" s="35">
        <f>I7-(I7*J7)</f>
        <v>261000</v>
      </c>
    </row>
    <row r="8" spans="2:11" x14ac:dyDescent="0.3">
      <c r="B8" s="7">
        <v>2</v>
      </c>
      <c r="C8" s="8" t="s">
        <v>11</v>
      </c>
      <c r="D8" s="7" t="s">
        <v>50</v>
      </c>
      <c r="E8" s="20" t="str">
        <f t="shared" ref="E8:E18" si="0">VLOOKUP(LEFT(D8,1),$C$29:$D$32,2,0)</f>
        <v>Kelas II</v>
      </c>
      <c r="F8" s="20" t="str">
        <f t="shared" ref="F8:F18" si="1">IF(RIGHT(D8,1)="S","Special",IF(RIGHT(D8,1)="U","Umum","Lux"))</f>
        <v>Umum</v>
      </c>
      <c r="G8" s="33">
        <f t="shared" ref="G8:G18" si="2">INDEX($E$29:$G$32,MATCH(E8,$D$29:$D$32,0),MATCH(F8,$E$28:$G$28,0))</f>
        <v>65000</v>
      </c>
      <c r="H8" s="20">
        <f t="shared" ref="H8:H18" si="3">VALUE(MID(D8,3,2))</f>
        <v>3</v>
      </c>
      <c r="I8" s="33">
        <f t="shared" ref="I8:I18" si="4">G8*H8</f>
        <v>195000</v>
      </c>
      <c r="J8" s="34">
        <f t="shared" ref="J8:J18" si="5">VLOOKUP(E8,$C$37:$F$40,IF(H8&lt;=7,2,IF(H8&lt;=25,3,4)))</f>
        <v>0.15</v>
      </c>
      <c r="K8" s="35">
        <f t="shared" ref="K8:K18" si="6">I8-(I8*J8)</f>
        <v>165750</v>
      </c>
    </row>
    <row r="9" spans="2:11" x14ac:dyDescent="0.3">
      <c r="B9" s="7">
        <v>3</v>
      </c>
      <c r="C9" s="8" t="s">
        <v>12</v>
      </c>
      <c r="D9" s="7" t="s">
        <v>26</v>
      </c>
      <c r="E9" s="20" t="str">
        <f t="shared" si="0"/>
        <v>Kelas II</v>
      </c>
      <c r="F9" s="20" t="str">
        <f t="shared" si="1"/>
        <v>Special</v>
      </c>
      <c r="G9" s="33">
        <f t="shared" si="2"/>
        <v>125000</v>
      </c>
      <c r="H9" s="20">
        <f t="shared" si="3"/>
        <v>11</v>
      </c>
      <c r="I9" s="33">
        <f t="shared" si="4"/>
        <v>1375000</v>
      </c>
      <c r="J9" s="34">
        <f t="shared" si="5"/>
        <v>0.08</v>
      </c>
      <c r="K9" s="35">
        <f t="shared" si="6"/>
        <v>1265000</v>
      </c>
    </row>
    <row r="10" spans="2:11" x14ac:dyDescent="0.3">
      <c r="B10" s="7">
        <v>4</v>
      </c>
      <c r="C10" s="8" t="s">
        <v>13</v>
      </c>
      <c r="D10" s="7" t="s">
        <v>51</v>
      </c>
      <c r="E10" s="20" t="str">
        <f t="shared" si="0"/>
        <v>Kelas III</v>
      </c>
      <c r="F10" s="20" t="str">
        <f t="shared" si="1"/>
        <v>Lux</v>
      </c>
      <c r="G10" s="33">
        <f t="shared" si="2"/>
        <v>225000</v>
      </c>
      <c r="H10" s="20">
        <f t="shared" si="3"/>
        <v>4</v>
      </c>
      <c r="I10" s="33">
        <f t="shared" si="4"/>
        <v>900000</v>
      </c>
      <c r="J10" s="34">
        <f t="shared" si="5"/>
        <v>0.17</v>
      </c>
      <c r="K10" s="35">
        <f t="shared" si="6"/>
        <v>747000</v>
      </c>
    </row>
    <row r="11" spans="2:11" x14ac:dyDescent="0.3">
      <c r="B11" s="7">
        <v>5</v>
      </c>
      <c r="C11" s="8" t="s">
        <v>14</v>
      </c>
      <c r="D11" s="7" t="s">
        <v>25</v>
      </c>
      <c r="E11" s="20" t="str">
        <f t="shared" si="0"/>
        <v>Kelas I</v>
      </c>
      <c r="F11" s="20" t="str">
        <f t="shared" si="1"/>
        <v>Umum</v>
      </c>
      <c r="G11" s="33">
        <f t="shared" si="2"/>
        <v>75000</v>
      </c>
      <c r="H11" s="20">
        <f t="shared" si="3"/>
        <v>27</v>
      </c>
      <c r="I11" s="33">
        <f t="shared" si="4"/>
        <v>2025000</v>
      </c>
      <c r="J11" s="34">
        <f t="shared" si="5"/>
        <v>0.1</v>
      </c>
      <c r="K11" s="35">
        <f t="shared" si="6"/>
        <v>1822500</v>
      </c>
    </row>
    <row r="12" spans="2:11" x14ac:dyDescent="0.3">
      <c r="B12" s="7">
        <v>6</v>
      </c>
      <c r="C12" s="8" t="s">
        <v>15</v>
      </c>
      <c r="D12" s="7" t="s">
        <v>54</v>
      </c>
      <c r="E12" s="20" t="str">
        <f t="shared" si="0"/>
        <v>VIP</v>
      </c>
      <c r="F12" s="20" t="str">
        <f t="shared" si="1"/>
        <v>Lux</v>
      </c>
      <c r="G12" s="33">
        <f t="shared" si="2"/>
        <v>550000</v>
      </c>
      <c r="H12" s="20">
        <f t="shared" si="3"/>
        <v>1</v>
      </c>
      <c r="I12" s="33">
        <f t="shared" si="4"/>
        <v>550000</v>
      </c>
      <c r="J12" s="34">
        <f t="shared" si="5"/>
        <v>0.12</v>
      </c>
      <c r="K12" s="35">
        <f t="shared" si="6"/>
        <v>484000</v>
      </c>
    </row>
    <row r="13" spans="2:11" x14ac:dyDescent="0.3">
      <c r="B13" s="7">
        <v>7</v>
      </c>
      <c r="C13" s="8" t="s">
        <v>16</v>
      </c>
      <c r="D13" s="7" t="s">
        <v>55</v>
      </c>
      <c r="E13" s="20" t="str">
        <f t="shared" si="0"/>
        <v>Kelas III</v>
      </c>
      <c r="F13" s="20" t="str">
        <f t="shared" si="1"/>
        <v>Umum</v>
      </c>
      <c r="G13" s="33">
        <f t="shared" si="2"/>
        <v>55000</v>
      </c>
      <c r="H13" s="20">
        <f t="shared" si="3"/>
        <v>3</v>
      </c>
      <c r="I13" s="33">
        <f t="shared" si="4"/>
        <v>165000</v>
      </c>
      <c r="J13" s="34">
        <f t="shared" si="5"/>
        <v>0.17</v>
      </c>
      <c r="K13" s="35">
        <f t="shared" si="6"/>
        <v>136950</v>
      </c>
    </row>
    <row r="14" spans="2:11" x14ac:dyDescent="0.3">
      <c r="B14" s="7">
        <v>8</v>
      </c>
      <c r="C14" s="8" t="s">
        <v>17</v>
      </c>
      <c r="D14" s="7" t="s">
        <v>24</v>
      </c>
      <c r="E14" s="20" t="str">
        <f t="shared" si="0"/>
        <v>VIP</v>
      </c>
      <c r="F14" s="20" t="str">
        <f t="shared" si="1"/>
        <v>Lux</v>
      </c>
      <c r="G14" s="33">
        <f t="shared" si="2"/>
        <v>550000</v>
      </c>
      <c r="H14" s="20">
        <f t="shared" si="3"/>
        <v>8</v>
      </c>
      <c r="I14" s="33">
        <f t="shared" si="4"/>
        <v>4400000</v>
      </c>
      <c r="J14" s="34">
        <f t="shared" si="5"/>
        <v>0.06</v>
      </c>
      <c r="K14" s="35">
        <f t="shared" si="6"/>
        <v>4136000</v>
      </c>
    </row>
    <row r="15" spans="2:11" x14ac:dyDescent="0.3">
      <c r="B15" s="7">
        <v>9</v>
      </c>
      <c r="C15" s="8" t="s">
        <v>18</v>
      </c>
      <c r="D15" s="7" t="s">
        <v>52</v>
      </c>
      <c r="E15" s="20" t="str">
        <f t="shared" si="0"/>
        <v>Kelas I</v>
      </c>
      <c r="F15" s="20" t="str">
        <f t="shared" si="1"/>
        <v>Umum</v>
      </c>
      <c r="G15" s="33">
        <f t="shared" si="2"/>
        <v>75000</v>
      </c>
      <c r="H15" s="20">
        <f t="shared" si="3"/>
        <v>7</v>
      </c>
      <c r="I15" s="33">
        <f t="shared" si="4"/>
        <v>525000</v>
      </c>
      <c r="J15" s="34">
        <f t="shared" si="5"/>
        <v>0.13</v>
      </c>
      <c r="K15" s="35">
        <f t="shared" si="6"/>
        <v>456750</v>
      </c>
    </row>
    <row r="16" spans="2:11" x14ac:dyDescent="0.3">
      <c r="B16" s="7">
        <v>10</v>
      </c>
      <c r="C16" s="8" t="s">
        <v>20</v>
      </c>
      <c r="D16" s="7" t="s">
        <v>23</v>
      </c>
      <c r="E16" s="20" t="str">
        <f t="shared" si="0"/>
        <v>Kelas III</v>
      </c>
      <c r="F16" s="20" t="str">
        <f t="shared" si="1"/>
        <v>Special</v>
      </c>
      <c r="G16" s="33">
        <f t="shared" si="2"/>
        <v>100000</v>
      </c>
      <c r="H16" s="20">
        <f t="shared" si="3"/>
        <v>6</v>
      </c>
      <c r="I16" s="33">
        <f t="shared" si="4"/>
        <v>600000</v>
      </c>
      <c r="J16" s="34">
        <f t="shared" si="5"/>
        <v>0.17</v>
      </c>
      <c r="K16" s="35">
        <f t="shared" si="6"/>
        <v>498000</v>
      </c>
    </row>
    <row r="17" spans="2:11" x14ac:dyDescent="0.3">
      <c r="B17" s="7">
        <v>11</v>
      </c>
      <c r="C17" s="8" t="s">
        <v>19</v>
      </c>
      <c r="D17" s="7" t="s">
        <v>22</v>
      </c>
      <c r="E17" s="20" t="str">
        <f t="shared" si="0"/>
        <v>VIP</v>
      </c>
      <c r="F17" s="20" t="str">
        <f t="shared" si="1"/>
        <v>Lux</v>
      </c>
      <c r="G17" s="33">
        <f t="shared" si="2"/>
        <v>550000</v>
      </c>
      <c r="H17" s="20">
        <f t="shared" si="3"/>
        <v>15</v>
      </c>
      <c r="I17" s="33">
        <f t="shared" si="4"/>
        <v>8250000</v>
      </c>
      <c r="J17" s="34">
        <f t="shared" si="5"/>
        <v>0.06</v>
      </c>
      <c r="K17" s="35">
        <f t="shared" si="6"/>
        <v>7755000</v>
      </c>
    </row>
    <row r="18" spans="2:11" x14ac:dyDescent="0.3">
      <c r="B18" s="7">
        <v>12</v>
      </c>
      <c r="C18" s="8" t="s">
        <v>21</v>
      </c>
      <c r="D18" s="7" t="s">
        <v>53</v>
      </c>
      <c r="E18" s="20" t="str">
        <f t="shared" si="0"/>
        <v>Kelas II</v>
      </c>
      <c r="F18" s="20" t="str">
        <f t="shared" si="1"/>
        <v>Umum</v>
      </c>
      <c r="G18" s="33">
        <f t="shared" si="2"/>
        <v>65000</v>
      </c>
      <c r="H18" s="20">
        <f t="shared" si="3"/>
        <v>9</v>
      </c>
      <c r="I18" s="33">
        <f t="shared" si="4"/>
        <v>585000</v>
      </c>
      <c r="J18" s="34">
        <f t="shared" si="5"/>
        <v>0.08</v>
      </c>
      <c r="K18" s="35">
        <f t="shared" si="6"/>
        <v>538200</v>
      </c>
    </row>
    <row r="20" spans="2:11" x14ac:dyDescent="0.3">
      <c r="C20" s="14" t="s">
        <v>48</v>
      </c>
      <c r="D20" s="12" t="s">
        <v>6</v>
      </c>
      <c r="E20" s="14" t="s">
        <v>5</v>
      </c>
      <c r="F20" s="14" t="s">
        <v>8</v>
      </c>
      <c r="H20" s="28" t="s">
        <v>27</v>
      </c>
      <c r="I20" s="29"/>
      <c r="J20" s="37">
        <f>SUM(K7:K18)</f>
        <v>18266150</v>
      </c>
    </row>
    <row r="21" spans="2:11" x14ac:dyDescent="0.3">
      <c r="C21" s="8" t="s">
        <v>37</v>
      </c>
      <c r="D21" s="20">
        <f>COUNTIF(E7:E18,C21)</f>
        <v>3</v>
      </c>
      <c r="E21" s="20">
        <f>SUMIF($E$7:$E$18,C21,$H$7:$H$18)</f>
        <v>36</v>
      </c>
      <c r="F21" s="36">
        <f>SUMIF($E$7:$E$18,C21,$K$7:$K$18)</f>
        <v>2540250</v>
      </c>
      <c r="H21" s="28" t="s">
        <v>44</v>
      </c>
      <c r="I21" s="29"/>
      <c r="J21" s="33">
        <f>MAX(K7:K18)</f>
        <v>7755000</v>
      </c>
    </row>
    <row r="22" spans="2:11" x14ac:dyDescent="0.3">
      <c r="C22" s="8" t="s">
        <v>43</v>
      </c>
      <c r="D22" s="20">
        <f t="shared" ref="D22:D24" si="7">COUNTIF(E8:E19,C22)</f>
        <v>3</v>
      </c>
      <c r="E22" s="20">
        <f t="shared" ref="E22:E24" si="8">SUMIF($E$7:$E$18,C22,$H$7:$H$18)</f>
        <v>23</v>
      </c>
      <c r="F22" s="36">
        <f t="shared" ref="F22:F24" si="9">SUMIF($E$7:$E$18,C22,$K$7:$K$18)</f>
        <v>1968950</v>
      </c>
      <c r="H22" s="28" t="s">
        <v>45</v>
      </c>
      <c r="I22" s="29"/>
      <c r="J22" s="33">
        <f>MIN(K7:K18)</f>
        <v>136950</v>
      </c>
    </row>
    <row r="23" spans="2:11" x14ac:dyDescent="0.3">
      <c r="C23" s="8" t="s">
        <v>36</v>
      </c>
      <c r="D23" s="20">
        <f t="shared" si="7"/>
        <v>3</v>
      </c>
      <c r="E23" s="20">
        <f t="shared" si="8"/>
        <v>13</v>
      </c>
      <c r="F23" s="36">
        <f t="shared" si="9"/>
        <v>1381950</v>
      </c>
      <c r="H23" s="30" t="s">
        <v>46</v>
      </c>
      <c r="I23" s="31"/>
      <c r="J23" s="33">
        <f>AVERAGE(K7:K18)</f>
        <v>1522179.1666666667</v>
      </c>
    </row>
    <row r="24" spans="2:11" x14ac:dyDescent="0.3">
      <c r="C24" s="8" t="s">
        <v>35</v>
      </c>
      <c r="D24" s="20">
        <f t="shared" si="7"/>
        <v>3</v>
      </c>
      <c r="E24" s="20">
        <f t="shared" si="8"/>
        <v>24</v>
      </c>
      <c r="F24" s="36">
        <f t="shared" si="9"/>
        <v>12375000</v>
      </c>
    </row>
    <row r="25" spans="2:11" x14ac:dyDescent="0.3">
      <c r="C25" s="10"/>
    </row>
    <row r="26" spans="2:11" x14ac:dyDescent="0.3">
      <c r="C26" s="15" t="s">
        <v>28</v>
      </c>
    </row>
    <row r="27" spans="2:11" x14ac:dyDescent="0.3">
      <c r="C27" s="26" t="s">
        <v>2</v>
      </c>
      <c r="D27" s="23" t="s">
        <v>42</v>
      </c>
      <c r="E27" s="24"/>
      <c r="F27" s="24"/>
      <c r="G27" s="25"/>
      <c r="I27" s="4" t="s">
        <v>57</v>
      </c>
    </row>
    <row r="28" spans="2:11" x14ac:dyDescent="0.3">
      <c r="C28" s="27"/>
      <c r="D28" s="16" t="s">
        <v>3</v>
      </c>
      <c r="E28" s="17" t="s">
        <v>30</v>
      </c>
      <c r="F28" s="17" t="s">
        <v>29</v>
      </c>
      <c r="G28" s="17" t="s">
        <v>49</v>
      </c>
      <c r="I28" s="21" t="s">
        <v>58</v>
      </c>
    </row>
    <row r="29" spans="2:11" x14ac:dyDescent="0.3">
      <c r="C29" s="7" t="s">
        <v>31</v>
      </c>
      <c r="D29" s="7" t="s">
        <v>37</v>
      </c>
      <c r="E29" s="19">
        <v>75000</v>
      </c>
      <c r="F29" s="19">
        <v>150000</v>
      </c>
      <c r="G29" s="19">
        <v>400000</v>
      </c>
      <c r="I29" s="21" t="s">
        <v>59</v>
      </c>
    </row>
    <row r="30" spans="2:11" x14ac:dyDescent="0.3">
      <c r="C30" s="7" t="s">
        <v>32</v>
      </c>
      <c r="D30" s="7" t="s">
        <v>43</v>
      </c>
      <c r="E30" s="19">
        <v>65000</v>
      </c>
      <c r="F30" s="19">
        <v>125000</v>
      </c>
      <c r="G30" s="19">
        <v>325000</v>
      </c>
      <c r="I30" s="21" t="s">
        <v>60</v>
      </c>
    </row>
    <row r="31" spans="2:11" x14ac:dyDescent="0.3">
      <c r="C31" s="7" t="s">
        <v>33</v>
      </c>
      <c r="D31" s="7" t="s">
        <v>36</v>
      </c>
      <c r="E31" s="19">
        <v>55000</v>
      </c>
      <c r="F31" s="19">
        <v>100000</v>
      </c>
      <c r="G31" s="19">
        <v>225000</v>
      </c>
    </row>
    <row r="32" spans="2:11" x14ac:dyDescent="0.3">
      <c r="C32" s="7" t="s">
        <v>34</v>
      </c>
      <c r="D32" s="7" t="s">
        <v>35</v>
      </c>
      <c r="E32" s="19">
        <v>89900</v>
      </c>
      <c r="F32" s="19">
        <v>175000</v>
      </c>
      <c r="G32" s="19">
        <v>550000</v>
      </c>
    </row>
    <row r="34" spans="3:6" x14ac:dyDescent="0.3">
      <c r="C34" s="18" t="s">
        <v>38</v>
      </c>
    </row>
    <row r="35" spans="3:6" x14ac:dyDescent="0.3">
      <c r="C35" s="32" t="s">
        <v>3</v>
      </c>
      <c r="D35" s="23" t="s">
        <v>5</v>
      </c>
      <c r="E35" s="24"/>
      <c r="F35" s="25"/>
    </row>
    <row r="36" spans="3:6" x14ac:dyDescent="0.3">
      <c r="C36" s="32"/>
      <c r="D36" s="17" t="s">
        <v>39</v>
      </c>
      <c r="E36" s="17" t="s">
        <v>40</v>
      </c>
      <c r="F36" s="17" t="s">
        <v>41</v>
      </c>
    </row>
    <row r="37" spans="3:6" x14ac:dyDescent="0.3">
      <c r="C37" s="9" t="s">
        <v>37</v>
      </c>
      <c r="D37" s="13">
        <v>0.13</v>
      </c>
      <c r="E37" s="13">
        <v>7.0000000000000007E-2</v>
      </c>
      <c r="F37" s="13">
        <v>0.1</v>
      </c>
    </row>
    <row r="38" spans="3:6" x14ac:dyDescent="0.3">
      <c r="C38" s="9" t="s">
        <v>43</v>
      </c>
      <c r="D38" s="13">
        <v>0.15</v>
      </c>
      <c r="E38" s="13">
        <v>0.08</v>
      </c>
      <c r="F38" s="13">
        <v>0.15</v>
      </c>
    </row>
    <row r="39" spans="3:6" x14ac:dyDescent="0.3">
      <c r="C39" s="9" t="s">
        <v>36</v>
      </c>
      <c r="D39" s="13">
        <v>0.17</v>
      </c>
      <c r="E39" s="13">
        <v>0.09</v>
      </c>
      <c r="F39" s="13">
        <v>0.2</v>
      </c>
    </row>
    <row r="40" spans="3:6" x14ac:dyDescent="0.3">
      <c r="C40" s="9" t="s">
        <v>35</v>
      </c>
      <c r="D40" s="13">
        <v>0.12</v>
      </c>
      <c r="E40" s="13">
        <v>0.06</v>
      </c>
      <c r="F40" s="13">
        <v>0.09</v>
      </c>
    </row>
  </sheetData>
  <mergeCells count="9">
    <mergeCell ref="H3:I3"/>
    <mergeCell ref="D35:F35"/>
    <mergeCell ref="C27:C28"/>
    <mergeCell ref="H20:I20"/>
    <mergeCell ref="H21:I21"/>
    <mergeCell ref="H22:I22"/>
    <mergeCell ref="H23:I23"/>
    <mergeCell ref="C35:C36"/>
    <mergeCell ref="D27:G27"/>
  </mergeCells>
  <hyperlinks>
    <hyperlink ref="H3" r:id="rId1" xr:uid="{C829CC8D-4403-4CF3-A666-698F9C1D1CEB}"/>
  </hyperlinks>
  <pageMargins left="0.70866141732283472" right="0.70866141732283472" top="0.74803149606299213" bottom="0.74803149606299213" header="0.31496062992125984" footer="0.31496062992125984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T480-PC</cp:lastModifiedBy>
  <dcterms:created xsi:type="dcterms:W3CDTF">2018-03-26T11:42:11Z</dcterms:created>
  <dcterms:modified xsi:type="dcterms:W3CDTF">2024-10-14T15:24:18Z</dcterms:modified>
</cp:coreProperties>
</file>