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soto\Desktop\Alejandro Suárez\DGC\"/>
    </mc:Choice>
  </mc:AlternateContent>
  <xr:revisionPtr revIDLastSave="0" documentId="13_ncr:1_{6046FA65-DB44-49AF-ACEA-A1F421DDDB66}" xr6:coauthVersionLast="47" xr6:coauthVersionMax="47" xr10:uidLastSave="{00000000-0000-0000-0000-000000000000}"/>
  <bookViews>
    <workbookView xWindow="-120" yWindow="-120" windowWidth="29040" windowHeight="15720" xr2:uid="{5B0839C3-4061-48D8-ACBA-8CFB4F8160D5}"/>
  </bookViews>
  <sheets>
    <sheet name="A1 Resumen" sheetId="16" r:id="rId1"/>
    <sheet name="A2 PIDE" sheetId="4" r:id="rId2"/>
    <sheet name="B1 Requisitos licitación" sheetId="1" r:id="rId3"/>
    <sheet name="B2 Matriz responsabilidades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54" i="4" l="1"/>
  <c r="E53" i="4"/>
  <c r="E52" i="4"/>
  <c r="E51" i="4"/>
  <c r="E49" i="4"/>
  <c r="E47" i="4"/>
  <c r="E46" i="4"/>
  <c r="E45" i="4"/>
  <c r="E43" i="4"/>
  <c r="E41" i="4"/>
  <c r="E40" i="4"/>
  <c r="E39" i="4"/>
  <c r="E38" i="4"/>
  <c r="E37" i="4"/>
  <c r="E31" i="4"/>
  <c r="E32" i="4"/>
  <c r="E35" i="4"/>
  <c r="E34" i="4"/>
  <c r="E33" i="4"/>
  <c r="E29" i="4"/>
  <c r="E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7" i="4"/>
  <c r="E8" i="4"/>
  <c r="E9" i="4"/>
  <c r="E6" i="4"/>
  <c r="E5" i="4"/>
  <c r="D50" i="4"/>
  <c r="E50" i="4" s="1"/>
  <c r="D49" i="4"/>
  <c r="D44" i="4"/>
  <c r="E44" i="4" s="1"/>
  <c r="C11" i="4"/>
  <c r="E11" i="4" s="1"/>
  <c r="E48" i="4" l="1"/>
  <c r="J12" i="4" s="1"/>
  <c r="B16" i="1"/>
  <c r="B15" i="1"/>
  <c r="B8" i="1"/>
  <c r="B7" i="1"/>
  <c r="B5" i="1"/>
  <c r="B4" i="1"/>
  <c r="B3" i="1"/>
  <c r="H4" i="4"/>
  <c r="N15" i="4"/>
  <c r="N14" i="4"/>
  <c r="N13" i="4"/>
  <c r="N12" i="4"/>
  <c r="N11" i="4"/>
  <c r="N10" i="4"/>
  <c r="N9" i="4"/>
  <c r="N8" i="4"/>
  <c r="N7" i="4"/>
  <c r="N6" i="4"/>
  <c r="N5" i="4"/>
  <c r="J6" i="4" l="1"/>
  <c r="E42" i="4"/>
  <c r="J13" i="4" s="1"/>
  <c r="E36" i="4"/>
  <c r="J11" i="4" s="1"/>
  <c r="E30" i="4"/>
  <c r="J10" i="4" s="1"/>
  <c r="E4" i="4"/>
  <c r="J9" i="4" s="1"/>
  <c r="J16" i="4" l="1"/>
  <c r="J15" i="4"/>
  <c r="J14" i="4"/>
  <c r="B7" i="16"/>
  <c r="J18" i="4" l="1"/>
  <c r="J19" i="4" s="1"/>
</calcChain>
</file>

<file path=xl/sharedStrings.xml><?xml version="1.0" encoding="utf-8"?>
<sst xmlns="http://schemas.openxmlformats.org/spreadsheetml/2006/main" count="173" uniqueCount="131">
  <si>
    <t>Resumen</t>
  </si>
  <si>
    <t>EXPEDIENTE INTERNO</t>
  </si>
  <si>
    <t>TÍTULO</t>
  </si>
  <si>
    <t>ORGANISMO / CLIENTE</t>
  </si>
  <si>
    <t>PRECIO DE REFERENCIA DEL CLIENTE</t>
  </si>
  <si>
    <t>FECHA DE ENTREGA</t>
  </si>
  <si>
    <t>MODALIDAD DE ENTREGA</t>
  </si>
  <si>
    <t>Telemática</t>
  </si>
  <si>
    <t>SOLVENCIA ECONÓMICA</t>
  </si>
  <si>
    <t>SOLVENCIA TÉCNICA</t>
  </si>
  <si>
    <t>EQUIPO MÍNIMO</t>
  </si>
  <si>
    <t>ANÁLISIS DE RENTABILIDAD</t>
  </si>
  <si>
    <t>VER PIDE</t>
  </si>
  <si>
    <t>CONDICIONES CONTRACTUALES / FORMA DE PAGO</t>
  </si>
  <si>
    <t>¿PLAN DE CALIDAD?</t>
  </si>
  <si>
    <t>SÍ</t>
  </si>
  <si>
    <t>¿CUMPLE SOLVENCIA TÉCNICA?</t>
  </si>
  <si>
    <t>¿CUMPLE RENTABILIDAD?</t>
  </si>
  <si>
    <t>¿CUMPLE CRITERIOS ÉTICOS?</t>
  </si>
  <si>
    <t>¿OTROS MOTIVOS DE DESCARTE?</t>
  </si>
  <si>
    <t>Indicar otros motivos para rechazar, si es el caso</t>
  </si>
  <si>
    <t>¿PRESENTAR LICITACIÓN (GO)?</t>
  </si>
  <si>
    <t>FECHA DE REALIZACIÓN</t>
  </si>
  <si>
    <t>Fecha en la que se realiza el control</t>
  </si>
  <si>
    <t>PIDE</t>
  </si>
  <si>
    <t>PPTO.BASE (S/IVA)</t>
  </si>
  <si>
    <t>% BAJA</t>
  </si>
  <si>
    <t>Medios personales</t>
  </si>
  <si>
    <t>Ingeniero Civil (15 años)</t>
  </si>
  <si>
    <t>Ingeniero Civil (10 años)</t>
  </si>
  <si>
    <t>PPTO. VENTAS (SIN IVA)</t>
  </si>
  <si>
    <t>Medios materiales</t>
  </si>
  <si>
    <t>Ingeniero Industrial (10 años)</t>
  </si>
  <si>
    <t>Otros gastos</t>
  </si>
  <si>
    <t>Subcontrataciones</t>
  </si>
  <si>
    <t>Cargos internos</t>
  </si>
  <si>
    <t>Estimación beneficio</t>
  </si>
  <si>
    <t>Resultado S/Ventas</t>
  </si>
  <si>
    <t>Ingeniero Ambiental (10 años)</t>
  </si>
  <si>
    <t>Geólogo (10 años)</t>
  </si>
  <si>
    <t>Topógrafo (10 años)</t>
  </si>
  <si>
    <t>Delineante</t>
  </si>
  <si>
    <t>Vehículos</t>
  </si>
  <si>
    <t>Oficina</t>
  </si>
  <si>
    <t>Material de oficina</t>
  </si>
  <si>
    <t>Seguros</t>
  </si>
  <si>
    <t>xx</t>
  </si>
  <si>
    <t>Desplazamientos</t>
  </si>
  <si>
    <t>Dietas</t>
  </si>
  <si>
    <t>C.I. Estructuras</t>
  </si>
  <si>
    <t>C.I. Proyectos</t>
  </si>
  <si>
    <t>C.I. Geotecnia</t>
  </si>
  <si>
    <t xml:space="preserve"> </t>
  </si>
  <si>
    <t>Laboratorio</t>
  </si>
  <si>
    <t>Vuelos Dron</t>
  </si>
  <si>
    <t>Informes independientes 402/ISA</t>
  </si>
  <si>
    <t>Requisitos de la licitación</t>
  </si>
  <si>
    <t>EXPEDIENTE EXTERNO</t>
  </si>
  <si>
    <t>PRESUPUESTO LICITACIÓN 
(SIN IMPUESTOS)</t>
  </si>
  <si>
    <t>PRESUPUESTO CON IMPUESTOS</t>
  </si>
  <si>
    <t>TIPO DE ENTREGA DE LA DOCUMENTACIÓN</t>
  </si>
  <si>
    <t>DURACIÓN DEL CONTRATO</t>
  </si>
  <si>
    <t>GARANTÍAS Y SEGUROS</t>
  </si>
  <si>
    <t>FECHAS LÍMITE</t>
  </si>
  <si>
    <t>ENTREGA</t>
  </si>
  <si>
    <t>CONSULTAS</t>
  </si>
  <si>
    <t>VISITA</t>
  </si>
  <si>
    <t>Indicar fecha y hora de consultas</t>
  </si>
  <si>
    <t>Indicar fecha y hora de visita</t>
  </si>
  <si>
    <t>CRITERIOS DE ADJUDICACIÓN</t>
  </si>
  <si>
    <t>OFERTA TÉCNICA
(CRITERIOS JUICIO DE VALOR)</t>
  </si>
  <si>
    <t>CRITERIOS BINARIOS</t>
  </si>
  <si>
    <t xml:space="preserve">
OFERTA ECONÓMICA
(CRITERIOS AUTOMÁTICOS)</t>
  </si>
  <si>
    <t>FORMA DE PAGO</t>
  </si>
  <si>
    <t>OTRA INFORMACIÓN RELEVANTE</t>
  </si>
  <si>
    <t>Indicar otra información que pueda ser relevante según la licitación y el país</t>
  </si>
  <si>
    <t>Matriz de responsabilidades</t>
  </si>
  <si>
    <t>PUNTOS
ITEM</t>
  </si>
  <si>
    <t>DOCUMENTO</t>
  </si>
  <si>
    <t>Descarta</t>
  </si>
  <si>
    <t>Realiza</t>
  </si>
  <si>
    <t>Revisa</t>
  </si>
  <si>
    <t>Fecha prevista</t>
  </si>
  <si>
    <t>Estado</t>
  </si>
  <si>
    <t>Observaciones</t>
  </si>
  <si>
    <t>Apostilla</t>
  </si>
  <si>
    <t>-</t>
  </si>
  <si>
    <t>Documentación administrativa</t>
  </si>
  <si>
    <t>Documentación económica-financiera</t>
  </si>
  <si>
    <t>Experiencia del oferente</t>
  </si>
  <si>
    <t>Personal técnico mínimo</t>
  </si>
  <si>
    <t>Equipo asignado al proyecto</t>
  </si>
  <si>
    <t xml:space="preserve">Oferta económica </t>
  </si>
  <si>
    <t>Documentación técnica</t>
  </si>
  <si>
    <t>ADICIONALES</t>
  </si>
  <si>
    <t>OFERTA PREPARADA POR:</t>
  </si>
  <si>
    <t>Indicar la persona designada para realizar la oferta</t>
  </si>
  <si>
    <t>Fecha en la que se realiza la oferta</t>
  </si>
  <si>
    <t>REVISADA POR:</t>
  </si>
  <si>
    <t>Indicar la persona responsable por la revisión</t>
  </si>
  <si>
    <t>FECHA DE REVISIÓN</t>
  </si>
  <si>
    <t>APROBADA POR:</t>
  </si>
  <si>
    <t>Indicar la persona responsable por la aprobación</t>
  </si>
  <si>
    <t>FECHA DE APROBACIÓN</t>
  </si>
  <si>
    <t>Fecha en la que se ap rueba</t>
  </si>
  <si>
    <t>UNIDAD</t>
  </si>
  <si>
    <t>PRECIO</t>
  </si>
  <si>
    <t>IMPORTE</t>
  </si>
  <si>
    <t>G.G. (10% S/Ventas)</t>
  </si>
  <si>
    <t>G.G. Dpto.(5% S/Ventas)</t>
  </si>
  <si>
    <t>COSTES</t>
  </si>
  <si>
    <t>RESUMEN</t>
  </si>
  <si>
    <t>COSTE</t>
  </si>
  <si>
    <r>
      <t xml:space="preserve">PRECIO A OFERTAR </t>
    </r>
    <r>
      <rPr>
        <sz val="10"/>
        <color theme="1"/>
        <rFont val="Century Gothic"/>
        <family val="2"/>
      </rPr>
      <t>(SIN IMPUESTOS)</t>
    </r>
  </si>
  <si>
    <r>
      <t xml:space="preserve">SOCIOS </t>
    </r>
    <r>
      <rPr>
        <sz val="12"/>
        <color theme="1"/>
        <rFont val="Century Gothic"/>
        <family val="2"/>
      </rPr>
      <t>(Si aplica)</t>
    </r>
    <r>
      <rPr>
        <b/>
        <sz val="12"/>
        <color theme="1"/>
        <rFont val="Century Gothic"/>
        <family val="2"/>
      </rPr>
      <t>:</t>
    </r>
  </si>
  <si>
    <t>Ministerio de Transporte y Movilidad Sostenible, Dirección General de Carreteras</t>
  </si>
  <si>
    <t>30.487/24: AT-SE-4560ACT; (B30244145600)</t>
  </si>
  <si>
    <t>Control y vigilancia de las obras: Circunvalación del área metropolitana de Sevilla. SE-40. Enlace A-8077 (Valencina) Enlace A-66 (Salteras). Provincia de Sevilla.</t>
  </si>
  <si>
    <t>30/08/2024 a las 15:00</t>
  </si>
  <si>
    <t>El volumen anual de negocios, que referido al mejor ejercicio de los tres (3) últimos concluidos deberá ser una vez y media el valor estimado del contrato 900.000 €</t>
  </si>
  <si>
    <r>
      <rPr>
        <b/>
        <i/>
        <u/>
        <sz val="10"/>
        <color rgb="FFFF0000"/>
        <rFont val="Century Gothic"/>
        <family val="2"/>
      </rPr>
      <t>Delegado del contrato</t>
    </r>
    <r>
      <rPr>
        <i/>
        <sz val="10"/>
        <color rgb="FFFF0000"/>
        <rFont val="Century Gothic"/>
        <family val="2"/>
      </rPr>
      <t xml:space="preserve">: Máster en Ingeniería de Caminos; 20 años en Sector de carreteras
</t>
    </r>
    <r>
      <rPr>
        <b/>
        <i/>
        <u/>
        <sz val="10"/>
        <color rgb="FFFF0000"/>
        <rFont val="Century Gothic"/>
        <family val="2"/>
      </rPr>
      <t>Jefe de unidad</t>
    </r>
    <r>
      <rPr>
        <i/>
        <sz val="10"/>
        <color rgb="FFFF0000"/>
        <rFont val="Century Gothic"/>
        <family val="2"/>
      </rPr>
      <t xml:space="preserve">: Máster en Ingeniería de Caminos; 6 años en Control y vigilancia de obras de carreteras 
</t>
    </r>
    <r>
      <rPr>
        <b/>
        <i/>
        <u/>
        <sz val="10"/>
        <color rgb="FFFF0000"/>
        <rFont val="Century Gothic"/>
        <family val="2"/>
      </rPr>
      <t>Técnico especialista</t>
    </r>
    <r>
      <rPr>
        <i/>
        <sz val="10"/>
        <color rgb="FFFF0000"/>
        <rFont val="Century Gothic"/>
        <family val="2"/>
      </rPr>
      <t xml:space="preserve">: Grado en Ingeniería Civil o titulación equivalente; 3 años en Experiencia en control y vigilancia de obras lineales
</t>
    </r>
    <r>
      <rPr>
        <b/>
        <i/>
        <u/>
        <sz val="10"/>
        <color rgb="FFFF0000"/>
        <rFont val="Century Gothic"/>
        <family val="2"/>
      </rPr>
      <t>Técnico especialista</t>
    </r>
    <r>
      <rPr>
        <i/>
        <sz val="10"/>
        <color rgb="FFFF0000"/>
        <rFont val="Century Gothic"/>
        <family val="2"/>
      </rPr>
      <t xml:space="preserve">: Ingeniero Técnico en Topografía o titulación equivalente; 5 años en Pleno dominio de herramientas CAD y programas de trazado de carreteras 
</t>
    </r>
    <r>
      <rPr>
        <b/>
        <i/>
        <u/>
        <sz val="10"/>
        <color rgb="FFFF0000"/>
        <rFont val="Century Gothic"/>
        <family val="2"/>
      </rPr>
      <t>Vigilante de obras</t>
    </r>
    <r>
      <rPr>
        <i/>
        <sz val="10"/>
        <color rgb="FFFF0000"/>
        <rFont val="Century Gothic"/>
        <family val="2"/>
      </rPr>
      <t xml:space="preserve">: 7 años en Control y vigilancia de obras de carreteras </t>
    </r>
  </si>
  <si>
    <t>Se estará en disposición vincular, como mínimo, a la ejecución del contrato el siguiente personal técnico
Indicación de la parte del contrato que el empresario tiene eventualmente el propósito de subcontratar.</t>
  </si>
  <si>
    <t>1. Memoria: 30 puntos
2. Plan de calidad: 5 puntos
3. Programa de actuaciones medioambientales: 5 puntos 
4. Tecnología e I+D+I: 5 puntos</t>
  </si>
  <si>
    <t>NO PORCEDE</t>
  </si>
  <si>
    <t>53 meses</t>
  </si>
  <si>
    <t>POR FÓRMULAS: 55%
 - Precio: 44 puntos
 - Otros criterios: 11puntos
Se asume un incremento de plazo sobre el inicial, superior al 20%, hasta un Y% de incremento máximo de plazo inicial, siendo Y= 30 % (PEPmax): 11 puntos</t>
  </si>
  <si>
    <t>Precios unitarios /Pagos Mensuales; 
Por tratarse de un contrato distinto al de obras en el que, para aprobar las certificaciones o documentos equivalentes, es necesario realizar tareas de medición, cuantificación o comprobación de la prestación realizada.</t>
  </si>
  <si>
    <t>NO APLICA</t>
  </si>
  <si>
    <r>
      <rPr>
        <b/>
        <sz val="10"/>
        <color rgb="FFFF0000"/>
        <rFont val="Century Gothic"/>
        <family val="2"/>
      </rPr>
      <t>Seguro de responsabilidad civil:</t>
    </r>
    <r>
      <rPr>
        <sz val="10"/>
        <color rgb="FFFF0000"/>
        <rFont val="Century Gothic"/>
        <family val="2"/>
      </rPr>
      <t xml:space="preserve">
   </t>
    </r>
    <r>
      <rPr>
        <u/>
        <sz val="10"/>
        <color rgb="FFFF0000"/>
        <rFont val="Century Gothic"/>
        <family val="2"/>
      </rPr>
      <t xml:space="preserve"> Suma asegurada: </t>
    </r>
    <r>
      <rPr>
        <sz val="10"/>
        <color rgb="FFFF0000"/>
        <rFont val="Century Gothic"/>
        <family val="2"/>
      </rPr>
      <t xml:space="preserve">2.000.000 €
    </t>
    </r>
    <r>
      <rPr>
        <u/>
        <sz val="10"/>
        <color rgb="FFFF0000"/>
        <rFont val="Century Gothic"/>
        <family val="2"/>
      </rPr>
      <t>Asegurado:</t>
    </r>
    <r>
      <rPr>
        <sz val="10"/>
        <color rgb="FFFF0000"/>
        <rFont val="Century Gothic"/>
        <family val="2"/>
      </rPr>
      <t xml:space="preserve"> El adjudicatario como persona física y el personal del Ministerio de Transportes, Movilidad y Agenda Urbana que intervenga en el contrato
    </t>
    </r>
    <r>
      <rPr>
        <u/>
        <sz val="10"/>
        <color rgb="FFFF0000"/>
        <rFont val="Century Gothic"/>
        <family val="2"/>
      </rPr>
      <t>Riesgos específicos asegurados</t>
    </r>
    <r>
      <rPr>
        <sz val="10"/>
        <color rgb="FFFF0000"/>
        <rFont val="Century Gothic"/>
        <family val="2"/>
      </rPr>
      <t xml:space="preserve">: Responsabilidad civil por daños personales a terceros, daños a la propia obra, gastos de defensa y constitución de fianzas
</t>
    </r>
    <r>
      <rPr>
        <b/>
        <sz val="10"/>
        <color rgb="FFFF0000"/>
        <rFont val="Century Gothic"/>
        <family val="2"/>
      </rPr>
      <t xml:space="preserve">Seguro de accidentes:
</t>
    </r>
    <r>
      <rPr>
        <sz val="10"/>
        <color rgb="FFFF0000"/>
        <rFont val="Century Gothic"/>
        <family val="2"/>
      </rPr>
      <t xml:space="preserve">  </t>
    </r>
    <r>
      <rPr>
        <u/>
        <sz val="10"/>
        <color rgb="FFFF0000"/>
        <rFont val="Century Gothic"/>
        <family val="2"/>
      </rPr>
      <t xml:space="preserve"> Suma asegurada: </t>
    </r>
    <r>
      <rPr>
        <sz val="10"/>
        <color rgb="FFFF0000"/>
        <rFont val="Century Gothic"/>
        <family val="2"/>
      </rPr>
      <t xml:space="preserve">300.000 € por victima
   </t>
    </r>
    <r>
      <rPr>
        <u/>
        <sz val="10"/>
        <color rgb="FFFF0000"/>
        <rFont val="Century Gothic"/>
        <family val="2"/>
      </rPr>
      <t>Asegurado:</t>
    </r>
    <r>
      <rPr>
        <sz val="10"/>
        <color rgb="FFFF0000"/>
        <rFont val="Century Gothic"/>
        <family val="2"/>
      </rPr>
      <t xml:space="preserve"> El personal del Ministerio de Transportes, Movilidad y Agenda Urbana  que tenga un accidente calificado como de trabajo o en acto de servicio, según los casos, con ocasión o por consecuencia de este contrato y que produzca el fallecimiento o la declaración de incapacidad permanente, total o absoluta
</t>
    </r>
    <r>
      <rPr>
        <b/>
        <sz val="10"/>
        <color rgb="FFFF0000"/>
        <rFont val="Century Gothic"/>
        <family val="2"/>
      </rPr>
      <t>Garantía Definitiva</t>
    </r>
    <r>
      <rPr>
        <sz val="10"/>
        <color rgb="FFFF0000"/>
        <rFont val="Century Gothic"/>
        <family val="2"/>
      </rPr>
      <t>: El 5% del presupuesto base de licitación, IVA excluido.</t>
    </r>
  </si>
  <si>
    <r>
      <rPr>
        <b/>
        <u/>
        <sz val="10"/>
        <color rgb="FFFF0000"/>
        <rFont val="Century Gothic"/>
        <family val="2"/>
      </rPr>
      <t>Delegado del contrato</t>
    </r>
    <r>
      <rPr>
        <sz val="10"/>
        <color rgb="FFFF0000"/>
        <rFont val="Century Gothic"/>
        <family val="2"/>
      </rPr>
      <t xml:space="preserve">: Máster en Ingeniería de Caminos; 20 años en Sector de carreteras
</t>
    </r>
    <r>
      <rPr>
        <b/>
        <u/>
        <sz val="10"/>
        <color rgb="FFFF0000"/>
        <rFont val="Century Gothic"/>
        <family val="2"/>
      </rPr>
      <t>Jefe de unidad</t>
    </r>
    <r>
      <rPr>
        <sz val="10"/>
        <color rgb="FFFF0000"/>
        <rFont val="Century Gothic"/>
        <family val="2"/>
      </rPr>
      <t xml:space="preserve">: Máster en Ingeniería de Caminos; 6 años en Control y vigilancia de obras de carreteras 
</t>
    </r>
    <r>
      <rPr>
        <b/>
        <u/>
        <sz val="10"/>
        <color rgb="FFFF0000"/>
        <rFont val="Century Gothic"/>
        <family val="2"/>
      </rPr>
      <t>Técnico especialista</t>
    </r>
    <r>
      <rPr>
        <sz val="10"/>
        <color rgb="FFFF0000"/>
        <rFont val="Century Gothic"/>
        <family val="2"/>
      </rPr>
      <t xml:space="preserve">: Grado en Ingeniería Civil o titulación equivalente; 3 años en Experiencia en control y vigilancia de obras lineales
</t>
    </r>
    <r>
      <rPr>
        <b/>
        <u/>
        <sz val="10"/>
        <color rgb="FFFF0000"/>
        <rFont val="Century Gothic"/>
        <family val="2"/>
      </rPr>
      <t>Técnico especialista</t>
    </r>
    <r>
      <rPr>
        <sz val="10"/>
        <color rgb="FFFF0000"/>
        <rFont val="Century Gothic"/>
        <family val="2"/>
      </rPr>
      <t xml:space="preserve">: Ingeniero Técnico en Topografía o titulación equivalente; 5 años en Pleno dominio de herramientas CAD y programas de trazado de carreteras 
</t>
    </r>
    <r>
      <rPr>
        <b/>
        <u/>
        <sz val="10"/>
        <color rgb="FFFF0000"/>
        <rFont val="Century Gothic"/>
        <family val="2"/>
      </rPr>
      <t>Vigilante de obras</t>
    </r>
    <r>
      <rPr>
        <sz val="10"/>
        <color rgb="FFFF0000"/>
        <rFont val="Century Gothic"/>
        <family val="2"/>
      </rPr>
      <t xml:space="preserve">: 7 años en Control y vigilancia de obras de carreteras </t>
    </r>
  </si>
  <si>
    <r>
      <rPr>
        <b/>
        <sz val="10"/>
        <color rgb="FFFF0000"/>
        <rFont val="Century Gothic"/>
        <family val="2"/>
      </rPr>
      <t>TÉCNICOS:</t>
    </r>
    <r>
      <rPr>
        <sz val="10"/>
        <color rgb="FFFF0000"/>
        <rFont val="Century Gothic"/>
        <family val="2"/>
      </rPr>
      <t xml:space="preserve"> pondera 45%
</t>
    </r>
    <r>
      <rPr>
        <b/>
        <sz val="10"/>
        <color rgb="FFFF0000"/>
        <rFont val="Century Gothic"/>
        <family val="2"/>
      </rPr>
      <t>POR FÓRMULAS:</t>
    </r>
    <r>
      <rPr>
        <sz val="10"/>
        <color rgb="FFFF0000"/>
        <rFont val="Century Gothic"/>
        <family val="2"/>
      </rPr>
      <t xml:space="preserve"> 55%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</si>
</sst>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#,##0.00&quot; €&quot;"/>
    <numFmt numFmtId="166" formatCode="0.00\ %"/>
    <numFmt numFmtId="167" formatCode="_-* #,##0_-;\-* #,##0_-;_-* &quot;-&quot;??_-;_-@_-"/>
    <numFmt numFmtId="168" formatCode="0.0%"/>
    <numFmt numFmtId="169" formatCode="#,##0\ &quot;€&quot;"/>
    <numFmt numFmtId="170" formatCode="d\-m\-yy;@"/>
    <numFmt numFmtId="171" formatCode="_-* #,##0.00\ [$€-1]_-;\-* #,##0.00\ [$€-1]_-;_-* &quot;-&quot;??\ [$€-1]_-"/>
  </numFmts>
  <fonts count="29" x14ac:knownFonts="1"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8"/>
      <name val="Century Gothic"/>
      <family val="2"/>
    </font>
    <font>
      <u/>
      <sz val="10"/>
      <color theme="1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FF0000"/>
      <name val="Century Gothic"/>
      <family val="2"/>
    </font>
    <font>
      <i/>
      <sz val="10"/>
      <color rgb="FFFF0000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b/>
      <sz val="12"/>
      <color rgb="FFC00000"/>
      <name val="Century Gothic"/>
      <family val="2"/>
    </font>
    <font>
      <sz val="10"/>
      <color theme="0"/>
      <name val="Century Gothic"/>
      <family val="2"/>
    </font>
    <font>
      <b/>
      <sz val="16"/>
      <name val="Century Gothic"/>
      <family val="2"/>
    </font>
    <font>
      <sz val="10"/>
      <color theme="1" tint="0.249977111117893"/>
      <name val="Century Gothic"/>
      <family val="2"/>
    </font>
    <font>
      <b/>
      <sz val="10"/>
      <color indexed="18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b/>
      <sz val="16"/>
      <color rgb="FF00B0F0"/>
      <name val="Century Gothic"/>
      <family val="2"/>
    </font>
    <font>
      <b/>
      <i/>
      <u/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u/>
      <sz val="10"/>
      <color rgb="FFFF0000"/>
      <name val="Century Gothic"/>
      <family val="2"/>
    </font>
    <font>
      <b/>
      <u/>
      <sz val="10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22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22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22"/>
      </left>
      <right style="medium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22"/>
      </right>
      <top style="thin">
        <color indexed="64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44" fontId="7" fillId="0" borderId="0" applyFill="0" applyBorder="0" applyAlignment="0" applyProtection="0"/>
    <xf numFmtId="43" fontId="7" fillId="0" borderId="0" applyFill="0" applyBorder="0" applyAlignment="0" applyProtection="0"/>
    <xf numFmtId="0" fontId="8" fillId="0" borderId="0"/>
    <xf numFmtId="0" fontId="8" fillId="0" borderId="0"/>
    <xf numFmtId="9" fontId="7" fillId="0" borderId="0" applyFill="0" applyBorder="0" applyAlignment="0" applyProtection="0"/>
    <xf numFmtId="0" fontId="13" fillId="0" borderId="0"/>
    <xf numFmtId="0" fontId="7" fillId="0" borderId="0"/>
    <xf numFmtId="171" fontId="6" fillId="0" borderId="0" applyFont="0" applyFill="0" applyBorder="0" applyAlignment="0" applyProtection="0"/>
  </cellStyleXfs>
  <cellXfs count="2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0" xfId="0" applyBorder="1"/>
    <xf numFmtId="0" fontId="0" fillId="2" borderId="15" xfId="0" applyFill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1" fillId="0" borderId="0" xfId="8" applyFont="1" applyAlignment="1">
      <alignment vertical="center"/>
    </xf>
    <xf numFmtId="0" fontId="11" fillId="0" borderId="0" xfId="8" applyFont="1" applyAlignment="1">
      <alignment horizontal="justify" vertical="center"/>
    </xf>
    <xf numFmtId="0" fontId="11" fillId="0" borderId="0" xfId="8" applyFont="1" applyAlignment="1">
      <alignment horizontal="center" vertical="center"/>
    </xf>
    <xf numFmtId="0" fontId="14" fillId="6" borderId="4" xfId="8" applyFont="1" applyFill="1" applyBorder="1" applyAlignment="1">
      <alignment horizontal="center" vertical="center" wrapText="1"/>
    </xf>
    <xf numFmtId="0" fontId="14" fillId="6" borderId="42" xfId="8" applyFont="1" applyFill="1" applyBorder="1" applyAlignment="1">
      <alignment horizontal="center" vertical="center" wrapText="1"/>
    </xf>
    <xf numFmtId="0" fontId="14" fillId="6" borderId="43" xfId="8" applyFont="1" applyFill="1" applyBorder="1" applyAlignment="1">
      <alignment horizontal="center" vertical="center" wrapText="1"/>
    </xf>
    <xf numFmtId="0" fontId="12" fillId="7" borderId="25" xfId="8" applyFont="1" applyFill="1" applyBorder="1" applyAlignment="1">
      <alignment horizontal="center" vertical="center" wrapText="1"/>
    </xf>
    <xf numFmtId="0" fontId="12" fillId="7" borderId="32" xfId="8" applyFont="1" applyFill="1" applyBorder="1" applyAlignment="1">
      <alignment horizontal="justify" vertical="center" wrapText="1"/>
    </xf>
    <xf numFmtId="0" fontId="15" fillId="7" borderId="26" xfId="8" applyFont="1" applyFill="1" applyBorder="1" applyAlignment="1">
      <alignment horizontal="center" vertical="center" wrapText="1"/>
    </xf>
    <xf numFmtId="0" fontId="15" fillId="7" borderId="26" xfId="8" applyFont="1" applyFill="1" applyBorder="1" applyAlignment="1">
      <alignment vertical="center"/>
    </xf>
    <xf numFmtId="0" fontId="16" fillId="7" borderId="26" xfId="8" applyFont="1" applyFill="1" applyBorder="1" applyAlignment="1">
      <alignment horizontal="center" vertical="center" wrapText="1"/>
    </xf>
    <xf numFmtId="0" fontId="16" fillId="7" borderId="26" xfId="8" applyFont="1" applyFill="1" applyBorder="1" applyAlignment="1">
      <alignment horizontal="justify" vertical="center" wrapText="1"/>
    </xf>
    <xf numFmtId="0" fontId="12" fillId="7" borderId="44" xfId="8" applyFont="1" applyFill="1" applyBorder="1" applyAlignment="1">
      <alignment horizontal="center" vertical="center" wrapText="1"/>
    </xf>
    <xf numFmtId="0" fontId="11" fillId="0" borderId="45" xfId="8" applyFont="1" applyBorder="1" applyAlignment="1">
      <alignment horizontal="left" vertical="center" wrapText="1"/>
    </xf>
    <xf numFmtId="0" fontId="11" fillId="0" borderId="46" xfId="8" applyFont="1" applyBorder="1" applyAlignment="1">
      <alignment horizontal="left" vertical="center" wrapText="1"/>
    </xf>
    <xf numFmtId="0" fontId="11" fillId="0" borderId="46" xfId="8" applyFont="1" applyBorder="1" applyAlignment="1">
      <alignment horizontal="center" vertical="center" wrapText="1"/>
    </xf>
    <xf numFmtId="0" fontId="12" fillId="0" borderId="47" xfId="8" applyFont="1" applyBorder="1" applyAlignment="1">
      <alignment horizontal="center" vertical="center" wrapText="1"/>
    </xf>
    <xf numFmtId="170" fontId="11" fillId="0" borderId="47" xfId="8" applyNumberFormat="1" applyFont="1" applyBorder="1" applyAlignment="1">
      <alignment horizontal="center" vertical="center" wrapText="1"/>
    </xf>
    <xf numFmtId="0" fontId="11" fillId="0" borderId="48" xfId="8" applyFont="1" applyBorder="1" applyAlignment="1">
      <alignment horizontal="justify" vertical="center" wrapText="1"/>
    </xf>
    <xf numFmtId="0" fontId="11" fillId="0" borderId="49" xfId="8" applyFont="1" applyBorder="1" applyAlignment="1">
      <alignment horizontal="center" vertical="center" wrapText="1"/>
    </xf>
    <xf numFmtId="0" fontId="11" fillId="0" borderId="50" xfId="8" applyFont="1" applyBorder="1" applyAlignment="1">
      <alignment horizontal="left" vertical="center" wrapText="1"/>
    </xf>
    <xf numFmtId="0" fontId="11" fillId="0" borderId="47" xfId="8" applyFont="1" applyBorder="1" applyAlignment="1">
      <alignment horizontal="left" vertical="center" wrapText="1"/>
    </xf>
    <xf numFmtId="0" fontId="11" fillId="0" borderId="47" xfId="8" applyFont="1" applyBorder="1" applyAlignment="1">
      <alignment horizontal="center" vertical="center" wrapText="1"/>
    </xf>
    <xf numFmtId="0" fontId="11" fillId="0" borderId="51" xfId="8" applyFont="1" applyBorder="1" applyAlignment="1">
      <alignment horizontal="justify" vertical="center" wrapText="1"/>
    </xf>
    <xf numFmtId="0" fontId="11" fillId="0" borderId="52" xfId="8" applyFont="1" applyBorder="1" applyAlignment="1">
      <alignment horizontal="center" vertical="center" wrapText="1"/>
    </xf>
    <xf numFmtId="0" fontId="12" fillId="7" borderId="25" xfId="8" applyFont="1" applyFill="1" applyBorder="1" applyAlignment="1">
      <alignment horizontal="justify" vertical="center" wrapText="1"/>
    </xf>
    <xf numFmtId="0" fontId="11" fillId="5" borderId="46" xfId="8" applyFont="1" applyFill="1" applyBorder="1" applyAlignment="1">
      <alignment horizontal="left" vertical="center" wrapText="1"/>
    </xf>
    <xf numFmtId="0" fontId="12" fillId="0" borderId="46" xfId="8" applyFont="1" applyBorder="1" applyAlignment="1">
      <alignment horizontal="center" vertical="center" wrapText="1"/>
    </xf>
    <xf numFmtId="0" fontId="15" fillId="7" borderId="44" xfId="8" applyFont="1" applyFill="1" applyBorder="1" applyAlignment="1">
      <alignment horizontal="center" vertical="center" wrapText="1"/>
    </xf>
    <xf numFmtId="0" fontId="11" fillId="0" borderId="53" xfId="8" applyFont="1" applyBorder="1" applyAlignment="1">
      <alignment horizontal="left" vertical="center" wrapText="1"/>
    </xf>
    <xf numFmtId="0" fontId="11" fillId="5" borderId="54" xfId="8" applyFont="1" applyFill="1" applyBorder="1" applyAlignment="1">
      <alignment horizontal="left" vertical="center" wrapText="1"/>
    </xf>
    <xf numFmtId="0" fontId="11" fillId="0" borderId="54" xfId="8" applyFont="1" applyBorder="1" applyAlignment="1">
      <alignment horizontal="center" vertical="center" wrapText="1"/>
    </xf>
    <xf numFmtId="0" fontId="11" fillId="0" borderId="54" xfId="8" applyFont="1" applyBorder="1" applyAlignment="1">
      <alignment horizontal="left" vertical="center" wrapText="1"/>
    </xf>
    <xf numFmtId="0" fontId="11" fillId="0" borderId="55" xfId="8" applyFont="1" applyBorder="1" applyAlignment="1">
      <alignment horizontal="justify" vertical="center" wrapText="1"/>
    </xf>
    <xf numFmtId="0" fontId="11" fillId="0" borderId="56" xfId="8" applyFont="1" applyBorder="1" applyAlignment="1">
      <alignment horizontal="center" vertical="center" wrapText="1"/>
    </xf>
    <xf numFmtId="2" fontId="11" fillId="0" borderId="45" xfId="8" applyNumberFormat="1" applyFont="1" applyBorder="1" applyAlignment="1">
      <alignment horizontal="center" vertical="center" wrapText="1"/>
    </xf>
    <xf numFmtId="0" fontId="11" fillId="0" borderId="57" xfId="8" applyFont="1" applyBorder="1" applyAlignment="1">
      <alignment vertical="center" wrapText="1"/>
    </xf>
    <xf numFmtId="0" fontId="11" fillId="0" borderId="48" xfId="8" applyFont="1" applyBorder="1" applyAlignment="1">
      <alignment horizontal="left" vertical="center" wrapText="1"/>
    </xf>
    <xf numFmtId="0" fontId="11" fillId="0" borderId="58" xfId="8" applyFont="1" applyBorder="1" applyAlignment="1">
      <alignment horizontal="left" vertical="center" wrapText="1"/>
    </xf>
    <xf numFmtId="0" fontId="11" fillId="0" borderId="59" xfId="8" applyFont="1" applyBorder="1" applyAlignment="1">
      <alignment horizontal="left" vertical="center" wrapText="1"/>
    </xf>
    <xf numFmtId="0" fontId="11" fillId="0" borderId="59" xfId="8" applyFont="1" applyBorder="1" applyAlignment="1">
      <alignment horizontal="center" vertical="center" wrapText="1"/>
    </xf>
    <xf numFmtId="0" fontId="12" fillId="0" borderId="59" xfId="8" applyFont="1" applyBorder="1" applyAlignment="1">
      <alignment horizontal="center" vertical="center" wrapText="1"/>
    </xf>
    <xf numFmtId="0" fontId="11" fillId="0" borderId="60" xfId="8" applyFont="1" applyBorder="1" applyAlignment="1">
      <alignment horizontal="justify" vertical="center" wrapText="1"/>
    </xf>
    <xf numFmtId="0" fontId="11" fillId="0" borderId="61" xfId="8" applyFont="1" applyBorder="1" applyAlignment="1">
      <alignment horizontal="center" vertical="center" wrapText="1"/>
    </xf>
    <xf numFmtId="0" fontId="11" fillId="0" borderId="0" xfId="8" applyFont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1" fillId="0" borderId="64" xfId="8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2" fillId="0" borderId="23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43" fontId="12" fillId="0" borderId="24" xfId="4" applyFont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9" xfId="2" applyFont="1" applyBorder="1" applyAlignment="1">
      <alignment vertical="center"/>
    </xf>
    <xf numFmtId="0" fontId="12" fillId="2" borderId="8" xfId="2" applyFont="1" applyFill="1" applyBorder="1" applyAlignment="1">
      <alignment horizontal="center" vertical="center"/>
    </xf>
    <xf numFmtId="43" fontId="12" fillId="2" borderId="8" xfId="4" applyFont="1" applyFill="1" applyBorder="1" applyAlignment="1">
      <alignment horizontal="center" vertical="center"/>
    </xf>
    <xf numFmtId="43" fontId="12" fillId="2" borderId="9" xfId="4" applyFont="1" applyFill="1" applyBorder="1" applyAlignment="1">
      <alignment horizontal="center" vertical="center"/>
    </xf>
    <xf numFmtId="165" fontId="15" fillId="0" borderId="23" xfId="2" applyNumberFormat="1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9" fillId="0" borderId="13" xfId="5" applyFont="1" applyBorder="1" applyAlignment="1">
      <alignment vertical="center"/>
    </xf>
    <xf numFmtId="2" fontId="20" fillId="0" borderId="8" xfId="7" applyNumberFormat="1" applyFont="1" applyFill="1" applyBorder="1" applyAlignment="1">
      <alignment horizontal="center" vertical="center"/>
    </xf>
    <xf numFmtId="4" fontId="20" fillId="0" borderId="8" xfId="6" applyNumberFormat="1" applyFont="1" applyBorder="1" applyAlignment="1">
      <alignment horizontal="center" vertical="center"/>
    </xf>
    <xf numFmtId="44" fontId="20" fillId="0" borderId="9" xfId="3" applyFont="1" applyFill="1" applyBorder="1" applyAlignment="1">
      <alignment vertical="center"/>
    </xf>
    <xf numFmtId="0" fontId="12" fillId="0" borderId="0" xfId="2" quotePrefix="1" applyFont="1" applyAlignment="1">
      <alignment horizontal="left" vertical="center"/>
    </xf>
    <xf numFmtId="167" fontId="9" fillId="0" borderId="0" xfId="4" applyNumberFormat="1" applyFont="1" applyAlignment="1">
      <alignment vertical="center"/>
    </xf>
    <xf numFmtId="0" fontId="9" fillId="0" borderId="28" xfId="5" applyFont="1" applyBorder="1" applyAlignment="1">
      <alignment vertical="center"/>
    </xf>
    <xf numFmtId="44" fontId="20" fillId="0" borderId="19" xfId="3" applyFont="1" applyFill="1" applyBorder="1" applyAlignment="1">
      <alignment vertical="center"/>
    </xf>
    <xf numFmtId="0" fontId="12" fillId="0" borderId="23" xfId="2" applyFont="1" applyBorder="1" applyAlignment="1">
      <alignment vertical="center"/>
    </xf>
    <xf numFmtId="0" fontId="11" fillId="0" borderId="23" xfId="2" applyFont="1" applyBorder="1" applyAlignment="1">
      <alignment vertical="center"/>
    </xf>
    <xf numFmtId="165" fontId="21" fillId="0" borderId="24" xfId="2" applyNumberFormat="1" applyFont="1" applyBorder="1" applyAlignment="1">
      <alignment vertical="center"/>
    </xf>
    <xf numFmtId="0" fontId="12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vertical="center"/>
    </xf>
    <xf numFmtId="0" fontId="12" fillId="4" borderId="9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right" vertical="center"/>
    </xf>
    <xf numFmtId="0" fontId="11" fillId="4" borderId="0" xfId="2" applyFont="1" applyFill="1" applyAlignment="1">
      <alignment vertical="center"/>
    </xf>
    <xf numFmtId="44" fontId="11" fillId="4" borderId="19" xfId="2" applyNumberFormat="1" applyFont="1" applyFill="1" applyBorder="1" applyAlignment="1">
      <alignment vertical="center"/>
    </xf>
    <xf numFmtId="0" fontId="12" fillId="4" borderId="18" xfId="2" applyFont="1" applyFill="1" applyBorder="1" applyAlignment="1">
      <alignment horizontal="right" vertical="center"/>
    </xf>
    <xf numFmtId="9" fontId="11" fillId="4" borderId="0" xfId="2" applyNumberFormat="1" applyFont="1" applyFill="1" applyAlignment="1">
      <alignment vertical="center"/>
    </xf>
    <xf numFmtId="0" fontId="11" fillId="4" borderId="18" xfId="2" applyFont="1" applyFill="1" applyBorder="1" applyAlignment="1">
      <alignment vertical="center"/>
    </xf>
    <xf numFmtId="0" fontId="11" fillId="4" borderId="19" xfId="2" applyFont="1" applyFill="1" applyBorder="1" applyAlignment="1">
      <alignment vertical="center"/>
    </xf>
    <xf numFmtId="0" fontId="12" fillId="4" borderId="15" xfId="2" applyFont="1" applyFill="1" applyBorder="1" applyAlignment="1">
      <alignment horizontal="right" vertical="center"/>
    </xf>
    <xf numFmtId="0" fontId="11" fillId="4" borderId="22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44" fontId="11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3" fontId="12" fillId="2" borderId="10" xfId="4" applyFont="1" applyFill="1" applyBorder="1" applyAlignment="1">
      <alignment horizontal="center" vertical="center"/>
    </xf>
    <xf numFmtId="0" fontId="12" fillId="2" borderId="10" xfId="2" applyFont="1" applyFill="1" applyBorder="1" applyAlignment="1">
      <alignment horizontal="center" vertical="center"/>
    </xf>
    <xf numFmtId="43" fontId="12" fillId="2" borderId="24" xfId="4" applyFont="1" applyFill="1" applyBorder="1" applyAlignment="1">
      <alignment horizontal="center" vertical="center"/>
    </xf>
    <xf numFmtId="4" fontId="20" fillId="0" borderId="22" xfId="6" applyNumberFormat="1" applyFont="1" applyBorder="1" applyAlignment="1">
      <alignment horizontal="center" vertical="center"/>
    </xf>
    <xf numFmtId="2" fontId="11" fillId="0" borderId="0" xfId="7" applyNumberFormat="1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vertical="center"/>
    </xf>
    <xf numFmtId="0" fontId="11" fillId="2" borderId="10" xfId="2" applyFont="1" applyFill="1" applyBorder="1" applyAlignment="1">
      <alignment vertical="center"/>
    </xf>
    <xf numFmtId="43" fontId="11" fillId="0" borderId="0" xfId="4" applyFont="1" applyAlignment="1">
      <alignment vertical="center"/>
    </xf>
    <xf numFmtId="0" fontId="11" fillId="0" borderId="0" xfId="5" applyFont="1" applyAlignment="1">
      <alignment vertical="center"/>
    </xf>
    <xf numFmtId="4" fontId="11" fillId="0" borderId="0" xfId="6" applyNumberFormat="1" applyFont="1" applyAlignment="1">
      <alignment horizontal="center" vertical="center"/>
    </xf>
    <xf numFmtId="9" fontId="11" fillId="0" borderId="0" xfId="7" applyFont="1" applyFill="1" applyBorder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4" fontId="20" fillId="0" borderId="20" xfId="3" applyFont="1" applyBorder="1" applyAlignment="1">
      <alignment vertical="center"/>
    </xf>
    <xf numFmtId="0" fontId="20" fillId="0" borderId="7" xfId="5" applyFont="1" applyBorder="1" applyAlignment="1">
      <alignment vertical="center"/>
    </xf>
    <xf numFmtId="0" fontId="20" fillId="0" borderId="18" xfId="5" applyFont="1" applyBorder="1" applyAlignment="1">
      <alignment vertical="center"/>
    </xf>
    <xf numFmtId="4" fontId="20" fillId="0" borderId="0" xfId="6" applyNumberFormat="1" applyFont="1" applyAlignment="1">
      <alignment horizontal="center" vertical="center"/>
    </xf>
    <xf numFmtId="0" fontId="20" fillId="0" borderId="15" xfId="5" applyFont="1" applyBorder="1" applyAlignment="1">
      <alignment vertical="center"/>
    </xf>
    <xf numFmtId="0" fontId="20" fillId="0" borderId="18" xfId="2" applyFont="1" applyBorder="1" applyAlignment="1">
      <alignment vertical="center"/>
    </xf>
    <xf numFmtId="0" fontId="20" fillId="0" borderId="15" xfId="2" applyFont="1" applyBorder="1" applyAlignment="1">
      <alignment vertical="center"/>
    </xf>
    <xf numFmtId="0" fontId="20" fillId="0" borderId="7" xfId="2" applyFont="1" applyBorder="1" applyAlignment="1">
      <alignment vertical="center"/>
    </xf>
    <xf numFmtId="166" fontId="15" fillId="9" borderId="15" xfId="2" applyNumberFormat="1" applyFont="1" applyFill="1" applyBorder="1" applyAlignment="1">
      <alignment horizontal="center" vertical="center"/>
    </xf>
    <xf numFmtId="166" fontId="15" fillId="9" borderId="20" xfId="2" applyNumberFormat="1" applyFont="1" applyFill="1" applyBorder="1" applyAlignment="1">
      <alignment horizontal="left" vertical="center" indent="1"/>
    </xf>
    <xf numFmtId="0" fontId="12" fillId="3" borderId="24" xfId="2" applyFont="1" applyFill="1" applyBorder="1" applyAlignment="1">
      <alignment horizontal="left" vertical="center" indent="1"/>
    </xf>
    <xf numFmtId="44" fontId="23" fillId="4" borderId="12" xfId="2" applyNumberFormat="1" applyFont="1" applyFill="1" applyBorder="1" applyAlignment="1">
      <alignment vertical="center"/>
    </xf>
    <xf numFmtId="168" fontId="23" fillId="4" borderId="21" xfId="7" applyNumberFormat="1" applyFont="1" applyFill="1" applyBorder="1" applyAlignment="1">
      <alignment vertical="center"/>
    </xf>
    <xf numFmtId="44" fontId="23" fillId="4" borderId="65" xfId="2" applyNumberFormat="1" applyFont="1" applyFill="1" applyBorder="1" applyAlignment="1">
      <alignment vertical="center"/>
    </xf>
    <xf numFmtId="0" fontId="24" fillId="0" borderId="0" xfId="2" applyFont="1" applyAlignment="1">
      <alignment horizontal="left"/>
    </xf>
    <xf numFmtId="164" fontId="10" fillId="0" borderId="30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31" xfId="0" applyNumberFormat="1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3" fontId="10" fillId="0" borderId="30" xfId="0" applyNumberFormat="1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4" fontId="9" fillId="0" borderId="33" xfId="0" applyNumberFormat="1" applyFont="1" applyBorder="1" applyAlignment="1">
      <alignment horizontal="center" vertical="center" wrapText="1"/>
    </xf>
    <xf numFmtId="164" fontId="9" fillId="0" borderId="34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3" fillId="0" borderId="38" xfId="1" applyBorder="1" applyAlignment="1">
      <alignment horizontal="center" vertical="center" wrapText="1"/>
    </xf>
    <xf numFmtId="0" fontId="3" fillId="0" borderId="10" xfId="1" applyBorder="1" applyAlignment="1">
      <alignment horizontal="center" vertical="center" wrapText="1"/>
    </xf>
    <xf numFmtId="0" fontId="3" fillId="0" borderId="40" xfId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 wrapText="1"/>
    </xf>
    <xf numFmtId="0" fontId="24" fillId="0" borderId="0" xfId="2" applyFont="1" applyAlignment="1">
      <alignment horizontal="left" vertical="center"/>
    </xf>
    <xf numFmtId="0" fontId="9" fillId="0" borderId="5" xfId="0" quotePrefix="1" applyFont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2" fillId="6" borderId="25" xfId="8" applyFont="1" applyFill="1" applyBorder="1" applyAlignment="1">
      <alignment horizontal="center" vertical="center" wrapText="1"/>
    </xf>
    <xf numFmtId="0" fontId="12" fillId="6" borderId="26" xfId="8" applyFont="1" applyFill="1" applyBorder="1" applyAlignment="1">
      <alignment horizontal="center" vertical="center" wrapText="1"/>
    </xf>
    <xf numFmtId="0" fontId="12" fillId="6" borderId="27" xfId="8" applyFont="1" applyFill="1" applyBorder="1" applyAlignment="1">
      <alignment horizontal="center" vertical="center" wrapText="1"/>
    </xf>
    <xf numFmtId="0" fontId="0" fillId="0" borderId="0" xfId="0" applyFont="1"/>
    <xf numFmtId="0" fontId="9" fillId="0" borderId="30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  <xf numFmtId="0" fontId="0" fillId="0" borderId="10" xfId="0" applyFont="1" applyBorder="1"/>
    <xf numFmtId="169" fontId="0" fillId="8" borderId="39" xfId="0" applyNumberFormat="1" applyFont="1" applyFill="1" applyBorder="1" applyAlignment="1">
      <alignment horizontal="center" vertical="center" wrapText="1"/>
    </xf>
    <xf numFmtId="169" fontId="0" fillId="8" borderId="6" xfId="0" applyNumberFormat="1" applyFont="1" applyFill="1" applyBorder="1" applyAlignment="1">
      <alignment horizontal="center" vertical="center" wrapText="1"/>
    </xf>
    <xf numFmtId="169" fontId="0" fillId="8" borderId="41" xfId="0" applyNumberFormat="1" applyFont="1" applyFill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9" fillId="0" borderId="30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5" xfId="0" quotePrefix="1" applyFont="1" applyBorder="1" applyAlignment="1">
      <alignment horizontal="left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</cellXfs>
  <cellStyles count="11">
    <cellStyle name="Euro" xfId="10" xr:uid="{F07197CD-9954-4069-BD6C-3E6B3B714B6B}"/>
    <cellStyle name="Hipervínculo" xfId="1" builtinId="8"/>
    <cellStyle name="Millares 2" xfId="4" xr:uid="{B764176E-05EF-4189-8794-891529C39549}"/>
    <cellStyle name="Moneda 2" xfId="3" xr:uid="{780E75D0-BBED-4A62-AEF3-560B4B7C7E30}"/>
    <cellStyle name="Normal" xfId="0" builtinId="0"/>
    <cellStyle name="Normal 2" xfId="2" xr:uid="{E5D2F968-0AA1-4318-8E65-DCC0C69B0B98}"/>
    <cellStyle name="Normal 2 2" xfId="5" xr:uid="{375E5BC2-602C-43B5-AB36-1A6565A4A76D}"/>
    <cellStyle name="Normal 2 2 2" xfId="6" xr:uid="{B1393493-295D-4963-AF95-730A364F4536}"/>
    <cellStyle name="Normal 2 3" xfId="9" xr:uid="{756CA104-A04F-49AA-AC22-8109132F3FBE}"/>
    <cellStyle name="Normal 3" xfId="8" xr:uid="{1219FE0A-E5F9-48F1-A517-41ECD8FA47E1}"/>
    <cellStyle name="Porcentaje 2" xfId="7" xr:uid="{9571275F-8FEC-44E3-B947-05F6AE97A5E8}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644C-9AFE-4A85-B8B4-2CB9839FC6EE}">
  <sheetPr>
    <pageSetUpPr fitToPage="1"/>
  </sheetPr>
  <dimension ref="A1:D36"/>
  <sheetViews>
    <sheetView showGridLines="0" tabSelected="1" topLeftCell="A14" zoomScale="85" zoomScaleNormal="85" workbookViewId="0">
      <selection activeCell="B32" sqref="B32:D32"/>
    </sheetView>
  </sheetViews>
  <sheetFormatPr baseColWidth="10" defaultColWidth="11.42578125" defaultRowHeight="13.5" x14ac:dyDescent="0.25"/>
  <cols>
    <col min="1" max="1" width="37.85546875" customWidth="1"/>
    <col min="2" max="2" width="23.140625" customWidth="1"/>
    <col min="3" max="3" width="23.5703125" customWidth="1"/>
    <col min="4" max="4" width="22" customWidth="1"/>
  </cols>
  <sheetData>
    <row r="1" spans="1:4" ht="52.5" customHeight="1" x14ac:dyDescent="0.3">
      <c r="A1" s="143" t="s">
        <v>0</v>
      </c>
      <c r="B1" s="62"/>
    </row>
    <row r="2" spans="1:4" ht="6.6" customHeight="1" thickBot="1" x14ac:dyDescent="0.3"/>
    <row r="3" spans="1:4" ht="28.9" customHeight="1" x14ac:dyDescent="0.25">
      <c r="A3" s="1" t="s">
        <v>1</v>
      </c>
      <c r="B3" s="153">
        <v>541927</v>
      </c>
      <c r="C3" s="151"/>
      <c r="D3" s="152"/>
    </row>
    <row r="4" spans="1:4" ht="48.6" customHeight="1" x14ac:dyDescent="0.25">
      <c r="A4" s="2" t="s">
        <v>2</v>
      </c>
      <c r="B4" s="154" t="s">
        <v>117</v>
      </c>
      <c r="C4" s="155"/>
      <c r="D4" s="156"/>
    </row>
    <row r="5" spans="1:4" ht="25.15" customHeight="1" x14ac:dyDescent="0.25">
      <c r="A5" s="2" t="s">
        <v>3</v>
      </c>
      <c r="B5" s="154" t="s">
        <v>115</v>
      </c>
      <c r="C5" s="155"/>
      <c r="D5" s="156"/>
    </row>
    <row r="6" spans="1:4" ht="25.15" customHeight="1" x14ac:dyDescent="0.25">
      <c r="A6" s="2" t="s">
        <v>4</v>
      </c>
      <c r="B6" s="157">
        <v>3071766.61</v>
      </c>
      <c r="C6" s="158"/>
      <c r="D6" s="159"/>
    </row>
    <row r="7" spans="1:4" ht="25.15" customHeight="1" thickBot="1" x14ac:dyDescent="0.3">
      <c r="A7" s="2" t="s">
        <v>113</v>
      </c>
      <c r="B7" s="160">
        <f>'A2 PIDE'!J6</f>
        <v>2380619.1227500001</v>
      </c>
      <c r="C7" s="161"/>
      <c r="D7" s="162"/>
    </row>
    <row r="8" spans="1:4" ht="14.25" thickBot="1" x14ac:dyDescent="0.3">
      <c r="A8" s="11"/>
    </row>
    <row r="9" spans="1:4" ht="25.15" customHeight="1" x14ac:dyDescent="0.25">
      <c r="A9" s="66" t="s">
        <v>5</v>
      </c>
      <c r="B9" s="144" t="s">
        <v>118</v>
      </c>
      <c r="C9" s="145"/>
      <c r="D9" s="146"/>
    </row>
    <row r="10" spans="1:4" ht="25.15" customHeight="1" thickBot="1" x14ac:dyDescent="0.3">
      <c r="A10" s="67" t="s">
        <v>6</v>
      </c>
      <c r="B10" s="147" t="s">
        <v>7</v>
      </c>
      <c r="C10" s="148"/>
      <c r="D10" s="149"/>
    </row>
    <row r="11" spans="1:4" ht="14.25" thickBot="1" x14ac:dyDescent="0.3">
      <c r="A11" s="14"/>
      <c r="B11" s="5"/>
    </row>
    <row r="12" spans="1:4" ht="41.45" customHeight="1" x14ac:dyDescent="0.25">
      <c r="A12" s="7" t="s">
        <v>8</v>
      </c>
      <c r="B12" s="150" t="s">
        <v>119</v>
      </c>
      <c r="C12" s="151"/>
      <c r="D12" s="152"/>
    </row>
    <row r="13" spans="1:4" ht="69" customHeight="1" thickBot="1" x14ac:dyDescent="0.3">
      <c r="A13" s="4" t="s">
        <v>9</v>
      </c>
      <c r="B13" s="163" t="s">
        <v>121</v>
      </c>
      <c r="C13" s="164"/>
      <c r="D13" s="165"/>
    </row>
    <row r="14" spans="1:4" ht="14.25" thickBot="1" x14ac:dyDescent="0.3">
      <c r="A14" s="5"/>
      <c r="B14" s="5"/>
    </row>
    <row r="15" spans="1:4" ht="150" customHeight="1" thickBot="1" x14ac:dyDescent="0.3">
      <c r="A15" s="72" t="s">
        <v>10</v>
      </c>
      <c r="B15" s="163" t="s">
        <v>120</v>
      </c>
      <c r="C15" s="164"/>
      <c r="D15" s="165"/>
    </row>
    <row r="16" spans="1:4" ht="14.25" thickBot="1" x14ac:dyDescent="0.3">
      <c r="A16" s="5"/>
      <c r="B16" s="5"/>
    </row>
    <row r="17" spans="1:4" ht="23.45" customHeight="1" thickBot="1" x14ac:dyDescent="0.3">
      <c r="A17" s="3" t="s">
        <v>11</v>
      </c>
      <c r="B17" s="166" t="s">
        <v>12</v>
      </c>
      <c r="C17" s="167"/>
      <c r="D17" s="168"/>
    </row>
    <row r="18" spans="1:4" ht="14.25" thickBot="1" x14ac:dyDescent="0.3"/>
    <row r="19" spans="1:4" ht="76.900000000000006" customHeight="1" thickBot="1" x14ac:dyDescent="0.3">
      <c r="A19" s="69" t="s">
        <v>13</v>
      </c>
      <c r="B19" s="169" t="s">
        <v>126</v>
      </c>
      <c r="C19" s="170"/>
      <c r="D19" s="171"/>
    </row>
    <row r="20" spans="1:4" ht="14.25" thickBot="1" x14ac:dyDescent="0.3">
      <c r="A20" s="5"/>
      <c r="B20" s="5"/>
    </row>
    <row r="21" spans="1:4" ht="15.75" thickBot="1" x14ac:dyDescent="0.3">
      <c r="A21" s="9" t="s">
        <v>14</v>
      </c>
      <c r="B21" s="172" t="s">
        <v>15</v>
      </c>
      <c r="C21" s="173"/>
      <c r="D21" s="174"/>
    </row>
    <row r="22" spans="1:4" ht="14.25" thickBot="1" x14ac:dyDescent="0.3">
      <c r="A22" s="5"/>
      <c r="B22" s="5"/>
    </row>
    <row r="23" spans="1:4" ht="15.75" thickBot="1" x14ac:dyDescent="0.3">
      <c r="A23" s="9" t="s">
        <v>16</v>
      </c>
      <c r="B23" s="172" t="s">
        <v>15</v>
      </c>
      <c r="C23" s="173"/>
      <c r="D23" s="174"/>
    </row>
    <row r="24" spans="1:4" ht="18" thickBot="1" x14ac:dyDescent="0.3">
      <c r="A24" s="9" t="s">
        <v>114</v>
      </c>
      <c r="B24" s="169" t="s">
        <v>127</v>
      </c>
      <c r="C24" s="170"/>
      <c r="D24" s="171"/>
    </row>
    <row r="25" spans="1:4" ht="14.25" thickBot="1" x14ac:dyDescent="0.3">
      <c r="A25" s="5"/>
      <c r="B25" s="5"/>
    </row>
    <row r="26" spans="1:4" ht="15.75" thickBot="1" x14ac:dyDescent="0.3">
      <c r="A26" s="9" t="s">
        <v>17</v>
      </c>
      <c r="B26" s="172" t="s">
        <v>15</v>
      </c>
      <c r="C26" s="173"/>
      <c r="D26" s="174"/>
    </row>
    <row r="27" spans="1:4" ht="14.25" thickBot="1" x14ac:dyDescent="0.3">
      <c r="A27" s="5"/>
      <c r="B27" s="5"/>
    </row>
    <row r="28" spans="1:4" ht="15.75" thickBot="1" x14ac:dyDescent="0.3">
      <c r="A28" s="9" t="s">
        <v>18</v>
      </c>
      <c r="B28" s="172" t="s">
        <v>15</v>
      </c>
      <c r="C28" s="173"/>
      <c r="D28" s="174"/>
    </row>
    <row r="29" spans="1:4" ht="14.25" thickBot="1" x14ac:dyDescent="0.3">
      <c r="A29" s="5"/>
      <c r="B29" s="5"/>
    </row>
    <row r="30" spans="1:4" ht="15.6" customHeight="1" thickBot="1" x14ac:dyDescent="0.3">
      <c r="A30" s="9" t="s">
        <v>19</v>
      </c>
      <c r="B30" s="169" t="s">
        <v>20</v>
      </c>
      <c r="C30" s="170"/>
      <c r="D30" s="171"/>
    </row>
    <row r="31" spans="1:4" ht="14.25" thickBot="1" x14ac:dyDescent="0.3">
      <c r="A31" s="5"/>
      <c r="B31" s="5"/>
    </row>
    <row r="32" spans="1:4" ht="31.15" customHeight="1" thickBot="1" x14ac:dyDescent="0.3">
      <c r="A32" s="9" t="s">
        <v>21</v>
      </c>
      <c r="B32" s="172" t="s">
        <v>15</v>
      </c>
      <c r="C32" s="173"/>
      <c r="D32" s="174"/>
    </row>
    <row r="33" spans="1:4" ht="14.25" thickBot="1" x14ac:dyDescent="0.3"/>
    <row r="34" spans="1:4" ht="28.5" customHeight="1" x14ac:dyDescent="0.25">
      <c r="A34" s="68" t="s">
        <v>95</v>
      </c>
      <c r="B34" s="74" t="s">
        <v>96</v>
      </c>
      <c r="C34" s="1" t="s">
        <v>22</v>
      </c>
      <c r="D34" s="63" t="s">
        <v>97</v>
      </c>
    </row>
    <row r="35" spans="1:4" ht="28.5" customHeight="1" x14ac:dyDescent="0.25">
      <c r="A35" s="71" t="s">
        <v>98</v>
      </c>
      <c r="B35" s="75" t="s">
        <v>99</v>
      </c>
      <c r="C35" s="2" t="s">
        <v>100</v>
      </c>
      <c r="D35" s="64" t="s">
        <v>23</v>
      </c>
    </row>
    <row r="36" spans="1:4" ht="28.5" customHeight="1" thickBot="1" x14ac:dyDescent="0.3">
      <c r="A36" s="76" t="s">
        <v>101</v>
      </c>
      <c r="B36" s="73" t="s">
        <v>102</v>
      </c>
      <c r="C36" s="77" t="s">
        <v>103</v>
      </c>
      <c r="D36" s="65" t="s">
        <v>104</v>
      </c>
    </row>
  </sheetData>
  <mergeCells count="19">
    <mergeCell ref="B13:D13"/>
    <mergeCell ref="B15:D15"/>
    <mergeCell ref="B17:D17"/>
    <mergeCell ref="B30:D30"/>
    <mergeCell ref="B32:D32"/>
    <mergeCell ref="B19:D19"/>
    <mergeCell ref="B21:D21"/>
    <mergeCell ref="B23:D23"/>
    <mergeCell ref="B24:D24"/>
    <mergeCell ref="B26:D26"/>
    <mergeCell ref="B28:D28"/>
    <mergeCell ref="B9:D9"/>
    <mergeCell ref="B10:D10"/>
    <mergeCell ref="B12:D12"/>
    <mergeCell ref="B3:D3"/>
    <mergeCell ref="B4:D4"/>
    <mergeCell ref="B5:D5"/>
    <mergeCell ref="B6:D6"/>
    <mergeCell ref="B7:D7"/>
  </mergeCells>
  <conditionalFormatting sqref="B21">
    <cfRule type="cellIs" dxfId="10" priority="1" operator="equal">
      <formula>"SÍ"</formula>
    </cfRule>
    <cfRule type="cellIs" dxfId="9" priority="2" operator="equal">
      <formula>"NO"</formula>
    </cfRule>
  </conditionalFormatting>
  <conditionalFormatting sqref="B23">
    <cfRule type="cellIs" dxfId="8" priority="7" operator="equal">
      <formula>"SÍ"</formula>
    </cfRule>
    <cfRule type="cellIs" dxfId="7" priority="8" operator="equal">
      <formula>"NO"</formula>
    </cfRule>
  </conditionalFormatting>
  <conditionalFormatting sqref="B26">
    <cfRule type="cellIs" dxfId="6" priority="5" operator="equal">
      <formula>"SÍ"</formula>
    </cfRule>
    <cfRule type="cellIs" dxfId="5" priority="6" operator="equal">
      <formula>"NO"</formula>
    </cfRule>
  </conditionalFormatting>
  <conditionalFormatting sqref="B28">
    <cfRule type="cellIs" dxfId="4" priority="3" operator="equal">
      <formula>"SÍ"</formula>
    </cfRule>
    <cfRule type="cellIs" dxfId="3" priority="4" operator="equal">
      <formula>"NO"</formula>
    </cfRule>
  </conditionalFormatting>
  <conditionalFormatting sqref="B32">
    <cfRule type="cellIs" dxfId="2" priority="9" operator="equal">
      <formula>"SÍ"</formula>
    </cfRule>
    <cfRule type="cellIs" dxfId="1" priority="10" operator="equal">
      <formula>"NO"</formula>
    </cfRule>
  </conditionalFormatting>
  <dataValidations count="2">
    <dataValidation type="list" allowBlank="1" showInputMessage="1" showErrorMessage="1" sqref="B10" xr:uid="{E22A1AE0-CBE0-48D7-8604-0FA257F992E5}">
      <formula1>"En papel, Telemática"</formula1>
    </dataValidation>
    <dataValidation type="list" allowBlank="1" showInputMessage="1" showErrorMessage="1" sqref="B32 B23 B26 B28 B21" xr:uid="{F5D82D99-8635-46F6-8F01-563C4C749D01}">
      <formula1>"SÍ, NO"</formula1>
    </dataValidation>
  </dataValidations>
  <hyperlinks>
    <hyperlink ref="B17" location="'A2 PIDE'!A1" display="VER PIDE" xr:uid="{82B8E168-F23A-4111-8A5D-D9DFC6B9E3B1}"/>
  </hyperlinks>
  <pageMargins left="0.7" right="0.7" top="0.84150000000000003" bottom="0.75" header="0.3" footer="0.3"/>
  <pageSetup paperSize="9" scale="75" orientation="portrait" r:id="rId1"/>
  <headerFooter>
    <oddHeader>&amp;L&amp;G&amp;C&amp;"Century Gothic,Negrita"
FICHA GO</oddHeader>
    <oddFooter>&amp;CR.DN.01.03 | Edición: 01 | Fecha: 24.03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CBFE-040E-430A-A33F-318EC7A80078}">
  <sheetPr>
    <outlinePr summaryBelow="0"/>
    <pageSetUpPr fitToPage="1"/>
  </sheetPr>
  <dimension ref="A1:N55"/>
  <sheetViews>
    <sheetView showGridLines="0" topLeftCell="B1" zoomScaleNormal="100" workbookViewId="0">
      <selection activeCell="L8" sqref="L8"/>
    </sheetView>
  </sheetViews>
  <sheetFormatPr baseColWidth="10" defaultColWidth="11.42578125" defaultRowHeight="13.5" outlineLevelRow="1" x14ac:dyDescent="0.25"/>
  <cols>
    <col min="1" max="1" width="2.7109375" style="78" hidden="1" customWidth="1"/>
    <col min="2" max="2" width="31" style="78" customWidth="1"/>
    <col min="3" max="3" width="13" style="78" bestFit="1" customWidth="1"/>
    <col min="4" max="4" width="11.42578125" style="78"/>
    <col min="5" max="5" width="14.42578125" style="78" bestFit="1" customWidth="1"/>
    <col min="6" max="6" width="15.7109375" style="78" customWidth="1"/>
    <col min="7" max="7" width="3.85546875" style="78" customWidth="1"/>
    <col min="8" max="8" width="25.85546875" style="78" customWidth="1"/>
    <col min="9" max="9" width="4.85546875" style="78" customWidth="1"/>
    <col min="10" max="10" width="16.85546875" style="78" customWidth="1"/>
    <col min="11" max="11" width="13.140625" style="78" customWidth="1"/>
    <col min="12" max="12" width="14.28515625" style="78" bestFit="1" customWidth="1"/>
    <col min="13" max="13" width="8.28515625" style="78" customWidth="1"/>
    <col min="14" max="14" width="0" style="78" hidden="1" customWidth="1"/>
    <col min="15" max="16384" width="11.42578125" style="78"/>
  </cols>
  <sheetData>
    <row r="1" spans="1:14" ht="20.25" x14ac:dyDescent="0.25">
      <c r="B1" s="175" t="s">
        <v>24</v>
      </c>
      <c r="C1" s="175"/>
      <c r="D1" s="175"/>
    </row>
    <row r="2" spans="1:14" ht="14.25" thickBot="1" x14ac:dyDescent="0.3">
      <c r="M2" s="79"/>
      <c r="N2" s="79"/>
    </row>
    <row r="3" spans="1:14" ht="14.25" thickBot="1" x14ac:dyDescent="0.3">
      <c r="C3" s="80" t="s">
        <v>105</v>
      </c>
      <c r="D3" s="81" t="s">
        <v>106</v>
      </c>
      <c r="E3" s="82" t="s">
        <v>107</v>
      </c>
      <c r="H3" s="83" t="s">
        <v>25</v>
      </c>
      <c r="I3" s="83"/>
      <c r="J3" s="139" t="s">
        <v>26</v>
      </c>
      <c r="L3" s="84"/>
      <c r="M3" s="79"/>
      <c r="N3" s="79"/>
    </row>
    <row r="4" spans="1:14" ht="21" thickBot="1" x14ac:dyDescent="0.3">
      <c r="A4" s="85"/>
      <c r="B4" s="122" t="s">
        <v>27</v>
      </c>
      <c r="C4" s="86"/>
      <c r="D4" s="87"/>
      <c r="E4" s="88">
        <f>SUM(E5:E29)</f>
        <v>896000</v>
      </c>
      <c r="H4" s="89">
        <f>'A1 Resumen'!B6</f>
        <v>3071766.61</v>
      </c>
      <c r="I4" s="137"/>
      <c r="J4" s="138">
        <v>0.22500000000000001</v>
      </c>
      <c r="L4" s="90"/>
      <c r="M4" s="79"/>
      <c r="N4" s="79"/>
    </row>
    <row r="5" spans="1:14" ht="14.25" outlineLevel="1" thickBot="1" x14ac:dyDescent="0.3">
      <c r="A5" s="91">
        <v>1</v>
      </c>
      <c r="B5" s="130" t="s">
        <v>28</v>
      </c>
      <c r="C5" s="92">
        <v>38</v>
      </c>
      <c r="D5" s="93">
        <v>1000</v>
      </c>
      <c r="E5" s="94">
        <f>C5*D5</f>
        <v>38000</v>
      </c>
      <c r="L5" s="95"/>
      <c r="M5" s="79"/>
      <c r="N5" s="96" t="e">
        <f>+#REF!*12/1.31</f>
        <v>#REF!</v>
      </c>
    </row>
    <row r="6" spans="1:14" ht="14.25" outlineLevel="1" thickBot="1" x14ac:dyDescent="0.3">
      <c r="A6" s="97">
        <v>2</v>
      </c>
      <c r="B6" s="131" t="s">
        <v>29</v>
      </c>
      <c r="C6" s="132">
        <v>38</v>
      </c>
      <c r="D6" s="132">
        <v>1000</v>
      </c>
      <c r="E6" s="98">
        <f>C6*D6</f>
        <v>38000</v>
      </c>
      <c r="H6" s="99" t="s">
        <v>30</v>
      </c>
      <c r="I6" s="100"/>
      <c r="J6" s="101">
        <f>+H4*(1-J4)</f>
        <v>2380619.1227500001</v>
      </c>
      <c r="L6" s="90"/>
      <c r="M6" s="79"/>
      <c r="N6" s="96" t="e">
        <f>+#REF!*12/1.31</f>
        <v>#REF!</v>
      </c>
    </row>
    <row r="7" spans="1:14" ht="14.25" outlineLevel="1" thickBot="1" x14ac:dyDescent="0.3">
      <c r="A7" s="97">
        <v>3</v>
      </c>
      <c r="B7" s="131" t="s">
        <v>29</v>
      </c>
      <c r="C7" s="132">
        <v>31</v>
      </c>
      <c r="D7" s="132">
        <v>1000</v>
      </c>
      <c r="E7" s="98">
        <f t="shared" ref="E7:E28" si="0">C7*D7</f>
        <v>31000</v>
      </c>
      <c r="L7" s="90"/>
      <c r="M7" s="79"/>
      <c r="N7" s="96" t="e">
        <f>+#REF!*12/1.31</f>
        <v>#REF!</v>
      </c>
    </row>
    <row r="8" spans="1:14" outlineLevel="1" x14ac:dyDescent="0.25">
      <c r="A8" s="97">
        <v>4</v>
      </c>
      <c r="B8" s="131" t="s">
        <v>29</v>
      </c>
      <c r="C8" s="132">
        <v>36</v>
      </c>
      <c r="D8" s="132">
        <v>1000</v>
      </c>
      <c r="E8" s="98">
        <f t="shared" si="0"/>
        <v>36000</v>
      </c>
      <c r="H8" s="102" t="s">
        <v>111</v>
      </c>
      <c r="I8" s="103"/>
      <c r="J8" s="104" t="s">
        <v>112</v>
      </c>
      <c r="K8" s="90"/>
      <c r="L8" s="90"/>
      <c r="M8" s="79"/>
      <c r="N8" s="96" t="e">
        <f>+#REF!*12/1.31</f>
        <v>#REF!</v>
      </c>
    </row>
    <row r="9" spans="1:14" outlineLevel="1" x14ac:dyDescent="0.25">
      <c r="A9" s="97">
        <v>5</v>
      </c>
      <c r="B9" s="131" t="s">
        <v>29</v>
      </c>
      <c r="C9" s="132">
        <v>23</v>
      </c>
      <c r="D9" s="132">
        <v>1000</v>
      </c>
      <c r="E9" s="98">
        <f t="shared" si="0"/>
        <v>23000</v>
      </c>
      <c r="H9" s="105" t="s">
        <v>27</v>
      </c>
      <c r="I9" s="106"/>
      <c r="J9" s="107">
        <f>VLOOKUP(H9,$B$4:$E$54,4,FALSE)</f>
        <v>896000</v>
      </c>
      <c r="K9" s="90"/>
      <c r="L9" s="90"/>
      <c r="M9" s="79"/>
      <c r="N9" s="96" t="e">
        <f>+#REF!*12/1.31</f>
        <v>#REF!</v>
      </c>
    </row>
    <row r="10" spans="1:14" outlineLevel="1" x14ac:dyDescent="0.25">
      <c r="A10" s="97">
        <v>6</v>
      </c>
      <c r="B10" s="131" t="s">
        <v>29</v>
      </c>
      <c r="C10" s="132">
        <v>17</v>
      </c>
      <c r="D10" s="132">
        <v>1000</v>
      </c>
      <c r="E10" s="98">
        <f t="shared" si="0"/>
        <v>17000</v>
      </c>
      <c r="H10" s="105" t="s">
        <v>31</v>
      </c>
      <c r="I10" s="106"/>
      <c r="J10" s="107">
        <f>VLOOKUP(H10,B4:E54,4,FALSE)</f>
        <v>152000</v>
      </c>
      <c r="K10" s="90"/>
      <c r="L10" s="90"/>
      <c r="M10" s="79"/>
      <c r="N10" s="96" t="e">
        <f>+#REF!*12/1.31</f>
        <v>#REF!</v>
      </c>
    </row>
    <row r="11" spans="1:14" outlineLevel="1" x14ac:dyDescent="0.25">
      <c r="A11" s="97">
        <v>7</v>
      </c>
      <c r="B11" s="131" t="s">
        <v>32</v>
      </c>
      <c r="C11" s="132">
        <f>10+2*17</f>
        <v>44</v>
      </c>
      <c r="D11" s="132">
        <v>1000</v>
      </c>
      <c r="E11" s="98">
        <f t="shared" si="0"/>
        <v>44000</v>
      </c>
      <c r="H11" s="105" t="s">
        <v>33</v>
      </c>
      <c r="I11" s="106"/>
      <c r="J11" s="107">
        <f>VLOOKUP(H11,B5:E55,4,FALSE)</f>
        <v>76000</v>
      </c>
      <c r="K11" s="90"/>
      <c r="L11" s="90"/>
      <c r="M11" s="79"/>
      <c r="N11" s="96" t="e">
        <f>+#REF!*12/1.31</f>
        <v>#REF!</v>
      </c>
    </row>
    <row r="12" spans="1:14" outlineLevel="1" x14ac:dyDescent="0.25">
      <c r="A12" s="97">
        <v>8</v>
      </c>
      <c r="B12" s="131" t="s">
        <v>32</v>
      </c>
      <c r="C12" s="132">
        <v>34</v>
      </c>
      <c r="D12" s="132">
        <v>1000</v>
      </c>
      <c r="E12" s="98">
        <f t="shared" si="0"/>
        <v>34000</v>
      </c>
      <c r="H12" s="105" t="s">
        <v>34</v>
      </c>
      <c r="I12" s="106"/>
      <c r="J12" s="107">
        <f>VLOOKUP(H12,B7:E55,4,FALSE)</f>
        <v>85003</v>
      </c>
      <c r="K12" s="90"/>
      <c r="L12" s="90"/>
      <c r="M12" s="79"/>
      <c r="N12" s="96" t="e">
        <f>+#REF!*12/1.31</f>
        <v>#REF!</v>
      </c>
    </row>
    <row r="13" spans="1:14" outlineLevel="1" x14ac:dyDescent="0.25">
      <c r="A13" s="97">
        <v>9</v>
      </c>
      <c r="B13" s="131" t="s">
        <v>32</v>
      </c>
      <c r="C13" s="132">
        <v>27</v>
      </c>
      <c r="D13" s="132">
        <v>1000</v>
      </c>
      <c r="E13" s="98">
        <f t="shared" si="0"/>
        <v>27000</v>
      </c>
      <c r="H13" s="105" t="s">
        <v>35</v>
      </c>
      <c r="I13" s="106"/>
      <c r="J13" s="107">
        <f>VLOOKUP(H13,B8:E55,4,FALSE)</f>
        <v>70002</v>
      </c>
      <c r="K13" s="90"/>
      <c r="L13" s="90"/>
      <c r="M13" s="79"/>
      <c r="N13" s="96" t="e">
        <f>+#REF!*12/1.31</f>
        <v>#REF!</v>
      </c>
    </row>
    <row r="14" spans="1:14" ht="14.25" outlineLevel="1" x14ac:dyDescent="0.25">
      <c r="A14" s="97">
        <v>10</v>
      </c>
      <c r="B14" s="131" t="s">
        <v>32</v>
      </c>
      <c r="C14" s="132">
        <v>38</v>
      </c>
      <c r="D14" s="132">
        <v>1000</v>
      </c>
      <c r="E14" s="98">
        <f t="shared" si="0"/>
        <v>38000</v>
      </c>
      <c r="H14" s="108" t="s">
        <v>110</v>
      </c>
      <c r="I14" s="106"/>
      <c r="J14" s="142">
        <f>SUM(J8:J13)</f>
        <v>1279005</v>
      </c>
      <c r="K14" s="90"/>
      <c r="L14" s="90"/>
      <c r="M14" s="79"/>
      <c r="N14" s="96" t="e">
        <f>+#REF!*12/1.31</f>
        <v>#REF!</v>
      </c>
    </row>
    <row r="15" spans="1:14" outlineLevel="1" x14ac:dyDescent="0.25">
      <c r="A15" s="97">
        <v>11</v>
      </c>
      <c r="B15" s="131" t="s">
        <v>32</v>
      </c>
      <c r="C15" s="132">
        <v>38</v>
      </c>
      <c r="D15" s="132">
        <v>1000</v>
      </c>
      <c r="E15" s="98">
        <f t="shared" si="0"/>
        <v>38000</v>
      </c>
      <c r="H15" s="105" t="s">
        <v>108</v>
      </c>
      <c r="I15" s="109">
        <v>0.1</v>
      </c>
      <c r="J15" s="107">
        <f>PRODUCT(I15,J6)</f>
        <v>238061.91227500001</v>
      </c>
      <c r="K15" s="90"/>
      <c r="L15" s="90"/>
      <c r="M15" s="79"/>
      <c r="N15" s="96" t="e">
        <f>+#REF!*12/1.31</f>
        <v>#REF!</v>
      </c>
    </row>
    <row r="16" spans="1:14" outlineLevel="1" x14ac:dyDescent="0.25">
      <c r="A16" s="97">
        <v>12</v>
      </c>
      <c r="B16" s="131" t="s">
        <v>32</v>
      </c>
      <c r="C16" s="132">
        <v>38</v>
      </c>
      <c r="D16" s="132">
        <v>1000</v>
      </c>
      <c r="E16" s="98">
        <f t="shared" si="0"/>
        <v>38000</v>
      </c>
      <c r="H16" s="105" t="s">
        <v>109</v>
      </c>
      <c r="I16" s="109">
        <v>0.05</v>
      </c>
      <c r="J16" s="107">
        <f>PRODUCT(I16,J6)</f>
        <v>119030.9561375</v>
      </c>
      <c r="K16" s="90"/>
      <c r="L16" s="90"/>
      <c r="M16" s="79"/>
    </row>
    <row r="17" spans="1:13" ht="14.25" outlineLevel="1" thickBot="1" x14ac:dyDescent="0.3">
      <c r="A17" s="97">
        <v>13</v>
      </c>
      <c r="B17" s="131" t="s">
        <v>32</v>
      </c>
      <c r="C17" s="132">
        <v>38</v>
      </c>
      <c r="D17" s="132">
        <v>1000</v>
      </c>
      <c r="E17" s="98">
        <f t="shared" si="0"/>
        <v>38000</v>
      </c>
      <c r="H17" s="110"/>
      <c r="I17" s="106"/>
      <c r="J17" s="111"/>
      <c r="L17" s="90"/>
      <c r="M17" s="79"/>
    </row>
    <row r="18" spans="1:13" ht="15" outlineLevel="1" thickBot="1" x14ac:dyDescent="0.3">
      <c r="A18" s="97">
        <v>14</v>
      </c>
      <c r="B18" s="131" t="s">
        <v>32</v>
      </c>
      <c r="C18" s="132">
        <v>38</v>
      </c>
      <c r="D18" s="132">
        <v>1000</v>
      </c>
      <c r="E18" s="98">
        <f t="shared" si="0"/>
        <v>38000</v>
      </c>
      <c r="H18" s="108" t="s">
        <v>36</v>
      </c>
      <c r="I18" s="106"/>
      <c r="J18" s="140">
        <f>J14-J15-J16</f>
        <v>921912.13158749999</v>
      </c>
      <c r="M18" s="79"/>
    </row>
    <row r="19" spans="1:13" ht="15" outlineLevel="1" thickBot="1" x14ac:dyDescent="0.3">
      <c r="A19" s="97">
        <v>15</v>
      </c>
      <c r="B19" s="131" t="s">
        <v>32</v>
      </c>
      <c r="C19" s="132">
        <v>38</v>
      </c>
      <c r="D19" s="132">
        <v>1000</v>
      </c>
      <c r="E19" s="98">
        <f t="shared" si="0"/>
        <v>38000</v>
      </c>
      <c r="H19" s="112" t="s">
        <v>37</v>
      </c>
      <c r="I19" s="113"/>
      <c r="J19" s="141">
        <f>+J18/J6</f>
        <v>0.38725729906871553</v>
      </c>
    </row>
    <row r="20" spans="1:13" outlineLevel="1" x14ac:dyDescent="0.25">
      <c r="A20" s="97">
        <v>16</v>
      </c>
      <c r="B20" s="131" t="s">
        <v>32</v>
      </c>
      <c r="C20" s="132">
        <v>38</v>
      </c>
      <c r="D20" s="132">
        <v>1000</v>
      </c>
      <c r="E20" s="98">
        <f t="shared" si="0"/>
        <v>38000</v>
      </c>
    </row>
    <row r="21" spans="1:13" outlineLevel="1" x14ac:dyDescent="0.25">
      <c r="A21" s="97">
        <v>17</v>
      </c>
      <c r="B21" s="131" t="s">
        <v>32</v>
      </c>
      <c r="C21" s="132">
        <v>38</v>
      </c>
      <c r="D21" s="132">
        <v>1000</v>
      </c>
      <c r="E21" s="98">
        <f t="shared" si="0"/>
        <v>38000</v>
      </c>
      <c r="H21" s="114"/>
    </row>
    <row r="22" spans="1:13" outlineLevel="1" x14ac:dyDescent="0.25">
      <c r="A22" s="97">
        <v>18</v>
      </c>
      <c r="B22" s="131" t="s">
        <v>32</v>
      </c>
      <c r="C22" s="132">
        <v>38</v>
      </c>
      <c r="D22" s="132">
        <v>1000</v>
      </c>
      <c r="E22" s="98">
        <f t="shared" si="0"/>
        <v>38000</v>
      </c>
    </row>
    <row r="23" spans="1:13" outlineLevel="1" x14ac:dyDescent="0.25">
      <c r="A23" s="97">
        <v>19</v>
      </c>
      <c r="B23" s="131" t="s">
        <v>32</v>
      </c>
      <c r="C23" s="132">
        <v>38</v>
      </c>
      <c r="D23" s="132">
        <v>1000</v>
      </c>
      <c r="E23" s="98">
        <f t="shared" si="0"/>
        <v>38000</v>
      </c>
    </row>
    <row r="24" spans="1:13" outlineLevel="1" x14ac:dyDescent="0.25">
      <c r="A24" s="97">
        <v>20</v>
      </c>
      <c r="B24" s="131" t="s">
        <v>32</v>
      </c>
      <c r="C24" s="132">
        <v>38</v>
      </c>
      <c r="D24" s="132">
        <v>1000</v>
      </c>
      <c r="E24" s="98">
        <f t="shared" si="0"/>
        <v>38000</v>
      </c>
    </row>
    <row r="25" spans="1:13" outlineLevel="1" x14ac:dyDescent="0.25">
      <c r="A25" s="97">
        <v>21</v>
      </c>
      <c r="B25" s="131" t="s">
        <v>32</v>
      </c>
      <c r="C25" s="132">
        <v>38</v>
      </c>
      <c r="D25" s="132">
        <v>1000</v>
      </c>
      <c r="E25" s="98">
        <f t="shared" si="0"/>
        <v>38000</v>
      </c>
    </row>
    <row r="26" spans="1:13" outlineLevel="1" x14ac:dyDescent="0.25">
      <c r="A26" s="97">
        <v>22</v>
      </c>
      <c r="B26" s="131" t="s">
        <v>38</v>
      </c>
      <c r="C26" s="132">
        <v>38</v>
      </c>
      <c r="D26" s="132">
        <v>1000</v>
      </c>
      <c r="E26" s="98">
        <f t="shared" si="0"/>
        <v>38000</v>
      </c>
    </row>
    <row r="27" spans="1:13" outlineLevel="1" x14ac:dyDescent="0.25">
      <c r="A27" s="97">
        <v>23</v>
      </c>
      <c r="B27" s="131" t="s">
        <v>39</v>
      </c>
      <c r="C27" s="132">
        <v>38</v>
      </c>
      <c r="D27" s="132">
        <v>1000</v>
      </c>
      <c r="E27" s="98">
        <f t="shared" si="0"/>
        <v>38000</v>
      </c>
      <c r="J27" s="115"/>
    </row>
    <row r="28" spans="1:13" outlineLevel="1" x14ac:dyDescent="0.25">
      <c r="A28" s="97">
        <v>24</v>
      </c>
      <c r="B28" s="131" t="s">
        <v>40</v>
      </c>
      <c r="C28" s="132">
        <v>38</v>
      </c>
      <c r="D28" s="132">
        <v>1000</v>
      </c>
      <c r="E28" s="98">
        <f t="shared" si="0"/>
        <v>38000</v>
      </c>
      <c r="J28" s="116"/>
    </row>
    <row r="29" spans="1:13" ht="14.25" outlineLevel="1" thickBot="1" x14ac:dyDescent="0.3">
      <c r="A29" s="97">
        <v>24</v>
      </c>
      <c r="B29" s="131" t="s">
        <v>41</v>
      </c>
      <c r="C29" s="132">
        <v>38</v>
      </c>
      <c r="D29" s="132">
        <v>1000</v>
      </c>
      <c r="E29" s="98">
        <f>C29*D29</f>
        <v>38000</v>
      </c>
      <c r="J29" s="116"/>
    </row>
    <row r="30" spans="1:13" ht="21" thickBot="1" x14ac:dyDescent="0.3">
      <c r="A30" s="85"/>
      <c r="B30" s="122" t="s">
        <v>31</v>
      </c>
      <c r="C30" s="117"/>
      <c r="D30" s="118"/>
      <c r="E30" s="119">
        <f>SUM(E31:E35)</f>
        <v>152000</v>
      </c>
      <c r="J30" s="116"/>
    </row>
    <row r="31" spans="1:13" outlineLevel="1" x14ac:dyDescent="0.25">
      <c r="A31" s="97"/>
      <c r="B31" s="131" t="s">
        <v>42</v>
      </c>
      <c r="C31" s="132">
        <v>38</v>
      </c>
      <c r="D31" s="132">
        <v>1000</v>
      </c>
      <c r="E31" s="98">
        <f>C31*D31</f>
        <v>38000</v>
      </c>
      <c r="J31" s="116"/>
    </row>
    <row r="32" spans="1:13" outlineLevel="1" x14ac:dyDescent="0.25">
      <c r="A32" s="97"/>
      <c r="B32" s="131" t="s">
        <v>43</v>
      </c>
      <c r="C32" s="132">
        <v>38</v>
      </c>
      <c r="D32" s="132">
        <v>1000</v>
      </c>
      <c r="E32" s="98">
        <f t="shared" ref="E32:E34" si="1">C32*D32</f>
        <v>38000</v>
      </c>
      <c r="J32" s="116"/>
    </row>
    <row r="33" spans="1:12" outlineLevel="1" x14ac:dyDescent="0.25">
      <c r="A33" s="97"/>
      <c r="B33" s="131" t="s">
        <v>44</v>
      </c>
      <c r="C33" s="132">
        <v>38</v>
      </c>
      <c r="D33" s="132">
        <v>1000</v>
      </c>
      <c r="E33" s="98">
        <f t="shared" si="1"/>
        <v>38000</v>
      </c>
      <c r="J33" s="116"/>
    </row>
    <row r="34" spans="1:12" outlineLevel="1" x14ac:dyDescent="0.25">
      <c r="A34" s="97"/>
      <c r="B34" s="131" t="s">
        <v>45</v>
      </c>
      <c r="C34" s="132">
        <v>38</v>
      </c>
      <c r="D34" s="132">
        <v>1000</v>
      </c>
      <c r="E34" s="98">
        <f t="shared" si="1"/>
        <v>38000</v>
      </c>
      <c r="J34" s="116"/>
    </row>
    <row r="35" spans="1:12" ht="14.25" outlineLevel="1" thickBot="1" x14ac:dyDescent="0.3">
      <c r="A35" s="97"/>
      <c r="B35" s="131" t="s">
        <v>46</v>
      </c>
      <c r="C35" s="132">
        <v>0</v>
      </c>
      <c r="D35" s="132">
        <v>0</v>
      </c>
      <c r="E35" s="98">
        <f>C35*D35</f>
        <v>0</v>
      </c>
      <c r="J35" s="116"/>
    </row>
    <row r="36" spans="1:12" ht="21" thickBot="1" x14ac:dyDescent="0.3">
      <c r="A36" s="85"/>
      <c r="B36" s="122" t="s">
        <v>33</v>
      </c>
      <c r="C36" s="117"/>
      <c r="D36" s="118"/>
      <c r="E36" s="119">
        <f>SUM(E37:E41)</f>
        <v>76000</v>
      </c>
      <c r="J36" s="116"/>
    </row>
    <row r="37" spans="1:12" outlineLevel="1" x14ac:dyDescent="0.25">
      <c r="A37" s="85"/>
      <c r="B37" s="130" t="s">
        <v>47</v>
      </c>
      <c r="C37" s="93">
        <v>38</v>
      </c>
      <c r="D37" s="93">
        <v>1000</v>
      </c>
      <c r="E37" s="98">
        <f>C37*D37</f>
        <v>38000</v>
      </c>
      <c r="J37" s="116"/>
    </row>
    <row r="38" spans="1:12" outlineLevel="1" x14ac:dyDescent="0.25">
      <c r="A38" s="85"/>
      <c r="B38" s="131" t="s">
        <v>48</v>
      </c>
      <c r="C38" s="132">
        <v>38</v>
      </c>
      <c r="D38" s="132">
        <v>1000</v>
      </c>
      <c r="E38" s="98">
        <f t="shared" ref="E38:E40" si="2">C38*D38</f>
        <v>38000</v>
      </c>
    </row>
    <row r="39" spans="1:12" outlineLevel="1" x14ac:dyDescent="0.25">
      <c r="A39" s="85"/>
      <c r="B39" s="131" t="s">
        <v>46</v>
      </c>
      <c r="C39" s="132">
        <v>0</v>
      </c>
      <c r="D39" s="132">
        <v>0</v>
      </c>
      <c r="E39" s="98">
        <f t="shared" si="2"/>
        <v>0</v>
      </c>
    </row>
    <row r="40" spans="1:12" outlineLevel="1" x14ac:dyDescent="0.25">
      <c r="A40" s="85"/>
      <c r="B40" s="131" t="s">
        <v>46</v>
      </c>
      <c r="C40" s="132">
        <v>0</v>
      </c>
      <c r="D40" s="132">
        <v>0</v>
      </c>
      <c r="E40" s="98">
        <f t="shared" si="2"/>
        <v>0</v>
      </c>
    </row>
    <row r="41" spans="1:12" ht="14.25" outlineLevel="1" thickBot="1" x14ac:dyDescent="0.3">
      <c r="A41" s="85"/>
      <c r="B41" s="133" t="s">
        <v>46</v>
      </c>
      <c r="C41" s="120">
        <v>0</v>
      </c>
      <c r="D41" s="120">
        <v>0</v>
      </c>
      <c r="E41" s="98">
        <f>C41*D41</f>
        <v>0</v>
      </c>
      <c r="K41" s="121"/>
    </row>
    <row r="42" spans="1:12" ht="21" thickBot="1" x14ac:dyDescent="0.3">
      <c r="A42" s="85"/>
      <c r="B42" s="122" t="s">
        <v>35</v>
      </c>
      <c r="C42" s="123"/>
      <c r="D42" s="123"/>
      <c r="E42" s="119">
        <f>SUM(E43:E47)</f>
        <v>70002</v>
      </c>
      <c r="L42" s="124"/>
    </row>
    <row r="43" spans="1:12" outlineLevel="1" x14ac:dyDescent="0.25">
      <c r="A43" s="85"/>
      <c r="B43" s="134" t="s">
        <v>49</v>
      </c>
      <c r="C43" s="132">
        <v>1</v>
      </c>
      <c r="D43" s="132">
        <v>20000</v>
      </c>
      <c r="E43" s="98">
        <f>C43*D43</f>
        <v>20000</v>
      </c>
      <c r="H43" s="125"/>
      <c r="I43" s="126"/>
      <c r="J43" s="127"/>
      <c r="L43" s="124"/>
    </row>
    <row r="44" spans="1:12" outlineLevel="1" x14ac:dyDescent="0.25">
      <c r="A44" s="85"/>
      <c r="B44" s="134" t="s">
        <v>50</v>
      </c>
      <c r="C44" s="132">
        <v>1</v>
      </c>
      <c r="D44" s="132">
        <f>30000+10000</f>
        <v>40000</v>
      </c>
      <c r="E44" s="98">
        <f t="shared" ref="E44:E46" si="3">C44*D44</f>
        <v>40000</v>
      </c>
      <c r="L44" s="124"/>
    </row>
    <row r="45" spans="1:12" outlineLevel="1" x14ac:dyDescent="0.25">
      <c r="A45" s="85"/>
      <c r="B45" s="134" t="s">
        <v>51</v>
      </c>
      <c r="C45" s="132">
        <v>1</v>
      </c>
      <c r="D45" s="132">
        <v>10000</v>
      </c>
      <c r="E45" s="98">
        <f t="shared" si="3"/>
        <v>10000</v>
      </c>
      <c r="G45" s="128" t="s">
        <v>52</v>
      </c>
      <c r="H45" s="128"/>
      <c r="I45" s="128"/>
    </row>
    <row r="46" spans="1:12" outlineLevel="1" x14ac:dyDescent="0.25">
      <c r="A46" s="85"/>
      <c r="B46" s="134" t="s">
        <v>46</v>
      </c>
      <c r="C46" s="132">
        <v>1</v>
      </c>
      <c r="D46" s="132">
        <v>1</v>
      </c>
      <c r="E46" s="98">
        <f t="shared" si="3"/>
        <v>1</v>
      </c>
    </row>
    <row r="47" spans="1:12" ht="14.25" outlineLevel="1" thickBot="1" x14ac:dyDescent="0.3">
      <c r="A47" s="85"/>
      <c r="B47" s="135" t="s">
        <v>46</v>
      </c>
      <c r="C47" s="120">
        <v>1</v>
      </c>
      <c r="D47" s="120">
        <v>1</v>
      </c>
      <c r="E47" s="98">
        <f>C47*D47</f>
        <v>1</v>
      </c>
    </row>
    <row r="48" spans="1:12" ht="21" thickBot="1" x14ac:dyDescent="0.3">
      <c r="A48" s="85"/>
      <c r="B48" s="122" t="s">
        <v>34</v>
      </c>
      <c r="C48" s="123"/>
      <c r="D48" s="123"/>
      <c r="E48" s="119">
        <f>SUM(E49:E54)</f>
        <v>85003</v>
      </c>
    </row>
    <row r="49" spans="1:5" outlineLevel="1" x14ac:dyDescent="0.25">
      <c r="A49" s="85"/>
      <c r="B49" s="136" t="s">
        <v>53</v>
      </c>
      <c r="C49" s="93">
        <v>1</v>
      </c>
      <c r="D49" s="93">
        <f>0.75*50000</f>
        <v>37500</v>
      </c>
      <c r="E49" s="98">
        <f>C49*D49</f>
        <v>37500</v>
      </c>
    </row>
    <row r="50" spans="1:5" outlineLevel="1" x14ac:dyDescent="0.25">
      <c r="A50" s="85"/>
      <c r="B50" s="134" t="s">
        <v>54</v>
      </c>
      <c r="C50" s="132">
        <v>1</v>
      </c>
      <c r="D50" s="132">
        <f>500*23</f>
        <v>11500</v>
      </c>
      <c r="E50" s="98">
        <f t="shared" ref="E50:E52" si="4">C50*D50</f>
        <v>11500</v>
      </c>
    </row>
    <row r="51" spans="1:5" outlineLevel="1" x14ac:dyDescent="0.25">
      <c r="A51" s="85"/>
      <c r="B51" s="134" t="s">
        <v>55</v>
      </c>
      <c r="C51" s="132">
        <v>1</v>
      </c>
      <c r="D51" s="132">
        <v>36000</v>
      </c>
      <c r="E51" s="98">
        <f t="shared" si="4"/>
        <v>36000</v>
      </c>
    </row>
    <row r="52" spans="1:5" outlineLevel="1" x14ac:dyDescent="0.25">
      <c r="A52" s="85"/>
      <c r="B52" s="134" t="s">
        <v>46</v>
      </c>
      <c r="C52" s="132">
        <v>1</v>
      </c>
      <c r="D52" s="132">
        <v>1</v>
      </c>
      <c r="E52" s="98">
        <f t="shared" si="4"/>
        <v>1</v>
      </c>
    </row>
    <row r="53" spans="1:5" outlineLevel="1" x14ac:dyDescent="0.25">
      <c r="A53" s="85"/>
      <c r="B53" s="134" t="s">
        <v>46</v>
      </c>
      <c r="C53" s="132">
        <v>1</v>
      </c>
      <c r="D53" s="132">
        <v>1</v>
      </c>
      <c r="E53" s="98">
        <f>C53*D53</f>
        <v>1</v>
      </c>
    </row>
    <row r="54" spans="1:5" ht="14.25" outlineLevel="1" thickBot="1" x14ac:dyDescent="0.3">
      <c r="A54" s="85"/>
      <c r="B54" s="135" t="s">
        <v>46</v>
      </c>
      <c r="C54" s="120">
        <v>1</v>
      </c>
      <c r="D54" s="120">
        <v>1</v>
      </c>
      <c r="E54" s="129">
        <f>C54*D54</f>
        <v>1</v>
      </c>
    </row>
    <row r="55" spans="1:5" collapsed="1" x14ac:dyDescent="0.25"/>
  </sheetData>
  <mergeCells count="1">
    <mergeCell ref="B1:D1"/>
  </mergeCells>
  <pageMargins left="0.70866141732283472" right="0.70866141732283472" top="1.0698333333333334" bottom="0.74803149606299213" header="0.31496062992125984" footer="0.31496062992125984"/>
  <pageSetup paperSize="8" scale="63" orientation="landscape" r:id="rId1"/>
  <headerFooter>
    <oddHeader>&amp;L&amp;G&amp;C&amp;"Century Gothic,Negrita"
FICHA GO</oddHeader>
    <oddFooter>&amp;CR.DN.01.03 | Edición: 01 | Fecha: 24.03</oddFooter>
  </headerFooter>
  <ignoredErrors>
    <ignoredError sqref="E48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87CC-98F7-4DFB-9940-91626473B8FC}">
  <dimension ref="A1:E34"/>
  <sheetViews>
    <sheetView showGridLines="0" showWhiteSpace="0" zoomScale="90" zoomScaleNormal="90" zoomScalePageLayoutView="70" workbookViewId="0">
      <selection activeCell="B10" sqref="B10:D10"/>
    </sheetView>
  </sheetViews>
  <sheetFormatPr baseColWidth="10" defaultColWidth="11.42578125" defaultRowHeight="13.5" x14ac:dyDescent="0.25"/>
  <cols>
    <col min="1" max="1" width="42.28515625" bestFit="1" customWidth="1"/>
    <col min="2" max="4" width="30.7109375" style="182" customWidth="1"/>
    <col min="5" max="5" width="14.42578125" bestFit="1" customWidth="1"/>
  </cols>
  <sheetData>
    <row r="1" spans="1:4" ht="20.25" x14ac:dyDescent="0.25">
      <c r="A1" s="175" t="s">
        <v>56</v>
      </c>
      <c r="B1" s="175"/>
      <c r="C1" s="175"/>
      <c r="D1" s="175"/>
    </row>
    <row r="2" spans="1:4" ht="10.5" customHeight="1" thickBot="1" x14ac:dyDescent="0.3"/>
    <row r="3" spans="1:4" ht="25.15" customHeight="1" x14ac:dyDescent="0.25">
      <c r="A3" s="1" t="s">
        <v>1</v>
      </c>
      <c r="B3" s="183">
        <f>'A1 Resumen'!B3</f>
        <v>541927</v>
      </c>
      <c r="C3" s="184"/>
      <c r="D3" s="185"/>
    </row>
    <row r="4" spans="1:4" ht="25.15" customHeight="1" x14ac:dyDescent="0.25">
      <c r="A4" s="2" t="s">
        <v>2</v>
      </c>
      <c r="B4" s="186" t="str">
        <f>'A1 Resumen'!B4</f>
        <v>Control y vigilancia de las obras: Circunvalación del área metropolitana de Sevilla. SE-40. Enlace A-8077 (Valencina) Enlace A-66 (Salteras). Provincia de Sevilla.</v>
      </c>
      <c r="C4" s="187"/>
      <c r="D4" s="188"/>
    </row>
    <row r="5" spans="1:4" ht="25.15" customHeight="1" x14ac:dyDescent="0.25">
      <c r="A5" s="2" t="s">
        <v>3</v>
      </c>
      <c r="B5" s="186" t="str">
        <f>'A1 Resumen'!B5</f>
        <v>Ministerio de Transporte y Movilidad Sostenible, Dirección General de Carreteras</v>
      </c>
      <c r="C5" s="187"/>
      <c r="D5" s="188"/>
    </row>
    <row r="6" spans="1:4" ht="25.15" customHeight="1" x14ac:dyDescent="0.25">
      <c r="A6" s="2" t="s">
        <v>57</v>
      </c>
      <c r="B6" s="186" t="s">
        <v>116</v>
      </c>
      <c r="C6" s="187"/>
      <c r="D6" s="188"/>
    </row>
    <row r="7" spans="1:4" ht="30.6" customHeight="1" x14ac:dyDescent="0.25">
      <c r="A7" s="15" t="s">
        <v>58</v>
      </c>
      <c r="B7" s="13">
        <f>'A1 Resumen'!B6</f>
        <v>3071766.61</v>
      </c>
      <c r="C7" s="71" t="s">
        <v>59</v>
      </c>
      <c r="D7" s="189">
        <v>3716837.6</v>
      </c>
    </row>
    <row r="8" spans="1:4" ht="25.15" customHeight="1" x14ac:dyDescent="0.25">
      <c r="A8" s="15" t="s">
        <v>60</v>
      </c>
      <c r="B8" s="186" t="str">
        <f>'A1 Resumen'!B10</f>
        <v>Telemática</v>
      </c>
      <c r="C8" s="187"/>
      <c r="D8" s="188"/>
    </row>
    <row r="9" spans="1:4" ht="25.15" customHeight="1" x14ac:dyDescent="0.25">
      <c r="A9" s="2" t="s">
        <v>61</v>
      </c>
      <c r="B9" s="186" t="s">
        <v>124</v>
      </c>
      <c r="C9" s="187"/>
      <c r="D9" s="188"/>
    </row>
    <row r="10" spans="1:4" ht="205.9" customHeight="1" thickBot="1" x14ac:dyDescent="0.3">
      <c r="A10" s="10" t="s">
        <v>62</v>
      </c>
      <c r="B10" s="190" t="s">
        <v>128</v>
      </c>
      <c r="C10" s="191"/>
      <c r="D10" s="192"/>
    </row>
    <row r="11" spans="1:4" ht="14.25" thickBot="1" x14ac:dyDescent="0.3">
      <c r="A11" s="11"/>
      <c r="B11" s="193"/>
      <c r="C11" s="193"/>
      <c r="D11" s="193"/>
    </row>
    <row r="12" spans="1:4" ht="25.15" customHeight="1" x14ac:dyDescent="0.25">
      <c r="A12" s="177" t="s">
        <v>63</v>
      </c>
      <c r="B12" s="194" t="s">
        <v>64</v>
      </c>
      <c r="C12" s="195" t="s">
        <v>65</v>
      </c>
      <c r="D12" s="196" t="s">
        <v>66</v>
      </c>
    </row>
    <row r="13" spans="1:4" ht="25.15" customHeight="1" thickBot="1" x14ac:dyDescent="0.3">
      <c r="A13" s="178"/>
      <c r="B13" s="197" t="s">
        <v>118</v>
      </c>
      <c r="C13" s="197" t="s">
        <v>67</v>
      </c>
      <c r="D13" s="197" t="s">
        <v>68</v>
      </c>
    </row>
    <row r="14" spans="1:4" ht="14.25" thickBot="1" x14ac:dyDescent="0.3">
      <c r="A14" s="14"/>
      <c r="B14" s="198"/>
      <c r="C14" s="198"/>
      <c r="D14" s="198"/>
    </row>
    <row r="15" spans="1:4" ht="41.45" customHeight="1" x14ac:dyDescent="0.25">
      <c r="A15" s="7" t="s">
        <v>8</v>
      </c>
      <c r="B15" s="199" t="str">
        <f>'A1 Resumen'!B12</f>
        <v>El volumen anual de negocios, que referido al mejor ejercicio de los tres (3) últimos concluidos deberá ser una vez y media el valor estimado del contrato 900.000 €</v>
      </c>
      <c r="C15" s="200"/>
      <c r="D15" s="201"/>
    </row>
    <row r="16" spans="1:4" ht="63.6" customHeight="1" thickBot="1" x14ac:dyDescent="0.3">
      <c r="A16" s="4" t="s">
        <v>9</v>
      </c>
      <c r="B16" s="190" t="str">
        <f>'A1 Resumen'!B13</f>
        <v>Se estará en disposición vincular, como mínimo, a la ejecución del contrato el siguiente personal técnico
Indicación de la parte del contrato que el empresario tiene eventualmente el propósito de subcontratar.</v>
      </c>
      <c r="C16" s="191"/>
      <c r="D16" s="192"/>
    </row>
    <row r="17" spans="1:5" ht="14.25" thickBot="1" x14ac:dyDescent="0.3">
      <c r="A17" s="5"/>
      <c r="B17" s="202"/>
      <c r="C17" s="202"/>
      <c r="D17" s="202"/>
    </row>
    <row r="18" spans="1:5" ht="108.6" customHeight="1" thickBot="1" x14ac:dyDescent="0.3">
      <c r="A18" s="3" t="s">
        <v>10</v>
      </c>
      <c r="B18" s="190" t="s">
        <v>129</v>
      </c>
      <c r="C18" s="191"/>
      <c r="D18" s="192"/>
    </row>
    <row r="19" spans="1:5" ht="14.25" thickBot="1" x14ac:dyDescent="0.3">
      <c r="A19" s="5"/>
      <c r="B19" s="202"/>
      <c r="C19" s="202"/>
      <c r="D19" s="202"/>
    </row>
    <row r="20" spans="1:5" ht="62.45" customHeight="1" x14ac:dyDescent="0.25">
      <c r="A20" s="1" t="s">
        <v>69</v>
      </c>
      <c r="B20" s="199" t="s">
        <v>130</v>
      </c>
      <c r="C20" s="200"/>
      <c r="D20" s="201"/>
      <c r="E20" s="5"/>
    </row>
    <row r="21" spans="1:5" ht="84.4" customHeight="1" x14ac:dyDescent="0.25">
      <c r="A21" s="15" t="s">
        <v>70</v>
      </c>
      <c r="B21" s="203" t="s">
        <v>122</v>
      </c>
      <c r="C21" s="203"/>
      <c r="D21" s="203"/>
    </row>
    <row r="22" spans="1:5" ht="13.9" customHeight="1" x14ac:dyDescent="0.25">
      <c r="A22" s="15" t="s">
        <v>71</v>
      </c>
      <c r="B22" s="176" t="s">
        <v>123</v>
      </c>
      <c r="C22" s="176"/>
      <c r="D22" s="176"/>
    </row>
    <row r="23" spans="1:5" ht="94.15" customHeight="1" thickBot="1" x14ac:dyDescent="0.3">
      <c r="A23" s="16" t="s">
        <v>72</v>
      </c>
      <c r="B23" s="190" t="s">
        <v>125</v>
      </c>
      <c r="C23" s="191"/>
      <c r="D23" s="192"/>
    </row>
    <row r="24" spans="1:5" ht="14.25" thickBot="1" x14ac:dyDescent="0.3">
      <c r="A24" s="5"/>
      <c r="B24" s="202"/>
      <c r="C24" s="202"/>
      <c r="D24" s="202"/>
    </row>
    <row r="25" spans="1:5" ht="61.9" customHeight="1" thickBot="1" x14ac:dyDescent="0.3">
      <c r="A25" s="3" t="s">
        <v>73</v>
      </c>
      <c r="B25" s="204" t="str">
        <f>'A1 Resumen'!B19</f>
        <v>Precios unitarios /Pagos Mensuales; 
Por tratarse de un contrato distinto al de obras en el que, para aprobar las certificaciones o documentos equivalentes, es necesario realizar tareas de medición, cuantificación o comprobación de la prestación realizada.</v>
      </c>
      <c r="C25" s="205"/>
      <c r="D25" s="206"/>
    </row>
    <row r="26" spans="1:5" ht="14.25" thickBot="1" x14ac:dyDescent="0.3">
      <c r="A26" s="5"/>
      <c r="B26" s="202"/>
      <c r="C26" s="202"/>
      <c r="D26" s="202"/>
    </row>
    <row r="27" spans="1:5" x14ac:dyDescent="0.25">
      <c r="A27" s="6" t="s">
        <v>74</v>
      </c>
      <c r="B27" s="183" t="s">
        <v>75</v>
      </c>
      <c r="C27" s="184"/>
      <c r="D27" s="185"/>
    </row>
    <row r="28" spans="1:5" x14ac:dyDescent="0.25">
      <c r="A28" s="8"/>
      <c r="B28" s="176"/>
      <c r="C28" s="176"/>
      <c r="D28" s="176"/>
    </row>
    <row r="29" spans="1:5" x14ac:dyDescent="0.25">
      <c r="A29" s="8"/>
      <c r="B29" s="176"/>
      <c r="C29" s="176"/>
      <c r="D29" s="176"/>
    </row>
    <row r="30" spans="1:5" x14ac:dyDescent="0.25">
      <c r="A30" s="8"/>
      <c r="B30" s="176"/>
      <c r="C30" s="176"/>
      <c r="D30" s="176"/>
    </row>
    <row r="31" spans="1:5" x14ac:dyDescent="0.25">
      <c r="A31" s="8"/>
      <c r="B31" s="176"/>
      <c r="C31" s="176"/>
      <c r="D31" s="176"/>
    </row>
    <row r="32" spans="1:5" x14ac:dyDescent="0.25">
      <c r="A32" s="8"/>
      <c r="B32" s="176"/>
      <c r="C32" s="176"/>
      <c r="D32" s="176"/>
    </row>
    <row r="33" spans="1:4" ht="14.25" thickBot="1" x14ac:dyDescent="0.3">
      <c r="A33" s="12"/>
      <c r="B33" s="207"/>
      <c r="C33" s="208"/>
      <c r="D33" s="209"/>
    </row>
    <row r="34" spans="1:4" x14ac:dyDescent="0.25">
      <c r="A34" s="5"/>
      <c r="B34" s="202"/>
      <c r="C34" s="202"/>
      <c r="D34" s="202"/>
    </row>
  </sheetData>
  <mergeCells count="24">
    <mergeCell ref="A1:D1"/>
    <mergeCell ref="A12:A13"/>
    <mergeCell ref="B3:D3"/>
    <mergeCell ref="B4:D4"/>
    <mergeCell ref="B5:D5"/>
    <mergeCell ref="B6:D6"/>
    <mergeCell ref="B8:D8"/>
    <mergeCell ref="B9:D9"/>
    <mergeCell ref="B10:D10"/>
    <mergeCell ref="B33:D33"/>
    <mergeCell ref="B31:D31"/>
    <mergeCell ref="B32:D32"/>
    <mergeCell ref="B18:D18"/>
    <mergeCell ref="B15:D15"/>
    <mergeCell ref="B16:D16"/>
    <mergeCell ref="B20:D20"/>
    <mergeCell ref="B21:D21"/>
    <mergeCell ref="B23:D23"/>
    <mergeCell ref="B25:D25"/>
    <mergeCell ref="B27:D27"/>
    <mergeCell ref="B28:D28"/>
    <mergeCell ref="B29:D29"/>
    <mergeCell ref="B30:D30"/>
    <mergeCell ref="B22:D22"/>
  </mergeCells>
  <phoneticPr fontId="2" type="noConversion"/>
  <dataValidations count="2">
    <dataValidation type="list" allowBlank="1" showInputMessage="1" showErrorMessage="1" sqref="A28:A33" xr:uid="{6596657C-53B3-424E-B0C7-BD00568CC269}">
      <mc:AlternateContent xmlns:x12ac="http://schemas.microsoft.com/office/spreadsheetml/2011/1/ac" xmlns:mc="http://schemas.openxmlformats.org/markup-compatibility/2006">
        <mc:Choice Requires="x12ac">
          <x12ac:list>"Medios materiales (oficinas, vehículos)", Cálculo temeridad, PEM de la obra, Código CPV, Otros</x12ac:list>
        </mc:Choice>
        <mc:Fallback>
          <formula1>"Medios materiales (oficinas, vehículos), Cálculo temeridad, PEM de la obra, Código CPV, Otros"</formula1>
        </mc:Fallback>
      </mc:AlternateContent>
    </dataValidation>
    <dataValidation type="list" allowBlank="1" showInputMessage="1" showErrorMessage="1" sqref="B8" xr:uid="{CE4D5269-9D5E-41BD-A987-9EA09EC0A3FF}">
      <formula1>"En papel, Telemática"</formula1>
    </dataValidation>
  </dataValidations>
  <pageMargins left="0.7" right="0.7" top="0.84150000000000003" bottom="0.75" header="0.3" footer="0.3"/>
  <pageSetup paperSize="9" scale="66" orientation="portrait" r:id="rId1"/>
  <headerFooter>
    <oddHeader>&amp;L&amp;G&amp;C
&amp;"Century Gothic,Negrita"FICHA GO</oddHeader>
    <oddFooter>&amp;CR.DN.01.03 | Edición: 01 | Fecha: 24.03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34C2-0649-4623-890C-FCB8453A7AEC}">
  <sheetPr>
    <pageSetUpPr fitToPage="1"/>
  </sheetPr>
  <dimension ref="A2:J50"/>
  <sheetViews>
    <sheetView showGridLines="0" topLeftCell="A5" zoomScale="85" zoomScaleNormal="85" workbookViewId="0">
      <selection activeCell="J41" sqref="J41"/>
    </sheetView>
  </sheetViews>
  <sheetFormatPr baseColWidth="10" defaultColWidth="11.42578125" defaultRowHeight="13.5" x14ac:dyDescent="0.25"/>
  <cols>
    <col min="1" max="1" width="2.42578125" style="17" customWidth="1"/>
    <col min="2" max="2" width="14.7109375" style="17" customWidth="1"/>
    <col min="3" max="3" width="48.5703125" style="18" customWidth="1"/>
    <col min="4" max="4" width="11.28515625" style="19" customWidth="1"/>
    <col min="5" max="5" width="14.5703125" style="19" customWidth="1"/>
    <col min="6" max="6" width="14" style="17" customWidth="1"/>
    <col min="7" max="7" width="12.140625" style="17" customWidth="1"/>
    <col min="8" max="8" width="8.42578125" style="17" customWidth="1"/>
    <col min="9" max="9" width="16.42578125" style="18" customWidth="1"/>
    <col min="10" max="10" width="20.140625" style="19" customWidth="1"/>
    <col min="11" max="11" width="2.42578125" style="17" customWidth="1"/>
    <col min="12" max="16384" width="11.42578125" style="17"/>
  </cols>
  <sheetData>
    <row r="2" spans="2:10" ht="20.25" x14ac:dyDescent="0.25">
      <c r="B2" s="175" t="s">
        <v>76</v>
      </c>
      <c r="C2" s="175"/>
      <c r="D2" s="175"/>
      <c r="E2" s="175"/>
      <c r="F2" s="175"/>
    </row>
    <row r="3" spans="2:10" ht="14.25" thickBot="1" x14ac:dyDescent="0.3"/>
    <row r="4" spans="2:10" ht="26.25" thickBot="1" x14ac:dyDescent="0.3">
      <c r="B4" s="20" t="s">
        <v>77</v>
      </c>
      <c r="C4" s="21" t="s">
        <v>78</v>
      </c>
      <c r="D4" s="21" t="s">
        <v>79</v>
      </c>
      <c r="E4" s="21" t="s">
        <v>80</v>
      </c>
      <c r="F4" s="21" t="s">
        <v>81</v>
      </c>
      <c r="G4" s="21" t="s">
        <v>82</v>
      </c>
      <c r="H4" s="21" t="s">
        <v>83</v>
      </c>
      <c r="I4" s="21" t="s">
        <v>84</v>
      </c>
      <c r="J4" s="22" t="s">
        <v>85</v>
      </c>
    </row>
    <row r="5" spans="2:10" ht="18" customHeight="1" x14ac:dyDescent="0.25">
      <c r="B5" s="23" t="s">
        <v>86</v>
      </c>
      <c r="C5" s="24" t="s">
        <v>87</v>
      </c>
      <c r="D5" s="25"/>
      <c r="E5" s="25"/>
      <c r="F5" s="25"/>
      <c r="G5" s="26"/>
      <c r="H5" s="27"/>
      <c r="I5" s="28"/>
      <c r="J5" s="29"/>
    </row>
    <row r="6" spans="2:10" ht="18" customHeight="1" x14ac:dyDescent="0.25">
      <c r="B6" s="30"/>
      <c r="C6" s="31"/>
      <c r="D6" s="32"/>
      <c r="E6" s="39"/>
      <c r="F6" s="33"/>
      <c r="G6" s="34"/>
      <c r="H6" s="31"/>
      <c r="I6" s="35"/>
      <c r="J6" s="36"/>
    </row>
    <row r="7" spans="2:10" ht="18" customHeight="1" x14ac:dyDescent="0.25">
      <c r="B7" s="37"/>
      <c r="C7" s="38"/>
      <c r="D7" s="39"/>
      <c r="E7" s="39"/>
      <c r="F7" s="33"/>
      <c r="G7" s="34"/>
      <c r="H7" s="38"/>
      <c r="I7" s="40"/>
      <c r="J7" s="41"/>
    </row>
    <row r="8" spans="2:10" ht="18" customHeight="1" x14ac:dyDescent="0.25">
      <c r="B8" s="30"/>
      <c r="C8" s="31"/>
      <c r="D8" s="32"/>
      <c r="E8" s="39"/>
      <c r="F8" s="33"/>
      <c r="G8" s="34"/>
      <c r="H8" s="31"/>
      <c r="I8" s="35"/>
      <c r="J8" s="36"/>
    </row>
    <row r="9" spans="2:10" ht="18" customHeight="1" x14ac:dyDescent="0.25">
      <c r="B9" s="42"/>
      <c r="C9" s="24" t="s">
        <v>88</v>
      </c>
      <c r="D9" s="25"/>
      <c r="E9" s="25"/>
      <c r="F9" s="25"/>
      <c r="G9" s="26"/>
      <c r="H9" s="27"/>
      <c r="I9" s="28"/>
      <c r="J9" s="29"/>
    </row>
    <row r="10" spans="2:10" ht="18" customHeight="1" x14ac:dyDescent="0.25">
      <c r="B10" s="30"/>
      <c r="C10" s="43"/>
      <c r="D10" s="32"/>
      <c r="E10" s="39"/>
      <c r="F10" s="33"/>
      <c r="G10" s="34"/>
      <c r="H10" s="31"/>
      <c r="I10" s="35"/>
      <c r="J10" s="36"/>
    </row>
    <row r="11" spans="2:10" ht="18" customHeight="1" x14ac:dyDescent="0.25">
      <c r="B11" s="30"/>
      <c r="C11" s="31"/>
      <c r="D11" s="32"/>
      <c r="E11" s="39"/>
      <c r="F11" s="33"/>
      <c r="G11" s="34"/>
      <c r="H11" s="31"/>
      <c r="I11" s="35"/>
      <c r="J11" s="36"/>
    </row>
    <row r="12" spans="2:10" ht="18" customHeight="1" x14ac:dyDescent="0.25">
      <c r="B12" s="30"/>
      <c r="C12" s="31"/>
      <c r="D12" s="32"/>
      <c r="E12" s="32"/>
      <c r="F12" s="44"/>
      <c r="G12" s="32"/>
      <c r="H12" s="31"/>
      <c r="I12" s="35"/>
      <c r="J12" s="36"/>
    </row>
    <row r="13" spans="2:10" ht="18" customHeight="1" x14ac:dyDescent="0.25">
      <c r="B13" s="42"/>
      <c r="C13" s="24" t="s">
        <v>89</v>
      </c>
      <c r="D13" s="25"/>
      <c r="E13" s="25"/>
      <c r="F13" s="25"/>
      <c r="G13" s="26"/>
      <c r="H13" s="27"/>
      <c r="I13" s="28"/>
      <c r="J13" s="45"/>
    </row>
    <row r="14" spans="2:10" ht="18" customHeight="1" x14ac:dyDescent="0.25">
      <c r="B14" s="46"/>
      <c r="C14" s="47"/>
      <c r="D14" s="48"/>
      <c r="E14" s="70"/>
      <c r="F14" s="33"/>
      <c r="G14" s="34"/>
      <c r="H14" s="49"/>
      <c r="I14" s="50"/>
      <c r="J14" s="51"/>
    </row>
    <row r="15" spans="2:10" ht="18" customHeight="1" x14ac:dyDescent="0.25">
      <c r="B15" s="30"/>
      <c r="C15" s="31"/>
      <c r="D15" s="32"/>
      <c r="E15" s="32"/>
      <c r="F15" s="44"/>
      <c r="G15" s="32"/>
      <c r="H15" s="31"/>
      <c r="I15" s="35"/>
      <c r="J15" s="36"/>
    </row>
    <row r="16" spans="2:10" ht="18" customHeight="1" x14ac:dyDescent="0.25">
      <c r="B16" s="30"/>
      <c r="C16" s="31"/>
      <c r="D16" s="32"/>
      <c r="E16" s="32"/>
      <c r="F16" s="44"/>
      <c r="G16" s="32"/>
      <c r="H16" s="31"/>
      <c r="I16" s="35"/>
      <c r="J16" s="36"/>
    </row>
    <row r="17" spans="2:10" ht="18" customHeight="1" x14ac:dyDescent="0.25">
      <c r="B17" s="42"/>
      <c r="C17" s="24" t="s">
        <v>90</v>
      </c>
      <c r="D17" s="25"/>
      <c r="E17" s="25"/>
      <c r="F17" s="25"/>
      <c r="G17" s="26"/>
      <c r="H17" s="27"/>
      <c r="I17" s="28"/>
      <c r="J17" s="29"/>
    </row>
    <row r="18" spans="2:10" ht="18" customHeight="1" x14ac:dyDescent="0.25">
      <c r="B18" s="30"/>
      <c r="C18" s="31"/>
      <c r="D18" s="32"/>
      <c r="E18" s="39"/>
      <c r="F18" s="33"/>
      <c r="G18" s="34"/>
      <c r="H18" s="31"/>
      <c r="I18" s="35"/>
      <c r="J18" s="36"/>
    </row>
    <row r="19" spans="2:10" ht="18" customHeight="1" x14ac:dyDescent="0.25">
      <c r="B19" s="30"/>
      <c r="C19" s="31"/>
      <c r="D19" s="32"/>
      <c r="E19" s="39"/>
      <c r="F19" s="33"/>
      <c r="G19" s="34"/>
      <c r="H19" s="31"/>
      <c r="I19" s="35"/>
      <c r="J19" s="36"/>
    </row>
    <row r="20" spans="2:10" ht="18" customHeight="1" x14ac:dyDescent="0.25">
      <c r="B20" s="30"/>
      <c r="C20" s="31"/>
      <c r="D20" s="32"/>
      <c r="E20" s="39"/>
      <c r="F20" s="33"/>
      <c r="G20" s="34"/>
      <c r="H20" s="31"/>
      <c r="I20" s="35"/>
      <c r="J20" s="36"/>
    </row>
    <row r="21" spans="2:10" ht="18" customHeight="1" x14ac:dyDescent="0.25">
      <c r="B21" s="42"/>
      <c r="C21" s="24" t="s">
        <v>91</v>
      </c>
      <c r="D21" s="25"/>
      <c r="E21" s="25"/>
      <c r="F21" s="25"/>
      <c r="G21" s="26"/>
      <c r="H21" s="27"/>
      <c r="I21" s="28"/>
      <c r="J21" s="45"/>
    </row>
    <row r="22" spans="2:10" ht="18" customHeight="1" x14ac:dyDescent="0.25">
      <c r="B22" s="30"/>
      <c r="C22" s="31"/>
      <c r="D22" s="32"/>
      <c r="E22" s="32"/>
      <c r="F22" s="44"/>
      <c r="G22" s="32"/>
      <c r="H22" s="31"/>
      <c r="I22" s="35"/>
      <c r="J22" s="36"/>
    </row>
    <row r="23" spans="2:10" ht="18" customHeight="1" x14ac:dyDescent="0.25">
      <c r="B23" s="30"/>
      <c r="C23" s="31"/>
      <c r="D23" s="32"/>
      <c r="E23" s="32"/>
      <c r="F23" s="44"/>
      <c r="G23" s="32"/>
      <c r="H23" s="31"/>
      <c r="I23" s="35"/>
      <c r="J23" s="36"/>
    </row>
    <row r="24" spans="2:10" ht="18" customHeight="1" x14ac:dyDescent="0.25">
      <c r="B24" s="30"/>
      <c r="C24" s="31"/>
      <c r="D24" s="32"/>
      <c r="E24" s="32"/>
      <c r="F24" s="44"/>
      <c r="G24" s="32"/>
      <c r="H24" s="31"/>
      <c r="I24" s="35"/>
      <c r="J24" s="36"/>
    </row>
    <row r="25" spans="2:10" ht="18" customHeight="1" x14ac:dyDescent="0.25">
      <c r="B25" s="23"/>
      <c r="C25" s="24" t="s">
        <v>92</v>
      </c>
      <c r="D25" s="25"/>
      <c r="E25" s="25"/>
      <c r="F25" s="25"/>
      <c r="G25" s="26"/>
      <c r="H25" s="27"/>
      <c r="I25" s="28"/>
      <c r="J25" s="29"/>
    </row>
    <row r="26" spans="2:10" ht="18" customHeight="1" x14ac:dyDescent="0.25">
      <c r="B26" s="30"/>
      <c r="C26" s="31"/>
      <c r="D26" s="32"/>
      <c r="E26" s="39"/>
      <c r="F26" s="33"/>
      <c r="G26" s="34"/>
      <c r="H26" s="31"/>
      <c r="I26" s="35"/>
      <c r="J26" s="36"/>
    </row>
    <row r="27" spans="2:10" ht="18" customHeight="1" x14ac:dyDescent="0.25">
      <c r="B27" s="30"/>
      <c r="C27" s="31"/>
      <c r="D27" s="32"/>
      <c r="E27" s="32"/>
      <c r="F27" s="44"/>
      <c r="G27" s="32"/>
      <c r="H27" s="31"/>
      <c r="I27" s="35"/>
      <c r="J27" s="36"/>
    </row>
    <row r="28" spans="2:10" ht="18" customHeight="1" x14ac:dyDescent="0.25">
      <c r="B28" s="30"/>
      <c r="C28" s="31"/>
      <c r="D28" s="32"/>
      <c r="E28" s="32"/>
      <c r="F28" s="44"/>
      <c r="G28" s="32"/>
      <c r="H28" s="31"/>
      <c r="I28" s="35"/>
      <c r="J28" s="36"/>
    </row>
    <row r="29" spans="2:10" ht="18" customHeight="1" x14ac:dyDescent="0.25">
      <c r="B29" s="23"/>
      <c r="C29" s="24" t="s">
        <v>93</v>
      </c>
      <c r="D29" s="25"/>
      <c r="E29" s="25"/>
      <c r="F29" s="25"/>
      <c r="G29" s="26"/>
      <c r="H29" s="27"/>
      <c r="I29" s="28"/>
      <c r="J29" s="29"/>
    </row>
    <row r="30" spans="2:10" ht="18" customHeight="1" x14ac:dyDescent="0.25">
      <c r="B30" s="52"/>
      <c r="C30" s="31"/>
      <c r="D30" s="32"/>
      <c r="E30" s="39"/>
      <c r="F30" s="33"/>
      <c r="G30" s="34"/>
      <c r="H30" s="31"/>
      <c r="I30" s="53"/>
      <c r="J30" s="36"/>
    </row>
    <row r="31" spans="2:10" ht="18" customHeight="1" x14ac:dyDescent="0.25">
      <c r="B31" s="52"/>
      <c r="C31" s="31"/>
      <c r="D31" s="32"/>
      <c r="E31" s="39"/>
      <c r="F31" s="33"/>
      <c r="G31" s="34"/>
      <c r="H31" s="31"/>
      <c r="I31" s="54"/>
      <c r="J31" s="36"/>
    </row>
    <row r="32" spans="2:10" ht="18" customHeight="1" x14ac:dyDescent="0.25">
      <c r="B32" s="52"/>
      <c r="C32" s="31"/>
      <c r="D32" s="32"/>
      <c r="E32" s="39"/>
      <c r="F32" s="33"/>
      <c r="G32" s="34"/>
      <c r="H32" s="31"/>
      <c r="I32" s="54"/>
      <c r="J32" s="36"/>
    </row>
    <row r="33" spans="1:10" ht="18" customHeight="1" x14ac:dyDescent="0.25">
      <c r="B33" s="179" t="s">
        <v>94</v>
      </c>
      <c r="C33" s="180"/>
      <c r="D33" s="180"/>
      <c r="E33" s="180"/>
      <c r="F33" s="180"/>
      <c r="G33" s="180"/>
      <c r="H33" s="180"/>
      <c r="I33" s="180"/>
      <c r="J33" s="181"/>
    </row>
    <row r="34" spans="1:10" ht="18" customHeight="1" x14ac:dyDescent="0.25">
      <c r="B34" s="37"/>
      <c r="C34" s="38"/>
      <c r="D34" s="39"/>
      <c r="E34" s="39"/>
      <c r="F34" s="33"/>
      <c r="G34" s="39"/>
      <c r="H34" s="38"/>
      <c r="I34" s="40"/>
      <c r="J34" s="41"/>
    </row>
    <row r="35" spans="1:10" ht="18" customHeight="1" x14ac:dyDescent="0.25">
      <c r="B35" s="30"/>
      <c r="C35" s="31"/>
      <c r="D35" s="32"/>
      <c r="E35" s="32"/>
      <c r="F35" s="44"/>
      <c r="G35" s="32"/>
      <c r="H35" s="31"/>
      <c r="I35" s="35"/>
      <c r="J35" s="36"/>
    </row>
    <row r="36" spans="1:10" ht="18" customHeight="1" thickBot="1" x14ac:dyDescent="0.3">
      <c r="B36" s="55"/>
      <c r="C36" s="56"/>
      <c r="D36" s="57"/>
      <c r="E36" s="57"/>
      <c r="F36" s="58"/>
      <c r="G36" s="57"/>
      <c r="H36" s="56"/>
      <c r="I36" s="59"/>
      <c r="J36" s="60"/>
    </row>
    <row r="37" spans="1:10" x14ac:dyDescent="0.25">
      <c r="F37" s="61"/>
      <c r="G37" s="61"/>
      <c r="H37" s="61"/>
    </row>
    <row r="38" spans="1:10" x14ac:dyDescent="0.25">
      <c r="F38" s="61"/>
      <c r="G38" s="61"/>
      <c r="H38" s="61"/>
    </row>
    <row r="39" spans="1:10" x14ac:dyDescent="0.25">
      <c r="F39" s="61"/>
      <c r="G39" s="61"/>
      <c r="H39" s="61"/>
    </row>
    <row r="40" spans="1:10" s="18" customFormat="1" x14ac:dyDescent="0.25">
      <c r="A40" s="17"/>
      <c r="B40" s="17"/>
      <c r="D40" s="19"/>
      <c r="E40" s="19"/>
      <c r="F40" s="61"/>
      <c r="G40" s="61"/>
      <c r="H40" s="61"/>
      <c r="J40" s="19"/>
    </row>
    <row r="41" spans="1:10" s="18" customFormat="1" x14ac:dyDescent="0.25">
      <c r="A41" s="17"/>
      <c r="B41" s="17"/>
      <c r="D41" s="19"/>
      <c r="E41" s="19"/>
      <c r="F41" s="61"/>
      <c r="G41" s="61"/>
      <c r="H41" s="61"/>
      <c r="J41" s="19"/>
    </row>
    <row r="42" spans="1:10" s="18" customFormat="1" x14ac:dyDescent="0.25">
      <c r="A42" s="17"/>
      <c r="B42" s="17"/>
      <c r="D42" s="19"/>
      <c r="E42" s="19"/>
      <c r="F42" s="61"/>
      <c r="G42" s="61"/>
      <c r="H42" s="61"/>
      <c r="J42" s="19"/>
    </row>
    <row r="43" spans="1:10" s="18" customFormat="1" x14ac:dyDescent="0.25">
      <c r="A43" s="17"/>
      <c r="B43" s="17"/>
      <c r="D43" s="19"/>
      <c r="E43" s="19"/>
      <c r="F43" s="61"/>
      <c r="G43" s="61"/>
      <c r="H43" s="61"/>
      <c r="J43" s="19"/>
    </row>
    <row r="44" spans="1:10" s="18" customFormat="1" x14ac:dyDescent="0.25">
      <c r="A44" s="17"/>
      <c r="B44" s="17"/>
      <c r="D44" s="19"/>
      <c r="E44" s="19"/>
      <c r="F44" s="61"/>
      <c r="G44" s="61"/>
      <c r="H44" s="61"/>
      <c r="J44" s="19"/>
    </row>
    <row r="45" spans="1:10" s="18" customFormat="1" x14ac:dyDescent="0.25">
      <c r="A45" s="17"/>
      <c r="B45" s="17"/>
      <c r="D45" s="19"/>
      <c r="E45" s="19"/>
      <c r="F45" s="61"/>
      <c r="G45" s="61"/>
      <c r="H45" s="61"/>
      <c r="J45" s="19"/>
    </row>
    <row r="46" spans="1:10" s="18" customFormat="1" x14ac:dyDescent="0.25">
      <c r="A46" s="17"/>
      <c r="B46" s="17"/>
      <c r="D46" s="19"/>
      <c r="E46" s="19"/>
      <c r="F46" s="61"/>
      <c r="G46" s="61"/>
      <c r="H46" s="61"/>
      <c r="J46" s="19"/>
    </row>
    <row r="47" spans="1:10" s="18" customFormat="1" x14ac:dyDescent="0.25">
      <c r="A47" s="17"/>
      <c r="B47" s="17"/>
      <c r="D47" s="19"/>
      <c r="E47" s="19"/>
      <c r="F47" s="61"/>
      <c r="G47" s="61"/>
      <c r="H47" s="61"/>
      <c r="J47" s="19"/>
    </row>
    <row r="48" spans="1:10" s="18" customFormat="1" x14ac:dyDescent="0.25">
      <c r="A48" s="17"/>
      <c r="B48" s="17"/>
      <c r="D48" s="19"/>
      <c r="E48" s="19"/>
      <c r="F48" s="61"/>
      <c r="G48" s="61"/>
      <c r="H48" s="61"/>
      <c r="J48" s="19"/>
    </row>
    <row r="49" spans="1:10" s="18" customFormat="1" x14ac:dyDescent="0.25">
      <c r="A49" s="17"/>
      <c r="B49" s="17"/>
      <c r="D49" s="19"/>
      <c r="E49" s="19"/>
      <c r="F49" s="61"/>
      <c r="G49" s="61"/>
      <c r="H49" s="61"/>
      <c r="J49" s="19"/>
    </row>
    <row r="50" spans="1:10" s="18" customFormat="1" x14ac:dyDescent="0.25">
      <c r="A50" s="17"/>
      <c r="B50" s="17"/>
      <c r="D50" s="19"/>
      <c r="E50" s="19"/>
      <c r="F50" s="61"/>
      <c r="G50" s="61"/>
      <c r="H50" s="61"/>
      <c r="J50" s="19"/>
    </row>
  </sheetData>
  <mergeCells count="2">
    <mergeCell ref="B33:J33"/>
    <mergeCell ref="B2:F2"/>
  </mergeCells>
  <conditionalFormatting sqref="D1:D1048576">
    <cfRule type="cellIs" dxfId="0" priority="1" operator="equal">
      <formula>"SÍ"</formula>
    </cfRule>
  </conditionalFormatting>
  <dataValidations disablePrompts="1" count="1">
    <dataValidation type="list" allowBlank="1" showInputMessage="1" showErrorMessage="1" sqref="D30:D32 D26:D28 D22:D24 D18:D20 D14:D16 D10:D12 D6:D8" xr:uid="{1778A6D7-BEC0-4E45-953E-B94EE87EC0FC}">
      <formula1>"Sí,No"</formula1>
    </dataValidation>
  </dataValidations>
  <pageMargins left="0.23622047244094491" right="0.23622047244094491" top="1.0333333333333334" bottom="0.74803149606299213" header="0.31496062992125984" footer="0.31496062992125984"/>
  <pageSetup paperSize="8" scale="84" fitToHeight="2" orientation="landscape" r:id="rId1"/>
  <headerFooter alignWithMargins="0">
    <oddHeader>&amp;L&amp;G&amp;C&amp;"Century Gothic,Negrita"
FICHA GO</oddHeader>
    <oddFooter>&amp;CR.DN.01.03 | Edición: 01 | Fecha: 24.03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b16028-26ff-4deb-b7fb-1ed2bc9175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4EA25C3AE82E48A2E0D7FC6814943C" ma:contentTypeVersion="14" ma:contentTypeDescription="Crear nuevo documento." ma:contentTypeScope="" ma:versionID="0559641f6d775ee07ba794207991b775">
  <xsd:schema xmlns:xsd="http://www.w3.org/2001/XMLSchema" xmlns:xs="http://www.w3.org/2001/XMLSchema" xmlns:p="http://schemas.microsoft.com/office/2006/metadata/properties" xmlns:ns3="2e924caf-e07e-4030-81d1-b96b37dee6fc" xmlns:ns4="99b16028-26ff-4deb-b7fb-1ed2bc91757a" targetNamespace="http://schemas.microsoft.com/office/2006/metadata/properties" ma:root="true" ma:fieldsID="32d73f6b448f0fd021bce6b8869a0196" ns3:_="" ns4:_="">
    <xsd:import namespace="2e924caf-e07e-4030-81d1-b96b37dee6fc"/>
    <xsd:import namespace="99b16028-26ff-4deb-b7fb-1ed2bc9175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924caf-e07e-4030-81d1-b96b37dee6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16028-26ff-4deb-b7fb-1ed2bc917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4E1C84-F9BA-472D-A486-A78165A5DA0E}">
  <ds:schemaRefs>
    <ds:schemaRef ds:uri="http://schemas.microsoft.com/office/2006/metadata/properties"/>
    <ds:schemaRef ds:uri="http://schemas.microsoft.com/office/infopath/2007/PartnerControls"/>
    <ds:schemaRef ds:uri="99b16028-26ff-4deb-b7fb-1ed2bc91757a"/>
  </ds:schemaRefs>
</ds:datastoreItem>
</file>

<file path=customXml/itemProps2.xml><?xml version="1.0" encoding="utf-8"?>
<ds:datastoreItem xmlns:ds="http://schemas.openxmlformats.org/officeDocument/2006/customXml" ds:itemID="{AA68CD64-5C39-4803-A3CA-5CB16E264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50234D-BE3C-4446-8393-CDA810569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924caf-e07e-4030-81d1-b96b37dee6fc"/>
    <ds:schemaRef ds:uri="99b16028-26ff-4deb-b7fb-1ed2bc9175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A1 Resumen</vt:lpstr>
      <vt:lpstr>A2 PIDE</vt:lpstr>
      <vt:lpstr>B1 Requisitos licitación</vt:lpstr>
      <vt:lpstr>B2 Matriz responsabilidades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GARCIA</dc:creator>
  <cp:keywords/>
  <dc:description/>
  <cp:lastModifiedBy>Mónica Soto</cp:lastModifiedBy>
  <cp:revision/>
  <dcterms:created xsi:type="dcterms:W3CDTF">2023-02-17T11:33:32Z</dcterms:created>
  <dcterms:modified xsi:type="dcterms:W3CDTF">2024-07-17T10:11:58Z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0x010100E14EA25C3AE82E48A2E0D7FC6814943C</vt:lpwstr>
  </property>
</Properties>
</file>