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integrandofronteras-my.sharepoint.com/personal/crojo_gocsa_es/Documents/Escritorio/ADIF/"/>
    </mc:Choice>
  </mc:AlternateContent>
  <xr:revisionPtr revIDLastSave="221" documentId="8_{A016AA93-B2EC-4D6A-B454-A9318E81B455}" xr6:coauthVersionLast="47" xr6:coauthVersionMax="47" xr10:uidLastSave="{53512E7B-FD97-4D45-990A-D3B9B5633820}"/>
  <bookViews>
    <workbookView xWindow="-108" yWindow="-108" windowWidth="23256" windowHeight="12456" activeTab="2" xr2:uid="{5B0839C3-4061-48D8-ACBA-8CFB4F8160D5}"/>
  </bookViews>
  <sheets>
    <sheet name="A1 Resumen" sheetId="16" r:id="rId1"/>
    <sheet name="A2 PIDE" sheetId="4" r:id="rId2"/>
    <sheet name="B1 Requisitos licitación" sheetId="1" r:id="rId3"/>
    <sheet name="B2 Matriz responsabilidades" sheetId="1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4" i="4" l="1"/>
  <c r="E53" i="4"/>
  <c r="E52" i="4"/>
  <c r="E51" i="4"/>
  <c r="E49" i="4"/>
  <c r="E47" i="4"/>
  <c r="E46" i="4"/>
  <c r="E45" i="4"/>
  <c r="E43" i="4"/>
  <c r="E41" i="4"/>
  <c r="E40" i="4"/>
  <c r="E39" i="4"/>
  <c r="E38" i="4"/>
  <c r="E37" i="4"/>
  <c r="E31" i="4"/>
  <c r="E32" i="4"/>
  <c r="E35" i="4"/>
  <c r="E34" i="4"/>
  <c r="E33" i="4"/>
  <c r="E29" i="4"/>
  <c r="E10" i="4"/>
  <c r="E12" i="4"/>
  <c r="E13" i="4"/>
  <c r="E14" i="4"/>
  <c r="E15" i="4"/>
  <c r="E16" i="4"/>
  <c r="E17" i="4"/>
  <c r="E18" i="4"/>
  <c r="E19" i="4"/>
  <c r="E20" i="4"/>
  <c r="E21" i="4"/>
  <c r="E22" i="4"/>
  <c r="E23" i="4"/>
  <c r="E24" i="4"/>
  <c r="E25" i="4"/>
  <c r="E26" i="4"/>
  <c r="E27" i="4"/>
  <c r="E28" i="4"/>
  <c r="E7" i="4"/>
  <c r="E8" i="4"/>
  <c r="E9" i="4"/>
  <c r="E6" i="4"/>
  <c r="E5" i="4"/>
  <c r="D50" i="4"/>
  <c r="E50" i="4" s="1"/>
  <c r="D49" i="4"/>
  <c r="D44" i="4"/>
  <c r="E44" i="4" s="1"/>
  <c r="C11" i="4"/>
  <c r="E11" i="4" s="1"/>
  <c r="E48" i="4" l="1"/>
  <c r="J12" i="4" s="1"/>
  <c r="B26" i="1"/>
  <c r="B16" i="1"/>
  <c r="B15" i="1"/>
  <c r="B8" i="1"/>
  <c r="B7" i="1"/>
  <c r="D7" i="1" s="1"/>
  <c r="B5" i="1"/>
  <c r="B4" i="1"/>
  <c r="B3" i="1"/>
  <c r="H4" i="4"/>
  <c r="N15" i="4"/>
  <c r="N14" i="4"/>
  <c r="N13" i="4"/>
  <c r="N12" i="4"/>
  <c r="N11" i="4"/>
  <c r="N10" i="4"/>
  <c r="N9" i="4"/>
  <c r="N8" i="4"/>
  <c r="N7" i="4"/>
  <c r="N6" i="4"/>
  <c r="N5" i="4"/>
  <c r="J6" i="4" l="1"/>
  <c r="E42" i="4"/>
  <c r="J13" i="4" s="1"/>
  <c r="E36" i="4"/>
  <c r="J11" i="4" s="1"/>
  <c r="E30" i="4"/>
  <c r="J10" i="4" s="1"/>
  <c r="E4" i="4"/>
  <c r="J9" i="4" s="1"/>
  <c r="J16" i="4" l="1"/>
  <c r="J15" i="4"/>
  <c r="J14" i="4"/>
  <c r="B7" i="16"/>
  <c r="J18" i="4" l="1"/>
  <c r="J19" i="4" s="1"/>
</calcChain>
</file>

<file path=xl/sharedStrings.xml><?xml version="1.0" encoding="utf-8"?>
<sst xmlns="http://schemas.openxmlformats.org/spreadsheetml/2006/main" count="173" uniqueCount="132">
  <si>
    <t>Resumen</t>
  </si>
  <si>
    <t>EXPEDIENTE INTERNO</t>
  </si>
  <si>
    <t>TÍTULO</t>
  </si>
  <si>
    <t>ORGANISMO / CLIENTE</t>
  </si>
  <si>
    <t>PRECIO DE REFERENCIA DEL CLIENTE</t>
  </si>
  <si>
    <t>FECHA DE ENTREGA</t>
  </si>
  <si>
    <t>MODALIDAD DE ENTREGA</t>
  </si>
  <si>
    <t>Telemática</t>
  </si>
  <si>
    <t>SOLVENCIA ECONÓMICA</t>
  </si>
  <si>
    <t>SOLVENCIA TÉCNICA</t>
  </si>
  <si>
    <t>EQUIPO MÍNIMO</t>
  </si>
  <si>
    <t>ANÁLISIS DE RENTABILIDAD</t>
  </si>
  <si>
    <t>VER PIDE</t>
  </si>
  <si>
    <t>CONDICIONES CONTRACTUALES / FORMA DE PAGO</t>
  </si>
  <si>
    <t>¿PLAN DE CALIDAD?</t>
  </si>
  <si>
    <t>SÍ</t>
  </si>
  <si>
    <t>¿CUMPLE SOLVENCIA TÉCNICA?</t>
  </si>
  <si>
    <t>Indicar nombre de empresas colaboradoras</t>
  </si>
  <si>
    <t>¿CUMPLE RENTABILIDAD?</t>
  </si>
  <si>
    <t>¿CUMPLE CRITERIOS ÉTICOS?</t>
  </si>
  <si>
    <t>¿OTROS MOTIVOS DE DESCARTE?</t>
  </si>
  <si>
    <t>Indicar otros motivos para rechazar, si es el caso</t>
  </si>
  <si>
    <t>¿PRESENTAR LICITACIÓN (GO)?</t>
  </si>
  <si>
    <t>FECHA DE REALIZACIÓN</t>
  </si>
  <si>
    <t>Fecha en la que se realiza el control</t>
  </si>
  <si>
    <t>PIDE</t>
  </si>
  <si>
    <t>PPTO.BASE (S/IVA)</t>
  </si>
  <si>
    <t>% BAJA</t>
  </si>
  <si>
    <t>Medios personales</t>
  </si>
  <si>
    <t>Ingeniero Civil (15 años)</t>
  </si>
  <si>
    <t>Ingeniero Civil (10 años)</t>
  </si>
  <si>
    <t>PPTO. VENTAS (SIN IVA)</t>
  </si>
  <si>
    <t>Medios materiales</t>
  </si>
  <si>
    <t>Ingeniero Industrial (10 años)</t>
  </si>
  <si>
    <t>Otros gastos</t>
  </si>
  <si>
    <t>Subcontrataciones</t>
  </si>
  <si>
    <t>Cargos internos</t>
  </si>
  <si>
    <t>Estimación beneficio</t>
  </si>
  <si>
    <t>Resultado S/Ventas</t>
  </si>
  <si>
    <t>Ingeniero Ambiental (10 años)</t>
  </si>
  <si>
    <t>Geólogo (10 años)</t>
  </si>
  <si>
    <t>Topógrafo (10 años)</t>
  </si>
  <si>
    <t>Delineante</t>
  </si>
  <si>
    <t>Vehículos</t>
  </si>
  <si>
    <t>Oficina</t>
  </si>
  <si>
    <t>Material de oficina</t>
  </si>
  <si>
    <t>Seguros</t>
  </si>
  <si>
    <t>xx</t>
  </si>
  <si>
    <t>Desplazamientos</t>
  </si>
  <si>
    <t>Dietas</t>
  </si>
  <si>
    <t>C.I. Estructuras</t>
  </si>
  <si>
    <t>C.I. Proyectos</t>
  </si>
  <si>
    <t>C.I. Geotecnia</t>
  </si>
  <si>
    <t xml:space="preserve"> </t>
  </si>
  <si>
    <t>Laboratorio</t>
  </si>
  <si>
    <t>Vuelos Dron</t>
  </si>
  <si>
    <t>Informes independientes 402/ISA</t>
  </si>
  <si>
    <t>Requisitos de la licitación</t>
  </si>
  <si>
    <t>EXPEDIENTE EXTERNO</t>
  </si>
  <si>
    <t>PRESUPUESTO LICITACIÓN 
(SIN IMPUESTOS)</t>
  </si>
  <si>
    <t>PRESUPUESTO CON IMPUESTOS</t>
  </si>
  <si>
    <t>TIPO DE ENTREGA DE LA DOCUMENTACIÓN</t>
  </si>
  <si>
    <t>DURACIÓN DEL CONTRATO</t>
  </si>
  <si>
    <t>GARANTÍAS Y SEGUROS</t>
  </si>
  <si>
    <t>FECHAS LÍMITE</t>
  </si>
  <si>
    <t>ENTREGA</t>
  </si>
  <si>
    <t>CONSULTAS</t>
  </si>
  <si>
    <t>VISITA</t>
  </si>
  <si>
    <t>Indicar fecha y hora de consultas</t>
  </si>
  <si>
    <t>Indicar fecha y hora de visita</t>
  </si>
  <si>
    <t>CRITERIOS DE ADJUDICACIÓN</t>
  </si>
  <si>
    <t>OFERTA TÉCNICA
(CRITERIOS JUICIO DE VALOR)</t>
  </si>
  <si>
    <t>CRITERIOS BINARIOS</t>
  </si>
  <si>
    <t xml:space="preserve">
OFERTA ECONÓMICA
(CRITERIOS AUTOMÁTICOS)</t>
  </si>
  <si>
    <t>FORMA DE PAGO</t>
  </si>
  <si>
    <t>OTRA INFORMACIÓN RELEVANTE</t>
  </si>
  <si>
    <t>Indicar otra información que pueda ser relevante según la licitación y el país</t>
  </si>
  <si>
    <t>Matriz de responsabilidades</t>
  </si>
  <si>
    <t>PUNTOS
ITEM</t>
  </si>
  <si>
    <t>DOCUMENTO</t>
  </si>
  <si>
    <t>Descarta</t>
  </si>
  <si>
    <t>Realiza</t>
  </si>
  <si>
    <t>Revisa</t>
  </si>
  <si>
    <t>Fecha prevista</t>
  </si>
  <si>
    <t>Estado</t>
  </si>
  <si>
    <t>Observaciones</t>
  </si>
  <si>
    <t>Apostilla</t>
  </si>
  <si>
    <t>-</t>
  </si>
  <si>
    <t>Documentación administrativa</t>
  </si>
  <si>
    <t>Documentación económica-financiera</t>
  </si>
  <si>
    <t>Experiencia del oferente</t>
  </si>
  <si>
    <t>Personal técnico mínimo</t>
  </si>
  <si>
    <t>Equipo asignado al proyecto</t>
  </si>
  <si>
    <t xml:space="preserve">Oferta económica </t>
  </si>
  <si>
    <t>Documentación técnica</t>
  </si>
  <si>
    <t>ADICIONALES</t>
  </si>
  <si>
    <t>OFERTA PREPARADA POR:</t>
  </si>
  <si>
    <t>Indicar la persona designada para realizar la oferta</t>
  </si>
  <si>
    <t>Fecha en la que se realiza la oferta</t>
  </si>
  <si>
    <t>REVISADA POR:</t>
  </si>
  <si>
    <t>Indicar la persona responsable por la revisión</t>
  </si>
  <si>
    <t>FECHA DE REVISIÓN</t>
  </si>
  <si>
    <t>APROBADA POR:</t>
  </si>
  <si>
    <t>Indicar la persona responsable por la aprobación</t>
  </si>
  <si>
    <t>FECHA DE APROBACIÓN</t>
  </si>
  <si>
    <t>Fecha en la que se ap rueba</t>
  </si>
  <si>
    <t>UNIDAD</t>
  </si>
  <si>
    <t>PRECIO</t>
  </si>
  <si>
    <t>IMPORTE</t>
  </si>
  <si>
    <t>G.G. (10% S/Ventas)</t>
  </si>
  <si>
    <t>G.G. Dpto.(5% S/Ventas)</t>
  </si>
  <si>
    <t>COSTES</t>
  </si>
  <si>
    <t>RESUMEN</t>
  </si>
  <si>
    <t>COSTE</t>
  </si>
  <si>
    <r>
      <t xml:space="preserve">PRECIO A OFERTAR </t>
    </r>
    <r>
      <rPr>
        <sz val="10"/>
        <color theme="1"/>
        <rFont val="Century Gothic"/>
        <family val="2"/>
      </rPr>
      <t>(SIN IMPUESTOS)</t>
    </r>
  </si>
  <si>
    <r>
      <t xml:space="preserve">SOCIOS </t>
    </r>
    <r>
      <rPr>
        <sz val="12"/>
        <color theme="1"/>
        <rFont val="Century Gothic"/>
        <family val="2"/>
      </rPr>
      <t>(Si aplica)</t>
    </r>
    <r>
      <rPr>
        <b/>
        <sz val="12"/>
        <color theme="1"/>
        <rFont val="Century Gothic"/>
        <family val="2"/>
      </rPr>
      <t>:</t>
    </r>
  </si>
  <si>
    <t>Consultoría y asistencia para el control de las obras del proyecto de construcción de plataforma de la conexión de las Líneas de alta velocidad Madrid-Valladolid y Madrid-Olmedo-Zamora-Galicia en el entorno de Olmedo (Valladolid). Fase I</t>
  </si>
  <si>
    <t>ADIF Alta Velocidad - Presidencia</t>
  </si>
  <si>
    <t>18/07/2024 a las 13:00</t>
  </si>
  <si>
    <t>29 meses</t>
  </si>
  <si>
    <t>3.24/20830.0119</t>
  </si>
  <si>
    <t>El volumen anual de negocios del licitador o candidato, que referido al año de mayor volumen de negocio de los tres últimos concluidos deberá ser al menos una vez y media el valor anual medio del Contrato: 1.428.375 €
El volumen anual de negocios del licitador o candidato se acreditará por medio de sus cuentas anuales aprobadas y depositadas en el Registro Mercantil, si el empresario estuviera inscrito en dicho registro, y en caso contrario por las depositadas en el registro oficial en que deba estar inscrito. Los empresarios individuales no inscritos en el Registro
Mercantil acreditarán su volumen anual de negocios mediante sus libros de inventarios y cuentas anuales legalizados por el Registro Mercantil. En las U.T.E se contabilizará el volumen anual de negocios como la suma del volumen de negocio de cada uno de los componentes.</t>
  </si>
  <si>
    <t>El licitador mejor clasificado deberá presentar una relación suscrita por un responsable legal de la empresa en la que se recojan los principales servicios o trabajos realizados en los últimos tres años, de igual o similar naturaleza al que corresponde el objeto del contrato.
El requisito mínimo será que el importe anual acumulado en el año de mayor ejecución sea igual o superior al 70% de la anualidad media del contrato: 666.575 €
Se estará en disposición vincular, como mínimo, a la ejecución del contrato el siguiente personal técnico: Responsable de los trabajos / Jefe de Unidad de la Asistencia Técnica; Jefe de Oficina Técnica; Jefe de Calidad; Jefe de Topografía; 2 Topógrafos de obra; Responsable BIM/Supervisor BIM del adjudicatario del Contrato; Gestor de la información/Coordinador BIM / Coordinador BIM de disciplinas, del adjudicatario del Contrato y Modelador BIM disciplinas, del adjudicatario del Contrato</t>
  </si>
  <si>
    <t>Precio por unidades de ejecución; pagos en función de certificaciones expedidas</t>
  </si>
  <si>
    <t>NO</t>
  </si>
  <si>
    <r>
      <rPr>
        <b/>
        <i/>
        <u/>
        <sz val="10"/>
        <color rgb="FFFF0000"/>
        <rFont val="Century Gothic"/>
        <family val="2"/>
      </rPr>
      <t>Responsable de los trabajos / Jefe de Unidad de la Asistencia Técnica</t>
    </r>
    <r>
      <rPr>
        <i/>
        <sz val="10"/>
        <color rgb="FFFF0000"/>
        <rFont val="Century Gothic"/>
        <family val="2"/>
      </rPr>
      <t xml:space="preserve">: TU Ingeniería, Nivel 3 MECES o nivel 7 del EQF,  Ingeniería de Caminos Canales y Puertos o similar; Experiencia (5) años en trabajos de ejecución y control de grandes obras lineales, y  (2) años como Jefe de Unidad de Asistencia Técnica o Jefe de Obra relacionada con la ejecución de la plataforma ferroviaria con presencia de estructuras.
</t>
    </r>
    <r>
      <rPr>
        <b/>
        <i/>
        <u/>
        <sz val="10"/>
        <color rgb="FFFF0000"/>
        <rFont val="Century Gothic"/>
        <family val="2"/>
      </rPr>
      <t>Jefe de Oficina Técnica:</t>
    </r>
    <r>
      <rPr>
        <i/>
        <sz val="10"/>
        <color rgb="FFFF0000"/>
        <rFont val="Century Gothic"/>
        <family val="2"/>
      </rPr>
      <t xml:space="preserve">  TU Ingeniería, Nivel 2 MECES o nivel 6 del EQF,  Ingeniería Técnica de Obras Públicas o similar; Experiencia de más de diez (10) años, al menos cinco (5) años en infraestructuras ferroviarias, en concreto, en obras de plataforma ferroviaria que incluyan estructuras.
</t>
    </r>
    <r>
      <rPr>
        <b/>
        <i/>
        <u/>
        <sz val="10"/>
        <color rgb="FFFF0000"/>
        <rFont val="Century Gothic"/>
        <family val="2"/>
      </rPr>
      <t xml:space="preserve">Jefe de Calidad: </t>
    </r>
    <r>
      <rPr>
        <i/>
        <sz val="10"/>
        <color rgb="FFFF0000"/>
        <rFont val="Century Gothic"/>
        <family val="2"/>
      </rPr>
      <t xml:space="preserve">TU Ingeniería, Nivel 2 del MECES o nivel 6 del EQF,  Ingeniería Técnica de Obras Públicas o similar: Experiencia (5) años y (2) de ellos en trabajos de diseño, ejecución y control de obras ferroviarias.
</t>
    </r>
    <r>
      <rPr>
        <b/>
        <i/>
        <u/>
        <sz val="10"/>
        <color rgb="FFFF0000"/>
        <rFont val="Century Gothic"/>
        <family val="2"/>
      </rPr>
      <t xml:space="preserve">Jefe de Topografía: </t>
    </r>
    <r>
      <rPr>
        <i/>
        <sz val="10"/>
        <color rgb="FFFF0000"/>
        <rFont val="Century Gothic"/>
        <family val="2"/>
      </rPr>
      <t xml:space="preserve">TU Ingeniería, Nivel 2 del MECES o nivel 6 del EQF,  Ingeniería Técnica en Topografía o similar;  
</t>
    </r>
    <r>
      <rPr>
        <b/>
        <i/>
        <u/>
        <sz val="10"/>
        <color rgb="FFFF0000"/>
        <rFont val="Century Gothic"/>
        <family val="2"/>
      </rPr>
      <t>Topógrafos de obra;</t>
    </r>
    <r>
      <rPr>
        <i/>
        <sz val="10"/>
        <color rgb="FFFF0000"/>
        <rFont val="Century Gothic"/>
        <family val="2"/>
      </rPr>
      <t xml:space="preserve"> 2 PERSONAS; TU Ingeniería, Nivel 2 MECES o nivel 6 del EQF,  Ingeniería Técnica en Topografía o similar.;Experiencia de  (2) años en infraestructuras ferroviarias, en concreto, en obras de plataforma ferroviaria que incluyan estructuras.
</t>
    </r>
    <r>
      <rPr>
        <b/>
        <i/>
        <u/>
        <sz val="10"/>
        <color rgb="FFFF0000"/>
        <rFont val="Century Gothic"/>
        <family val="2"/>
      </rPr>
      <t>Auxiliares de Topografía:</t>
    </r>
    <r>
      <rPr>
        <i/>
        <sz val="10"/>
        <color rgb="FFFF0000"/>
        <rFont val="Century Gothic"/>
        <family val="2"/>
      </rPr>
      <t xml:space="preserve"> 3 PERSONAS con conocimientos mínimos que se exigen en el IV Convenio Colectivo único para el personal laboral de la Administración General del Estado (Anexo II, apartado b), clasificación profesional G4, Técnico Auxiliar o similar, de 17 de mayo de 2019; Y experiencia de (2) años en obras ferroviarias.
</t>
    </r>
    <r>
      <rPr>
        <b/>
        <i/>
        <u/>
        <sz val="10"/>
        <color rgb="FFFF0000"/>
        <rFont val="Century Gothic"/>
        <family val="2"/>
      </rPr>
      <t>Vigilantes de obra:</t>
    </r>
    <r>
      <rPr>
        <i/>
        <sz val="10"/>
        <color rgb="FFFF0000"/>
        <rFont val="Century Gothic"/>
        <family val="2"/>
      </rPr>
      <t xml:space="preserve"> 3 PERSONAS con conocimientos que se exigen en el IV Convenio Colectivo único para el personal laboral de la Administración General del Estado (Anexo II, apartado b), clasificación profesional G4, Técnico Auxiliar o similar, de 17 de mayo de 2019, Al menos uno de ellos deberá contar con la habilitación de piloto de seguridad en la circulación de acuerdo con la Orden FOM/2872/2010 de 5 de noviembre.; Con experiencia probada de al menos cinco (5) años en obras ferroviarias de infraestructuras lineales con presencia de estructuras.
</t>
    </r>
    <r>
      <rPr>
        <b/>
        <i/>
        <u/>
        <sz val="10"/>
        <color rgb="FFFF0000"/>
        <rFont val="Century Gothic"/>
        <family val="2"/>
      </rPr>
      <t>Delineante:</t>
    </r>
    <r>
      <rPr>
        <i/>
        <sz val="10"/>
        <color rgb="FFFF0000"/>
        <rFont val="Century Gothic"/>
        <family val="2"/>
      </rPr>
      <t xml:space="preserve"> Personal de apoyo técnico con experiencia de más de cinco (5) años en delineación de obras de infraestructuras lineales.
</t>
    </r>
    <r>
      <rPr>
        <b/>
        <i/>
        <u/>
        <sz val="10"/>
        <color rgb="FFFF0000"/>
        <rFont val="Century Gothic"/>
        <family val="2"/>
      </rPr>
      <t>Asesor en Geología y geotecnia aplicada a la obra civil:</t>
    </r>
    <r>
      <rPr>
        <i/>
        <sz val="10"/>
        <color rgb="FFFF0000"/>
        <rFont val="Century Gothic"/>
        <family val="2"/>
      </rPr>
      <t xml:space="preserve"> Tendrá titulación Universitaria en Ingeniería, nivel 3 del MECES o nivel 7 del EQF, a título enunciativo, sin carácter exclusivo ni excluyente Ingeniería de Caminos, Canales y Puertos o similar; Con experiencia de al menos quince (15) años en trabajos de cimentaciones profundas y geotecnia del terreno.
</t>
    </r>
    <r>
      <rPr>
        <b/>
        <i/>
        <u/>
        <sz val="10"/>
        <color rgb="FFFF0000"/>
        <rFont val="Century Gothic"/>
        <family val="2"/>
      </rPr>
      <t>Asesor en estructuras singulares como soterramientos, interoperabilidad, gestión de riesgos, aspectos jurídicos…)</t>
    </r>
    <r>
      <rPr>
        <i/>
        <sz val="10"/>
        <color rgb="FFFF0000"/>
        <rFont val="Century Gothic"/>
        <family val="2"/>
      </rPr>
      <t xml:space="preserve">: Titulación Universitaria en Ingeniería, nivel 3 del MECES o nivel 7 del EQF, a título enunciativo, sin carácter exclusivo ni excluyente Ingeniería de Caminos, Canales y Puertos o similar; Con experiencia de al menos quince (15) años en diseño y cálculo de estructuras singulares.
</t>
    </r>
    <r>
      <rPr>
        <b/>
        <i/>
        <u/>
        <sz val="10"/>
        <color rgb="FFFF0000"/>
        <rFont val="Century Gothic"/>
        <family val="2"/>
      </rPr>
      <t xml:space="preserve">Responsable BIM/Supervisor BIM del adjudicatario del Contrato: </t>
    </r>
    <r>
      <rPr>
        <i/>
        <sz val="10"/>
        <color rgb="FFFF0000"/>
        <rFont val="Century Gothic"/>
        <family val="2"/>
      </rPr>
      <t xml:space="preserve">Encargado de la gestión BIM del contrato, deberá ser al menos un titulado universitario de nivel 2 del MECES o nivel 6 del EQF; con al menos tres (3) años de experiencia trabajando en proyectos con metodología BIM o dos (2) años de experiencia y máster específico acreditable.
</t>
    </r>
    <r>
      <rPr>
        <b/>
        <i/>
        <u/>
        <sz val="10"/>
        <color rgb="FFFF0000"/>
        <rFont val="Century Gothic"/>
        <family val="2"/>
      </rPr>
      <t xml:space="preserve">Gestor de la información/Coordinador BIM / Coordinador BIM de disciplinas, del adjudicatario del Contrato: </t>
    </r>
    <r>
      <rPr>
        <i/>
        <sz val="10"/>
        <color rgb="FFFF0000"/>
        <rFont val="Century Gothic"/>
        <family val="2"/>
      </rPr>
      <t xml:space="preserve">Asiste al responsable BIM del adjudicatario del contrato en el desarrollo del PEB, la coordinación BIM y la gestión del CDE (entorno común de datos). Deberá ser al menos un titulado universitario de nivel 2 del MECES o nivel 6 del EQF, o similar, con al menos dos (2) años de experiencia trabajando en proyectos con metodología BIM o un (1) año de experiencia y máster específico acreditable, con al menos dos (2) años de experiencia trabajando en proyectos con metodología BIM o un (1) año de experiencia y máster específico acreditable, además de tener al menos 1 año de experiencia trabajando en un CDE y/o en una plataforma de gestión y almacenamiento de documentación.
</t>
    </r>
    <r>
      <rPr>
        <b/>
        <i/>
        <u/>
        <sz val="10"/>
        <color rgb="FFFF0000"/>
        <rFont val="Century Gothic"/>
        <family val="2"/>
      </rPr>
      <t>Modelador BIM disciplinas, del adjudicatario del Contrato:</t>
    </r>
    <r>
      <rPr>
        <i/>
        <sz val="10"/>
        <color rgb="FFFF0000"/>
        <rFont val="Century Gothic"/>
        <family val="2"/>
      </rPr>
      <t xml:space="preserve"> Modelador; con mínimo de un (1) año de experiencia trabajando en proyectos con metodología BIM o formación específica BIM acreditable.</t>
    </r>
  </si>
  <si>
    <r>
      <rPr>
        <b/>
        <i/>
        <u/>
        <sz val="10"/>
        <color rgb="FFFF0000"/>
        <rFont val="Century Gothic"/>
        <family val="2"/>
      </rPr>
      <t>Responsable de los trabajos / Jefe de Unidad de la Asistencia Técnica</t>
    </r>
    <r>
      <rPr>
        <i/>
        <sz val="10"/>
        <color rgb="FFFF0000"/>
        <rFont val="Century Gothic"/>
        <family val="2"/>
      </rPr>
      <t xml:space="preserve">:  Titulación universitaria en Ingeniería, Nivel 3 MECES o nivel 7 del EQF, sin carácter exclusivo ni excluyente, Ingeniería de Caminos Canales y Puertos o similar; Con una experiencia probada de al menos cinco (5) años en trabajos de ejecución y control de grandes obras lineales, y al menos dos (2) años como Jefe de Unidad de Asistencia Técnica o Jefe de Obra relacionada con la ejecución de la plataforma ferroviaria con presencia de estructuras.
</t>
    </r>
    <r>
      <rPr>
        <b/>
        <i/>
        <u/>
        <sz val="10"/>
        <color rgb="FFFF0000"/>
        <rFont val="Century Gothic"/>
        <family val="2"/>
      </rPr>
      <t>Jefe de Oficina Técnica:</t>
    </r>
    <r>
      <rPr>
        <i/>
        <sz val="10"/>
        <color rgb="FFFF0000"/>
        <rFont val="Century Gothic"/>
        <family val="2"/>
      </rPr>
      <t xml:space="preserve">  Titulación universitaria en Ingeniería, Nivel 2 MECES o nivel 6 del EQF, sin carácter exclusivo ni excluyente,  Ingeniería Técnica de Obras Públicas o similar; Contará con una experiencia de más de diez (10) años, al menos cinco (5) años en infraestructuras ferroviarias, en concreto, en obras de plataforma ferroviaria que incluyan estructuras.
</t>
    </r>
    <r>
      <rPr>
        <b/>
        <i/>
        <u/>
        <sz val="10"/>
        <color rgb="FFFF0000"/>
        <rFont val="Century Gothic"/>
        <family val="2"/>
      </rPr>
      <t>Jefe de Calidad:</t>
    </r>
    <r>
      <rPr>
        <i/>
        <sz val="10"/>
        <color rgb="FFFF0000"/>
        <rFont val="Century Gothic"/>
        <family val="2"/>
      </rPr>
      <t xml:space="preserve"> Titulación universitaria en Ingeniería, Nivel 2 del MECES o nivel 6 del EQF,  sin carácter exclusivo ni excluyente, Ingeniería Técnica de Obras Públicas o similar: Con una experiencia probada de al menos cinco (5) años y al menos dos (2) de ellos en trabajos de diseño, ejecución y control de obras ferroviarias.
</t>
    </r>
    <r>
      <rPr>
        <b/>
        <i/>
        <u/>
        <sz val="10"/>
        <color rgb="FFFF0000"/>
        <rFont val="Century Gothic"/>
        <family val="2"/>
      </rPr>
      <t xml:space="preserve">Jefe de Topografía: </t>
    </r>
    <r>
      <rPr>
        <i/>
        <sz val="10"/>
        <color rgb="FFFF0000"/>
        <rFont val="Century Gothic"/>
        <family val="2"/>
      </rPr>
      <t xml:space="preserve">Titulación universitaria en Ingeniería, Nivel 2 del MECES o nivel 6 del EQF, sin carácter exclusivo ni excluyente,  Ingeniería Técnica en Topografía o similar;  
</t>
    </r>
    <r>
      <rPr>
        <b/>
        <i/>
        <u/>
        <sz val="10"/>
        <color rgb="FFFF0000"/>
        <rFont val="Century Gothic"/>
        <family val="2"/>
      </rPr>
      <t>Topógrafos de obra:</t>
    </r>
    <r>
      <rPr>
        <i/>
        <sz val="10"/>
        <color rgb="FFFF0000"/>
        <rFont val="Century Gothic"/>
        <family val="2"/>
      </rPr>
      <t xml:space="preserve"> 2 PERSONAS; Titulación universitaria en Ingeniería, Nivel 2 MECES o nivel 6 del EQF, que permita desarrollar las competencias necesarias en trabajos de ejecución y control de grandes obras lineales, tales como, sin carácter exclusivo ni excluyente, a título informativo, Ingeniería Técnica en Topografía o similar.; Contará con una experiencia de al menos dos (2) años en infraestructuras ferroviarias, en concreto, en obras de plataforma ferroviaria que incluyan estructuras.
</t>
    </r>
    <r>
      <rPr>
        <b/>
        <i/>
        <u/>
        <sz val="10"/>
        <color rgb="FFFF0000"/>
        <rFont val="Century Gothic"/>
        <family val="2"/>
      </rPr>
      <t>Auxiliares de Topografía:</t>
    </r>
    <r>
      <rPr>
        <i/>
        <sz val="10"/>
        <color rgb="FFFF0000"/>
        <rFont val="Century Gothic"/>
        <family val="2"/>
      </rPr>
      <t xml:space="preserve"> 3 PERSONAS con los conocimientos mínimos que se exigen en el IV Convenio Colectivo único para el personal laboral de la Administración General del Estado (Anexo II, apartado b), clasificación profesional G4, Técnico Auxiliar o similar, de 17 de mayo de 2019; Con experiencia mínima probada de dos (2) años en obras ferroviarias.
</t>
    </r>
    <r>
      <rPr>
        <b/>
        <i/>
        <u/>
        <sz val="10"/>
        <color rgb="FFFF0000"/>
        <rFont val="Century Gothic"/>
        <family val="2"/>
      </rPr>
      <t>Vigilantes de obra:</t>
    </r>
    <r>
      <rPr>
        <i/>
        <sz val="10"/>
        <color rgb="FFFF0000"/>
        <rFont val="Century Gothic"/>
        <family val="2"/>
      </rPr>
      <t xml:space="preserve"> 3 PERSONAS con conocimientos mínimos que se exigen en el IV Convenio Colectivo único para el personal laboral de la Administración General del Estado (Anexo II, apartado b), clasificación profesional G4, Técnico Auxiliar o similar, de 17 de mayo de 2019, Al menos uno de ellos deberá contar con la habilitación de piloto de seguridad en la circulación de acuerdo con la Orden FOM/2872/2010 de 5 de noviembre.; Con experiencia probada de al menos cinco (5) años en obras ferroviarias de infraestructuras lineales con presencia de estructuras.
</t>
    </r>
    <r>
      <rPr>
        <b/>
        <i/>
        <u/>
        <sz val="10"/>
        <color rgb="FFFF0000"/>
        <rFont val="Century Gothic"/>
        <family val="2"/>
      </rPr>
      <t>Delineante:</t>
    </r>
    <r>
      <rPr>
        <i/>
        <sz val="10"/>
        <color rgb="FFFF0000"/>
        <rFont val="Century Gothic"/>
        <family val="2"/>
      </rPr>
      <t xml:space="preserve"> Personal de apoyo técnico con experiencia de más de cinco (5) años en delineación de obras de infraestructuras lineales.
</t>
    </r>
    <r>
      <rPr>
        <b/>
        <i/>
        <u/>
        <sz val="10"/>
        <color rgb="FFFF0000"/>
        <rFont val="Century Gothic"/>
        <family val="2"/>
      </rPr>
      <t>Asesor en Geología y geotecnia aplicada a la obra civil:</t>
    </r>
    <r>
      <rPr>
        <i/>
        <sz val="10"/>
        <color rgb="FFFF0000"/>
        <rFont val="Century Gothic"/>
        <family val="2"/>
      </rPr>
      <t xml:space="preserve"> Tendrá titulación Universitaria en Ingeniería, nivel 3 del MECES o nivel 7 del EQF, a título enunciativo, sin carácter exclusivo ni excluyente Ingeniería de Caminos, Canales y Puertos o similar; Con experiencia de al menos quince (15) años en trabajos de cimentaciones profundas y geotecnia del terreno.
</t>
    </r>
    <r>
      <rPr>
        <b/>
        <i/>
        <u/>
        <sz val="10"/>
        <color rgb="FFFF0000"/>
        <rFont val="Century Gothic"/>
        <family val="2"/>
      </rPr>
      <t>Asesor en estructuras singulares como soterramientos, interoperabilidad, gestión de riesgos, aspectos jurídicos…)</t>
    </r>
    <r>
      <rPr>
        <i/>
        <sz val="10"/>
        <color rgb="FFFF0000"/>
        <rFont val="Century Gothic"/>
        <family val="2"/>
      </rPr>
      <t xml:space="preserve">: Titulación Universitaria en Ingeniería, nivel 3 del MECES o nivel 7 del EQF, a título enunciativo, sin carácter exclusivo ni excluyente Ingeniería de Caminos, Canales y Puertos o similar; Con experiencia de al menos quince (15) años en diseño y cálculo de estructuras singulares.
</t>
    </r>
    <r>
      <rPr>
        <b/>
        <i/>
        <u/>
        <sz val="10"/>
        <color rgb="FFFF0000"/>
        <rFont val="Century Gothic"/>
        <family val="2"/>
      </rPr>
      <t xml:space="preserve">Responsable BIM/Supervisor BIM del adjudicatario del Contrato: </t>
    </r>
    <r>
      <rPr>
        <i/>
        <sz val="10"/>
        <color rgb="FFFF0000"/>
        <rFont val="Century Gothic"/>
        <family val="2"/>
      </rPr>
      <t xml:space="preserve">Encargado de la gestión BIM del contrato, deberá ser al menos un titulado universitario de nivel 2 del MECES o nivel 6 del EQF; con al menos tres (3) años de experiencia trabajando en proyectos con metodología BIM o dos (2) años de experiencia y máster específico acreditable.
</t>
    </r>
    <r>
      <rPr>
        <b/>
        <i/>
        <u/>
        <sz val="10"/>
        <color rgb="FFFF0000"/>
        <rFont val="Century Gothic"/>
        <family val="2"/>
      </rPr>
      <t xml:space="preserve">Gestor de la información/Coordinador BIM / Coordinador BIM de disciplinas, del adjudicatario del Contrato: </t>
    </r>
    <r>
      <rPr>
        <i/>
        <sz val="10"/>
        <color rgb="FFFF0000"/>
        <rFont val="Century Gothic"/>
        <family val="2"/>
      </rPr>
      <t xml:space="preserve">Asiste al responsable BIM del adjudicatario del contrato en el desarrollo del PEB, la coordinación BIM y la gestión del CDE (entorno común de datos). Deberá ser al menos un titulado universitario de nivel 2 del MECES o nivel 6 del EQF, o similar, con al menos dos (2) años de experiencia trabajando en proyectos con metodología BIM o un (1) año de experiencia y máster específico acreditable, con al menos dos (2) años de experiencia trabajando en proyectos con metodología BIM o un (1) año de experiencia y máster específico acreditable, además de tener al menos 1 año de experiencia trabajando en un CDE y/o en una plataforma de gestión y almacenamiento de documentación.
</t>
    </r>
    <r>
      <rPr>
        <b/>
        <i/>
        <u/>
        <sz val="10"/>
        <color rgb="FFFF0000"/>
        <rFont val="Century Gothic"/>
        <family val="2"/>
      </rPr>
      <t>Modelador BIM disciplinas, del adjudicatario del Contrato:</t>
    </r>
    <r>
      <rPr>
        <i/>
        <sz val="10"/>
        <color rgb="FFFF0000"/>
        <rFont val="Century Gothic"/>
        <family val="2"/>
      </rPr>
      <t xml:space="preserve"> Modelador; con mínimo de un (1) año de experiencia trabajando en proyectos con metodología BIM o formación específica BIM acreditable.</t>
    </r>
  </si>
  <si>
    <t>NO APLICA</t>
  </si>
  <si>
    <t>TÉCNICOS: pondera 49%
POR FÓRMULAS: 51%</t>
  </si>
  <si>
    <r>
      <t xml:space="preserve">IPOR FÓRMULAS: 51%
 - Precio: 49%
 - Otros criterios: 
</t>
    </r>
    <r>
      <rPr>
        <i/>
        <u/>
        <sz val="10"/>
        <color rgb="FFFF0000"/>
        <rFont val="Century Gothic"/>
        <family val="2"/>
      </rPr>
      <t>'Experiencia del equipo humano ofertado: 2%</t>
    </r>
    <r>
      <rPr>
        <i/>
        <sz val="10"/>
        <color rgb="FFFF0000"/>
        <rFont val="Century Gothic"/>
        <family val="2"/>
      </rPr>
      <t xml:space="preserve">
Por la experiencia del equipo humano propuesto por el LICITADOR, siendo ésta superior a la requerida se asignarán:
▪ Responsable de los trabajos/Jefe de Unidad de la Asistencia Técnica: 0,20 puntos por cada año adicional de experiencia específica como Jefe de Unidad de ACO / Jefe de Obra relacionada con la ejecución de la plataforma ferroviaria con presencia de
estructuras (sobre los 2 años mínimos) hasta un máximo de 1 punto.
▪ Jefe de Oficina Técnica: 0,50 puntos si se acreditan más de 6 años de experiencia, en infraestructuras ferroviarias, en concreto, en obras de plataforma ferroviaria que incluyan estructuras.
▪ Jefe de calidad: Hasta 0,50 puntos si se acreditan más de 3 años de experiencia en trabajos de diseño, ejecución y control de obras ferroviarias.</t>
    </r>
  </si>
  <si>
    <t xml:space="preserve">1. Memoria Técnica, Programa de Trabajo y Propuesta de metodología BIM: 30 puntos   
2. Calidad: 7 puntos 
3. Programa de actuaciones medioambientales: 7 puntos 
4. Tecnología e I+D+I: 5 puntos </t>
  </si>
  <si>
    <r>
      <rPr>
        <b/>
        <i/>
        <sz val="10"/>
        <color rgb="FFFF0000"/>
        <rFont val="Century Gothic"/>
        <family val="2"/>
      </rPr>
      <t>Seguro de responsabilidad civil:</t>
    </r>
    <r>
      <rPr>
        <i/>
        <sz val="10"/>
        <color rgb="FFFF0000"/>
        <rFont val="Century Gothic"/>
        <family val="2"/>
      </rPr>
      <t xml:space="preserve">
    </t>
    </r>
    <r>
      <rPr>
        <i/>
        <u/>
        <sz val="10"/>
        <color rgb="FFFF0000"/>
        <rFont val="Century Gothic"/>
        <family val="2"/>
      </rPr>
      <t>Suma asegurada:</t>
    </r>
    <r>
      <rPr>
        <i/>
        <sz val="10"/>
        <color rgb="FFFF0000"/>
        <rFont val="Century Gothic"/>
        <family val="2"/>
      </rPr>
      <t xml:space="preserve"> 2.301.270,84 €
    </t>
    </r>
    <r>
      <rPr>
        <i/>
        <u/>
        <sz val="10"/>
        <color rgb="FFFF0000"/>
        <rFont val="Century Gothic"/>
        <family val="2"/>
      </rPr>
      <t>Asegurado</t>
    </r>
    <r>
      <rPr>
        <i/>
        <sz val="10"/>
        <color rgb="FFFF0000"/>
        <rFont val="Century Gothic"/>
        <family val="2"/>
      </rPr>
      <t xml:space="preserve">: El adjudicatario como persona física y el personal de ADIF que intervenga en el contrato
    </t>
    </r>
    <r>
      <rPr>
        <i/>
        <u/>
        <sz val="10"/>
        <color rgb="FFFF0000"/>
        <rFont val="Century Gothic"/>
        <family val="2"/>
      </rPr>
      <t>Riesgos específicos asegurados</t>
    </r>
    <r>
      <rPr>
        <i/>
        <sz val="10"/>
        <color rgb="FFFF0000"/>
        <rFont val="Century Gothic"/>
        <family val="2"/>
      </rPr>
      <t>: Responsabilidad civil por daños personales a terceros, daños a la propia obra, gastos de defensa y constitución de fianzas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</si>
</sst>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0.00\ &quot;€&quot;_-;\-* #,##0.00\ &quot;€&quot;_-;_-* &quot;-&quot;??\ &quot;€&quot;_-;_-@_-"/>
    <numFmt numFmtId="43" formatCode="_-* #,##0.00_-;\-* #,##0.00_-;_-* &quot;-&quot;??_-;_-@_-"/>
    <numFmt numFmtId="164" formatCode="#,##0.00\ &quot;€&quot;"/>
    <numFmt numFmtId="165" formatCode="#,##0.00&quot; €&quot;"/>
    <numFmt numFmtId="166" formatCode="0.00\ %"/>
    <numFmt numFmtId="167" formatCode="_-* #,##0_-;\-* #,##0_-;_-* &quot;-&quot;??_-;_-@_-"/>
    <numFmt numFmtId="168" formatCode="0.0%"/>
    <numFmt numFmtId="169" formatCode="#,##0\ &quot;€&quot;"/>
    <numFmt numFmtId="170" formatCode="d\-m\-yy;@"/>
    <numFmt numFmtId="171" formatCode="_-* #,##0.00\ [$€-1]_-;\-* #,##0.00\ [$€-1]_-;_-* &quot;-&quot;??\ [$€-1]_-"/>
  </numFmts>
  <fonts count="28" x14ac:knownFonts="1">
    <font>
      <sz val="10"/>
      <color theme="1"/>
      <name val="Century Gothic"/>
      <family val="2"/>
    </font>
    <font>
      <b/>
      <sz val="10"/>
      <color theme="1"/>
      <name val="Century Gothic"/>
      <family val="2"/>
    </font>
    <font>
      <sz val="8"/>
      <name val="Century Gothic"/>
      <family val="2"/>
    </font>
    <font>
      <u/>
      <sz val="10"/>
      <color theme="10"/>
      <name val="Century Gothic"/>
      <family val="2"/>
    </font>
    <font>
      <b/>
      <sz val="12"/>
      <color theme="1"/>
      <name val="Century Gothic"/>
      <family val="2"/>
    </font>
    <font>
      <b/>
      <sz val="12"/>
      <name val="Century Gothic"/>
      <family val="2"/>
    </font>
    <font>
      <sz val="10"/>
      <name val="Arial"/>
      <family val="2"/>
    </font>
    <font>
      <sz val="10"/>
      <name val="Arial"/>
      <family val="2"/>
    </font>
    <font>
      <sz val="10"/>
      <name val="Arial"/>
      <family val="2"/>
      <charset val="1"/>
    </font>
    <font>
      <sz val="10"/>
      <color rgb="FFFF0000"/>
      <name val="Century Gothic"/>
      <family val="2"/>
    </font>
    <font>
      <i/>
      <sz val="10"/>
      <color rgb="FFFF0000"/>
      <name val="Century Gothic"/>
      <family val="2"/>
    </font>
    <font>
      <sz val="10"/>
      <name val="Century Gothic"/>
      <family val="2"/>
    </font>
    <font>
      <b/>
      <sz val="10"/>
      <name val="Century Gothic"/>
      <family val="2"/>
    </font>
    <font>
      <sz val="10"/>
      <name val="Century Gothic"/>
      <family val="2"/>
    </font>
    <font>
      <b/>
      <sz val="10"/>
      <color indexed="9"/>
      <name val="Century Gothic"/>
      <family val="2"/>
    </font>
    <font>
      <b/>
      <sz val="10"/>
      <color indexed="10"/>
      <name val="Century Gothic"/>
      <family val="2"/>
    </font>
    <font>
      <sz val="10"/>
      <color indexed="10"/>
      <name val="Century Gothic"/>
      <family val="2"/>
    </font>
    <font>
      <b/>
      <sz val="12"/>
      <color rgb="FFC00000"/>
      <name val="Century Gothic"/>
      <family val="2"/>
    </font>
    <font>
      <sz val="10"/>
      <color theme="0"/>
      <name val="Century Gothic"/>
      <family val="2"/>
    </font>
    <font>
      <b/>
      <sz val="16"/>
      <name val="Century Gothic"/>
      <family val="2"/>
    </font>
    <font>
      <sz val="10"/>
      <color theme="1" tint="0.249977111117893"/>
      <name val="Century Gothic"/>
      <family val="2"/>
    </font>
    <font>
      <b/>
      <sz val="10"/>
      <color indexed="18"/>
      <name val="Century Gothic"/>
      <family val="2"/>
    </font>
    <font>
      <sz val="12"/>
      <color theme="1"/>
      <name val="Century Gothic"/>
      <family val="2"/>
    </font>
    <font>
      <b/>
      <sz val="11"/>
      <name val="Century Gothic"/>
      <family val="2"/>
    </font>
    <font>
      <b/>
      <sz val="16"/>
      <color rgb="FF00B0F0"/>
      <name val="Century Gothic"/>
      <family val="2"/>
    </font>
    <font>
      <b/>
      <i/>
      <u/>
      <sz val="10"/>
      <color rgb="FFFF0000"/>
      <name val="Century Gothic"/>
      <family val="2"/>
    </font>
    <font>
      <i/>
      <u/>
      <sz val="10"/>
      <color rgb="FFFF0000"/>
      <name val="Century Gothic"/>
      <family val="2"/>
    </font>
    <font>
      <b/>
      <i/>
      <sz val="10"/>
      <color rgb="FFFF0000"/>
      <name val="Century Gothic"/>
      <family val="2"/>
    </font>
  </fonts>
  <fills count="10">
    <fill>
      <patternFill patternType="none"/>
    </fill>
    <fill>
      <patternFill patternType="gray125"/>
    </fill>
    <fill>
      <patternFill patternType="solid">
        <fgColor theme="0" tint="-0.14999847407452621"/>
        <bgColor indexed="64"/>
      </patternFill>
    </fill>
    <fill>
      <patternFill patternType="solid">
        <fgColor indexed="44"/>
        <bgColor indexed="31"/>
      </patternFill>
    </fill>
    <fill>
      <patternFill patternType="solid">
        <fgColor theme="7" tint="0.79998168889431442"/>
        <bgColor indexed="64"/>
      </patternFill>
    </fill>
    <fill>
      <patternFill patternType="solid">
        <fgColor theme="0"/>
        <bgColor indexed="64"/>
      </patternFill>
    </fill>
    <fill>
      <patternFill patternType="solid">
        <fgColor indexed="23"/>
        <bgColor indexed="64"/>
      </patternFill>
    </fill>
    <fill>
      <patternFill patternType="solid">
        <fgColor indexed="22"/>
        <bgColor indexed="64"/>
      </patternFill>
    </fill>
    <fill>
      <patternFill patternType="solid">
        <fgColor theme="0" tint="-4.9989318521683403E-2"/>
        <bgColor indexed="64"/>
      </patternFill>
    </fill>
    <fill>
      <patternFill patternType="solid">
        <fgColor theme="7"/>
        <bgColor indexed="64"/>
      </patternFill>
    </fill>
  </fills>
  <borders count="66">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auto="1"/>
      </right>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2"/>
      </left>
      <right style="medium">
        <color indexed="64"/>
      </right>
      <top style="thin">
        <color indexed="64"/>
      </top>
      <bottom style="thin">
        <color indexed="64"/>
      </bottom>
      <diagonal/>
    </border>
    <border>
      <left style="medium">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style="thin">
        <color indexed="55"/>
      </left>
      <right/>
      <top style="thin">
        <color indexed="55"/>
      </top>
      <bottom style="thin">
        <color indexed="55"/>
      </bottom>
      <diagonal/>
    </border>
    <border>
      <left style="thin">
        <color indexed="22"/>
      </left>
      <right style="medium">
        <color indexed="64"/>
      </right>
      <top style="thin">
        <color indexed="55"/>
      </top>
      <bottom style="thin">
        <color indexed="55"/>
      </bottom>
      <diagonal/>
    </border>
    <border>
      <left style="medium">
        <color indexed="64"/>
      </left>
      <right style="thin">
        <color indexed="55"/>
      </right>
      <top/>
      <bottom style="thin">
        <color indexed="55"/>
      </bottom>
      <diagonal/>
    </border>
    <border>
      <left style="thin">
        <color indexed="55"/>
      </left>
      <right/>
      <top/>
      <bottom style="thin">
        <color indexed="55"/>
      </bottom>
      <diagonal/>
    </border>
    <border>
      <left style="thin">
        <color indexed="22"/>
      </left>
      <right style="medium">
        <color indexed="64"/>
      </right>
      <top/>
      <bottom style="thin">
        <color indexed="55"/>
      </bottom>
      <diagonal/>
    </border>
    <border>
      <left style="medium">
        <color indexed="64"/>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22"/>
      </left>
      <right style="medium">
        <color indexed="64"/>
      </right>
      <top style="thin">
        <color indexed="55"/>
      </top>
      <bottom/>
      <diagonal/>
    </border>
    <border>
      <left style="thin">
        <color indexed="55"/>
      </left>
      <right style="thin">
        <color indexed="22"/>
      </right>
      <top style="thin">
        <color indexed="64"/>
      </top>
      <bottom/>
      <diagonal/>
    </border>
    <border>
      <left style="medium">
        <color indexed="64"/>
      </left>
      <right style="thin">
        <color indexed="55"/>
      </right>
      <top style="thin">
        <color indexed="55"/>
      </top>
      <bottom style="medium">
        <color indexed="64"/>
      </bottom>
      <diagonal/>
    </border>
    <border>
      <left style="thin">
        <color indexed="55"/>
      </left>
      <right style="thin">
        <color indexed="55"/>
      </right>
      <top style="thin">
        <color indexed="55"/>
      </top>
      <bottom style="medium">
        <color indexed="64"/>
      </bottom>
      <diagonal/>
    </border>
    <border>
      <left style="thin">
        <color indexed="55"/>
      </left>
      <right/>
      <top style="thin">
        <color indexed="55"/>
      </top>
      <bottom style="medium">
        <color indexed="64"/>
      </bottom>
      <diagonal/>
    </border>
    <border>
      <left style="thin">
        <color indexed="22"/>
      </left>
      <right style="medium">
        <color indexed="64"/>
      </right>
      <top style="thin">
        <color indexed="55"/>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55"/>
      </left>
      <right style="thin">
        <color indexed="55"/>
      </right>
      <top/>
      <bottom/>
      <diagonal/>
    </border>
    <border>
      <left/>
      <right style="medium">
        <color indexed="64"/>
      </right>
      <top style="thin">
        <color indexed="64"/>
      </top>
      <bottom/>
      <diagonal/>
    </border>
  </borders>
  <cellStyleXfs count="11">
    <xf numFmtId="0" fontId="0" fillId="0" borderId="0"/>
    <xf numFmtId="0" fontId="3" fillId="0" borderId="0" applyNumberFormat="0" applyFill="0" applyBorder="0" applyAlignment="0" applyProtection="0"/>
    <xf numFmtId="0" fontId="6" fillId="0" borderId="0"/>
    <xf numFmtId="44" fontId="7" fillId="0" borderId="0" applyFill="0" applyBorder="0" applyAlignment="0" applyProtection="0"/>
    <xf numFmtId="43" fontId="7" fillId="0" borderId="0" applyFill="0" applyBorder="0" applyAlignment="0" applyProtection="0"/>
    <xf numFmtId="0" fontId="8" fillId="0" borderId="0"/>
    <xf numFmtId="0" fontId="8" fillId="0" borderId="0"/>
    <xf numFmtId="9" fontId="7" fillId="0" borderId="0" applyFill="0" applyBorder="0" applyAlignment="0" applyProtection="0"/>
    <xf numFmtId="0" fontId="13" fillId="0" borderId="0"/>
    <xf numFmtId="0" fontId="7" fillId="0" borderId="0"/>
    <xf numFmtId="171" fontId="6" fillId="0" borderId="0" applyFont="0" applyFill="0" applyBorder="0" applyAlignment="0" applyProtection="0"/>
  </cellStyleXfs>
  <cellXfs count="195">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0" xfId="0" applyAlignment="1">
      <alignment vertical="center"/>
    </xf>
    <xf numFmtId="0" fontId="1" fillId="2" borderId="7" xfId="0" applyFont="1" applyFill="1" applyBorder="1" applyAlignment="1">
      <alignment horizontal="center" vertical="center"/>
    </xf>
    <xf numFmtId="0" fontId="1" fillId="2" borderId="14" xfId="0" applyFont="1" applyFill="1" applyBorder="1" applyAlignment="1">
      <alignment horizontal="center" vertical="center"/>
    </xf>
    <xf numFmtId="0" fontId="0" fillId="2" borderId="16" xfId="0" applyFill="1" applyBorder="1" applyAlignment="1">
      <alignment horizontal="center" vertical="center"/>
    </xf>
    <xf numFmtId="0" fontId="4" fillId="2" borderId="4" xfId="0" applyFont="1" applyFill="1" applyBorder="1" applyAlignment="1">
      <alignment horizontal="center" vertical="center"/>
    </xf>
    <xf numFmtId="0" fontId="1" fillId="2" borderId="17" xfId="0" applyFont="1" applyFill="1" applyBorder="1" applyAlignment="1">
      <alignment horizontal="center" vertical="center"/>
    </xf>
    <xf numFmtId="0" fontId="0" fillId="0" borderId="10" xfId="0" applyBorder="1"/>
    <xf numFmtId="0" fontId="0" fillId="2" borderId="15" xfId="0" applyFill="1" applyBorder="1" applyAlignment="1">
      <alignment horizontal="center" vertical="center"/>
    </xf>
    <xf numFmtId="164" fontId="0" fillId="0" borderId="5" xfId="0" applyNumberFormat="1" applyBorder="1" applyAlignment="1">
      <alignment horizontal="center" vertical="center" wrapText="1"/>
    </xf>
    <xf numFmtId="164" fontId="9" fillId="0" borderId="32" xfId="0" applyNumberFormat="1" applyFont="1" applyBorder="1" applyAlignment="1">
      <alignment horizontal="center" vertical="center" wrapText="1"/>
    </xf>
    <xf numFmtId="0" fontId="0" fillId="0" borderId="10" xfId="0" applyBorder="1" applyAlignment="1">
      <alignment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1" fillId="0" borderId="0" xfId="8" applyFont="1" applyAlignment="1">
      <alignment vertical="center"/>
    </xf>
    <xf numFmtId="0" fontId="11" fillId="0" borderId="0" xfId="8" applyFont="1" applyAlignment="1">
      <alignment horizontal="justify" vertical="center"/>
    </xf>
    <xf numFmtId="0" fontId="11" fillId="0" borderId="0" xfId="8" applyFont="1" applyAlignment="1">
      <alignment horizontal="center" vertical="center"/>
    </xf>
    <xf numFmtId="0" fontId="14" fillId="6" borderId="4" xfId="8" applyFont="1" applyFill="1" applyBorder="1" applyAlignment="1">
      <alignment horizontal="center" vertical="center" wrapText="1"/>
    </xf>
    <xf numFmtId="0" fontId="14" fillId="6" borderId="42" xfId="8" applyFont="1" applyFill="1" applyBorder="1" applyAlignment="1">
      <alignment horizontal="center" vertical="center" wrapText="1"/>
    </xf>
    <xf numFmtId="0" fontId="14" fillId="6" borderId="43" xfId="8" applyFont="1" applyFill="1" applyBorder="1" applyAlignment="1">
      <alignment horizontal="center" vertical="center" wrapText="1"/>
    </xf>
    <xf numFmtId="0" fontId="12" fillId="7" borderId="25" xfId="8" applyFont="1" applyFill="1" applyBorder="1" applyAlignment="1">
      <alignment horizontal="center" vertical="center" wrapText="1"/>
    </xf>
    <xf numFmtId="0" fontId="12" fillId="7" borderId="32" xfId="8" applyFont="1" applyFill="1" applyBorder="1" applyAlignment="1">
      <alignment horizontal="justify" vertical="center" wrapText="1"/>
    </xf>
    <xf numFmtId="0" fontId="15" fillId="7" borderId="26" xfId="8" applyFont="1" applyFill="1" applyBorder="1" applyAlignment="1">
      <alignment horizontal="center" vertical="center" wrapText="1"/>
    </xf>
    <xf numFmtId="0" fontId="15" fillId="7" borderId="26" xfId="8" applyFont="1" applyFill="1" applyBorder="1" applyAlignment="1">
      <alignment vertical="center"/>
    </xf>
    <xf numFmtId="0" fontId="16" fillId="7" borderId="26" xfId="8" applyFont="1" applyFill="1" applyBorder="1" applyAlignment="1">
      <alignment horizontal="center" vertical="center" wrapText="1"/>
    </xf>
    <xf numFmtId="0" fontId="16" fillId="7" borderId="26" xfId="8" applyFont="1" applyFill="1" applyBorder="1" applyAlignment="1">
      <alignment horizontal="justify" vertical="center" wrapText="1"/>
    </xf>
    <xf numFmtId="0" fontId="12" fillId="7" borderId="44" xfId="8" applyFont="1" applyFill="1" applyBorder="1" applyAlignment="1">
      <alignment horizontal="center" vertical="center" wrapText="1"/>
    </xf>
    <xf numFmtId="0" fontId="11" fillId="0" borderId="45" xfId="8" applyFont="1" applyBorder="1" applyAlignment="1">
      <alignment horizontal="left" vertical="center" wrapText="1"/>
    </xf>
    <xf numFmtId="0" fontId="11" fillId="0" borderId="46" xfId="8" applyFont="1" applyBorder="1" applyAlignment="1">
      <alignment horizontal="left" vertical="center" wrapText="1"/>
    </xf>
    <xf numFmtId="0" fontId="11" fillId="0" borderId="46" xfId="8" applyFont="1" applyBorder="1" applyAlignment="1">
      <alignment horizontal="center" vertical="center" wrapText="1"/>
    </xf>
    <xf numFmtId="0" fontId="12" fillId="0" borderId="47" xfId="8" applyFont="1" applyBorder="1" applyAlignment="1">
      <alignment horizontal="center" vertical="center" wrapText="1"/>
    </xf>
    <xf numFmtId="170" fontId="11" fillId="0" borderId="47" xfId="8" applyNumberFormat="1" applyFont="1" applyBorder="1" applyAlignment="1">
      <alignment horizontal="center" vertical="center" wrapText="1"/>
    </xf>
    <xf numFmtId="0" fontId="11" fillId="0" borderId="48" xfId="8" applyFont="1" applyBorder="1" applyAlignment="1">
      <alignment horizontal="justify" vertical="center" wrapText="1"/>
    </xf>
    <xf numFmtId="0" fontId="11" fillId="0" borderId="49" xfId="8" applyFont="1" applyBorder="1" applyAlignment="1">
      <alignment horizontal="center" vertical="center" wrapText="1"/>
    </xf>
    <xf numFmtId="0" fontId="11" fillId="0" borderId="50" xfId="8" applyFont="1" applyBorder="1" applyAlignment="1">
      <alignment horizontal="left" vertical="center" wrapText="1"/>
    </xf>
    <xf numFmtId="0" fontId="11" fillId="0" borderId="47" xfId="8" applyFont="1" applyBorder="1" applyAlignment="1">
      <alignment horizontal="left" vertical="center" wrapText="1"/>
    </xf>
    <xf numFmtId="0" fontId="11" fillId="0" borderId="47" xfId="8" applyFont="1" applyBorder="1" applyAlignment="1">
      <alignment horizontal="center" vertical="center" wrapText="1"/>
    </xf>
    <xf numFmtId="0" fontId="11" fillId="0" borderId="51" xfId="8" applyFont="1" applyBorder="1" applyAlignment="1">
      <alignment horizontal="justify" vertical="center" wrapText="1"/>
    </xf>
    <xf numFmtId="0" fontId="11" fillId="0" borderId="52" xfId="8" applyFont="1" applyBorder="1" applyAlignment="1">
      <alignment horizontal="center" vertical="center" wrapText="1"/>
    </xf>
    <xf numFmtId="0" fontId="12" fillId="7" borderId="25" xfId="8" applyFont="1" applyFill="1" applyBorder="1" applyAlignment="1">
      <alignment horizontal="justify" vertical="center" wrapText="1"/>
    </xf>
    <xf numFmtId="0" fontId="11" fillId="5" borderId="46" xfId="8" applyFont="1" applyFill="1" applyBorder="1" applyAlignment="1">
      <alignment horizontal="left" vertical="center" wrapText="1"/>
    </xf>
    <xf numFmtId="0" fontId="12" fillId="0" borderId="46" xfId="8" applyFont="1" applyBorder="1" applyAlignment="1">
      <alignment horizontal="center" vertical="center" wrapText="1"/>
    </xf>
    <xf numFmtId="0" fontId="15" fillId="7" borderId="44" xfId="8" applyFont="1" applyFill="1" applyBorder="1" applyAlignment="1">
      <alignment horizontal="center" vertical="center" wrapText="1"/>
    </xf>
    <xf numFmtId="0" fontId="11" fillId="0" borderId="53" xfId="8" applyFont="1" applyBorder="1" applyAlignment="1">
      <alignment horizontal="left" vertical="center" wrapText="1"/>
    </xf>
    <xf numFmtId="0" fontId="11" fillId="5" borderId="54" xfId="8" applyFont="1" applyFill="1" applyBorder="1" applyAlignment="1">
      <alignment horizontal="left" vertical="center" wrapText="1"/>
    </xf>
    <xf numFmtId="0" fontId="11" fillId="0" borderId="54" xfId="8" applyFont="1" applyBorder="1" applyAlignment="1">
      <alignment horizontal="center" vertical="center" wrapText="1"/>
    </xf>
    <xf numFmtId="0" fontId="11" fillId="0" borderId="54" xfId="8" applyFont="1" applyBorder="1" applyAlignment="1">
      <alignment horizontal="left" vertical="center" wrapText="1"/>
    </xf>
    <xf numFmtId="0" fontId="11" fillId="0" borderId="55" xfId="8" applyFont="1" applyBorder="1" applyAlignment="1">
      <alignment horizontal="justify" vertical="center" wrapText="1"/>
    </xf>
    <xf numFmtId="0" fontId="11" fillId="0" borderId="56" xfId="8" applyFont="1" applyBorder="1" applyAlignment="1">
      <alignment horizontal="center" vertical="center" wrapText="1"/>
    </xf>
    <xf numFmtId="2" fontId="11" fillId="0" borderId="45" xfId="8" applyNumberFormat="1" applyFont="1" applyBorder="1" applyAlignment="1">
      <alignment horizontal="center" vertical="center" wrapText="1"/>
    </xf>
    <xf numFmtId="0" fontId="11" fillId="0" borderId="57" xfId="8" applyFont="1" applyBorder="1" applyAlignment="1">
      <alignment vertical="center" wrapText="1"/>
    </xf>
    <xf numFmtId="0" fontId="11" fillId="0" borderId="48" xfId="8" applyFont="1" applyBorder="1" applyAlignment="1">
      <alignment horizontal="left" vertical="center" wrapText="1"/>
    </xf>
    <xf numFmtId="0" fontId="11" fillId="0" borderId="58" xfId="8" applyFont="1" applyBorder="1" applyAlignment="1">
      <alignment horizontal="left" vertical="center" wrapText="1"/>
    </xf>
    <xf numFmtId="0" fontId="11" fillId="0" borderId="59" xfId="8" applyFont="1" applyBorder="1" applyAlignment="1">
      <alignment horizontal="left" vertical="center" wrapText="1"/>
    </xf>
    <xf numFmtId="0" fontId="11" fillId="0" borderId="59" xfId="8" applyFont="1" applyBorder="1" applyAlignment="1">
      <alignment horizontal="center" vertical="center" wrapText="1"/>
    </xf>
    <xf numFmtId="0" fontId="12" fillId="0" borderId="59" xfId="8" applyFont="1" applyBorder="1" applyAlignment="1">
      <alignment horizontal="center" vertical="center" wrapText="1"/>
    </xf>
    <xf numFmtId="0" fontId="11" fillId="0" borderId="60" xfId="8" applyFont="1" applyBorder="1" applyAlignment="1">
      <alignment horizontal="justify" vertical="center" wrapText="1"/>
    </xf>
    <xf numFmtId="0" fontId="11" fillId="0" borderId="61" xfId="8" applyFont="1" applyBorder="1" applyAlignment="1">
      <alignment horizontal="center" vertical="center" wrapText="1"/>
    </xf>
    <xf numFmtId="0" fontId="11" fillId="0" borderId="0" xfId="8" applyFont="1" applyAlignment="1">
      <alignment horizontal="left" vertical="center"/>
    </xf>
    <xf numFmtId="0" fontId="17" fillId="0" borderId="0" xfId="2" applyFont="1" applyAlignment="1">
      <alignment horizontal="left" vertical="center"/>
    </xf>
    <xf numFmtId="0" fontId="10"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37" xfId="0" applyFont="1" applyBorder="1" applyAlignment="1">
      <alignment horizontal="center" vertical="center" wrapText="1"/>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164" fontId="10" fillId="0" borderId="37" xfId="0" applyNumberFormat="1" applyFont="1" applyBorder="1" applyAlignment="1">
      <alignment horizontal="center" vertical="center" wrapText="1"/>
    </xf>
    <xf numFmtId="0" fontId="11" fillId="0" borderId="64" xfId="8" applyFont="1" applyBorder="1" applyAlignment="1">
      <alignment horizontal="center" vertical="center" wrapText="1"/>
    </xf>
    <xf numFmtId="0" fontId="1" fillId="2" borderId="5" xfId="0" applyFont="1" applyFill="1" applyBorder="1" applyAlignment="1">
      <alignment horizontal="center" vertical="center" wrapText="1"/>
    </xf>
    <xf numFmtId="0" fontId="12" fillId="2" borderId="4" xfId="0" applyFont="1" applyFill="1" applyBorder="1" applyAlignment="1">
      <alignment horizontal="center" vertical="center"/>
    </xf>
    <xf numFmtId="0" fontId="10" fillId="0" borderId="34"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2" xfId="0" applyFont="1" applyBorder="1" applyAlignment="1">
      <alignment horizontal="center" vertical="center" wrapText="1"/>
    </xf>
    <xf numFmtId="0" fontId="1" fillId="2" borderId="37" xfId="0" applyFont="1" applyFill="1" applyBorder="1" applyAlignment="1">
      <alignment horizontal="center" vertical="center" wrapText="1"/>
    </xf>
    <xf numFmtId="0" fontId="1" fillId="2" borderId="3" xfId="0" applyFont="1" applyFill="1" applyBorder="1" applyAlignment="1">
      <alignment horizontal="center" vertical="center"/>
    </xf>
    <xf numFmtId="169" fontId="0" fillId="8" borderId="39" xfId="0" applyNumberFormat="1" applyFill="1" applyBorder="1" applyAlignment="1">
      <alignment horizontal="center" vertical="center" wrapText="1"/>
    </xf>
    <xf numFmtId="169" fontId="0" fillId="8" borderId="6" xfId="0" applyNumberFormat="1" applyFill="1" applyBorder="1" applyAlignment="1">
      <alignment horizontal="center" vertical="center" wrapText="1"/>
    </xf>
    <xf numFmtId="169" fontId="0" fillId="8" borderId="41" xfId="0" applyNumberFormat="1" applyFill="1" applyBorder="1" applyAlignment="1">
      <alignment horizontal="center" vertical="center" wrapText="1"/>
    </xf>
    <xf numFmtId="0" fontId="11" fillId="0" borderId="0" xfId="2" applyFont="1" applyAlignment="1">
      <alignment vertical="center"/>
    </xf>
    <xf numFmtId="0" fontId="18" fillId="0" borderId="0" xfId="2" applyFont="1" applyAlignment="1">
      <alignment vertical="center"/>
    </xf>
    <xf numFmtId="0" fontId="12" fillId="0" borderId="23" xfId="2" applyFont="1" applyBorder="1" applyAlignment="1">
      <alignment horizontal="center" vertical="center"/>
    </xf>
    <xf numFmtId="0" fontId="12" fillId="0" borderId="10" xfId="2" applyFont="1" applyBorder="1" applyAlignment="1">
      <alignment horizontal="center" vertical="center"/>
    </xf>
    <xf numFmtId="43" fontId="12" fillId="0" borderId="24" xfId="4" applyFont="1" applyBorder="1" applyAlignment="1">
      <alignment horizontal="center" vertical="center"/>
    </xf>
    <xf numFmtId="0" fontId="12" fillId="3" borderId="23" xfId="2" applyFont="1" applyFill="1" applyBorder="1" applyAlignment="1">
      <alignment horizontal="center" vertical="center"/>
    </xf>
    <xf numFmtId="0" fontId="11" fillId="0" borderId="12" xfId="2" applyFont="1" applyBorder="1" applyAlignment="1">
      <alignment horizontal="center" vertical="center"/>
    </xf>
    <xf numFmtId="0" fontId="11" fillId="0" borderId="19" xfId="2" applyFont="1" applyBorder="1" applyAlignment="1">
      <alignment vertical="center"/>
    </xf>
    <xf numFmtId="0" fontId="12" fillId="2" borderId="8" xfId="2" applyFont="1" applyFill="1" applyBorder="1" applyAlignment="1">
      <alignment horizontal="center" vertical="center"/>
    </xf>
    <xf numFmtId="43" fontId="12" fillId="2" borderId="8" xfId="4" applyFont="1" applyFill="1" applyBorder="1" applyAlignment="1">
      <alignment horizontal="center" vertical="center"/>
    </xf>
    <xf numFmtId="43" fontId="12" fillId="2" borderId="9" xfId="4" applyFont="1" applyFill="1" applyBorder="1" applyAlignment="1">
      <alignment horizontal="center" vertical="center"/>
    </xf>
    <xf numFmtId="165" fontId="15" fillId="0" borderId="23" xfId="2" applyNumberFormat="1" applyFont="1" applyBorder="1" applyAlignment="1">
      <alignment horizontal="center" vertical="center"/>
    </xf>
    <xf numFmtId="0" fontId="11" fillId="0" borderId="0" xfId="2" applyFont="1" applyAlignment="1">
      <alignment horizontal="center" vertical="center"/>
    </xf>
    <xf numFmtId="0" fontId="9" fillId="0" borderId="13" xfId="5" applyFont="1" applyBorder="1" applyAlignment="1">
      <alignment vertical="center"/>
    </xf>
    <xf numFmtId="2" fontId="20" fillId="0" borderId="8" xfId="7" applyNumberFormat="1" applyFont="1" applyFill="1" applyBorder="1" applyAlignment="1">
      <alignment horizontal="center" vertical="center"/>
    </xf>
    <xf numFmtId="4" fontId="20" fillId="0" borderId="8" xfId="6" applyNumberFormat="1" applyFont="1" applyBorder="1" applyAlignment="1">
      <alignment horizontal="center" vertical="center"/>
    </xf>
    <xf numFmtId="44" fontId="20" fillId="0" borderId="9" xfId="3" applyFont="1" applyFill="1" applyBorder="1" applyAlignment="1">
      <alignment vertical="center"/>
    </xf>
    <xf numFmtId="0" fontId="12" fillId="0" borderId="0" xfId="2" quotePrefix="1" applyFont="1" applyAlignment="1">
      <alignment horizontal="left" vertical="center"/>
    </xf>
    <xf numFmtId="167" fontId="9" fillId="0" borderId="0" xfId="4" applyNumberFormat="1" applyFont="1" applyAlignment="1">
      <alignment vertical="center"/>
    </xf>
    <xf numFmtId="0" fontId="9" fillId="0" borderId="28" xfId="5" applyFont="1" applyBorder="1" applyAlignment="1">
      <alignment vertical="center"/>
    </xf>
    <xf numFmtId="44" fontId="20" fillId="0" borderId="19" xfId="3" applyFont="1" applyFill="1" applyBorder="1" applyAlignment="1">
      <alignment vertical="center"/>
    </xf>
    <xf numFmtId="0" fontId="12" fillId="0" borderId="23" xfId="2" applyFont="1" applyBorder="1" applyAlignment="1">
      <alignment vertical="center"/>
    </xf>
    <xf numFmtId="0" fontId="11" fillId="0" borderId="23" xfId="2" applyFont="1" applyBorder="1" applyAlignment="1">
      <alignment vertical="center"/>
    </xf>
    <xf numFmtId="165" fontId="21" fillId="0" borderId="24" xfId="2" applyNumberFormat="1" applyFont="1" applyBorder="1" applyAlignment="1">
      <alignment vertical="center"/>
    </xf>
    <xf numFmtId="0" fontId="12" fillId="4" borderId="7" xfId="2" applyFont="1" applyFill="1" applyBorder="1" applyAlignment="1">
      <alignment horizontal="center" vertical="center"/>
    </xf>
    <xf numFmtId="0" fontId="11" fillId="4" borderId="8" xfId="2" applyFont="1" applyFill="1" applyBorder="1" applyAlignment="1">
      <alignment vertical="center"/>
    </xf>
    <xf numFmtId="0" fontId="12" fillId="4" borderId="9" xfId="2" applyFont="1" applyFill="1" applyBorder="1" applyAlignment="1">
      <alignment horizontal="center" vertical="center"/>
    </xf>
    <xf numFmtId="0" fontId="11" fillId="4" borderId="18" xfId="2" applyFont="1" applyFill="1" applyBorder="1" applyAlignment="1">
      <alignment horizontal="right" vertical="center"/>
    </xf>
    <xf numFmtId="0" fontId="11" fillId="4" borderId="0" xfId="2" applyFont="1" applyFill="1" applyAlignment="1">
      <alignment vertical="center"/>
    </xf>
    <xf numFmtId="44" fontId="11" fillId="4" borderId="19" xfId="2" applyNumberFormat="1" applyFont="1" applyFill="1" applyBorder="1" applyAlignment="1">
      <alignment vertical="center"/>
    </xf>
    <xf numFmtId="0" fontId="12" fillId="4" borderId="18" xfId="2" applyFont="1" applyFill="1" applyBorder="1" applyAlignment="1">
      <alignment horizontal="right" vertical="center"/>
    </xf>
    <xf numFmtId="9" fontId="11" fillId="4" borderId="0" xfId="2" applyNumberFormat="1" applyFont="1" applyFill="1" applyAlignment="1">
      <alignment vertical="center"/>
    </xf>
    <xf numFmtId="0" fontId="11" fillId="4" borderId="18" xfId="2" applyFont="1" applyFill="1" applyBorder="1" applyAlignment="1">
      <alignment vertical="center"/>
    </xf>
    <xf numFmtId="0" fontId="11" fillId="4" borderId="19" xfId="2" applyFont="1" applyFill="1" applyBorder="1" applyAlignment="1">
      <alignment vertical="center"/>
    </xf>
    <xf numFmtId="0" fontId="12" fillId="4" borderId="15" xfId="2" applyFont="1" applyFill="1" applyBorder="1" applyAlignment="1">
      <alignment horizontal="right" vertical="center"/>
    </xf>
    <xf numFmtId="0" fontId="11" fillId="4" borderId="22" xfId="2" applyFont="1" applyFill="1" applyBorder="1" applyAlignment="1">
      <alignment vertical="center"/>
    </xf>
    <xf numFmtId="0" fontId="9" fillId="0" borderId="0" xfId="2" applyFont="1" applyAlignment="1">
      <alignment vertical="center"/>
    </xf>
    <xf numFmtId="44" fontId="11" fillId="0" borderId="0" xfId="2" applyNumberFormat="1" applyFont="1" applyAlignment="1">
      <alignment vertical="center"/>
    </xf>
    <xf numFmtId="0" fontId="2" fillId="0" borderId="0" xfId="2" applyFont="1" applyAlignment="1">
      <alignment vertical="center"/>
    </xf>
    <xf numFmtId="43" fontId="12" fillId="2" borderId="10" xfId="4" applyFont="1" applyFill="1" applyBorder="1" applyAlignment="1">
      <alignment horizontal="center" vertical="center"/>
    </xf>
    <xf numFmtId="0" fontId="12" fillId="2" borderId="10" xfId="2" applyFont="1" applyFill="1" applyBorder="1" applyAlignment="1">
      <alignment horizontal="center" vertical="center"/>
    </xf>
    <xf numFmtId="43" fontId="12" fillId="2" borderId="24" xfId="4" applyFont="1" applyFill="1" applyBorder="1" applyAlignment="1">
      <alignment horizontal="center" vertical="center"/>
    </xf>
    <xf numFmtId="4" fontId="20" fillId="0" borderId="22" xfId="6" applyNumberFormat="1" applyFont="1" applyBorder="1" applyAlignment="1">
      <alignment horizontal="center" vertical="center"/>
    </xf>
    <xf numFmtId="2" fontId="11" fillId="0" borderId="0" xfId="7" applyNumberFormat="1" applyFont="1" applyFill="1" applyBorder="1" applyAlignment="1">
      <alignment horizontal="center" vertical="center"/>
    </xf>
    <xf numFmtId="0" fontId="19" fillId="2" borderId="23" xfId="2" applyFont="1" applyFill="1" applyBorder="1" applyAlignment="1">
      <alignment vertical="center"/>
    </xf>
    <xf numFmtId="0" fontId="11" fillId="2" borderId="10" xfId="2" applyFont="1" applyFill="1" applyBorder="1" applyAlignment="1">
      <alignment vertical="center"/>
    </xf>
    <xf numFmtId="43" fontId="11" fillId="0" borderId="0" xfId="4" applyFont="1" applyAlignment="1">
      <alignment vertical="center"/>
    </xf>
    <xf numFmtId="0" fontId="11" fillId="0" borderId="0" xfId="5" applyFont="1" applyAlignment="1">
      <alignment vertical="center"/>
    </xf>
    <xf numFmtId="4" fontId="11" fillId="0" borderId="0" xfId="6" applyNumberFormat="1" applyFont="1" applyAlignment="1">
      <alignment horizontal="center" vertical="center"/>
    </xf>
    <xf numFmtId="9" fontId="11" fillId="0" borderId="0" xfId="7" applyFont="1" applyFill="1" applyBorder="1" applyAlignment="1">
      <alignment horizontal="center" vertical="center"/>
    </xf>
    <xf numFmtId="4" fontId="11" fillId="0" borderId="0" xfId="2" applyNumberFormat="1" applyFont="1" applyAlignment="1">
      <alignment vertical="center"/>
    </xf>
    <xf numFmtId="44" fontId="20" fillId="0" borderId="20" xfId="3" applyFont="1" applyBorder="1" applyAlignment="1">
      <alignment vertical="center"/>
    </xf>
    <xf numFmtId="0" fontId="20" fillId="0" borderId="7" xfId="5" applyFont="1" applyBorder="1" applyAlignment="1">
      <alignment vertical="center"/>
    </xf>
    <xf numFmtId="0" fontId="20" fillId="0" borderId="18" xfId="5" applyFont="1" applyBorder="1" applyAlignment="1">
      <alignment vertical="center"/>
    </xf>
    <xf numFmtId="4" fontId="20" fillId="0" borderId="0" xfId="6" applyNumberFormat="1" applyFont="1" applyAlignment="1">
      <alignment horizontal="center" vertical="center"/>
    </xf>
    <xf numFmtId="0" fontId="20" fillId="0" borderId="15" xfId="5" applyFont="1" applyBorder="1" applyAlignment="1">
      <alignment vertical="center"/>
    </xf>
    <xf numFmtId="0" fontId="20" fillId="0" borderId="18" xfId="2" applyFont="1" applyBorder="1" applyAlignment="1">
      <alignment vertical="center"/>
    </xf>
    <xf numFmtId="0" fontId="20" fillId="0" borderId="15" xfId="2" applyFont="1" applyBorder="1" applyAlignment="1">
      <alignment vertical="center"/>
    </xf>
    <xf numFmtId="0" fontId="20" fillId="0" borderId="7" xfId="2" applyFont="1" applyBorder="1" applyAlignment="1">
      <alignment vertical="center"/>
    </xf>
    <xf numFmtId="166" fontId="15" fillId="9" borderId="15" xfId="2" applyNumberFormat="1" applyFont="1" applyFill="1" applyBorder="1" applyAlignment="1">
      <alignment horizontal="center" vertical="center"/>
    </xf>
    <xf numFmtId="166" fontId="15" fillId="9" borderId="20" xfId="2" applyNumberFormat="1" applyFont="1" applyFill="1" applyBorder="1" applyAlignment="1">
      <alignment horizontal="left" vertical="center" indent="1"/>
    </xf>
    <xf numFmtId="0" fontId="12" fillId="3" borderId="24" xfId="2" applyFont="1" applyFill="1" applyBorder="1" applyAlignment="1">
      <alignment horizontal="left" vertical="center" indent="1"/>
    </xf>
    <xf numFmtId="44" fontId="23" fillId="4" borderId="12" xfId="2" applyNumberFormat="1" applyFont="1" applyFill="1" applyBorder="1" applyAlignment="1">
      <alignment vertical="center"/>
    </xf>
    <xf numFmtId="168" fontId="23" fillId="4" borderId="21" xfId="7" applyNumberFormat="1" applyFont="1" applyFill="1" applyBorder="1" applyAlignment="1">
      <alignment vertical="center"/>
    </xf>
    <xf numFmtId="44" fontId="23" fillId="4" borderId="65" xfId="2" applyNumberFormat="1" applyFont="1" applyFill="1" applyBorder="1" applyAlignment="1">
      <alignment vertical="center"/>
    </xf>
    <xf numFmtId="0" fontId="24" fillId="0" borderId="0" xfId="2" applyFont="1" applyAlignment="1">
      <alignment horizontal="left"/>
    </xf>
    <xf numFmtId="0" fontId="10" fillId="0" borderId="34"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8" xfId="0" applyFont="1" applyBorder="1" applyAlignment="1">
      <alignment vertical="center" wrapText="1"/>
    </xf>
    <xf numFmtId="0" fontId="10" fillId="0" borderId="10" xfId="0" applyFont="1" applyBorder="1" applyAlignment="1">
      <alignment vertical="center" wrapText="1"/>
    </xf>
    <xf numFmtId="0" fontId="10" fillId="0" borderId="40" xfId="0" applyFont="1" applyBorder="1" applyAlignment="1">
      <alignment vertical="center" wrapText="1"/>
    </xf>
    <xf numFmtId="0" fontId="3" fillId="0" borderId="38" xfId="1" applyBorder="1" applyAlignment="1">
      <alignment horizontal="center" vertical="center" wrapText="1"/>
    </xf>
    <xf numFmtId="0" fontId="3" fillId="0" borderId="10" xfId="1" applyBorder="1" applyAlignment="1">
      <alignment horizontal="center" vertical="center" wrapText="1"/>
    </xf>
    <xf numFmtId="0" fontId="3" fillId="0" borderId="40" xfId="1" applyBorder="1" applyAlignment="1">
      <alignment horizontal="center" vertical="center" wrapText="1"/>
    </xf>
    <xf numFmtId="0" fontId="10" fillId="0" borderId="38"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40" xfId="0" applyFont="1" applyBorder="1" applyAlignment="1">
      <alignment horizontal="center" vertical="center" wrapText="1"/>
    </xf>
    <xf numFmtId="0" fontId="5" fillId="0" borderId="38"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40" xfId="1" applyFont="1" applyBorder="1" applyAlignment="1">
      <alignment horizontal="center" vertical="center" wrapText="1"/>
    </xf>
    <xf numFmtId="164" fontId="10" fillId="0" borderId="30" xfId="0" applyNumberFormat="1" applyFont="1" applyBorder="1" applyAlignment="1">
      <alignment horizontal="center" vertical="center" wrapText="1"/>
    </xf>
    <xf numFmtId="164" fontId="10" fillId="0" borderId="29" xfId="0" applyNumberFormat="1" applyFont="1" applyBorder="1" applyAlignment="1">
      <alignment horizontal="center" vertical="center" wrapText="1"/>
    </xf>
    <xf numFmtId="164" fontId="10" fillId="0" borderId="31" xfId="0" applyNumberFormat="1" applyFont="1" applyBorder="1" applyAlignment="1">
      <alignment horizontal="center" vertical="center" wrapText="1"/>
    </xf>
    <xf numFmtId="0" fontId="10" fillId="0" borderId="30" xfId="0" applyFont="1" applyBorder="1" applyAlignment="1">
      <alignment horizontal="center" vertical="center" wrapText="1"/>
    </xf>
    <xf numFmtId="0" fontId="10" fillId="0" borderId="29"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33" xfId="0" applyFont="1" applyBorder="1" applyAlignment="1">
      <alignment horizontal="center" vertical="center" wrapText="1"/>
    </xf>
    <xf numFmtId="164" fontId="9" fillId="0" borderId="32" xfId="0" applyNumberFormat="1" applyFont="1" applyBorder="1" applyAlignment="1">
      <alignment horizontal="center" vertical="center" wrapText="1"/>
    </xf>
    <xf numFmtId="164" fontId="9" fillId="0" borderId="26" xfId="0" applyNumberFormat="1" applyFont="1" applyBorder="1" applyAlignment="1">
      <alignment horizontal="center" vertical="center" wrapText="1"/>
    </xf>
    <xf numFmtId="164" fontId="9" fillId="0" borderId="33" xfId="0" applyNumberFormat="1" applyFont="1" applyBorder="1" applyAlignment="1">
      <alignment horizontal="center" vertical="center" wrapText="1"/>
    </xf>
    <xf numFmtId="164" fontId="9" fillId="0" borderId="34" xfId="0" applyNumberFormat="1" applyFont="1" applyBorder="1" applyAlignment="1">
      <alignment horizontal="center" vertical="center" wrapText="1"/>
    </xf>
    <xf numFmtId="164" fontId="9" fillId="0" borderId="35" xfId="0" applyNumberFormat="1" applyFont="1" applyBorder="1" applyAlignment="1">
      <alignment horizontal="center" vertical="center" wrapText="1"/>
    </xf>
    <xf numFmtId="164" fontId="9" fillId="0" borderId="36" xfId="0" applyNumberFormat="1" applyFont="1" applyBorder="1" applyAlignment="1">
      <alignment horizontal="center" vertical="center" wrapText="1"/>
    </xf>
    <xf numFmtId="0" fontId="24" fillId="0" borderId="0" xfId="2" applyFont="1" applyAlignment="1">
      <alignment horizontal="left" vertical="center"/>
    </xf>
    <xf numFmtId="0" fontId="1" fillId="2" borderId="8" xfId="0" applyFont="1" applyFill="1" applyBorder="1" applyAlignment="1">
      <alignment horizontal="center" vertical="center"/>
    </xf>
    <xf numFmtId="0" fontId="1" fillId="2" borderId="0" xfId="0" applyFont="1" applyFill="1" applyAlignment="1">
      <alignment horizontal="center" vertical="center"/>
    </xf>
    <xf numFmtId="0" fontId="10" fillId="0" borderId="8" xfId="0" applyFont="1" applyBorder="1" applyAlignment="1">
      <alignment horizontal="left" vertical="top" wrapText="1"/>
    </xf>
    <xf numFmtId="0" fontId="10" fillId="0" borderId="0" xfId="0" applyFont="1" applyAlignment="1">
      <alignment horizontal="left" vertical="top" wrapText="1"/>
    </xf>
    <xf numFmtId="0" fontId="1" fillId="2" borderId="62" xfId="0" applyFont="1" applyFill="1" applyBorder="1" applyAlignment="1">
      <alignment horizontal="center" vertical="center"/>
    </xf>
    <xf numFmtId="0" fontId="1" fillId="2" borderId="63" xfId="0" applyFont="1" applyFill="1" applyBorder="1" applyAlignment="1">
      <alignment horizontal="center" vertical="center"/>
    </xf>
    <xf numFmtId="0" fontId="9" fillId="0" borderId="5" xfId="0" quotePrefix="1" applyFont="1" applyBorder="1" applyAlignment="1">
      <alignment horizontal="center" vertical="center" wrapText="1"/>
    </xf>
    <xf numFmtId="0" fontId="10" fillId="0" borderId="5" xfId="0" quotePrefix="1" applyFont="1" applyBorder="1" applyAlignment="1">
      <alignment horizontal="left" vertical="center" wrapText="1"/>
    </xf>
    <xf numFmtId="0" fontId="10" fillId="0" borderId="5" xfId="0" quotePrefix="1" applyFont="1" applyBorder="1" applyAlignment="1">
      <alignment horizontal="center" vertical="center" wrapText="1"/>
    </xf>
    <xf numFmtId="0" fontId="12" fillId="6" borderId="25" xfId="8" applyFont="1" applyFill="1" applyBorder="1" applyAlignment="1">
      <alignment horizontal="center" vertical="center" wrapText="1"/>
    </xf>
    <xf numFmtId="0" fontId="12" fillId="6" borderId="26" xfId="8" applyFont="1" applyFill="1" applyBorder="1" applyAlignment="1">
      <alignment horizontal="center" vertical="center" wrapText="1"/>
    </xf>
    <xf numFmtId="0" fontId="12" fillId="6" borderId="27" xfId="8" applyFont="1" applyFill="1" applyBorder="1" applyAlignment="1">
      <alignment horizontal="center" vertical="center" wrapText="1"/>
    </xf>
    <xf numFmtId="0" fontId="10" fillId="0" borderId="34" xfId="0" applyFont="1" applyBorder="1" applyAlignment="1">
      <alignment horizontal="left" vertical="center" wrapText="1"/>
    </xf>
    <xf numFmtId="0" fontId="10" fillId="0" borderId="35" xfId="0" applyFont="1" applyBorder="1" applyAlignment="1">
      <alignment horizontal="left" vertical="center" wrapText="1"/>
    </xf>
    <xf numFmtId="0" fontId="10" fillId="0" borderId="36" xfId="0" applyFont="1" applyBorder="1" applyAlignment="1">
      <alignment horizontal="left" vertical="center" wrapText="1"/>
    </xf>
  </cellXfs>
  <cellStyles count="11">
    <cellStyle name="Euro" xfId="10" xr:uid="{F07197CD-9954-4069-BD6C-3E6B3B714B6B}"/>
    <cellStyle name="Hipervínculo" xfId="1" builtinId="8"/>
    <cellStyle name="Millares 2" xfId="4" xr:uid="{B764176E-05EF-4189-8794-891529C39549}"/>
    <cellStyle name="Moneda 2" xfId="3" xr:uid="{780E75D0-BBED-4A62-AEF3-560B4B7C7E30}"/>
    <cellStyle name="Normal" xfId="0" builtinId="0"/>
    <cellStyle name="Normal 2" xfId="2" xr:uid="{E5D2F968-0AA1-4318-8E65-DCC0C69B0B98}"/>
    <cellStyle name="Normal 2 2" xfId="5" xr:uid="{375E5BC2-602C-43B5-AB36-1A6565A4A76D}"/>
    <cellStyle name="Normal 2 2 2" xfId="6" xr:uid="{B1393493-295D-4963-AF95-730A364F4536}"/>
    <cellStyle name="Normal 2 3" xfId="9" xr:uid="{756CA104-A04F-49AA-AC22-8109132F3FBE}"/>
    <cellStyle name="Normal 3" xfId="8" xr:uid="{1219FE0A-E5F9-48F1-A517-41ECD8FA47E1}"/>
    <cellStyle name="Porcentaje 2" xfId="7" xr:uid="{9571275F-8FEC-44E3-B947-05F6AE97A5E8}"/>
  </cellStyles>
  <dxfs count="11">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F644C-9AFE-4A85-B8B4-2CB9839FC6EE}">
  <sheetPr>
    <pageSetUpPr fitToPage="1"/>
  </sheetPr>
  <dimension ref="A1:D36"/>
  <sheetViews>
    <sheetView showGridLines="0" view="pageLayout" topLeftCell="A16" zoomScale="80" zoomScaleNormal="90" zoomScalePageLayoutView="80" workbookViewId="0">
      <selection activeCell="B15" sqref="B15:D15"/>
    </sheetView>
  </sheetViews>
  <sheetFormatPr baseColWidth="10" defaultColWidth="11.44140625" defaultRowHeight="13.2" x14ac:dyDescent="0.25"/>
  <cols>
    <col min="1" max="1" width="35.109375" customWidth="1"/>
    <col min="2" max="2" width="57.109375" customWidth="1"/>
    <col min="3" max="3" width="52.33203125" customWidth="1"/>
    <col min="4" max="4" width="65.44140625" customWidth="1"/>
  </cols>
  <sheetData>
    <row r="1" spans="1:4" ht="52.5" customHeight="1" x14ac:dyDescent="0.35">
      <c r="A1" s="148" t="s">
        <v>0</v>
      </c>
      <c r="B1" s="63"/>
    </row>
    <row r="2" spans="1:4" ht="6.6" customHeight="1" thickBot="1" x14ac:dyDescent="0.3"/>
    <row r="3" spans="1:4" ht="28.95" customHeight="1" x14ac:dyDescent="0.25">
      <c r="A3" s="1" t="s">
        <v>1</v>
      </c>
      <c r="B3" s="167">
        <v>541418</v>
      </c>
      <c r="C3" s="168"/>
      <c r="D3" s="169"/>
    </row>
    <row r="4" spans="1:4" ht="48.6" customHeight="1" x14ac:dyDescent="0.25">
      <c r="A4" s="2" t="s">
        <v>2</v>
      </c>
      <c r="B4" s="170" t="s">
        <v>116</v>
      </c>
      <c r="C4" s="171"/>
      <c r="D4" s="172"/>
    </row>
    <row r="5" spans="1:4" ht="25.2" customHeight="1" x14ac:dyDescent="0.25">
      <c r="A5" s="2" t="s">
        <v>3</v>
      </c>
      <c r="B5" s="170" t="s">
        <v>117</v>
      </c>
      <c r="C5" s="171"/>
      <c r="D5" s="172"/>
    </row>
    <row r="6" spans="1:4" ht="25.2" customHeight="1" x14ac:dyDescent="0.25">
      <c r="A6" s="2" t="s">
        <v>4</v>
      </c>
      <c r="B6" s="173">
        <v>2301270.84</v>
      </c>
      <c r="C6" s="174"/>
      <c r="D6" s="175"/>
    </row>
    <row r="7" spans="1:4" ht="25.2" customHeight="1" thickBot="1" x14ac:dyDescent="0.3">
      <c r="A7" s="2" t="s">
        <v>114</v>
      </c>
      <c r="B7" s="176">
        <f>'A2 PIDE'!J6</f>
        <v>1783484.9009999998</v>
      </c>
      <c r="C7" s="177"/>
      <c r="D7" s="178"/>
    </row>
    <row r="8" spans="1:4" ht="13.8" thickBot="1" x14ac:dyDescent="0.3">
      <c r="A8" s="11"/>
    </row>
    <row r="9" spans="1:4" ht="25.2" customHeight="1" x14ac:dyDescent="0.25">
      <c r="A9" s="67" t="s">
        <v>5</v>
      </c>
      <c r="B9" s="164" t="s">
        <v>118</v>
      </c>
      <c r="C9" s="165"/>
      <c r="D9" s="166"/>
    </row>
    <row r="10" spans="1:4" ht="25.2" customHeight="1" thickBot="1" x14ac:dyDescent="0.3">
      <c r="A10" s="68" t="s">
        <v>6</v>
      </c>
      <c r="B10" s="149" t="s">
        <v>7</v>
      </c>
      <c r="C10" s="150"/>
      <c r="D10" s="151"/>
    </row>
    <row r="11" spans="1:4" ht="13.8" thickBot="1" x14ac:dyDescent="0.3">
      <c r="A11" s="15"/>
      <c r="B11" s="5"/>
    </row>
    <row r="12" spans="1:4" ht="108.6" customHeight="1" x14ac:dyDescent="0.25">
      <c r="A12" s="7" t="s">
        <v>8</v>
      </c>
      <c r="B12" s="167" t="s">
        <v>121</v>
      </c>
      <c r="C12" s="168"/>
      <c r="D12" s="169"/>
    </row>
    <row r="13" spans="1:4" ht="130.80000000000001" customHeight="1" thickBot="1" x14ac:dyDescent="0.3">
      <c r="A13" s="4" t="s">
        <v>9</v>
      </c>
      <c r="B13" s="149" t="s">
        <v>122</v>
      </c>
      <c r="C13" s="150"/>
      <c r="D13" s="151"/>
    </row>
    <row r="14" spans="1:4" ht="13.8" thickBot="1" x14ac:dyDescent="0.3">
      <c r="A14" s="5"/>
      <c r="B14" s="5"/>
    </row>
    <row r="15" spans="1:4" ht="409.2" customHeight="1" thickBot="1" x14ac:dyDescent="0.3">
      <c r="A15" s="74" t="s">
        <v>10</v>
      </c>
      <c r="B15" s="152" t="s">
        <v>126</v>
      </c>
      <c r="C15" s="153"/>
      <c r="D15" s="154"/>
    </row>
    <row r="16" spans="1:4" ht="13.8" thickBot="1" x14ac:dyDescent="0.3">
      <c r="A16" s="5"/>
      <c r="B16" s="5"/>
    </row>
    <row r="17" spans="1:4" ht="23.4" customHeight="1" thickBot="1" x14ac:dyDescent="0.3">
      <c r="A17" s="3" t="s">
        <v>11</v>
      </c>
      <c r="B17" s="155" t="s">
        <v>12</v>
      </c>
      <c r="C17" s="156"/>
      <c r="D17" s="157"/>
    </row>
    <row r="18" spans="1:4" ht="13.8" thickBot="1" x14ac:dyDescent="0.3"/>
    <row r="19" spans="1:4" ht="26.4" customHeight="1" thickBot="1" x14ac:dyDescent="0.3">
      <c r="A19" s="70" t="s">
        <v>13</v>
      </c>
      <c r="B19" s="158" t="s">
        <v>123</v>
      </c>
      <c r="C19" s="159"/>
      <c r="D19" s="160"/>
    </row>
    <row r="20" spans="1:4" ht="13.8" thickBot="1" x14ac:dyDescent="0.3">
      <c r="A20" s="5"/>
      <c r="B20" s="5"/>
    </row>
    <row r="21" spans="1:4" ht="15.6" thickBot="1" x14ac:dyDescent="0.3">
      <c r="A21" s="9" t="s">
        <v>14</v>
      </c>
      <c r="B21" s="161" t="s">
        <v>15</v>
      </c>
      <c r="C21" s="162"/>
      <c r="D21" s="163"/>
    </row>
    <row r="22" spans="1:4" ht="13.8" thickBot="1" x14ac:dyDescent="0.3">
      <c r="A22" s="5"/>
      <c r="B22" s="5"/>
    </row>
    <row r="23" spans="1:4" ht="15.6" thickBot="1" x14ac:dyDescent="0.3">
      <c r="A23" s="9" t="s">
        <v>16</v>
      </c>
      <c r="B23" s="161" t="s">
        <v>15</v>
      </c>
      <c r="C23" s="162"/>
      <c r="D23" s="163"/>
    </row>
    <row r="24" spans="1:4" ht="15.6" thickBot="1" x14ac:dyDescent="0.3">
      <c r="A24" s="9" t="s">
        <v>115</v>
      </c>
      <c r="B24" s="158" t="s">
        <v>17</v>
      </c>
      <c r="C24" s="159"/>
      <c r="D24" s="160"/>
    </row>
    <row r="25" spans="1:4" ht="13.8" thickBot="1" x14ac:dyDescent="0.3">
      <c r="A25" s="5"/>
      <c r="B25" s="5"/>
    </row>
    <row r="26" spans="1:4" ht="15.6" thickBot="1" x14ac:dyDescent="0.3">
      <c r="A26" s="9" t="s">
        <v>18</v>
      </c>
      <c r="B26" s="161" t="s">
        <v>15</v>
      </c>
      <c r="C26" s="162"/>
      <c r="D26" s="163"/>
    </row>
    <row r="27" spans="1:4" ht="13.8" thickBot="1" x14ac:dyDescent="0.3">
      <c r="A27" s="5"/>
      <c r="B27" s="5"/>
    </row>
    <row r="28" spans="1:4" ht="15.6" thickBot="1" x14ac:dyDescent="0.3">
      <c r="A28" s="9" t="s">
        <v>19</v>
      </c>
      <c r="B28" s="161" t="s">
        <v>15</v>
      </c>
      <c r="C28" s="162"/>
      <c r="D28" s="163"/>
    </row>
    <row r="29" spans="1:4" ht="13.8" thickBot="1" x14ac:dyDescent="0.3">
      <c r="A29" s="5"/>
      <c r="B29" s="5"/>
    </row>
    <row r="30" spans="1:4" ht="15.6" customHeight="1" thickBot="1" x14ac:dyDescent="0.3">
      <c r="A30" s="9" t="s">
        <v>20</v>
      </c>
      <c r="B30" s="158" t="s">
        <v>21</v>
      </c>
      <c r="C30" s="159"/>
      <c r="D30" s="160"/>
    </row>
    <row r="31" spans="1:4" ht="13.8" thickBot="1" x14ac:dyDescent="0.3">
      <c r="A31" s="5"/>
      <c r="B31" s="5"/>
    </row>
    <row r="32" spans="1:4" ht="31.2" customHeight="1" thickBot="1" x14ac:dyDescent="0.3">
      <c r="A32" s="9" t="s">
        <v>22</v>
      </c>
      <c r="B32" s="161" t="s">
        <v>124</v>
      </c>
      <c r="C32" s="162"/>
      <c r="D32" s="163"/>
    </row>
    <row r="33" spans="1:4" ht="13.8" thickBot="1" x14ac:dyDescent="0.3"/>
    <row r="34" spans="1:4" ht="28.5" customHeight="1" x14ac:dyDescent="0.25">
      <c r="A34" s="69" t="s">
        <v>96</v>
      </c>
      <c r="B34" s="76" t="s">
        <v>97</v>
      </c>
      <c r="C34" s="1" t="s">
        <v>23</v>
      </c>
      <c r="D34" s="64" t="s">
        <v>98</v>
      </c>
    </row>
    <row r="35" spans="1:4" ht="28.5" customHeight="1" x14ac:dyDescent="0.25">
      <c r="A35" s="73" t="s">
        <v>99</v>
      </c>
      <c r="B35" s="77" t="s">
        <v>100</v>
      </c>
      <c r="C35" s="2" t="s">
        <v>101</v>
      </c>
      <c r="D35" s="65" t="s">
        <v>24</v>
      </c>
    </row>
    <row r="36" spans="1:4" ht="28.5" customHeight="1" thickBot="1" x14ac:dyDescent="0.3">
      <c r="A36" s="78" t="s">
        <v>102</v>
      </c>
      <c r="B36" s="75" t="s">
        <v>103</v>
      </c>
      <c r="C36" s="79" t="s">
        <v>104</v>
      </c>
      <c r="D36" s="66" t="s">
        <v>105</v>
      </c>
    </row>
  </sheetData>
  <mergeCells count="19">
    <mergeCell ref="B9:D9"/>
    <mergeCell ref="B10:D10"/>
    <mergeCell ref="B12:D12"/>
    <mergeCell ref="B3:D3"/>
    <mergeCell ref="B4:D4"/>
    <mergeCell ref="B5:D5"/>
    <mergeCell ref="B6:D6"/>
    <mergeCell ref="B7:D7"/>
    <mergeCell ref="B13:D13"/>
    <mergeCell ref="B15:D15"/>
    <mergeCell ref="B17:D17"/>
    <mergeCell ref="B30:D30"/>
    <mergeCell ref="B32:D32"/>
    <mergeCell ref="B19:D19"/>
    <mergeCell ref="B21:D21"/>
    <mergeCell ref="B23:D23"/>
    <mergeCell ref="B24:D24"/>
    <mergeCell ref="B26:D26"/>
    <mergeCell ref="B28:D28"/>
  </mergeCells>
  <conditionalFormatting sqref="B21">
    <cfRule type="cellIs" dxfId="10" priority="1" operator="equal">
      <formula>"SÍ"</formula>
    </cfRule>
    <cfRule type="cellIs" dxfId="9" priority="2" operator="equal">
      <formula>"NO"</formula>
    </cfRule>
  </conditionalFormatting>
  <conditionalFormatting sqref="B23">
    <cfRule type="cellIs" dxfId="8" priority="7" operator="equal">
      <formula>"SÍ"</formula>
    </cfRule>
    <cfRule type="cellIs" dxfId="7" priority="8" operator="equal">
      <formula>"NO"</formula>
    </cfRule>
  </conditionalFormatting>
  <conditionalFormatting sqref="B26">
    <cfRule type="cellIs" dxfId="6" priority="5" operator="equal">
      <formula>"SÍ"</formula>
    </cfRule>
    <cfRule type="cellIs" dxfId="5" priority="6" operator="equal">
      <formula>"NO"</formula>
    </cfRule>
  </conditionalFormatting>
  <conditionalFormatting sqref="B28">
    <cfRule type="cellIs" dxfId="4" priority="3" operator="equal">
      <formula>"SÍ"</formula>
    </cfRule>
    <cfRule type="cellIs" dxfId="3" priority="4" operator="equal">
      <formula>"NO"</formula>
    </cfRule>
  </conditionalFormatting>
  <conditionalFormatting sqref="B32">
    <cfRule type="cellIs" dxfId="2" priority="9" operator="equal">
      <formula>"SÍ"</formula>
    </cfRule>
    <cfRule type="cellIs" dxfId="1" priority="10" operator="equal">
      <formula>"NO"</formula>
    </cfRule>
  </conditionalFormatting>
  <dataValidations count="2">
    <dataValidation type="list" allowBlank="1" showInputMessage="1" showErrorMessage="1" sqref="B10" xr:uid="{E22A1AE0-CBE0-48D7-8604-0FA257F992E5}">
      <formula1>"En papel, Telemática"</formula1>
    </dataValidation>
    <dataValidation type="list" allowBlank="1" showInputMessage="1" showErrorMessage="1" sqref="B32 B23 B26 B28 B21" xr:uid="{F5D82D99-8635-46F6-8F01-563C4C749D01}">
      <formula1>"SÍ, NO"</formula1>
    </dataValidation>
  </dataValidations>
  <hyperlinks>
    <hyperlink ref="B17" location="'A2 PIDE'!A1" display="VER PIDE" xr:uid="{82B8E168-F23A-4111-8A5D-D9DFC6B9E3B1}"/>
  </hyperlinks>
  <pageMargins left="0.7" right="0.7" top="0.84150000000000003" bottom="0.75" header="0.3" footer="0.3"/>
  <pageSetup paperSize="9" scale="42" orientation="portrait" r:id="rId1"/>
  <headerFooter>
    <oddHeader>&amp;L&amp;G&amp;C&amp;"Century Gothic,Negrita"
FICHA GO</oddHeader>
    <oddFooter>&amp;CR.DN.01.03 | Edición: 01 | Fecha: 24.03</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7CBFE-040E-430A-A33F-318EC7A80078}">
  <sheetPr>
    <outlinePr summaryBelow="0"/>
    <pageSetUpPr fitToPage="1"/>
  </sheetPr>
  <dimension ref="A1:N55"/>
  <sheetViews>
    <sheetView showGridLines="0" view="pageLayout" topLeftCell="B13" zoomScaleNormal="100" workbookViewId="0"/>
  </sheetViews>
  <sheetFormatPr baseColWidth="10" defaultColWidth="11.44140625" defaultRowHeight="13.2" outlineLevelRow="1" x14ac:dyDescent="0.25"/>
  <cols>
    <col min="1" max="1" width="2.6640625" style="83" hidden="1" customWidth="1"/>
    <col min="2" max="2" width="31" style="83" customWidth="1"/>
    <col min="3" max="3" width="13" style="83" bestFit="1" customWidth="1"/>
    <col min="4" max="4" width="11.44140625" style="83"/>
    <col min="5" max="5" width="14.44140625" style="83" bestFit="1" customWidth="1"/>
    <col min="6" max="6" width="15.6640625" style="83" customWidth="1"/>
    <col min="7" max="7" width="3.88671875" style="83" customWidth="1"/>
    <col min="8" max="8" width="25.88671875" style="83" customWidth="1"/>
    <col min="9" max="9" width="4.88671875" style="83" customWidth="1"/>
    <col min="10" max="10" width="16.88671875" style="83" customWidth="1"/>
    <col min="11" max="11" width="13.109375" style="83" customWidth="1"/>
    <col min="12" max="12" width="14.33203125" style="83" bestFit="1" customWidth="1"/>
    <col min="13" max="13" width="8.33203125" style="83" customWidth="1"/>
    <col min="14" max="14" width="0" style="83" hidden="1" customWidth="1"/>
    <col min="15" max="16384" width="11.44140625" style="83"/>
  </cols>
  <sheetData>
    <row r="1" spans="1:14" ht="20.399999999999999" x14ac:dyDescent="0.25">
      <c r="B1" s="179" t="s">
        <v>25</v>
      </c>
      <c r="C1" s="179"/>
      <c r="D1" s="179"/>
    </row>
    <row r="2" spans="1:14" ht="13.8" thickBot="1" x14ac:dyDescent="0.3">
      <c r="M2" s="84"/>
      <c r="N2" s="84"/>
    </row>
    <row r="3" spans="1:14" ht="13.8" thickBot="1" x14ac:dyDescent="0.3">
      <c r="C3" s="85" t="s">
        <v>106</v>
      </c>
      <c r="D3" s="86" t="s">
        <v>107</v>
      </c>
      <c r="E3" s="87" t="s">
        <v>108</v>
      </c>
      <c r="H3" s="88" t="s">
        <v>26</v>
      </c>
      <c r="I3" s="88"/>
      <c r="J3" s="144" t="s">
        <v>27</v>
      </c>
      <c r="L3" s="89"/>
      <c r="M3" s="84"/>
      <c r="N3" s="84"/>
    </row>
    <row r="4" spans="1:14" ht="21" thickBot="1" x14ac:dyDescent="0.3">
      <c r="A4" s="90"/>
      <c r="B4" s="127" t="s">
        <v>28</v>
      </c>
      <c r="C4" s="91"/>
      <c r="D4" s="92"/>
      <c r="E4" s="93">
        <f>SUM(E5:E29)</f>
        <v>896000</v>
      </c>
      <c r="H4" s="94">
        <f>'A1 Resumen'!B6</f>
        <v>2301270.84</v>
      </c>
      <c r="I4" s="142"/>
      <c r="J4" s="143">
        <v>0.22500000000000001</v>
      </c>
      <c r="L4" s="95"/>
      <c r="M4" s="84"/>
      <c r="N4" s="84"/>
    </row>
    <row r="5" spans="1:14" ht="13.8" outlineLevel="1" thickBot="1" x14ac:dyDescent="0.3">
      <c r="A5" s="96">
        <v>1</v>
      </c>
      <c r="B5" s="135" t="s">
        <v>29</v>
      </c>
      <c r="C5" s="97">
        <v>38</v>
      </c>
      <c r="D5" s="98">
        <v>1000</v>
      </c>
      <c r="E5" s="99">
        <f>C5*D5</f>
        <v>38000</v>
      </c>
      <c r="L5" s="100"/>
      <c r="M5" s="84"/>
      <c r="N5" s="101" t="e">
        <f>+#REF!*12/1.31</f>
        <v>#REF!</v>
      </c>
    </row>
    <row r="6" spans="1:14" ht="13.8" outlineLevel="1" thickBot="1" x14ac:dyDescent="0.3">
      <c r="A6" s="102">
        <v>2</v>
      </c>
      <c r="B6" s="136" t="s">
        <v>30</v>
      </c>
      <c r="C6" s="137">
        <v>38</v>
      </c>
      <c r="D6" s="137">
        <v>1000</v>
      </c>
      <c r="E6" s="103">
        <f>C6*D6</f>
        <v>38000</v>
      </c>
      <c r="H6" s="104" t="s">
        <v>31</v>
      </c>
      <c r="I6" s="105"/>
      <c r="J6" s="106">
        <f>+H4*(1-J4)</f>
        <v>1783484.9009999998</v>
      </c>
      <c r="L6" s="95"/>
      <c r="M6" s="84"/>
      <c r="N6" s="101" t="e">
        <f>+#REF!*12/1.31</f>
        <v>#REF!</v>
      </c>
    </row>
    <row r="7" spans="1:14" ht="13.8" outlineLevel="1" thickBot="1" x14ac:dyDescent="0.3">
      <c r="A7" s="102">
        <v>3</v>
      </c>
      <c r="B7" s="136" t="s">
        <v>30</v>
      </c>
      <c r="C7" s="137">
        <v>31</v>
      </c>
      <c r="D7" s="137">
        <v>1000</v>
      </c>
      <c r="E7" s="103">
        <f t="shared" ref="E7:E28" si="0">C7*D7</f>
        <v>31000</v>
      </c>
      <c r="L7" s="95"/>
      <c r="M7" s="84"/>
      <c r="N7" s="101" t="e">
        <f>+#REF!*12/1.31</f>
        <v>#REF!</v>
      </c>
    </row>
    <row r="8" spans="1:14" outlineLevel="1" x14ac:dyDescent="0.25">
      <c r="A8" s="102">
        <v>4</v>
      </c>
      <c r="B8" s="136" t="s">
        <v>30</v>
      </c>
      <c r="C8" s="137">
        <v>36</v>
      </c>
      <c r="D8" s="137">
        <v>1000</v>
      </c>
      <c r="E8" s="103">
        <f t="shared" si="0"/>
        <v>36000</v>
      </c>
      <c r="H8" s="107" t="s">
        <v>112</v>
      </c>
      <c r="I8" s="108"/>
      <c r="J8" s="109" t="s">
        <v>113</v>
      </c>
      <c r="K8" s="95"/>
      <c r="L8" s="95"/>
      <c r="M8" s="84"/>
      <c r="N8" s="101" t="e">
        <f>+#REF!*12/1.31</f>
        <v>#REF!</v>
      </c>
    </row>
    <row r="9" spans="1:14" outlineLevel="1" x14ac:dyDescent="0.25">
      <c r="A9" s="102">
        <v>5</v>
      </c>
      <c r="B9" s="136" t="s">
        <v>30</v>
      </c>
      <c r="C9" s="137">
        <v>23</v>
      </c>
      <c r="D9" s="137">
        <v>1000</v>
      </c>
      <c r="E9" s="103">
        <f t="shared" si="0"/>
        <v>23000</v>
      </c>
      <c r="H9" s="110" t="s">
        <v>28</v>
      </c>
      <c r="I9" s="111"/>
      <c r="J9" s="112">
        <f>VLOOKUP(H9,$B$4:$E$54,4,FALSE)</f>
        <v>896000</v>
      </c>
      <c r="K9" s="95"/>
      <c r="L9" s="95"/>
      <c r="M9" s="84"/>
      <c r="N9" s="101" t="e">
        <f>+#REF!*12/1.31</f>
        <v>#REF!</v>
      </c>
    </row>
    <row r="10" spans="1:14" outlineLevel="1" x14ac:dyDescent="0.25">
      <c r="A10" s="102">
        <v>6</v>
      </c>
      <c r="B10" s="136" t="s">
        <v>30</v>
      </c>
      <c r="C10" s="137">
        <v>17</v>
      </c>
      <c r="D10" s="137">
        <v>1000</v>
      </c>
      <c r="E10" s="103">
        <f t="shared" si="0"/>
        <v>17000</v>
      </c>
      <c r="H10" s="110" t="s">
        <v>32</v>
      </c>
      <c r="I10" s="111"/>
      <c r="J10" s="112">
        <f>VLOOKUP(H10,B4:E54,4,FALSE)</f>
        <v>152000</v>
      </c>
      <c r="K10" s="95"/>
      <c r="L10" s="95"/>
      <c r="M10" s="84"/>
      <c r="N10" s="101" t="e">
        <f>+#REF!*12/1.31</f>
        <v>#REF!</v>
      </c>
    </row>
    <row r="11" spans="1:14" outlineLevel="1" x14ac:dyDescent="0.25">
      <c r="A11" s="102">
        <v>7</v>
      </c>
      <c r="B11" s="136" t="s">
        <v>33</v>
      </c>
      <c r="C11" s="137">
        <f>10+2*17</f>
        <v>44</v>
      </c>
      <c r="D11" s="137">
        <v>1000</v>
      </c>
      <c r="E11" s="103">
        <f t="shared" si="0"/>
        <v>44000</v>
      </c>
      <c r="H11" s="110" t="s">
        <v>34</v>
      </c>
      <c r="I11" s="111"/>
      <c r="J11" s="112">
        <f>VLOOKUP(H11,B5:E55,4,FALSE)</f>
        <v>76000</v>
      </c>
      <c r="K11" s="95"/>
      <c r="L11" s="95"/>
      <c r="M11" s="84"/>
      <c r="N11" s="101" t="e">
        <f>+#REF!*12/1.31</f>
        <v>#REF!</v>
      </c>
    </row>
    <row r="12" spans="1:14" outlineLevel="1" x14ac:dyDescent="0.25">
      <c r="A12" s="102">
        <v>8</v>
      </c>
      <c r="B12" s="136" t="s">
        <v>33</v>
      </c>
      <c r="C12" s="137">
        <v>34</v>
      </c>
      <c r="D12" s="137">
        <v>1000</v>
      </c>
      <c r="E12" s="103">
        <f t="shared" si="0"/>
        <v>34000</v>
      </c>
      <c r="H12" s="110" t="s">
        <v>35</v>
      </c>
      <c r="I12" s="111"/>
      <c r="J12" s="112">
        <f>VLOOKUP(H12,B7:E55,4,FALSE)</f>
        <v>85003</v>
      </c>
      <c r="K12" s="95"/>
      <c r="L12" s="95"/>
      <c r="M12" s="84"/>
      <c r="N12" s="101" t="e">
        <f>+#REF!*12/1.31</f>
        <v>#REF!</v>
      </c>
    </row>
    <row r="13" spans="1:14" outlineLevel="1" x14ac:dyDescent="0.25">
      <c r="A13" s="102">
        <v>9</v>
      </c>
      <c r="B13" s="136" t="s">
        <v>33</v>
      </c>
      <c r="C13" s="137">
        <v>27</v>
      </c>
      <c r="D13" s="137">
        <v>1000</v>
      </c>
      <c r="E13" s="103">
        <f t="shared" si="0"/>
        <v>27000</v>
      </c>
      <c r="H13" s="110" t="s">
        <v>36</v>
      </c>
      <c r="I13" s="111"/>
      <c r="J13" s="112">
        <f>VLOOKUP(H13,B8:E55,4,FALSE)</f>
        <v>70002</v>
      </c>
      <c r="K13" s="95"/>
      <c r="L13" s="95"/>
      <c r="M13" s="84"/>
      <c r="N13" s="101" t="e">
        <f>+#REF!*12/1.31</f>
        <v>#REF!</v>
      </c>
    </row>
    <row r="14" spans="1:14" ht="13.8" outlineLevel="1" x14ac:dyDescent="0.25">
      <c r="A14" s="102">
        <v>10</v>
      </c>
      <c r="B14" s="136" t="s">
        <v>33</v>
      </c>
      <c r="C14" s="137">
        <v>38</v>
      </c>
      <c r="D14" s="137">
        <v>1000</v>
      </c>
      <c r="E14" s="103">
        <f t="shared" si="0"/>
        <v>38000</v>
      </c>
      <c r="H14" s="113" t="s">
        <v>111</v>
      </c>
      <c r="I14" s="111"/>
      <c r="J14" s="147">
        <f>SUM(J8:J13)</f>
        <v>1279005</v>
      </c>
      <c r="K14" s="95"/>
      <c r="L14" s="95"/>
      <c r="M14" s="84"/>
      <c r="N14" s="101" t="e">
        <f>+#REF!*12/1.31</f>
        <v>#REF!</v>
      </c>
    </row>
    <row r="15" spans="1:14" outlineLevel="1" x14ac:dyDescent="0.25">
      <c r="A15" s="102">
        <v>11</v>
      </c>
      <c r="B15" s="136" t="s">
        <v>33</v>
      </c>
      <c r="C15" s="137">
        <v>38</v>
      </c>
      <c r="D15" s="137">
        <v>1000</v>
      </c>
      <c r="E15" s="103">
        <f t="shared" si="0"/>
        <v>38000</v>
      </c>
      <c r="H15" s="110" t="s">
        <v>109</v>
      </c>
      <c r="I15" s="114">
        <v>0.1</v>
      </c>
      <c r="J15" s="112">
        <f>PRODUCT(I15,J6)</f>
        <v>178348.4901</v>
      </c>
      <c r="K15" s="95"/>
      <c r="L15" s="95"/>
      <c r="M15" s="84"/>
      <c r="N15" s="101" t="e">
        <f>+#REF!*12/1.31</f>
        <v>#REF!</v>
      </c>
    </row>
    <row r="16" spans="1:14" outlineLevel="1" x14ac:dyDescent="0.25">
      <c r="A16" s="102">
        <v>12</v>
      </c>
      <c r="B16" s="136" t="s">
        <v>33</v>
      </c>
      <c r="C16" s="137">
        <v>38</v>
      </c>
      <c r="D16" s="137">
        <v>1000</v>
      </c>
      <c r="E16" s="103">
        <f t="shared" si="0"/>
        <v>38000</v>
      </c>
      <c r="H16" s="110" t="s">
        <v>110</v>
      </c>
      <c r="I16" s="114">
        <v>0.05</v>
      </c>
      <c r="J16" s="112">
        <f>PRODUCT(I16,J6)</f>
        <v>89174.245049999998</v>
      </c>
      <c r="K16" s="95"/>
      <c r="L16" s="95"/>
      <c r="M16" s="84"/>
    </row>
    <row r="17" spans="1:13" ht="13.8" outlineLevel="1" thickBot="1" x14ac:dyDescent="0.3">
      <c r="A17" s="102">
        <v>13</v>
      </c>
      <c r="B17" s="136" t="s">
        <v>33</v>
      </c>
      <c r="C17" s="137">
        <v>38</v>
      </c>
      <c r="D17" s="137">
        <v>1000</v>
      </c>
      <c r="E17" s="103">
        <f t="shared" si="0"/>
        <v>38000</v>
      </c>
      <c r="H17" s="115"/>
      <c r="I17" s="111"/>
      <c r="J17" s="116"/>
      <c r="L17" s="95"/>
      <c r="M17" s="84"/>
    </row>
    <row r="18" spans="1:13" ht="14.4" outlineLevel="1" thickBot="1" x14ac:dyDescent="0.3">
      <c r="A18" s="102">
        <v>14</v>
      </c>
      <c r="B18" s="136" t="s">
        <v>33</v>
      </c>
      <c r="C18" s="137">
        <v>38</v>
      </c>
      <c r="D18" s="137">
        <v>1000</v>
      </c>
      <c r="E18" s="103">
        <f t="shared" si="0"/>
        <v>38000</v>
      </c>
      <c r="H18" s="113" t="s">
        <v>37</v>
      </c>
      <c r="I18" s="111"/>
      <c r="J18" s="145">
        <f>J14-J15-J16</f>
        <v>1011482.2648499999</v>
      </c>
      <c r="M18" s="84"/>
    </row>
    <row r="19" spans="1:13" ht="14.4" outlineLevel="1" thickBot="1" x14ac:dyDescent="0.3">
      <c r="A19" s="102">
        <v>15</v>
      </c>
      <c r="B19" s="136" t="s">
        <v>33</v>
      </c>
      <c r="C19" s="137">
        <v>38</v>
      </c>
      <c r="D19" s="137">
        <v>1000</v>
      </c>
      <c r="E19" s="103">
        <f t="shared" si="0"/>
        <v>38000</v>
      </c>
      <c r="H19" s="117" t="s">
        <v>38</v>
      </c>
      <c r="I19" s="118"/>
      <c r="J19" s="146">
        <f>+J18/J6</f>
        <v>0.56713811498087918</v>
      </c>
    </row>
    <row r="20" spans="1:13" outlineLevel="1" x14ac:dyDescent="0.25">
      <c r="A20" s="102">
        <v>16</v>
      </c>
      <c r="B20" s="136" t="s">
        <v>33</v>
      </c>
      <c r="C20" s="137">
        <v>38</v>
      </c>
      <c r="D20" s="137">
        <v>1000</v>
      </c>
      <c r="E20" s="103">
        <f t="shared" si="0"/>
        <v>38000</v>
      </c>
    </row>
    <row r="21" spans="1:13" outlineLevel="1" x14ac:dyDescent="0.25">
      <c r="A21" s="102">
        <v>17</v>
      </c>
      <c r="B21" s="136" t="s">
        <v>33</v>
      </c>
      <c r="C21" s="137">
        <v>38</v>
      </c>
      <c r="D21" s="137">
        <v>1000</v>
      </c>
      <c r="E21" s="103">
        <f t="shared" si="0"/>
        <v>38000</v>
      </c>
      <c r="H21" s="119"/>
    </row>
    <row r="22" spans="1:13" outlineLevel="1" x14ac:dyDescent="0.25">
      <c r="A22" s="102">
        <v>18</v>
      </c>
      <c r="B22" s="136" t="s">
        <v>33</v>
      </c>
      <c r="C22" s="137">
        <v>38</v>
      </c>
      <c r="D22" s="137">
        <v>1000</v>
      </c>
      <c r="E22" s="103">
        <f t="shared" si="0"/>
        <v>38000</v>
      </c>
    </row>
    <row r="23" spans="1:13" outlineLevel="1" x14ac:dyDescent="0.25">
      <c r="A23" s="102">
        <v>19</v>
      </c>
      <c r="B23" s="136" t="s">
        <v>33</v>
      </c>
      <c r="C23" s="137">
        <v>38</v>
      </c>
      <c r="D23" s="137">
        <v>1000</v>
      </c>
      <c r="E23" s="103">
        <f t="shared" si="0"/>
        <v>38000</v>
      </c>
    </row>
    <row r="24" spans="1:13" outlineLevel="1" x14ac:dyDescent="0.25">
      <c r="A24" s="102">
        <v>20</v>
      </c>
      <c r="B24" s="136" t="s">
        <v>33</v>
      </c>
      <c r="C24" s="137">
        <v>38</v>
      </c>
      <c r="D24" s="137">
        <v>1000</v>
      </c>
      <c r="E24" s="103">
        <f t="shared" si="0"/>
        <v>38000</v>
      </c>
    </row>
    <row r="25" spans="1:13" outlineLevel="1" x14ac:dyDescent="0.25">
      <c r="A25" s="102">
        <v>21</v>
      </c>
      <c r="B25" s="136" t="s">
        <v>33</v>
      </c>
      <c r="C25" s="137">
        <v>38</v>
      </c>
      <c r="D25" s="137">
        <v>1000</v>
      </c>
      <c r="E25" s="103">
        <f t="shared" si="0"/>
        <v>38000</v>
      </c>
    </row>
    <row r="26" spans="1:13" outlineLevel="1" x14ac:dyDescent="0.25">
      <c r="A26" s="102">
        <v>22</v>
      </c>
      <c r="B26" s="136" t="s">
        <v>39</v>
      </c>
      <c r="C26" s="137">
        <v>38</v>
      </c>
      <c r="D26" s="137">
        <v>1000</v>
      </c>
      <c r="E26" s="103">
        <f t="shared" si="0"/>
        <v>38000</v>
      </c>
    </row>
    <row r="27" spans="1:13" outlineLevel="1" x14ac:dyDescent="0.25">
      <c r="A27" s="102">
        <v>23</v>
      </c>
      <c r="B27" s="136" t="s">
        <v>40</v>
      </c>
      <c r="C27" s="137">
        <v>38</v>
      </c>
      <c r="D27" s="137">
        <v>1000</v>
      </c>
      <c r="E27" s="103">
        <f t="shared" si="0"/>
        <v>38000</v>
      </c>
      <c r="J27" s="120"/>
    </row>
    <row r="28" spans="1:13" outlineLevel="1" x14ac:dyDescent="0.25">
      <c r="A28" s="102">
        <v>24</v>
      </c>
      <c r="B28" s="136" t="s">
        <v>41</v>
      </c>
      <c r="C28" s="137">
        <v>38</v>
      </c>
      <c r="D28" s="137">
        <v>1000</v>
      </c>
      <c r="E28" s="103">
        <f t="shared" si="0"/>
        <v>38000</v>
      </c>
      <c r="J28" s="121"/>
    </row>
    <row r="29" spans="1:13" ht="13.8" outlineLevel="1" thickBot="1" x14ac:dyDescent="0.3">
      <c r="A29" s="102">
        <v>24</v>
      </c>
      <c r="B29" s="136" t="s">
        <v>42</v>
      </c>
      <c r="C29" s="137">
        <v>38</v>
      </c>
      <c r="D29" s="137">
        <v>1000</v>
      </c>
      <c r="E29" s="103">
        <f>C29*D29</f>
        <v>38000</v>
      </c>
      <c r="J29" s="121"/>
    </row>
    <row r="30" spans="1:13" ht="21" thickBot="1" x14ac:dyDescent="0.3">
      <c r="A30" s="90"/>
      <c r="B30" s="127" t="s">
        <v>32</v>
      </c>
      <c r="C30" s="122"/>
      <c r="D30" s="123"/>
      <c r="E30" s="124">
        <f>SUM(E31:E35)</f>
        <v>152000</v>
      </c>
      <c r="J30" s="121"/>
    </row>
    <row r="31" spans="1:13" outlineLevel="1" x14ac:dyDescent="0.25">
      <c r="A31" s="102"/>
      <c r="B31" s="136" t="s">
        <v>43</v>
      </c>
      <c r="C31" s="137">
        <v>38</v>
      </c>
      <c r="D31" s="137">
        <v>1000</v>
      </c>
      <c r="E31" s="103">
        <f>C31*D31</f>
        <v>38000</v>
      </c>
      <c r="J31" s="121"/>
    </row>
    <row r="32" spans="1:13" outlineLevel="1" x14ac:dyDescent="0.25">
      <c r="A32" s="102"/>
      <c r="B32" s="136" t="s">
        <v>44</v>
      </c>
      <c r="C32" s="137">
        <v>38</v>
      </c>
      <c r="D32" s="137">
        <v>1000</v>
      </c>
      <c r="E32" s="103">
        <f t="shared" ref="E32:E34" si="1">C32*D32</f>
        <v>38000</v>
      </c>
      <c r="J32" s="121"/>
    </row>
    <row r="33" spans="1:12" outlineLevel="1" x14ac:dyDescent="0.25">
      <c r="A33" s="102"/>
      <c r="B33" s="136" t="s">
        <v>45</v>
      </c>
      <c r="C33" s="137">
        <v>38</v>
      </c>
      <c r="D33" s="137">
        <v>1000</v>
      </c>
      <c r="E33" s="103">
        <f t="shared" si="1"/>
        <v>38000</v>
      </c>
      <c r="J33" s="121"/>
    </row>
    <row r="34" spans="1:12" outlineLevel="1" x14ac:dyDescent="0.25">
      <c r="A34" s="102"/>
      <c r="B34" s="136" t="s">
        <v>46</v>
      </c>
      <c r="C34" s="137">
        <v>38</v>
      </c>
      <c r="D34" s="137">
        <v>1000</v>
      </c>
      <c r="E34" s="103">
        <f t="shared" si="1"/>
        <v>38000</v>
      </c>
      <c r="J34" s="121"/>
    </row>
    <row r="35" spans="1:12" ht="13.8" outlineLevel="1" thickBot="1" x14ac:dyDescent="0.3">
      <c r="A35" s="102"/>
      <c r="B35" s="136" t="s">
        <v>47</v>
      </c>
      <c r="C35" s="137">
        <v>0</v>
      </c>
      <c r="D35" s="137">
        <v>0</v>
      </c>
      <c r="E35" s="103">
        <f>C35*D35</f>
        <v>0</v>
      </c>
      <c r="J35" s="121"/>
    </row>
    <row r="36" spans="1:12" ht="21" thickBot="1" x14ac:dyDescent="0.3">
      <c r="A36" s="90"/>
      <c r="B36" s="127" t="s">
        <v>34</v>
      </c>
      <c r="C36" s="122"/>
      <c r="D36" s="123"/>
      <c r="E36" s="124">
        <f>SUM(E37:E41)</f>
        <v>76000</v>
      </c>
      <c r="J36" s="121"/>
    </row>
    <row r="37" spans="1:12" outlineLevel="1" x14ac:dyDescent="0.25">
      <c r="A37" s="90"/>
      <c r="B37" s="135" t="s">
        <v>48</v>
      </c>
      <c r="C37" s="98">
        <v>38</v>
      </c>
      <c r="D37" s="98">
        <v>1000</v>
      </c>
      <c r="E37" s="103">
        <f>C37*D37</f>
        <v>38000</v>
      </c>
      <c r="J37" s="121"/>
    </row>
    <row r="38" spans="1:12" outlineLevel="1" x14ac:dyDescent="0.25">
      <c r="A38" s="90"/>
      <c r="B38" s="136" t="s">
        <v>49</v>
      </c>
      <c r="C38" s="137">
        <v>38</v>
      </c>
      <c r="D38" s="137">
        <v>1000</v>
      </c>
      <c r="E38" s="103">
        <f t="shared" ref="E38:E40" si="2">C38*D38</f>
        <v>38000</v>
      </c>
    </row>
    <row r="39" spans="1:12" outlineLevel="1" x14ac:dyDescent="0.25">
      <c r="A39" s="90"/>
      <c r="B39" s="136" t="s">
        <v>47</v>
      </c>
      <c r="C39" s="137">
        <v>0</v>
      </c>
      <c r="D39" s="137">
        <v>0</v>
      </c>
      <c r="E39" s="103">
        <f t="shared" si="2"/>
        <v>0</v>
      </c>
    </row>
    <row r="40" spans="1:12" outlineLevel="1" x14ac:dyDescent="0.25">
      <c r="A40" s="90"/>
      <c r="B40" s="136" t="s">
        <v>47</v>
      </c>
      <c r="C40" s="137">
        <v>0</v>
      </c>
      <c r="D40" s="137">
        <v>0</v>
      </c>
      <c r="E40" s="103">
        <f t="shared" si="2"/>
        <v>0</v>
      </c>
    </row>
    <row r="41" spans="1:12" ht="13.8" outlineLevel="1" thickBot="1" x14ac:dyDescent="0.3">
      <c r="A41" s="90"/>
      <c r="B41" s="138" t="s">
        <v>47</v>
      </c>
      <c r="C41" s="125">
        <v>0</v>
      </c>
      <c r="D41" s="125">
        <v>0</v>
      </c>
      <c r="E41" s="103">
        <f>C41*D41</f>
        <v>0</v>
      </c>
      <c r="K41" s="126"/>
    </row>
    <row r="42" spans="1:12" ht="21" thickBot="1" x14ac:dyDescent="0.3">
      <c r="A42" s="90"/>
      <c r="B42" s="127" t="s">
        <v>36</v>
      </c>
      <c r="C42" s="128"/>
      <c r="D42" s="128"/>
      <c r="E42" s="124">
        <f>SUM(E43:E47)</f>
        <v>70002</v>
      </c>
      <c r="L42" s="129"/>
    </row>
    <row r="43" spans="1:12" outlineLevel="1" x14ac:dyDescent="0.25">
      <c r="A43" s="90"/>
      <c r="B43" s="139" t="s">
        <v>50</v>
      </c>
      <c r="C43" s="137">
        <v>1</v>
      </c>
      <c r="D43" s="137">
        <v>20000</v>
      </c>
      <c r="E43" s="103">
        <f>C43*D43</f>
        <v>20000</v>
      </c>
      <c r="H43" s="130"/>
      <c r="I43" s="131"/>
      <c r="J43" s="132"/>
      <c r="L43" s="129"/>
    </row>
    <row r="44" spans="1:12" outlineLevel="1" x14ac:dyDescent="0.25">
      <c r="A44" s="90"/>
      <c r="B44" s="139" t="s">
        <v>51</v>
      </c>
      <c r="C44" s="137">
        <v>1</v>
      </c>
      <c r="D44" s="137">
        <f>30000+10000</f>
        <v>40000</v>
      </c>
      <c r="E44" s="103">
        <f t="shared" ref="E44:E46" si="3">C44*D44</f>
        <v>40000</v>
      </c>
      <c r="L44" s="129"/>
    </row>
    <row r="45" spans="1:12" outlineLevel="1" x14ac:dyDescent="0.25">
      <c r="A45" s="90"/>
      <c r="B45" s="139" t="s">
        <v>52</v>
      </c>
      <c r="C45" s="137">
        <v>1</v>
      </c>
      <c r="D45" s="137">
        <v>10000</v>
      </c>
      <c r="E45" s="103">
        <f t="shared" si="3"/>
        <v>10000</v>
      </c>
      <c r="G45" s="133" t="s">
        <v>53</v>
      </c>
      <c r="H45" s="133"/>
      <c r="I45" s="133"/>
    </row>
    <row r="46" spans="1:12" outlineLevel="1" x14ac:dyDescent="0.25">
      <c r="A46" s="90"/>
      <c r="B46" s="139" t="s">
        <v>47</v>
      </c>
      <c r="C46" s="137">
        <v>1</v>
      </c>
      <c r="D46" s="137">
        <v>1</v>
      </c>
      <c r="E46" s="103">
        <f t="shared" si="3"/>
        <v>1</v>
      </c>
    </row>
    <row r="47" spans="1:12" ht="13.8" outlineLevel="1" thickBot="1" x14ac:dyDescent="0.3">
      <c r="A47" s="90"/>
      <c r="B47" s="140" t="s">
        <v>47</v>
      </c>
      <c r="C47" s="125">
        <v>1</v>
      </c>
      <c r="D47" s="125">
        <v>1</v>
      </c>
      <c r="E47" s="103">
        <f>C47*D47</f>
        <v>1</v>
      </c>
    </row>
    <row r="48" spans="1:12" ht="21" thickBot="1" x14ac:dyDescent="0.3">
      <c r="A48" s="90"/>
      <c r="B48" s="127" t="s">
        <v>35</v>
      </c>
      <c r="C48" s="128"/>
      <c r="D48" s="128"/>
      <c r="E48" s="124">
        <f>SUM(E49:E54)</f>
        <v>85003</v>
      </c>
    </row>
    <row r="49" spans="1:5" outlineLevel="1" x14ac:dyDescent="0.25">
      <c r="A49" s="90"/>
      <c r="B49" s="141" t="s">
        <v>54</v>
      </c>
      <c r="C49" s="98">
        <v>1</v>
      </c>
      <c r="D49" s="98">
        <f>0.75*50000</f>
        <v>37500</v>
      </c>
      <c r="E49" s="103">
        <f>C49*D49</f>
        <v>37500</v>
      </c>
    </row>
    <row r="50" spans="1:5" outlineLevel="1" x14ac:dyDescent="0.25">
      <c r="A50" s="90"/>
      <c r="B50" s="139" t="s">
        <v>55</v>
      </c>
      <c r="C50" s="137">
        <v>1</v>
      </c>
      <c r="D50" s="137">
        <f>500*23</f>
        <v>11500</v>
      </c>
      <c r="E50" s="103">
        <f t="shared" ref="E50:E52" si="4">C50*D50</f>
        <v>11500</v>
      </c>
    </row>
    <row r="51" spans="1:5" outlineLevel="1" x14ac:dyDescent="0.25">
      <c r="A51" s="90"/>
      <c r="B51" s="139" t="s">
        <v>56</v>
      </c>
      <c r="C51" s="137">
        <v>1</v>
      </c>
      <c r="D51" s="137">
        <v>36000</v>
      </c>
      <c r="E51" s="103">
        <f t="shared" si="4"/>
        <v>36000</v>
      </c>
    </row>
    <row r="52" spans="1:5" outlineLevel="1" x14ac:dyDescent="0.25">
      <c r="A52" s="90"/>
      <c r="B52" s="139" t="s">
        <v>47</v>
      </c>
      <c r="C52" s="137">
        <v>1</v>
      </c>
      <c r="D52" s="137">
        <v>1</v>
      </c>
      <c r="E52" s="103">
        <f t="shared" si="4"/>
        <v>1</v>
      </c>
    </row>
    <row r="53" spans="1:5" outlineLevel="1" x14ac:dyDescent="0.25">
      <c r="A53" s="90"/>
      <c r="B53" s="139" t="s">
        <v>47</v>
      </c>
      <c r="C53" s="137">
        <v>1</v>
      </c>
      <c r="D53" s="137">
        <v>1</v>
      </c>
      <c r="E53" s="103">
        <f>C53*D53</f>
        <v>1</v>
      </c>
    </row>
    <row r="54" spans="1:5" ht="13.8" outlineLevel="1" thickBot="1" x14ac:dyDescent="0.3">
      <c r="A54" s="90"/>
      <c r="B54" s="140" t="s">
        <v>47</v>
      </c>
      <c r="C54" s="125">
        <v>1</v>
      </c>
      <c r="D54" s="125">
        <v>1</v>
      </c>
      <c r="E54" s="134">
        <f>C54*D54</f>
        <v>1</v>
      </c>
    </row>
    <row r="55" spans="1:5" collapsed="1" x14ac:dyDescent="0.25"/>
  </sheetData>
  <mergeCells count="1">
    <mergeCell ref="B1:D1"/>
  </mergeCells>
  <pageMargins left="0.70866141732283472" right="0.70866141732283472" top="1.0698333333333334" bottom="0.74803149606299213" header="0.31496062992125984" footer="0.31496062992125984"/>
  <pageSetup paperSize="8" scale="93" orientation="landscape" r:id="rId1"/>
  <headerFooter>
    <oddHeader>&amp;L&amp;G&amp;C&amp;"Century Gothic,Negrita"
FICHA GO</oddHeader>
    <oddFooter>&amp;CR.DN.01.03 | Edición: 01 | Fecha: 24.03</oddFooter>
  </headerFooter>
  <ignoredErrors>
    <ignoredError sqref="E48" formula="1"/>
  </ignoredError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287CC-98F7-4DFB-9940-91626473B8FC}">
  <dimension ref="A1:E35"/>
  <sheetViews>
    <sheetView showGridLines="0" tabSelected="1" showWhiteSpace="0" view="pageLayout" topLeftCell="A6" zoomScale="70" zoomScaleNormal="90" zoomScalePageLayoutView="70" workbookViewId="0">
      <selection activeCell="G13" sqref="G13"/>
    </sheetView>
  </sheetViews>
  <sheetFormatPr baseColWidth="10" defaultColWidth="11.44140625" defaultRowHeight="13.2" x14ac:dyDescent="0.25"/>
  <cols>
    <col min="1" max="1" width="31.33203125" customWidth="1"/>
    <col min="2" max="3" width="30.6640625" customWidth="1"/>
    <col min="4" max="4" width="39.5546875" customWidth="1"/>
    <col min="5" max="5" width="14.44140625" bestFit="1" customWidth="1"/>
  </cols>
  <sheetData>
    <row r="1" spans="1:4" ht="20.399999999999999" x14ac:dyDescent="0.25">
      <c r="A1" s="179" t="s">
        <v>57</v>
      </c>
      <c r="B1" s="179"/>
      <c r="C1" s="179"/>
      <c r="D1" s="179"/>
    </row>
    <row r="2" spans="1:4" ht="10.5" customHeight="1" thickBot="1" x14ac:dyDescent="0.3"/>
    <row r="3" spans="1:4" ht="25.2" customHeight="1" x14ac:dyDescent="0.25">
      <c r="A3" s="1" t="s">
        <v>1</v>
      </c>
      <c r="B3" s="167">
        <f>'A1 Resumen'!B3</f>
        <v>541418</v>
      </c>
      <c r="C3" s="168"/>
      <c r="D3" s="169"/>
    </row>
    <row r="4" spans="1:4" ht="25.2" customHeight="1" x14ac:dyDescent="0.25">
      <c r="A4" s="2" t="s">
        <v>2</v>
      </c>
      <c r="B4" s="170" t="str">
        <f>'A1 Resumen'!B4</f>
        <v>Consultoría y asistencia para el control de las obras del proyecto de construcción de plataforma de la conexión de las Líneas de alta velocidad Madrid-Valladolid y Madrid-Olmedo-Zamora-Galicia en el entorno de Olmedo (Valladolid). Fase I</v>
      </c>
      <c r="C4" s="171"/>
      <c r="D4" s="172"/>
    </row>
    <row r="5" spans="1:4" ht="25.2" customHeight="1" x14ac:dyDescent="0.25">
      <c r="A5" s="2" t="s">
        <v>3</v>
      </c>
      <c r="B5" s="170" t="str">
        <f>'A1 Resumen'!B5</f>
        <v>ADIF Alta Velocidad - Presidencia</v>
      </c>
      <c r="C5" s="171"/>
      <c r="D5" s="172"/>
    </row>
    <row r="6" spans="1:4" ht="25.2" customHeight="1" x14ac:dyDescent="0.25">
      <c r="A6" s="2" t="s">
        <v>58</v>
      </c>
      <c r="B6" s="170" t="s">
        <v>120</v>
      </c>
      <c r="C6" s="171"/>
      <c r="D6" s="172"/>
    </row>
    <row r="7" spans="1:4" ht="30.6" customHeight="1" x14ac:dyDescent="0.25">
      <c r="A7" s="16" t="s">
        <v>59</v>
      </c>
      <c r="B7" s="14">
        <f>'A1 Resumen'!B6</f>
        <v>2301270.84</v>
      </c>
      <c r="C7" s="73" t="s">
        <v>60</v>
      </c>
      <c r="D7" s="13">
        <f>B7*1.21</f>
        <v>2784537.7163999998</v>
      </c>
    </row>
    <row r="8" spans="1:4" ht="25.2" customHeight="1" x14ac:dyDescent="0.25">
      <c r="A8" s="16" t="s">
        <v>61</v>
      </c>
      <c r="B8" s="170" t="str">
        <f>'A1 Resumen'!B10</f>
        <v>Telemática</v>
      </c>
      <c r="C8" s="171"/>
      <c r="D8" s="172"/>
    </row>
    <row r="9" spans="1:4" ht="25.2" customHeight="1" x14ac:dyDescent="0.25">
      <c r="A9" s="2" t="s">
        <v>62</v>
      </c>
      <c r="B9" s="170" t="s">
        <v>119</v>
      </c>
      <c r="C9" s="171"/>
      <c r="D9" s="172"/>
    </row>
    <row r="10" spans="1:4" ht="82.8" customHeight="1" thickBot="1" x14ac:dyDescent="0.3">
      <c r="A10" s="10" t="s">
        <v>63</v>
      </c>
      <c r="B10" s="192" t="s">
        <v>131</v>
      </c>
      <c r="C10" s="193"/>
      <c r="D10" s="194"/>
    </row>
    <row r="11" spans="1:4" ht="13.8" thickBot="1" x14ac:dyDescent="0.3">
      <c r="A11" s="11"/>
      <c r="B11" s="11"/>
      <c r="C11" s="11"/>
      <c r="D11" s="11"/>
    </row>
    <row r="12" spans="1:4" ht="25.2" customHeight="1" x14ac:dyDescent="0.25">
      <c r="A12" s="184" t="s">
        <v>64</v>
      </c>
      <c r="B12" s="80" t="s">
        <v>65</v>
      </c>
      <c r="C12" s="81" t="s">
        <v>66</v>
      </c>
      <c r="D12" s="82" t="s">
        <v>67</v>
      </c>
    </row>
    <row r="13" spans="1:4" ht="25.2" customHeight="1" thickBot="1" x14ac:dyDescent="0.3">
      <c r="A13" s="185"/>
      <c r="B13" s="71" t="s">
        <v>118</v>
      </c>
      <c r="C13" s="71" t="s">
        <v>68</v>
      </c>
      <c r="D13" s="71" t="s">
        <v>69</v>
      </c>
    </row>
    <row r="14" spans="1:4" ht="13.8" thickBot="1" x14ac:dyDescent="0.3">
      <c r="A14" s="15"/>
      <c r="B14" s="15"/>
      <c r="C14" s="15"/>
      <c r="D14" s="15"/>
    </row>
    <row r="15" spans="1:4" ht="148.80000000000001" customHeight="1" x14ac:dyDescent="0.25">
      <c r="A15" s="7" t="s">
        <v>8</v>
      </c>
      <c r="B15" s="167" t="str">
        <f>'A1 Resumen'!B12</f>
        <v>El volumen anual de negocios del licitador o candidato, que referido al año de mayor volumen de negocio de los tres últimos concluidos deberá ser al menos una vez y media el valor anual medio del Contrato: 1.428.375 €
El volumen anual de negocios del licitador o candidato se acreditará por medio de sus cuentas anuales aprobadas y depositadas en el Registro Mercantil, si el empresario estuviera inscrito en dicho registro, y en caso contrario por las depositadas en el registro oficial en que deba estar inscrito. Los empresarios individuales no inscritos en el Registro
Mercantil acreditarán su volumen anual de negocios mediante sus libros de inventarios y cuentas anuales legalizados por el Registro Mercantil. En las U.T.E se contabilizará el volumen anual de negocios como la suma del volumen de negocio de cada uno de los componentes.</v>
      </c>
      <c r="C15" s="168"/>
      <c r="D15" s="169"/>
    </row>
    <row r="16" spans="1:4" ht="172.2" customHeight="1" thickBot="1" x14ac:dyDescent="0.3">
      <c r="A16" s="4" t="s">
        <v>9</v>
      </c>
      <c r="B16" s="149" t="str">
        <f>'A1 Resumen'!B13</f>
        <v>El licitador mejor clasificado deberá presentar una relación suscrita por un responsable legal de la empresa en la que se recojan los principales servicios o trabajos realizados en los últimos tres años, de igual o similar naturaleza al que corresponde el objeto del contrato.
El requisito mínimo será que el importe anual acumulado en el año de mayor ejecución sea igual o superior al 70% de la anualidad media del contrato: 666.575 €
Se estará en disposición vincular, como mínimo, a la ejecución del contrato el siguiente personal técnico: Responsable de los trabajos / Jefe de Unidad de la Asistencia Técnica; Jefe de Oficina Técnica; Jefe de Calidad; Jefe de Topografía; 2 Topógrafos de obra; Responsable BIM/Supervisor BIM del adjudicatario del Contrato; Gestor de la información/Coordinador BIM / Coordinador BIM de disciplinas, del adjudicatario del Contrato y Modelador BIM disciplinas, del adjudicatario del Contrato</v>
      </c>
      <c r="C16" s="150"/>
      <c r="D16" s="151"/>
    </row>
    <row r="17" spans="1:5" ht="13.8" thickBot="1" x14ac:dyDescent="0.3">
      <c r="A17" s="5"/>
      <c r="B17" s="5"/>
      <c r="C17" s="5"/>
      <c r="D17" s="5"/>
    </row>
    <row r="18" spans="1:5" ht="279" customHeight="1" x14ac:dyDescent="0.25">
      <c r="A18" s="180" t="s">
        <v>10</v>
      </c>
      <c r="B18" s="182" t="s">
        <v>125</v>
      </c>
      <c r="C18" s="182"/>
      <c r="D18" s="182"/>
    </row>
    <row r="19" spans="1:5" ht="341.4" customHeight="1" x14ac:dyDescent="0.25">
      <c r="A19" s="181"/>
      <c r="B19" s="183"/>
      <c r="C19" s="183"/>
      <c r="D19" s="183"/>
    </row>
    <row r="20" spans="1:5" ht="13.8" thickBot="1" x14ac:dyDescent="0.3">
      <c r="A20" s="5"/>
      <c r="B20" s="5"/>
      <c r="C20" s="5"/>
      <c r="D20" s="5"/>
    </row>
    <row r="21" spans="1:5" ht="30.45" customHeight="1" x14ac:dyDescent="0.25">
      <c r="A21" s="1" t="s">
        <v>70</v>
      </c>
      <c r="B21" s="167" t="s">
        <v>128</v>
      </c>
      <c r="C21" s="168"/>
      <c r="D21" s="169"/>
      <c r="E21" s="5"/>
    </row>
    <row r="22" spans="1:5" ht="67.2" customHeight="1" x14ac:dyDescent="0.25">
      <c r="A22" s="16" t="s">
        <v>71</v>
      </c>
      <c r="B22" s="187" t="s">
        <v>130</v>
      </c>
      <c r="C22" s="187"/>
      <c r="D22" s="187"/>
    </row>
    <row r="23" spans="1:5" ht="13.95" customHeight="1" x14ac:dyDescent="0.25">
      <c r="A23" s="16" t="s">
        <v>72</v>
      </c>
      <c r="B23" s="188" t="s">
        <v>127</v>
      </c>
      <c r="C23" s="188"/>
      <c r="D23" s="188"/>
    </row>
    <row r="24" spans="1:5" ht="201.6" customHeight="1" thickBot="1" x14ac:dyDescent="0.3">
      <c r="A24" s="17" t="s">
        <v>73</v>
      </c>
      <c r="B24" s="187" t="s">
        <v>129</v>
      </c>
      <c r="C24" s="187"/>
      <c r="D24" s="187"/>
    </row>
    <row r="25" spans="1:5" ht="13.8" thickBot="1" x14ac:dyDescent="0.3">
      <c r="A25" s="5"/>
      <c r="B25" s="5"/>
      <c r="C25" s="5"/>
      <c r="D25" s="5"/>
    </row>
    <row r="26" spans="1:5" ht="20.399999999999999" customHeight="1" thickBot="1" x14ac:dyDescent="0.3">
      <c r="A26" s="3" t="s">
        <v>74</v>
      </c>
      <c r="B26" s="158" t="str">
        <f>'A1 Resumen'!B19</f>
        <v>Precio por unidades de ejecución; pagos en función de certificaciones expedidas</v>
      </c>
      <c r="C26" s="159"/>
      <c r="D26" s="160"/>
    </row>
    <row r="27" spans="1:5" ht="13.8" thickBot="1" x14ac:dyDescent="0.3">
      <c r="A27" s="5"/>
      <c r="B27" s="5"/>
      <c r="C27" s="5"/>
      <c r="D27" s="5"/>
    </row>
    <row r="28" spans="1:5" x14ac:dyDescent="0.25">
      <c r="A28" s="6" t="s">
        <v>75</v>
      </c>
      <c r="B28" s="167" t="s">
        <v>76</v>
      </c>
      <c r="C28" s="168"/>
      <c r="D28" s="169"/>
    </row>
    <row r="29" spans="1:5" x14ac:dyDescent="0.25">
      <c r="A29" s="8"/>
      <c r="B29" s="186"/>
      <c r="C29" s="186"/>
      <c r="D29" s="186"/>
    </row>
    <row r="30" spans="1:5" x14ac:dyDescent="0.25">
      <c r="A30" s="8"/>
      <c r="B30" s="186"/>
      <c r="C30" s="186"/>
      <c r="D30" s="186"/>
    </row>
    <row r="31" spans="1:5" x14ac:dyDescent="0.25">
      <c r="A31" s="8"/>
      <c r="B31" s="186"/>
      <c r="C31" s="186"/>
      <c r="D31" s="186"/>
    </row>
    <row r="32" spans="1:5" x14ac:dyDescent="0.25">
      <c r="A32" s="8"/>
      <c r="B32" s="186"/>
      <c r="C32" s="186"/>
      <c r="D32" s="186"/>
    </row>
    <row r="33" spans="1:4" x14ac:dyDescent="0.25">
      <c r="A33" s="8"/>
      <c r="B33" s="186"/>
      <c r="C33" s="186"/>
      <c r="D33" s="186"/>
    </row>
    <row r="34" spans="1:4" ht="13.8" thickBot="1" x14ac:dyDescent="0.3">
      <c r="A34" s="12"/>
      <c r="B34" s="149"/>
      <c r="C34" s="150"/>
      <c r="D34" s="151"/>
    </row>
    <row r="35" spans="1:4" x14ac:dyDescent="0.25">
      <c r="A35" s="5"/>
      <c r="B35" s="5"/>
      <c r="C35" s="5"/>
      <c r="D35" s="5"/>
    </row>
  </sheetData>
  <mergeCells count="25">
    <mergeCell ref="B34:D34"/>
    <mergeCell ref="B32:D32"/>
    <mergeCell ref="B33:D33"/>
    <mergeCell ref="B15:D15"/>
    <mergeCell ref="B16:D16"/>
    <mergeCell ref="B21:D21"/>
    <mergeCell ref="B22:D22"/>
    <mergeCell ref="B24:D24"/>
    <mergeCell ref="B26:D26"/>
    <mergeCell ref="B28:D28"/>
    <mergeCell ref="B29:D29"/>
    <mergeCell ref="B30:D30"/>
    <mergeCell ref="B31:D31"/>
    <mergeCell ref="B23:D23"/>
    <mergeCell ref="A18:A19"/>
    <mergeCell ref="B18:D19"/>
    <mergeCell ref="A1:D1"/>
    <mergeCell ref="A12:A13"/>
    <mergeCell ref="B3:D3"/>
    <mergeCell ref="B4:D4"/>
    <mergeCell ref="B5:D5"/>
    <mergeCell ref="B6:D6"/>
    <mergeCell ref="B8:D8"/>
    <mergeCell ref="B9:D9"/>
    <mergeCell ref="B10:D10"/>
  </mergeCells>
  <phoneticPr fontId="2" type="noConversion"/>
  <dataValidations count="2">
    <dataValidation type="list" allowBlank="1" showInputMessage="1" showErrorMessage="1" sqref="A29:A34" xr:uid="{6596657C-53B3-424E-B0C7-BD00568CC269}">
      <mc:AlternateContent xmlns:x12ac="http://schemas.microsoft.com/office/spreadsheetml/2011/1/ac" xmlns:mc="http://schemas.openxmlformats.org/markup-compatibility/2006">
        <mc:Choice Requires="x12ac">
          <x12ac:list>"Medios materiales (oficinas, vehículos)", Cálculo temeridad, PEM de la obra, Código CPV, Otros</x12ac:list>
        </mc:Choice>
        <mc:Fallback>
          <formula1>"Medios materiales (oficinas, vehículos), Cálculo temeridad, PEM de la obra, Código CPV, Otros"</formula1>
        </mc:Fallback>
      </mc:AlternateContent>
    </dataValidation>
    <dataValidation type="list" allowBlank="1" showInputMessage="1" showErrorMessage="1" sqref="B8" xr:uid="{CE4D5269-9D5E-41BD-A987-9EA09EC0A3FF}">
      <formula1>"En papel, Telemática"</formula1>
    </dataValidation>
  </dataValidations>
  <pageMargins left="0.7" right="0.7" top="0.84150000000000003" bottom="0.75" header="0.3" footer="0.3"/>
  <pageSetup paperSize="9" scale="66" orientation="portrait" r:id="rId1"/>
  <headerFooter>
    <oddHeader>&amp;L&amp;G&amp;C
&amp;"Century Gothic,Negrita"FICHA GO</oddHeader>
    <oddFooter>&amp;CR.DN.01.03 | Edición: 01 | Fecha: 24.03</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34C2-0649-4623-890C-FCB8453A7AEC}">
  <sheetPr>
    <pageSetUpPr fitToPage="1"/>
  </sheetPr>
  <dimension ref="A2:J50"/>
  <sheetViews>
    <sheetView showGridLines="0" view="pageLayout" zoomScaleNormal="85" workbookViewId="0">
      <selection activeCell="J41" sqref="J41"/>
    </sheetView>
  </sheetViews>
  <sheetFormatPr baseColWidth="10" defaultColWidth="11.44140625" defaultRowHeight="13.2" x14ac:dyDescent="0.25"/>
  <cols>
    <col min="1" max="1" width="2.44140625" style="18" customWidth="1"/>
    <col min="2" max="2" width="14.6640625" style="18" customWidth="1"/>
    <col min="3" max="3" width="48.5546875" style="19" customWidth="1"/>
    <col min="4" max="4" width="11.33203125" style="20" customWidth="1"/>
    <col min="5" max="5" width="14.5546875" style="20" customWidth="1"/>
    <col min="6" max="6" width="14" style="18" customWidth="1"/>
    <col min="7" max="7" width="12.109375" style="18" customWidth="1"/>
    <col min="8" max="8" width="8.44140625" style="18" customWidth="1"/>
    <col min="9" max="9" width="16.44140625" style="19" customWidth="1"/>
    <col min="10" max="10" width="20.109375" style="20" customWidth="1"/>
    <col min="11" max="11" width="2.44140625" style="18" customWidth="1"/>
    <col min="12" max="16384" width="11.44140625" style="18"/>
  </cols>
  <sheetData>
    <row r="2" spans="2:10" ht="20.399999999999999" x14ac:dyDescent="0.25">
      <c r="B2" s="179" t="s">
        <v>77</v>
      </c>
      <c r="C2" s="179"/>
      <c r="D2" s="179"/>
      <c r="E2" s="179"/>
      <c r="F2" s="179"/>
    </row>
    <row r="3" spans="2:10" ht="13.8" thickBot="1" x14ac:dyDescent="0.3"/>
    <row r="4" spans="2:10" ht="25.8" thickBot="1" x14ac:dyDescent="0.3">
      <c r="B4" s="21" t="s">
        <v>78</v>
      </c>
      <c r="C4" s="22" t="s">
        <v>79</v>
      </c>
      <c r="D4" s="22" t="s">
        <v>80</v>
      </c>
      <c r="E4" s="22" t="s">
        <v>81</v>
      </c>
      <c r="F4" s="22" t="s">
        <v>82</v>
      </c>
      <c r="G4" s="22" t="s">
        <v>83</v>
      </c>
      <c r="H4" s="22" t="s">
        <v>84</v>
      </c>
      <c r="I4" s="22" t="s">
        <v>85</v>
      </c>
      <c r="J4" s="23" t="s">
        <v>86</v>
      </c>
    </row>
    <row r="5" spans="2:10" ht="18" customHeight="1" x14ac:dyDescent="0.25">
      <c r="B5" s="24" t="s">
        <v>87</v>
      </c>
      <c r="C5" s="25" t="s">
        <v>88</v>
      </c>
      <c r="D5" s="26"/>
      <c r="E5" s="26"/>
      <c r="F5" s="26"/>
      <c r="G5" s="27"/>
      <c r="H5" s="28"/>
      <c r="I5" s="29"/>
      <c r="J5" s="30"/>
    </row>
    <row r="6" spans="2:10" ht="18" customHeight="1" x14ac:dyDescent="0.25">
      <c r="B6" s="31"/>
      <c r="C6" s="32"/>
      <c r="D6" s="33"/>
      <c r="E6" s="40"/>
      <c r="F6" s="34"/>
      <c r="G6" s="35"/>
      <c r="H6" s="32"/>
      <c r="I6" s="36"/>
      <c r="J6" s="37"/>
    </row>
    <row r="7" spans="2:10" ht="18" customHeight="1" x14ac:dyDescent="0.25">
      <c r="B7" s="38"/>
      <c r="C7" s="39"/>
      <c r="D7" s="40"/>
      <c r="E7" s="40"/>
      <c r="F7" s="34"/>
      <c r="G7" s="35"/>
      <c r="H7" s="39"/>
      <c r="I7" s="41"/>
      <c r="J7" s="42"/>
    </row>
    <row r="8" spans="2:10" ht="18" customHeight="1" x14ac:dyDescent="0.25">
      <c r="B8" s="31"/>
      <c r="C8" s="32"/>
      <c r="D8" s="33"/>
      <c r="E8" s="40"/>
      <c r="F8" s="34"/>
      <c r="G8" s="35"/>
      <c r="H8" s="32"/>
      <c r="I8" s="36"/>
      <c r="J8" s="37"/>
    </row>
    <row r="9" spans="2:10" ht="18" customHeight="1" x14ac:dyDescent="0.25">
      <c r="B9" s="43"/>
      <c r="C9" s="25" t="s">
        <v>89</v>
      </c>
      <c r="D9" s="26"/>
      <c r="E9" s="26"/>
      <c r="F9" s="26"/>
      <c r="G9" s="27"/>
      <c r="H9" s="28"/>
      <c r="I9" s="29"/>
      <c r="J9" s="30"/>
    </row>
    <row r="10" spans="2:10" ht="18" customHeight="1" x14ac:dyDescent="0.25">
      <c r="B10" s="31"/>
      <c r="C10" s="44"/>
      <c r="D10" s="33"/>
      <c r="E10" s="40"/>
      <c r="F10" s="34"/>
      <c r="G10" s="35"/>
      <c r="H10" s="32"/>
      <c r="I10" s="36"/>
      <c r="J10" s="37"/>
    </row>
    <row r="11" spans="2:10" ht="18" customHeight="1" x14ac:dyDescent="0.25">
      <c r="B11" s="31"/>
      <c r="C11" s="32"/>
      <c r="D11" s="33"/>
      <c r="E11" s="40"/>
      <c r="F11" s="34"/>
      <c r="G11" s="35"/>
      <c r="H11" s="32"/>
      <c r="I11" s="36"/>
      <c r="J11" s="37"/>
    </row>
    <row r="12" spans="2:10" ht="18" customHeight="1" x14ac:dyDescent="0.25">
      <c r="B12" s="31"/>
      <c r="C12" s="32"/>
      <c r="D12" s="33"/>
      <c r="E12" s="33"/>
      <c r="F12" s="45"/>
      <c r="G12" s="33"/>
      <c r="H12" s="32"/>
      <c r="I12" s="36"/>
      <c r="J12" s="37"/>
    </row>
    <row r="13" spans="2:10" ht="18" customHeight="1" x14ac:dyDescent="0.25">
      <c r="B13" s="43"/>
      <c r="C13" s="25" t="s">
        <v>90</v>
      </c>
      <c r="D13" s="26"/>
      <c r="E13" s="26"/>
      <c r="F13" s="26"/>
      <c r="G13" s="27"/>
      <c r="H13" s="28"/>
      <c r="I13" s="29"/>
      <c r="J13" s="46"/>
    </row>
    <row r="14" spans="2:10" ht="18" customHeight="1" x14ac:dyDescent="0.25">
      <c r="B14" s="47"/>
      <c r="C14" s="48"/>
      <c r="D14" s="49"/>
      <c r="E14" s="72"/>
      <c r="F14" s="34"/>
      <c r="G14" s="35"/>
      <c r="H14" s="50"/>
      <c r="I14" s="51"/>
      <c r="J14" s="52"/>
    </row>
    <row r="15" spans="2:10" ht="18" customHeight="1" x14ac:dyDescent="0.25">
      <c r="B15" s="31"/>
      <c r="C15" s="32"/>
      <c r="D15" s="33"/>
      <c r="E15" s="33"/>
      <c r="F15" s="45"/>
      <c r="G15" s="33"/>
      <c r="H15" s="32"/>
      <c r="I15" s="36"/>
      <c r="J15" s="37"/>
    </row>
    <row r="16" spans="2:10" ht="18" customHeight="1" x14ac:dyDescent="0.25">
      <c r="B16" s="31"/>
      <c r="C16" s="32"/>
      <c r="D16" s="33"/>
      <c r="E16" s="33"/>
      <c r="F16" s="45"/>
      <c r="G16" s="33"/>
      <c r="H16" s="32"/>
      <c r="I16" s="36"/>
      <c r="J16" s="37"/>
    </row>
    <row r="17" spans="2:10" ht="18" customHeight="1" x14ac:dyDescent="0.25">
      <c r="B17" s="43"/>
      <c r="C17" s="25" t="s">
        <v>91</v>
      </c>
      <c r="D17" s="26"/>
      <c r="E17" s="26"/>
      <c r="F17" s="26"/>
      <c r="G17" s="27"/>
      <c r="H17" s="28"/>
      <c r="I17" s="29"/>
      <c r="J17" s="30"/>
    </row>
    <row r="18" spans="2:10" ht="18" customHeight="1" x14ac:dyDescent="0.25">
      <c r="B18" s="31"/>
      <c r="C18" s="32"/>
      <c r="D18" s="33"/>
      <c r="E18" s="40"/>
      <c r="F18" s="34"/>
      <c r="G18" s="35"/>
      <c r="H18" s="32"/>
      <c r="I18" s="36"/>
      <c r="J18" s="37"/>
    </row>
    <row r="19" spans="2:10" ht="18" customHeight="1" x14ac:dyDescent="0.25">
      <c r="B19" s="31"/>
      <c r="C19" s="32"/>
      <c r="D19" s="33"/>
      <c r="E19" s="40"/>
      <c r="F19" s="34"/>
      <c r="G19" s="35"/>
      <c r="H19" s="32"/>
      <c r="I19" s="36"/>
      <c r="J19" s="37"/>
    </row>
    <row r="20" spans="2:10" ht="18" customHeight="1" x14ac:dyDescent="0.25">
      <c r="B20" s="31"/>
      <c r="C20" s="32"/>
      <c r="D20" s="33"/>
      <c r="E20" s="40"/>
      <c r="F20" s="34"/>
      <c r="G20" s="35"/>
      <c r="H20" s="32"/>
      <c r="I20" s="36"/>
      <c r="J20" s="37"/>
    </row>
    <row r="21" spans="2:10" ht="18" customHeight="1" x14ac:dyDescent="0.25">
      <c r="B21" s="43"/>
      <c r="C21" s="25" t="s">
        <v>92</v>
      </c>
      <c r="D21" s="26"/>
      <c r="E21" s="26"/>
      <c r="F21" s="26"/>
      <c r="G21" s="27"/>
      <c r="H21" s="28"/>
      <c r="I21" s="29"/>
      <c r="J21" s="46"/>
    </row>
    <row r="22" spans="2:10" ht="18" customHeight="1" x14ac:dyDescent="0.25">
      <c r="B22" s="31"/>
      <c r="C22" s="32"/>
      <c r="D22" s="33"/>
      <c r="E22" s="33"/>
      <c r="F22" s="45"/>
      <c r="G22" s="33"/>
      <c r="H22" s="32"/>
      <c r="I22" s="36"/>
      <c r="J22" s="37"/>
    </row>
    <row r="23" spans="2:10" ht="18" customHeight="1" x14ac:dyDescent="0.25">
      <c r="B23" s="31"/>
      <c r="C23" s="32"/>
      <c r="D23" s="33"/>
      <c r="E23" s="33"/>
      <c r="F23" s="45"/>
      <c r="G23" s="33"/>
      <c r="H23" s="32"/>
      <c r="I23" s="36"/>
      <c r="J23" s="37"/>
    </row>
    <row r="24" spans="2:10" ht="18" customHeight="1" x14ac:dyDescent="0.25">
      <c r="B24" s="31"/>
      <c r="C24" s="32"/>
      <c r="D24" s="33"/>
      <c r="E24" s="33"/>
      <c r="F24" s="45"/>
      <c r="G24" s="33"/>
      <c r="H24" s="32"/>
      <c r="I24" s="36"/>
      <c r="J24" s="37"/>
    </row>
    <row r="25" spans="2:10" ht="18" customHeight="1" x14ac:dyDescent="0.25">
      <c r="B25" s="24"/>
      <c r="C25" s="25" t="s">
        <v>93</v>
      </c>
      <c r="D25" s="26"/>
      <c r="E25" s="26"/>
      <c r="F25" s="26"/>
      <c r="G25" s="27"/>
      <c r="H25" s="28"/>
      <c r="I25" s="29"/>
      <c r="J25" s="30"/>
    </row>
    <row r="26" spans="2:10" ht="18" customHeight="1" x14ac:dyDescent="0.25">
      <c r="B26" s="31"/>
      <c r="C26" s="32"/>
      <c r="D26" s="33"/>
      <c r="E26" s="40"/>
      <c r="F26" s="34"/>
      <c r="G26" s="35"/>
      <c r="H26" s="32"/>
      <c r="I26" s="36"/>
      <c r="J26" s="37"/>
    </row>
    <row r="27" spans="2:10" ht="18" customHeight="1" x14ac:dyDescent="0.25">
      <c r="B27" s="31"/>
      <c r="C27" s="32"/>
      <c r="D27" s="33"/>
      <c r="E27" s="33"/>
      <c r="F27" s="45"/>
      <c r="G27" s="33"/>
      <c r="H27" s="32"/>
      <c r="I27" s="36"/>
      <c r="J27" s="37"/>
    </row>
    <row r="28" spans="2:10" ht="18" customHeight="1" x14ac:dyDescent="0.25">
      <c r="B28" s="31"/>
      <c r="C28" s="32"/>
      <c r="D28" s="33"/>
      <c r="E28" s="33"/>
      <c r="F28" s="45"/>
      <c r="G28" s="33"/>
      <c r="H28" s="32"/>
      <c r="I28" s="36"/>
      <c r="J28" s="37"/>
    </row>
    <row r="29" spans="2:10" ht="18" customHeight="1" x14ac:dyDescent="0.25">
      <c r="B29" s="24"/>
      <c r="C29" s="25" t="s">
        <v>94</v>
      </c>
      <c r="D29" s="26"/>
      <c r="E29" s="26"/>
      <c r="F29" s="26"/>
      <c r="G29" s="27"/>
      <c r="H29" s="28"/>
      <c r="I29" s="29"/>
      <c r="J29" s="30"/>
    </row>
    <row r="30" spans="2:10" ht="18" customHeight="1" x14ac:dyDescent="0.25">
      <c r="B30" s="53"/>
      <c r="C30" s="32"/>
      <c r="D30" s="33"/>
      <c r="E30" s="40"/>
      <c r="F30" s="34"/>
      <c r="G30" s="35"/>
      <c r="H30" s="32"/>
      <c r="I30" s="54"/>
      <c r="J30" s="37"/>
    </row>
    <row r="31" spans="2:10" ht="18" customHeight="1" x14ac:dyDescent="0.25">
      <c r="B31" s="53"/>
      <c r="C31" s="32"/>
      <c r="D31" s="33"/>
      <c r="E31" s="40"/>
      <c r="F31" s="34"/>
      <c r="G31" s="35"/>
      <c r="H31" s="32"/>
      <c r="I31" s="55"/>
      <c r="J31" s="37"/>
    </row>
    <row r="32" spans="2:10" ht="18" customHeight="1" x14ac:dyDescent="0.25">
      <c r="B32" s="53"/>
      <c r="C32" s="32"/>
      <c r="D32" s="33"/>
      <c r="E32" s="40"/>
      <c r="F32" s="34"/>
      <c r="G32" s="35"/>
      <c r="H32" s="32"/>
      <c r="I32" s="55"/>
      <c r="J32" s="37"/>
    </row>
    <row r="33" spans="1:10" ht="18" customHeight="1" x14ac:dyDescent="0.25">
      <c r="B33" s="189" t="s">
        <v>95</v>
      </c>
      <c r="C33" s="190"/>
      <c r="D33" s="190"/>
      <c r="E33" s="190"/>
      <c r="F33" s="190"/>
      <c r="G33" s="190"/>
      <c r="H33" s="190"/>
      <c r="I33" s="190"/>
      <c r="J33" s="191"/>
    </row>
    <row r="34" spans="1:10" ht="18" customHeight="1" x14ac:dyDescent="0.25">
      <c r="B34" s="38"/>
      <c r="C34" s="39"/>
      <c r="D34" s="40"/>
      <c r="E34" s="40"/>
      <c r="F34" s="34"/>
      <c r="G34" s="40"/>
      <c r="H34" s="39"/>
      <c r="I34" s="41"/>
      <c r="J34" s="42"/>
    </row>
    <row r="35" spans="1:10" ht="18" customHeight="1" x14ac:dyDescent="0.25">
      <c r="B35" s="31"/>
      <c r="C35" s="32"/>
      <c r="D35" s="33"/>
      <c r="E35" s="33"/>
      <c r="F35" s="45"/>
      <c r="G35" s="33"/>
      <c r="H35" s="32"/>
      <c r="I35" s="36"/>
      <c r="J35" s="37"/>
    </row>
    <row r="36" spans="1:10" ht="18" customHeight="1" thickBot="1" x14ac:dyDescent="0.3">
      <c r="B36" s="56"/>
      <c r="C36" s="57"/>
      <c r="D36" s="58"/>
      <c r="E36" s="58"/>
      <c r="F36" s="59"/>
      <c r="G36" s="58"/>
      <c r="H36" s="57"/>
      <c r="I36" s="60"/>
      <c r="J36" s="61"/>
    </row>
    <row r="37" spans="1:10" x14ac:dyDescent="0.25">
      <c r="F37" s="62"/>
      <c r="G37" s="62"/>
      <c r="H37" s="62"/>
    </row>
    <row r="38" spans="1:10" x14ac:dyDescent="0.25">
      <c r="F38" s="62"/>
      <c r="G38" s="62"/>
      <c r="H38" s="62"/>
    </row>
    <row r="39" spans="1:10" x14ac:dyDescent="0.25">
      <c r="F39" s="62"/>
      <c r="G39" s="62"/>
      <c r="H39" s="62"/>
    </row>
    <row r="40" spans="1:10" s="19" customFormat="1" x14ac:dyDescent="0.25">
      <c r="A40" s="18"/>
      <c r="B40" s="18"/>
      <c r="D40" s="20"/>
      <c r="E40" s="20"/>
      <c r="F40" s="62"/>
      <c r="G40" s="62"/>
      <c r="H40" s="62"/>
      <c r="J40" s="20"/>
    </row>
    <row r="41" spans="1:10" s="19" customFormat="1" x14ac:dyDescent="0.25">
      <c r="A41" s="18"/>
      <c r="B41" s="18"/>
      <c r="D41" s="20"/>
      <c r="E41" s="20"/>
      <c r="F41" s="62"/>
      <c r="G41" s="62"/>
      <c r="H41" s="62"/>
      <c r="J41" s="20"/>
    </row>
    <row r="42" spans="1:10" s="19" customFormat="1" x14ac:dyDescent="0.25">
      <c r="A42" s="18"/>
      <c r="B42" s="18"/>
      <c r="D42" s="20"/>
      <c r="E42" s="20"/>
      <c r="F42" s="62"/>
      <c r="G42" s="62"/>
      <c r="H42" s="62"/>
      <c r="J42" s="20"/>
    </row>
    <row r="43" spans="1:10" s="19" customFormat="1" x14ac:dyDescent="0.25">
      <c r="A43" s="18"/>
      <c r="B43" s="18"/>
      <c r="D43" s="20"/>
      <c r="E43" s="20"/>
      <c r="F43" s="62"/>
      <c r="G43" s="62"/>
      <c r="H43" s="62"/>
      <c r="J43" s="20"/>
    </row>
    <row r="44" spans="1:10" s="19" customFormat="1" x14ac:dyDescent="0.25">
      <c r="A44" s="18"/>
      <c r="B44" s="18"/>
      <c r="D44" s="20"/>
      <c r="E44" s="20"/>
      <c r="F44" s="62"/>
      <c r="G44" s="62"/>
      <c r="H44" s="62"/>
      <c r="J44" s="20"/>
    </row>
    <row r="45" spans="1:10" s="19" customFormat="1" x14ac:dyDescent="0.25">
      <c r="A45" s="18"/>
      <c r="B45" s="18"/>
      <c r="D45" s="20"/>
      <c r="E45" s="20"/>
      <c r="F45" s="62"/>
      <c r="G45" s="62"/>
      <c r="H45" s="62"/>
      <c r="J45" s="20"/>
    </row>
    <row r="46" spans="1:10" s="19" customFormat="1" x14ac:dyDescent="0.25">
      <c r="A46" s="18"/>
      <c r="B46" s="18"/>
      <c r="D46" s="20"/>
      <c r="E46" s="20"/>
      <c r="F46" s="62"/>
      <c r="G46" s="62"/>
      <c r="H46" s="62"/>
      <c r="J46" s="20"/>
    </row>
    <row r="47" spans="1:10" s="19" customFormat="1" x14ac:dyDescent="0.25">
      <c r="A47" s="18"/>
      <c r="B47" s="18"/>
      <c r="D47" s="20"/>
      <c r="E47" s="20"/>
      <c r="F47" s="62"/>
      <c r="G47" s="62"/>
      <c r="H47" s="62"/>
      <c r="J47" s="20"/>
    </row>
    <row r="48" spans="1:10" s="19" customFormat="1" x14ac:dyDescent="0.25">
      <c r="A48" s="18"/>
      <c r="B48" s="18"/>
      <c r="D48" s="20"/>
      <c r="E48" s="20"/>
      <c r="F48" s="62"/>
      <c r="G48" s="62"/>
      <c r="H48" s="62"/>
      <c r="J48" s="20"/>
    </row>
    <row r="49" spans="1:10" s="19" customFormat="1" x14ac:dyDescent="0.25">
      <c r="A49" s="18"/>
      <c r="B49" s="18"/>
      <c r="D49" s="20"/>
      <c r="E49" s="20"/>
      <c r="F49" s="62"/>
      <c r="G49" s="62"/>
      <c r="H49" s="62"/>
      <c r="J49" s="20"/>
    </row>
    <row r="50" spans="1:10" s="19" customFormat="1" x14ac:dyDescent="0.25">
      <c r="A50" s="18"/>
      <c r="B50" s="18"/>
      <c r="D50" s="20"/>
      <c r="E50" s="20"/>
      <c r="F50" s="62"/>
      <c r="G50" s="62"/>
      <c r="H50" s="62"/>
      <c r="J50" s="20"/>
    </row>
  </sheetData>
  <mergeCells count="2">
    <mergeCell ref="B33:J33"/>
    <mergeCell ref="B2:F2"/>
  </mergeCells>
  <conditionalFormatting sqref="D1:D1048576">
    <cfRule type="cellIs" dxfId="0" priority="1" operator="equal">
      <formula>"SÍ"</formula>
    </cfRule>
  </conditionalFormatting>
  <dataValidations disablePrompts="1" count="1">
    <dataValidation type="list" allowBlank="1" showInputMessage="1" showErrorMessage="1" sqref="D30:D32 D26:D28 D22:D24 D18:D20 D14:D16 D10:D12 D6:D8" xr:uid="{1778A6D7-BEC0-4E45-953E-B94EE87EC0FC}">
      <formula1>"Sí,No"</formula1>
    </dataValidation>
  </dataValidations>
  <pageMargins left="0.23622047244094491" right="0.23622047244094491" top="1.0333333333333334" bottom="0.74803149606299213" header="0.31496062992125984" footer="0.31496062992125984"/>
  <pageSetup paperSize="8" fitToHeight="2" orientation="landscape" r:id="rId1"/>
  <headerFooter alignWithMargins="0">
    <oddHeader>&amp;L&amp;G&amp;C&amp;"Century Gothic,Negrita"
FICHA GO</oddHeader>
    <oddFooter>&amp;CR.DN.01.03 | Edición: 01 | Fecha: 24.03</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99b16028-26ff-4deb-b7fb-1ed2bc91757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14EA25C3AE82E48A2E0D7FC6814943C" ma:contentTypeVersion="14" ma:contentTypeDescription="Crear nuevo documento." ma:contentTypeScope="" ma:versionID="0559641f6d775ee07ba794207991b775">
  <xsd:schema xmlns:xsd="http://www.w3.org/2001/XMLSchema" xmlns:xs="http://www.w3.org/2001/XMLSchema" xmlns:p="http://schemas.microsoft.com/office/2006/metadata/properties" xmlns:ns3="2e924caf-e07e-4030-81d1-b96b37dee6fc" xmlns:ns4="99b16028-26ff-4deb-b7fb-1ed2bc91757a" targetNamespace="http://schemas.microsoft.com/office/2006/metadata/properties" ma:root="true" ma:fieldsID="32d73f6b448f0fd021bce6b8869a0196" ns3:_="" ns4:_="">
    <xsd:import namespace="2e924caf-e07e-4030-81d1-b96b37dee6fc"/>
    <xsd:import namespace="99b16028-26ff-4deb-b7fb-1ed2bc91757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ObjectDetectorVersions" minOccurs="0"/>
                <xsd:element ref="ns4:MediaServiceDateTaken" minOccurs="0"/>
                <xsd:element ref="ns4:MediaServiceSystemTags" minOccurs="0"/>
                <xsd:element ref="ns4:MediaServiceGenerationTime" minOccurs="0"/>
                <xsd:element ref="ns4:MediaServiceEventHashCode" minOccurs="0"/>
                <xsd:element ref="ns4:MediaLengthInSeconds" minOccurs="0"/>
                <xsd:element ref="ns4:MediaServiceLocation" minOccurs="0"/>
                <xsd:element ref="ns4:MediaServiceOCR"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924caf-e07e-4030-81d1-b96b37dee6fc"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b16028-26ff-4deb-b7fb-1ed2bc91757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68CD64-5C39-4803-A3CA-5CB16E2644C7}">
  <ds:schemaRefs>
    <ds:schemaRef ds:uri="http://schemas.microsoft.com/sharepoint/v3/contenttype/forms"/>
  </ds:schemaRefs>
</ds:datastoreItem>
</file>

<file path=customXml/itemProps2.xml><?xml version="1.0" encoding="utf-8"?>
<ds:datastoreItem xmlns:ds="http://schemas.openxmlformats.org/officeDocument/2006/customXml" ds:itemID="{CB4E1C84-F9BA-472D-A486-A78165A5DA0E}">
  <ds:schemaRefs>
    <ds:schemaRef ds:uri="http://schemas.microsoft.com/office/2006/metadata/properties"/>
    <ds:schemaRef ds:uri="http://schemas.microsoft.com/office/infopath/2007/PartnerControls"/>
    <ds:schemaRef ds:uri="99b16028-26ff-4deb-b7fb-1ed2bc91757a"/>
  </ds:schemaRefs>
</ds:datastoreItem>
</file>

<file path=customXml/itemProps3.xml><?xml version="1.0" encoding="utf-8"?>
<ds:datastoreItem xmlns:ds="http://schemas.openxmlformats.org/officeDocument/2006/customXml" ds:itemID="{0650234D-BE3C-4446-8393-CDA8105692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924caf-e07e-4030-81d1-b96b37dee6fc"/>
    <ds:schemaRef ds:uri="99b16028-26ff-4deb-b7fb-1ed2bc9175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A1 Resumen</vt:lpstr>
      <vt:lpstr>A2 PIDE</vt:lpstr>
      <vt:lpstr>B1 Requisitos licitación</vt:lpstr>
      <vt:lpstr>B2 Matriz responsabilidades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 GARCIA</dc:creator>
  <cp:keywords/>
  <dc:description/>
  <cp:lastModifiedBy>Carolina Rojo Lago</cp:lastModifiedBy>
  <cp:revision/>
  <dcterms:created xsi:type="dcterms:W3CDTF">2023-02-17T11:33:32Z</dcterms:created>
  <dcterms:modified xsi:type="dcterms:W3CDTF">2024-07-17T10:37:20Z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0x010100E14EA25C3AE82E48A2E0D7FC6814943C</vt:lpwstr>
  </property>
</Properties>
</file>