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1.cc.ic.ac.uk\dv516\GitHub\Data-driven-coordination\Problems\"/>
    </mc:Choice>
  </mc:AlternateContent>
  <xr:revisionPtr revIDLastSave="0" documentId="13_ncr:1_{7D09C46F-5C34-45FC-9978-768EF84A86C1}" xr6:coauthVersionLast="46" xr6:coauthVersionMax="46" xr10:uidLastSave="{00000000-0000-0000-0000-000000000000}"/>
  <bookViews>
    <workbookView xWindow="9740" yWindow="970" windowWidth="14400" windowHeight="7360" firstSheet="2" activeTab="2" xr2:uid="{E1DB673C-83DE-4D51-9D3D-375C3298A78B}"/>
  </bookViews>
  <sheets>
    <sheet name="Raw" sheetId="1" r:id="rId1"/>
    <sheet name="Nutritional_Raw" sheetId="2" r:id="rId2"/>
    <sheet name="Nutritional" sheetId="3" r:id="rId3"/>
    <sheet name="Economic" sheetId="4" r:id="rId4"/>
    <sheet name="Constraints" sheetId="6" r:id="rId5"/>
    <sheet name="Sustain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2" i="3"/>
  <c r="B32" i="2"/>
  <c r="B31" i="2"/>
  <c r="B26" i="2"/>
  <c r="B25" i="2"/>
  <c r="B24" i="2"/>
  <c r="B21" i="2"/>
  <c r="B20" i="2"/>
  <c r="B19" i="2"/>
  <c r="B18" i="2"/>
  <c r="B17" i="2"/>
  <c r="B16" i="2"/>
  <c r="B15" i="2"/>
  <c r="B14" i="2"/>
  <c r="B13" i="2"/>
  <c r="B12" i="2"/>
  <c r="B10" i="2"/>
  <c r="B8" i="2"/>
  <c r="B7" i="2"/>
  <c r="B6" i="2"/>
  <c r="B3" i="2"/>
  <c r="B2" i="2"/>
</calcChain>
</file>

<file path=xl/sharedStrings.xml><?xml version="1.0" encoding="utf-8"?>
<sst xmlns="http://schemas.openxmlformats.org/spreadsheetml/2006/main" count="272" uniqueCount="113">
  <si>
    <r>
      <t>CC</t>
    </r>
    <r>
      <rPr>
        <b/>
        <vertAlign val="superscript"/>
        <sz val="10"/>
        <color theme="1"/>
        <rFont val="Arial"/>
        <family val="2"/>
      </rPr>
      <t>1</t>
    </r>
  </si>
  <si>
    <r>
      <t>(kg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-eq)</t>
    </r>
  </si>
  <si>
    <r>
      <t>AC</t>
    </r>
    <r>
      <rPr>
        <b/>
        <vertAlign val="superscript"/>
        <sz val="10"/>
        <color theme="1"/>
        <rFont val="Arial"/>
        <family val="2"/>
      </rPr>
      <t>1</t>
    </r>
  </si>
  <si>
    <r>
      <t>(mol H</t>
    </r>
    <r>
      <rPr>
        <b/>
        <vertAlign val="superscript"/>
        <sz val="10"/>
        <color theme="1"/>
        <rFont val="Arial"/>
        <family val="2"/>
      </rPr>
      <t>+</t>
    </r>
    <r>
      <rPr>
        <b/>
        <sz val="10"/>
        <color theme="1"/>
        <rFont val="Arial"/>
        <family val="2"/>
      </rPr>
      <t>)</t>
    </r>
  </si>
  <si>
    <r>
      <t>EU</t>
    </r>
    <r>
      <rPr>
        <b/>
        <vertAlign val="superscript"/>
        <sz val="10"/>
        <color theme="1"/>
        <rFont val="Arial"/>
        <family val="2"/>
      </rPr>
      <t>1</t>
    </r>
  </si>
  <si>
    <r>
      <t>(kg PO</t>
    </r>
    <r>
      <rPr>
        <b/>
        <vertAlign val="subscript"/>
        <sz val="10"/>
        <color theme="1"/>
        <rFont val="Arial"/>
        <family val="2"/>
      </rPr>
      <t>4</t>
    </r>
    <r>
      <rPr>
        <b/>
        <vertAlign val="superscript"/>
        <sz val="10"/>
        <color theme="1"/>
        <rFont val="Arial"/>
        <family val="2"/>
      </rPr>
      <t>3-</t>
    </r>
    <r>
      <rPr>
        <b/>
        <sz val="10"/>
        <color theme="1"/>
        <rFont val="Arial"/>
        <family val="2"/>
      </rPr>
      <t>)</t>
    </r>
  </si>
  <si>
    <r>
      <t>CEDNR</t>
    </r>
    <r>
      <rPr>
        <b/>
        <vertAlign val="superscript"/>
        <sz val="10"/>
        <color theme="1"/>
        <rFont val="Arial"/>
        <family val="2"/>
      </rPr>
      <t>1</t>
    </r>
  </si>
  <si>
    <t>(MJ)</t>
  </si>
  <si>
    <r>
      <t>LO</t>
    </r>
    <r>
      <rPr>
        <b/>
        <vertAlign val="superscript"/>
        <sz val="10"/>
        <color theme="1"/>
        <rFont val="Arial"/>
        <family val="2"/>
      </rPr>
      <t>1</t>
    </r>
  </si>
  <si>
    <t>(m².yr)</t>
  </si>
  <si>
    <r>
      <t>PD</t>
    </r>
    <r>
      <rPr>
        <b/>
        <vertAlign val="superscript"/>
        <sz val="10"/>
        <color theme="1"/>
        <rFont val="Arial"/>
        <family val="2"/>
      </rPr>
      <t>1</t>
    </r>
  </si>
  <si>
    <t>(kg P)</t>
  </si>
  <si>
    <t>Cereals and cereal co-products</t>
  </si>
  <si>
    <t>Barley</t>
  </si>
  <si>
    <t>Maize</t>
  </si>
  <si>
    <t>Maize DDGS</t>
  </si>
  <si>
    <t>Maize gluten meal</t>
  </si>
  <si>
    <t>Oat</t>
  </si>
  <si>
    <t>Sorghum</t>
  </si>
  <si>
    <t>Triticale</t>
  </si>
  <si>
    <t>Wheat</t>
  </si>
  <si>
    <t>Wheat bran</t>
  </si>
  <si>
    <t>Wheat DDGS</t>
  </si>
  <si>
    <t>Wheat feed flour</t>
  </si>
  <si>
    <t>Wheat middlings</t>
  </si>
  <si>
    <t>Oilseed meals</t>
  </si>
  <si>
    <t>Rapeseed meal</t>
  </si>
  <si>
    <t>Soya bean meal</t>
  </si>
  <si>
    <t>Sunflower meal (dehulled)</t>
  </si>
  <si>
    <t>Sunflower meal (unhulled)</t>
  </si>
  <si>
    <t>Protein and oil seeds</t>
  </si>
  <si>
    <t>Faba bean</t>
  </si>
  <si>
    <t>Pea</t>
  </si>
  <si>
    <t>Rapeseed</t>
  </si>
  <si>
    <t>Soya bean (extruded)</t>
  </si>
  <si>
    <t>Other plant-based feedstuffs</t>
  </si>
  <si>
    <t>Dehydrated sugar beet pulp</t>
  </si>
  <si>
    <t>Oils and fats</t>
  </si>
  <si>
    <t>Animal fat</t>
  </si>
  <si>
    <t>Palm oil</t>
  </si>
  <si>
    <t>Rapeseed oil</t>
  </si>
  <si>
    <t>Soya bean oil</t>
  </si>
  <si>
    <t>Minerals</t>
  </si>
  <si>
    <t>Calcium carbonate</t>
  </si>
  <si>
    <t>Monocalcium phosphate</t>
  </si>
  <si>
    <t>Sodium bicarbonate</t>
  </si>
  <si>
    <t>Sodium chloride</t>
  </si>
  <si>
    <t>Feed-grade amino acids</t>
  </si>
  <si>
    <t>DL-Methionine</t>
  </si>
  <si>
    <t>L-Lysine HCl</t>
  </si>
  <si>
    <t>L-Threonine</t>
  </si>
  <si>
    <t>L-Tryptophan</t>
  </si>
  <si>
    <t>L-Valine</t>
  </si>
  <si>
    <t>Enzymes, premix, and vitamins</t>
  </si>
  <si>
    <t>Microbial phytase</t>
  </si>
  <si>
    <t>Vitamins (pig)</t>
  </si>
  <si>
    <t>Vitamins (broiler)</t>
  </si>
  <si>
    <t>Feeding strategy</t>
  </si>
  <si>
    <t>2P</t>
  </si>
  <si>
    <t>2P-</t>
  </si>
  <si>
    <t>MP</t>
  </si>
  <si>
    <t>Phase</t>
  </si>
  <si>
    <t>Grower</t>
  </si>
  <si>
    <t>Finisher</t>
  </si>
  <si>
    <t>MP1</t>
  </si>
  <si>
    <t>MP2</t>
  </si>
  <si>
    <t>MP3</t>
  </si>
  <si>
    <t>MP4</t>
  </si>
  <si>
    <t>Constraint</t>
  </si>
  <si>
    <t>Min.</t>
  </si>
  <si>
    <t>Max.</t>
  </si>
  <si>
    <t>Nutritional characteristics</t>
  </si>
  <si>
    <t>Net energy (MJ/kg)</t>
  </si>
  <si>
    <t>Crude fibre</t>
  </si>
  <si>
    <t>Crude protein</t>
  </si>
  <si>
    <t>Digestible lysine</t>
  </si>
  <si>
    <t>Digestible methionine</t>
  </si>
  <si>
    <t>Digestible methionine+cysteine</t>
  </si>
  <si>
    <t>Digestible threonine</t>
  </si>
  <si>
    <t>Digestible tryptophan</t>
  </si>
  <si>
    <t>Digestible valine</t>
  </si>
  <si>
    <t>Calcium</t>
  </si>
  <si>
    <t>Total phosphorus</t>
  </si>
  <si>
    <r>
      <t>Available phosphorus</t>
    </r>
    <r>
      <rPr>
        <vertAlign val="superscript"/>
        <sz val="10"/>
        <color theme="1"/>
        <rFont val="Arial"/>
        <family val="2"/>
      </rPr>
      <t>1</t>
    </r>
  </si>
  <si>
    <t>Sodium</t>
  </si>
  <si>
    <t>Feedstuffs</t>
  </si>
  <si>
    <t>Cereals</t>
  </si>
  <si>
    <t>Cereal co-products</t>
  </si>
  <si>
    <t>Fat and molasses</t>
  </si>
  <si>
    <t>Protein crops</t>
  </si>
  <si>
    <t>Sunflower meal</t>
  </si>
  <si>
    <t>Soya bean grain</t>
  </si>
  <si>
    <t>September</t>
  </si>
  <si>
    <t>June</t>
  </si>
  <si>
    <t>August</t>
  </si>
  <si>
    <t>February</t>
  </si>
  <si>
    <t>-</t>
  </si>
  <si>
    <t>Premix and vitamins (pig)</t>
  </si>
  <si>
    <t>Premix and vitamins (broiler)</t>
  </si>
  <si>
    <t>Metabolisable energy (MJ/kg)</t>
  </si>
  <si>
    <t>Digestible arginine</t>
  </si>
  <si>
    <t>Fat</t>
  </si>
  <si>
    <t>Available phosphorus</t>
  </si>
  <si>
    <t>Chlorine</t>
  </si>
  <si>
    <t>https://www.feedtables.com/</t>
  </si>
  <si>
    <t>Price (EUR/t)</t>
  </si>
  <si>
    <t>CC (kg CO2-eq)</t>
  </si>
  <si>
    <t>AC (mol H+)</t>
  </si>
  <si>
    <t>EU (kg PO43-)</t>
  </si>
  <si>
    <t>CEDNR (MJ)</t>
  </si>
  <si>
    <t>LO (m².yr)</t>
  </si>
  <si>
    <t>PD (kg P)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</si>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</sst>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D079-0044-45CD-982A-328FCA5599C1}">
  <dimension ref="A1:AF47"/>
  <sheetViews>
    <sheetView topLeftCell="A37" workbookViewId="0">
      <selection activeCell="D39" sqref="D39"/>
    </sheetView>
  </sheetViews>
  <sheetFormatPr defaultRowHeight="14.5" x14ac:dyDescent="0.35"/>
  <sheetData>
    <row r="1" spans="1:32" ht="26.5" thickBot="1" x14ac:dyDescent="0.4">
      <c r="A1" s="31"/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  <c r="G1" s="2" t="s">
        <v>10</v>
      </c>
      <c r="H1" s="31"/>
      <c r="I1" s="2" t="s">
        <v>92</v>
      </c>
      <c r="J1" s="2" t="s">
        <v>93</v>
      </c>
      <c r="K1" s="2" t="s">
        <v>94</v>
      </c>
      <c r="L1" s="2" t="s">
        <v>95</v>
      </c>
      <c r="N1" s="12" t="s">
        <v>57</v>
      </c>
      <c r="O1" s="35" t="s">
        <v>58</v>
      </c>
      <c r="P1" s="35"/>
      <c r="Q1" s="35"/>
      <c r="R1" s="35"/>
      <c r="S1" s="13"/>
      <c r="T1" s="35" t="s">
        <v>59</v>
      </c>
      <c r="U1" s="35"/>
      <c r="V1" s="35"/>
      <c r="W1" s="35"/>
      <c r="X1" s="13"/>
      <c r="Y1" s="36" t="s">
        <v>60</v>
      </c>
      <c r="Z1" s="36"/>
      <c r="AA1" s="36"/>
      <c r="AB1" s="36"/>
      <c r="AC1" s="36"/>
      <c r="AD1" s="36"/>
      <c r="AE1" s="36"/>
      <c r="AF1" s="36"/>
    </row>
    <row r="2" spans="1:32" ht="29.5" thickBot="1" x14ac:dyDescent="0.4">
      <c r="A2" s="32"/>
      <c r="B2" s="3" t="s">
        <v>1</v>
      </c>
      <c r="C2" s="3" t="s">
        <v>3</v>
      </c>
      <c r="D2" s="3" t="s">
        <v>5</v>
      </c>
      <c r="E2" s="3" t="s">
        <v>7</v>
      </c>
      <c r="F2" s="3" t="s">
        <v>9</v>
      </c>
      <c r="G2" s="3" t="s">
        <v>11</v>
      </c>
      <c r="H2" s="32"/>
      <c r="I2" s="3">
        <v>2011</v>
      </c>
      <c r="J2" s="3">
        <v>2013</v>
      </c>
      <c r="K2" s="3">
        <v>2013</v>
      </c>
      <c r="L2" s="3">
        <v>2014</v>
      </c>
      <c r="N2" s="15" t="s">
        <v>61</v>
      </c>
      <c r="O2" s="37" t="s">
        <v>62</v>
      </c>
      <c r="P2" s="37"/>
      <c r="Q2" s="37" t="s">
        <v>63</v>
      </c>
      <c r="R2" s="37"/>
      <c r="S2" s="14"/>
      <c r="T2" s="37" t="s">
        <v>62</v>
      </c>
      <c r="U2" s="37"/>
      <c r="V2" s="34" t="s">
        <v>63</v>
      </c>
      <c r="W2" s="34"/>
      <c r="X2" s="14"/>
      <c r="Y2" s="34" t="s">
        <v>64</v>
      </c>
      <c r="Z2" s="34"/>
      <c r="AA2" s="34" t="s">
        <v>65</v>
      </c>
      <c r="AB2" s="34"/>
      <c r="AC2" s="34" t="s">
        <v>66</v>
      </c>
      <c r="AD2" s="34"/>
      <c r="AE2" s="34" t="s">
        <v>67</v>
      </c>
      <c r="AF2" s="34"/>
    </row>
    <row r="3" spans="1:32" ht="15" thickBot="1" x14ac:dyDescent="0.4">
      <c r="A3" s="33" t="s">
        <v>12</v>
      </c>
      <c r="B3" s="33"/>
      <c r="C3" s="33"/>
      <c r="D3" s="33"/>
      <c r="E3" s="33"/>
      <c r="F3" s="33"/>
      <c r="G3" s="33"/>
      <c r="H3" s="33" t="s">
        <v>12</v>
      </c>
      <c r="I3" s="33"/>
      <c r="J3" s="33"/>
      <c r="K3" s="33"/>
      <c r="L3" s="33"/>
      <c r="N3" s="16" t="s">
        <v>68</v>
      </c>
      <c r="O3" s="17" t="s">
        <v>69</v>
      </c>
      <c r="P3" s="17" t="s">
        <v>70</v>
      </c>
      <c r="Q3" s="17" t="s">
        <v>69</v>
      </c>
      <c r="R3" s="17" t="s">
        <v>70</v>
      </c>
      <c r="S3" s="18"/>
      <c r="T3" s="17" t="s">
        <v>69</v>
      </c>
      <c r="U3" s="17" t="s">
        <v>70</v>
      </c>
      <c r="V3" s="18" t="s">
        <v>69</v>
      </c>
      <c r="W3" s="18" t="s">
        <v>70</v>
      </c>
      <c r="X3" s="18"/>
      <c r="Y3" s="18" t="s">
        <v>69</v>
      </c>
      <c r="Z3" s="18" t="s">
        <v>70</v>
      </c>
      <c r="AA3" s="18" t="s">
        <v>69</v>
      </c>
      <c r="AB3" s="18" t="s">
        <v>70</v>
      </c>
      <c r="AC3" s="18" t="s">
        <v>69</v>
      </c>
      <c r="AD3" s="18" t="s">
        <v>70</v>
      </c>
      <c r="AE3" s="18" t="s">
        <v>69</v>
      </c>
      <c r="AF3" s="18" t="s">
        <v>70</v>
      </c>
    </row>
    <row r="4" spans="1:32" ht="14.5" customHeight="1" x14ac:dyDescent="0.35">
      <c r="A4" s="5" t="s">
        <v>13</v>
      </c>
      <c r="B4" s="6">
        <v>474</v>
      </c>
      <c r="C4" s="6">
        <v>10</v>
      </c>
      <c r="D4" s="6">
        <v>3.8</v>
      </c>
      <c r="E4" s="6">
        <v>4050</v>
      </c>
      <c r="F4" s="6">
        <v>1490</v>
      </c>
      <c r="G4" s="6">
        <v>4.0999999999999996</v>
      </c>
      <c r="H4" s="5" t="s">
        <v>13</v>
      </c>
      <c r="I4" s="6">
        <v>209</v>
      </c>
      <c r="J4" s="6">
        <v>202</v>
      </c>
      <c r="K4" s="6">
        <v>183</v>
      </c>
      <c r="L4" s="6">
        <v>164</v>
      </c>
      <c r="N4" s="15" t="s">
        <v>71</v>
      </c>
      <c r="O4" s="19"/>
      <c r="P4" s="20"/>
      <c r="Q4" s="20"/>
      <c r="R4" s="20"/>
      <c r="S4" s="8"/>
      <c r="T4" s="20"/>
      <c r="U4" s="20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35">
      <c r="A5" s="5" t="s">
        <v>14</v>
      </c>
      <c r="B5" s="6">
        <v>547</v>
      </c>
      <c r="C5" s="6">
        <v>14</v>
      </c>
      <c r="D5" s="6">
        <v>3.7</v>
      </c>
      <c r="E5" s="6">
        <v>5815</v>
      </c>
      <c r="F5" s="6">
        <v>1236</v>
      </c>
      <c r="G5" s="6">
        <v>3.5</v>
      </c>
      <c r="H5" s="5" t="s">
        <v>14</v>
      </c>
      <c r="I5" s="6">
        <v>212</v>
      </c>
      <c r="J5" s="6">
        <v>221</v>
      </c>
      <c r="K5" s="6">
        <v>203</v>
      </c>
      <c r="L5" s="6">
        <v>169</v>
      </c>
      <c r="N5" s="21" t="s">
        <v>72</v>
      </c>
      <c r="O5" s="19">
        <v>9.5</v>
      </c>
      <c r="P5" s="19">
        <v>9.5</v>
      </c>
      <c r="Q5" s="19">
        <v>9.5</v>
      </c>
      <c r="R5" s="19">
        <v>9.5</v>
      </c>
      <c r="S5" s="6"/>
      <c r="T5" s="19">
        <v>8.8000000000000007</v>
      </c>
      <c r="U5" s="19">
        <v>8.8000000000000007</v>
      </c>
      <c r="V5" s="6">
        <v>8.8000000000000007</v>
      </c>
      <c r="W5" s="6">
        <v>8.8000000000000007</v>
      </c>
      <c r="X5" s="8"/>
      <c r="Y5" s="6">
        <v>9.5</v>
      </c>
      <c r="Z5" s="6">
        <v>9.5</v>
      </c>
      <c r="AA5" s="6">
        <v>9.5</v>
      </c>
      <c r="AB5" s="6">
        <v>9.5</v>
      </c>
      <c r="AC5" s="6">
        <v>9.5</v>
      </c>
      <c r="AD5" s="6">
        <v>9.5</v>
      </c>
      <c r="AE5" s="6">
        <v>9.5</v>
      </c>
      <c r="AF5" s="6">
        <v>9.5</v>
      </c>
    </row>
    <row r="6" spans="1:32" ht="25" x14ac:dyDescent="0.35">
      <c r="A6" s="5" t="s">
        <v>15</v>
      </c>
      <c r="B6" s="6">
        <v>962</v>
      </c>
      <c r="C6" s="6">
        <v>11.4</v>
      </c>
      <c r="D6" s="6">
        <v>6.9</v>
      </c>
      <c r="E6" s="6">
        <v>14374</v>
      </c>
      <c r="F6" s="6">
        <v>885</v>
      </c>
      <c r="G6" s="6">
        <v>2.5</v>
      </c>
      <c r="H6" s="5" t="s">
        <v>15</v>
      </c>
      <c r="I6" s="6">
        <v>246</v>
      </c>
      <c r="J6" s="6">
        <v>299</v>
      </c>
      <c r="K6" s="6">
        <v>268</v>
      </c>
      <c r="L6" s="6">
        <v>292</v>
      </c>
      <c r="N6" s="21" t="s">
        <v>73</v>
      </c>
      <c r="O6" s="20"/>
      <c r="P6" s="20">
        <v>5.5</v>
      </c>
      <c r="Q6" s="20"/>
      <c r="R6" s="20">
        <v>6</v>
      </c>
      <c r="S6" s="8"/>
      <c r="T6" s="20"/>
      <c r="U6" s="20">
        <v>6</v>
      </c>
      <c r="V6" s="8"/>
      <c r="W6" s="8">
        <v>6.5</v>
      </c>
      <c r="X6" s="8"/>
      <c r="Y6" s="8"/>
      <c r="Z6" s="8">
        <v>5.5</v>
      </c>
      <c r="AA6" s="8"/>
      <c r="AB6" s="8">
        <v>5.5</v>
      </c>
      <c r="AC6" s="8"/>
      <c r="AD6" s="8">
        <v>6</v>
      </c>
      <c r="AE6" s="8"/>
      <c r="AF6" s="8">
        <v>6</v>
      </c>
    </row>
    <row r="7" spans="1:32" ht="37.5" x14ac:dyDescent="0.35">
      <c r="A7" s="5" t="s">
        <v>16</v>
      </c>
      <c r="B7" s="6">
        <v>2042</v>
      </c>
      <c r="C7" s="6">
        <v>36.9</v>
      </c>
      <c r="D7" s="6">
        <v>14.1</v>
      </c>
      <c r="E7" s="6">
        <v>24583</v>
      </c>
      <c r="F7" s="6">
        <v>2172</v>
      </c>
      <c r="G7" s="6">
        <v>8</v>
      </c>
      <c r="H7" s="5" t="s">
        <v>16</v>
      </c>
      <c r="I7" s="6">
        <v>679</v>
      </c>
      <c r="J7" s="6">
        <v>657</v>
      </c>
      <c r="K7" s="6">
        <v>882</v>
      </c>
      <c r="L7" s="6">
        <v>919</v>
      </c>
      <c r="N7" s="21" t="s">
        <v>74</v>
      </c>
      <c r="O7" s="20">
        <v>15</v>
      </c>
      <c r="P7" s="20">
        <v>16.5</v>
      </c>
      <c r="Q7" s="20">
        <v>13.5</v>
      </c>
      <c r="R7" s="20">
        <v>15</v>
      </c>
      <c r="S7" s="8"/>
      <c r="T7" s="20">
        <v>15</v>
      </c>
      <c r="U7" s="20">
        <v>16.5</v>
      </c>
      <c r="V7" s="8">
        <v>13.5</v>
      </c>
      <c r="W7" s="8">
        <v>15</v>
      </c>
      <c r="X7" s="8"/>
      <c r="Y7" s="8"/>
      <c r="Z7" s="8">
        <v>16.5</v>
      </c>
      <c r="AA7" s="8"/>
      <c r="AB7" s="8">
        <v>15.5</v>
      </c>
      <c r="AC7" s="8"/>
      <c r="AD7" s="8">
        <v>15</v>
      </c>
      <c r="AE7" s="8"/>
      <c r="AF7" s="8">
        <v>13.5</v>
      </c>
    </row>
    <row r="8" spans="1:32" x14ac:dyDescent="0.35">
      <c r="A8" s="5" t="s">
        <v>17</v>
      </c>
      <c r="B8" s="6">
        <v>600</v>
      </c>
      <c r="C8" s="6">
        <v>13.1</v>
      </c>
      <c r="D8" s="6">
        <v>5.2</v>
      </c>
      <c r="E8" s="6">
        <v>4415</v>
      </c>
      <c r="F8" s="6">
        <v>2092</v>
      </c>
      <c r="G8" s="6">
        <v>3.6</v>
      </c>
      <c r="H8" s="5" t="s">
        <v>17</v>
      </c>
      <c r="I8" s="6">
        <v>244</v>
      </c>
      <c r="J8" s="6">
        <v>252</v>
      </c>
      <c r="K8" s="6">
        <v>172</v>
      </c>
      <c r="L8" s="6">
        <v>142</v>
      </c>
      <c r="N8" s="22" t="s">
        <v>75</v>
      </c>
      <c r="O8" s="20">
        <v>0.82</v>
      </c>
      <c r="P8" s="20">
        <v>1.23</v>
      </c>
      <c r="Q8" s="20">
        <v>0.72</v>
      </c>
      <c r="R8" s="20">
        <v>1.08</v>
      </c>
      <c r="S8" s="8"/>
      <c r="T8" s="20">
        <v>0.76</v>
      </c>
      <c r="U8" s="20">
        <v>1.1399999999999999</v>
      </c>
      <c r="V8" s="8">
        <v>0.67</v>
      </c>
      <c r="W8" s="8">
        <v>1</v>
      </c>
      <c r="X8" s="8"/>
      <c r="Y8" s="8">
        <v>1.05</v>
      </c>
      <c r="Z8" s="8">
        <v>1.57</v>
      </c>
      <c r="AA8" s="8">
        <v>0.95</v>
      </c>
      <c r="AB8" s="8">
        <v>1.43</v>
      </c>
      <c r="AC8" s="8">
        <v>0.67</v>
      </c>
      <c r="AD8" s="8">
        <v>1</v>
      </c>
      <c r="AE8" s="8">
        <v>0.38</v>
      </c>
      <c r="AF8" s="8">
        <v>0.56999999999999995</v>
      </c>
    </row>
    <row r="9" spans="1:32" x14ac:dyDescent="0.35">
      <c r="A9" s="5" t="s">
        <v>18</v>
      </c>
      <c r="B9" s="6">
        <v>443</v>
      </c>
      <c r="C9" s="6">
        <v>5.4</v>
      </c>
      <c r="D9" s="6">
        <v>3.7</v>
      </c>
      <c r="E9" s="6">
        <v>3872</v>
      </c>
      <c r="F9" s="6">
        <v>2123</v>
      </c>
      <c r="G9" s="6">
        <v>5.2</v>
      </c>
      <c r="H9" s="5" t="s">
        <v>18</v>
      </c>
      <c r="I9" s="6">
        <v>210</v>
      </c>
      <c r="J9" s="6">
        <v>212</v>
      </c>
      <c r="K9" s="6">
        <v>182</v>
      </c>
      <c r="L9" s="6">
        <v>175</v>
      </c>
      <c r="N9" s="22" t="s">
        <v>76</v>
      </c>
      <c r="O9" s="20">
        <v>0.25</v>
      </c>
      <c r="P9" s="20">
        <v>0.37</v>
      </c>
      <c r="Q9" s="20">
        <v>0.22</v>
      </c>
      <c r="R9" s="20">
        <v>0.32</v>
      </c>
      <c r="S9" s="8"/>
      <c r="T9" s="20">
        <v>0.23</v>
      </c>
      <c r="U9" s="20">
        <v>0.34</v>
      </c>
      <c r="V9" s="8">
        <v>0.2</v>
      </c>
      <c r="W9" s="8">
        <v>0.3</v>
      </c>
      <c r="X9" s="8"/>
      <c r="Y9" s="8">
        <v>0.31</v>
      </c>
      <c r="Z9" s="8">
        <v>0.47</v>
      </c>
      <c r="AA9" s="8">
        <v>0.28999999999999998</v>
      </c>
      <c r="AB9" s="8">
        <v>0.43</v>
      </c>
      <c r="AC9" s="8">
        <v>0.2</v>
      </c>
      <c r="AD9" s="8">
        <v>0.3</v>
      </c>
      <c r="AE9" s="8">
        <v>0.11</v>
      </c>
      <c r="AF9" s="8">
        <v>0.17</v>
      </c>
    </row>
    <row r="10" spans="1:32" x14ac:dyDescent="0.35">
      <c r="A10" s="5" t="s">
        <v>19</v>
      </c>
      <c r="B10" s="6">
        <v>581</v>
      </c>
      <c r="C10" s="6">
        <v>9.1999999999999993</v>
      </c>
      <c r="D10" s="6">
        <v>5.5</v>
      </c>
      <c r="E10" s="6">
        <v>4295</v>
      </c>
      <c r="F10" s="6">
        <v>1850</v>
      </c>
      <c r="G10" s="6">
        <v>2.6</v>
      </c>
      <c r="H10" s="5" t="s">
        <v>19</v>
      </c>
      <c r="I10" s="6">
        <v>207</v>
      </c>
      <c r="J10" s="6">
        <v>215</v>
      </c>
      <c r="K10" s="6">
        <v>192</v>
      </c>
      <c r="L10" s="6">
        <v>172</v>
      </c>
      <c r="N10" s="22" t="s">
        <v>77</v>
      </c>
      <c r="O10" s="20">
        <v>0.49</v>
      </c>
      <c r="P10" s="20"/>
      <c r="Q10" s="20">
        <v>0.43</v>
      </c>
      <c r="R10" s="20"/>
      <c r="S10" s="8"/>
      <c r="T10" s="20">
        <v>0.46</v>
      </c>
      <c r="U10" s="20"/>
      <c r="V10" s="8">
        <v>0.4</v>
      </c>
      <c r="W10" s="8"/>
      <c r="X10" s="8"/>
      <c r="Y10" s="8">
        <v>0.63</v>
      </c>
      <c r="Z10" s="8"/>
      <c r="AA10" s="8">
        <v>0.56999999999999995</v>
      </c>
      <c r="AB10" s="8"/>
      <c r="AC10" s="8">
        <v>0.4</v>
      </c>
      <c r="AD10" s="8"/>
      <c r="AE10" s="8">
        <v>0.23</v>
      </c>
      <c r="AF10" s="8"/>
    </row>
    <row r="11" spans="1:32" x14ac:dyDescent="0.35">
      <c r="A11" s="5" t="s">
        <v>20</v>
      </c>
      <c r="B11" s="6">
        <v>512</v>
      </c>
      <c r="C11" s="6">
        <v>11.2</v>
      </c>
      <c r="D11" s="6">
        <v>3.8</v>
      </c>
      <c r="E11" s="6">
        <v>4193</v>
      </c>
      <c r="F11" s="6">
        <v>1343</v>
      </c>
      <c r="G11" s="6">
        <v>4.0999999999999996</v>
      </c>
      <c r="H11" s="5" t="s">
        <v>20</v>
      </c>
      <c r="I11" s="6">
        <v>209</v>
      </c>
      <c r="J11" s="6">
        <v>225</v>
      </c>
      <c r="K11" s="6">
        <v>192</v>
      </c>
      <c r="L11" s="6">
        <v>184</v>
      </c>
      <c r="N11" s="22" t="s">
        <v>78</v>
      </c>
      <c r="O11" s="20">
        <v>0.5</v>
      </c>
      <c r="P11" s="20">
        <v>0.76</v>
      </c>
      <c r="Q11" s="20">
        <v>0.45</v>
      </c>
      <c r="R11" s="20">
        <v>0.67</v>
      </c>
      <c r="S11" s="8"/>
      <c r="T11" s="20">
        <v>0.47</v>
      </c>
      <c r="U11" s="20">
        <v>0.71</v>
      </c>
      <c r="V11" s="8">
        <v>0.41</v>
      </c>
      <c r="W11" s="8">
        <v>0.62</v>
      </c>
      <c r="X11" s="8"/>
      <c r="Y11" s="8">
        <v>0.65</v>
      </c>
      <c r="Z11" s="8">
        <v>0.97</v>
      </c>
      <c r="AA11" s="8">
        <v>0.59</v>
      </c>
      <c r="AB11" s="8">
        <v>0.88</v>
      </c>
      <c r="AC11" s="8">
        <v>0.41</v>
      </c>
      <c r="AD11" s="8">
        <v>0.62</v>
      </c>
      <c r="AE11" s="8">
        <v>0.24</v>
      </c>
      <c r="AF11" s="8">
        <v>0.35</v>
      </c>
    </row>
    <row r="12" spans="1:32" ht="25" x14ac:dyDescent="0.35">
      <c r="A12" s="5" t="s">
        <v>21</v>
      </c>
      <c r="B12" s="6">
        <v>160</v>
      </c>
      <c r="C12" s="6">
        <v>2.4</v>
      </c>
      <c r="D12" s="6">
        <v>0.7</v>
      </c>
      <c r="E12" s="6">
        <v>2025</v>
      </c>
      <c r="F12" s="6">
        <v>238</v>
      </c>
      <c r="G12" s="6">
        <v>0.7</v>
      </c>
      <c r="H12" s="5" t="s">
        <v>21</v>
      </c>
      <c r="I12" s="6">
        <v>136</v>
      </c>
      <c r="J12" s="6">
        <v>149</v>
      </c>
      <c r="K12" s="6">
        <v>148</v>
      </c>
      <c r="L12" s="6">
        <v>141</v>
      </c>
      <c r="N12" s="22" t="s">
        <v>79</v>
      </c>
      <c r="O12" s="20">
        <v>0.15</v>
      </c>
      <c r="P12" s="20">
        <v>0.22</v>
      </c>
      <c r="Q12" s="20">
        <v>0.13</v>
      </c>
      <c r="R12" s="20">
        <v>0.19</v>
      </c>
      <c r="S12" s="8"/>
      <c r="T12" s="20">
        <v>0.14000000000000001</v>
      </c>
      <c r="U12" s="20">
        <v>0.2</v>
      </c>
      <c r="V12" s="8">
        <v>0.12</v>
      </c>
      <c r="W12" s="8">
        <v>0.18</v>
      </c>
      <c r="X12" s="8"/>
      <c r="Y12" s="8">
        <v>0.19</v>
      </c>
      <c r="Z12" s="8">
        <v>0.28000000000000003</v>
      </c>
      <c r="AA12" s="8">
        <v>0.17</v>
      </c>
      <c r="AB12" s="8">
        <v>0.26</v>
      </c>
      <c r="AC12" s="8">
        <v>0.12</v>
      </c>
      <c r="AD12" s="8">
        <v>0.18</v>
      </c>
      <c r="AE12" s="8">
        <v>7.0000000000000007E-2</v>
      </c>
      <c r="AF12" s="8">
        <v>0.1</v>
      </c>
    </row>
    <row r="13" spans="1:32" ht="25" x14ac:dyDescent="0.35">
      <c r="A13" s="5" t="s">
        <v>22</v>
      </c>
      <c r="B13" s="6">
        <v>703</v>
      </c>
      <c r="C13" s="6">
        <v>9.1</v>
      </c>
      <c r="D13" s="6">
        <v>5.9</v>
      </c>
      <c r="E13" s="6">
        <v>11008</v>
      </c>
      <c r="F13" s="6">
        <v>990</v>
      </c>
      <c r="G13" s="6">
        <v>3</v>
      </c>
      <c r="H13" s="5" t="s">
        <v>22</v>
      </c>
      <c r="I13" s="6">
        <v>241</v>
      </c>
      <c r="J13" s="6">
        <v>324</v>
      </c>
      <c r="K13" s="6">
        <v>344</v>
      </c>
      <c r="L13" s="6">
        <v>329</v>
      </c>
      <c r="N13" s="22" t="s">
        <v>80</v>
      </c>
      <c r="O13" s="20">
        <v>0.53</v>
      </c>
      <c r="P13" s="20">
        <v>0.8</v>
      </c>
      <c r="Q13" s="20">
        <v>0.47</v>
      </c>
      <c r="R13" s="20">
        <v>0.7</v>
      </c>
      <c r="S13" s="8"/>
      <c r="T13" s="20">
        <v>0.49</v>
      </c>
      <c r="U13" s="20">
        <v>0.74</v>
      </c>
      <c r="V13" s="8">
        <v>0.44</v>
      </c>
      <c r="W13" s="8">
        <v>0.65</v>
      </c>
      <c r="X13" s="8"/>
      <c r="Y13" s="8">
        <v>0.68</v>
      </c>
      <c r="Z13" s="8">
        <v>1.02</v>
      </c>
      <c r="AA13" s="8">
        <v>0.62</v>
      </c>
      <c r="AB13" s="8">
        <v>0.93</v>
      </c>
      <c r="AC13" s="8">
        <v>0.43</v>
      </c>
      <c r="AD13" s="8">
        <v>0.65</v>
      </c>
      <c r="AE13" s="8">
        <v>0.25</v>
      </c>
      <c r="AF13" s="8">
        <v>0.37</v>
      </c>
    </row>
    <row r="14" spans="1:32" ht="25" x14ac:dyDescent="0.35">
      <c r="A14" s="5" t="s">
        <v>23</v>
      </c>
      <c r="B14" s="6">
        <v>194</v>
      </c>
      <c r="C14" s="6">
        <v>3.2</v>
      </c>
      <c r="D14" s="6">
        <v>1</v>
      </c>
      <c r="E14" s="6">
        <v>2329</v>
      </c>
      <c r="F14" s="6">
        <v>341</v>
      </c>
      <c r="G14" s="6">
        <v>1</v>
      </c>
      <c r="H14" s="5" t="s">
        <v>23</v>
      </c>
      <c r="I14" s="6">
        <v>225</v>
      </c>
      <c r="J14" s="6">
        <v>239</v>
      </c>
      <c r="K14" s="6">
        <v>212</v>
      </c>
      <c r="L14" s="6">
        <v>212</v>
      </c>
      <c r="N14" s="22" t="s">
        <v>81</v>
      </c>
      <c r="O14" s="20">
        <v>0.65</v>
      </c>
      <c r="P14" s="20">
        <v>0.75</v>
      </c>
      <c r="Q14" s="20">
        <v>0.6</v>
      </c>
      <c r="R14" s="20">
        <v>0.7</v>
      </c>
      <c r="S14" s="8"/>
      <c r="T14" s="20">
        <v>0.65</v>
      </c>
      <c r="U14" s="20">
        <v>0.75</v>
      </c>
      <c r="V14" s="8">
        <v>0.6</v>
      </c>
      <c r="W14" s="8">
        <v>0.7</v>
      </c>
      <c r="X14" s="8"/>
      <c r="Y14" s="8">
        <v>0.65</v>
      </c>
      <c r="Z14" s="8">
        <v>0.75</v>
      </c>
      <c r="AA14" s="8">
        <v>0.65</v>
      </c>
      <c r="AB14" s="8">
        <v>0.75</v>
      </c>
      <c r="AC14" s="8">
        <v>0.6</v>
      </c>
      <c r="AD14" s="8">
        <v>0.7</v>
      </c>
      <c r="AE14" s="8">
        <v>0.6</v>
      </c>
      <c r="AF14" s="8">
        <v>0.7</v>
      </c>
    </row>
    <row r="15" spans="1:32" ht="25" x14ac:dyDescent="0.35">
      <c r="A15" s="5" t="s">
        <v>24</v>
      </c>
      <c r="B15" s="6">
        <v>181</v>
      </c>
      <c r="C15" s="6">
        <v>2.9</v>
      </c>
      <c r="D15" s="6">
        <v>0.9</v>
      </c>
      <c r="E15" s="6">
        <v>2206</v>
      </c>
      <c r="F15" s="6">
        <v>300</v>
      </c>
      <c r="G15" s="6">
        <v>0.9</v>
      </c>
      <c r="H15" s="5" t="s">
        <v>24</v>
      </c>
      <c r="I15" s="6">
        <v>161</v>
      </c>
      <c r="J15" s="6">
        <v>187</v>
      </c>
      <c r="K15" s="6">
        <v>181</v>
      </c>
      <c r="L15" s="6">
        <v>180</v>
      </c>
      <c r="N15" s="22" t="s">
        <v>82</v>
      </c>
      <c r="O15" s="20"/>
      <c r="P15" s="20">
        <v>0.48</v>
      </c>
      <c r="Q15" s="20"/>
      <c r="R15" s="20">
        <v>0.44</v>
      </c>
      <c r="S15" s="8"/>
      <c r="T15" s="20"/>
      <c r="U15" s="20">
        <v>0.48</v>
      </c>
      <c r="V15" s="8"/>
      <c r="W15" s="8">
        <v>0.44</v>
      </c>
      <c r="X15" s="8"/>
      <c r="Y15" s="8"/>
      <c r="Z15" s="8">
        <v>0.48</v>
      </c>
      <c r="AA15" s="8"/>
      <c r="AB15" s="8">
        <v>0.48</v>
      </c>
      <c r="AC15" s="8"/>
      <c r="AD15" s="8">
        <v>0.44</v>
      </c>
      <c r="AE15" s="8"/>
      <c r="AF15" s="8">
        <v>0.44</v>
      </c>
    </row>
    <row r="16" spans="1:32" x14ac:dyDescent="0.35">
      <c r="A16" s="30" t="s">
        <v>25</v>
      </c>
      <c r="B16" s="30"/>
      <c r="C16" s="30"/>
      <c r="D16" s="30"/>
      <c r="E16" s="30"/>
      <c r="F16" s="30"/>
      <c r="G16" s="30"/>
      <c r="H16" s="30" t="s">
        <v>25</v>
      </c>
      <c r="I16" s="30"/>
      <c r="J16" s="30"/>
      <c r="K16" s="30"/>
      <c r="L16" s="30"/>
      <c r="N16" s="22" t="s">
        <v>83</v>
      </c>
      <c r="O16" s="20">
        <v>2.19</v>
      </c>
      <c r="P16" s="20"/>
      <c r="Q16" s="20">
        <v>1.81</v>
      </c>
      <c r="R16" s="20"/>
      <c r="S16" s="8"/>
      <c r="T16" s="20">
        <v>2.02</v>
      </c>
      <c r="U16" s="20"/>
      <c r="V16" s="8">
        <v>1.67</v>
      </c>
      <c r="W16" s="8"/>
      <c r="X16" s="8"/>
      <c r="Y16" s="8">
        <v>3.1</v>
      </c>
      <c r="Z16" s="8"/>
      <c r="AA16" s="8">
        <v>2.8</v>
      </c>
      <c r="AB16" s="8"/>
      <c r="AC16" s="8">
        <v>2</v>
      </c>
      <c r="AD16" s="8"/>
      <c r="AE16" s="8">
        <v>1.55</v>
      </c>
      <c r="AF16" s="8"/>
    </row>
    <row r="17" spans="1:32" ht="25" x14ac:dyDescent="0.35">
      <c r="A17" s="7" t="s">
        <v>26</v>
      </c>
      <c r="B17" s="6">
        <v>413</v>
      </c>
      <c r="C17" s="6">
        <v>8.5</v>
      </c>
      <c r="D17" s="6">
        <v>3</v>
      </c>
      <c r="E17" s="6">
        <v>3083</v>
      </c>
      <c r="F17" s="6">
        <v>1215</v>
      </c>
      <c r="G17" s="6">
        <v>2.9</v>
      </c>
      <c r="H17" s="7" t="s">
        <v>26</v>
      </c>
      <c r="I17" s="6">
        <v>211</v>
      </c>
      <c r="J17" s="6">
        <v>293</v>
      </c>
      <c r="K17" s="6">
        <v>254</v>
      </c>
      <c r="L17" s="6">
        <v>314</v>
      </c>
      <c r="N17" s="22" t="s">
        <v>84</v>
      </c>
      <c r="O17" s="20">
        <v>0.15</v>
      </c>
      <c r="P17" s="20">
        <v>0.25</v>
      </c>
      <c r="Q17" s="20">
        <v>0.15</v>
      </c>
      <c r="R17" s="20">
        <v>0.25</v>
      </c>
      <c r="S17" s="8"/>
      <c r="T17" s="20">
        <v>0.15</v>
      </c>
      <c r="U17" s="20">
        <v>0.25</v>
      </c>
      <c r="V17" s="8">
        <v>0.15</v>
      </c>
      <c r="W17" s="8">
        <v>0.25</v>
      </c>
      <c r="X17" s="8"/>
      <c r="Y17" s="8">
        <v>0.15</v>
      </c>
      <c r="Z17" s="8">
        <v>0.25</v>
      </c>
      <c r="AA17" s="8">
        <v>0.15</v>
      </c>
      <c r="AB17" s="8">
        <v>0.25</v>
      </c>
      <c r="AC17" s="8">
        <v>0.15</v>
      </c>
      <c r="AD17" s="8">
        <v>0.25</v>
      </c>
      <c r="AE17" s="8">
        <v>0.15</v>
      </c>
      <c r="AF17" s="8">
        <v>0.25</v>
      </c>
    </row>
    <row r="18" spans="1:32" ht="37.5" x14ac:dyDescent="0.35">
      <c r="A18" s="7" t="s">
        <v>27</v>
      </c>
      <c r="B18" s="6">
        <v>1410</v>
      </c>
      <c r="C18" s="6">
        <v>8.8000000000000007</v>
      </c>
      <c r="D18" s="6">
        <v>4.5999999999999996</v>
      </c>
      <c r="E18" s="6">
        <v>8921</v>
      </c>
      <c r="F18" s="6">
        <v>1554</v>
      </c>
      <c r="G18" s="6">
        <v>13.6</v>
      </c>
      <c r="H18" s="7" t="s">
        <v>27</v>
      </c>
      <c r="I18" s="6">
        <v>325</v>
      </c>
      <c r="J18" s="6">
        <v>438</v>
      </c>
      <c r="K18" s="6">
        <v>461</v>
      </c>
      <c r="L18" s="6">
        <v>500</v>
      </c>
      <c r="N18" s="23" t="s">
        <v>85</v>
      </c>
      <c r="O18" s="20"/>
      <c r="P18" s="20"/>
      <c r="Q18" s="20"/>
      <c r="R18" s="20"/>
      <c r="S18" s="8"/>
      <c r="T18" s="20"/>
      <c r="U18" s="20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1:32" ht="50" x14ac:dyDescent="0.35">
      <c r="A19" s="7" t="s">
        <v>28</v>
      </c>
      <c r="B19" s="6">
        <v>640</v>
      </c>
      <c r="C19" s="6">
        <v>6.7</v>
      </c>
      <c r="D19" s="6">
        <v>5.4</v>
      </c>
      <c r="E19" s="6">
        <v>5501</v>
      </c>
      <c r="F19" s="6">
        <v>3019</v>
      </c>
      <c r="G19" s="6">
        <v>2.9</v>
      </c>
      <c r="H19" s="7" t="s">
        <v>28</v>
      </c>
      <c r="I19" s="6">
        <v>197</v>
      </c>
      <c r="J19" s="6">
        <v>273</v>
      </c>
      <c r="K19" s="6">
        <v>250</v>
      </c>
      <c r="L19" s="6">
        <v>268</v>
      </c>
      <c r="N19" s="22" t="s">
        <v>86</v>
      </c>
      <c r="O19" s="20"/>
      <c r="P19" s="20">
        <v>85</v>
      </c>
      <c r="Q19" s="20"/>
      <c r="R19" s="20">
        <v>85</v>
      </c>
      <c r="S19" s="8"/>
      <c r="T19" s="20"/>
      <c r="U19" s="20">
        <v>85</v>
      </c>
      <c r="V19" s="8"/>
      <c r="W19" s="8">
        <v>85</v>
      </c>
      <c r="X19" s="8"/>
      <c r="Y19" s="8"/>
      <c r="Z19" s="8">
        <v>85</v>
      </c>
      <c r="AA19" s="8"/>
      <c r="AB19" s="8">
        <v>85</v>
      </c>
      <c r="AC19" s="8"/>
      <c r="AD19" s="8">
        <v>85</v>
      </c>
      <c r="AE19" s="8"/>
      <c r="AF19" s="8">
        <v>85</v>
      </c>
    </row>
    <row r="20" spans="1:32" ht="50" x14ac:dyDescent="0.35">
      <c r="A20" s="7" t="s">
        <v>29</v>
      </c>
      <c r="B20" s="6">
        <v>244</v>
      </c>
      <c r="C20" s="6">
        <v>4</v>
      </c>
      <c r="D20" s="6">
        <v>3.1</v>
      </c>
      <c r="E20" s="6">
        <v>2441</v>
      </c>
      <c r="F20" s="6">
        <v>1669</v>
      </c>
      <c r="G20" s="6">
        <v>2.4</v>
      </c>
      <c r="H20" s="7" t="s">
        <v>29</v>
      </c>
      <c r="I20" s="6">
        <v>156</v>
      </c>
      <c r="J20" s="6">
        <v>228</v>
      </c>
      <c r="K20" s="6">
        <v>210</v>
      </c>
      <c r="L20" s="6">
        <v>204</v>
      </c>
      <c r="N20" s="22" t="s">
        <v>87</v>
      </c>
      <c r="O20" s="20"/>
      <c r="P20" s="20">
        <v>67</v>
      </c>
      <c r="Q20" s="20"/>
      <c r="R20" s="20">
        <v>67</v>
      </c>
      <c r="S20" s="8"/>
      <c r="T20" s="20"/>
      <c r="U20" s="20">
        <v>67</v>
      </c>
      <c r="V20" s="8"/>
      <c r="W20" s="8">
        <v>67</v>
      </c>
      <c r="X20" s="8"/>
      <c r="Y20" s="8"/>
      <c r="Z20" s="8">
        <v>67</v>
      </c>
      <c r="AA20" s="8"/>
      <c r="AB20" s="8">
        <v>67</v>
      </c>
      <c r="AC20" s="8"/>
      <c r="AD20" s="8">
        <v>67</v>
      </c>
      <c r="AE20" s="8"/>
      <c r="AF20" s="8">
        <v>67</v>
      </c>
    </row>
    <row r="21" spans="1:32" x14ac:dyDescent="0.35">
      <c r="A21" s="30" t="s">
        <v>30</v>
      </c>
      <c r="B21" s="30"/>
      <c r="C21" s="30"/>
      <c r="D21" s="30"/>
      <c r="E21" s="30"/>
      <c r="F21" s="30"/>
      <c r="G21" s="30"/>
      <c r="H21" s="30" t="s">
        <v>30</v>
      </c>
      <c r="I21" s="30"/>
      <c r="J21" s="30"/>
      <c r="K21" s="30"/>
      <c r="L21" s="30"/>
      <c r="N21" s="22" t="s">
        <v>88</v>
      </c>
      <c r="O21" s="20"/>
      <c r="P21" s="20">
        <v>6</v>
      </c>
      <c r="Q21" s="20"/>
      <c r="R21" s="20">
        <v>6</v>
      </c>
      <c r="S21" s="8"/>
      <c r="T21" s="20"/>
      <c r="U21" s="20">
        <v>6</v>
      </c>
      <c r="V21" s="8"/>
      <c r="W21" s="8">
        <v>6</v>
      </c>
      <c r="X21" s="8"/>
      <c r="Y21" s="8"/>
      <c r="Z21" s="8">
        <v>6</v>
      </c>
      <c r="AA21" s="8"/>
      <c r="AB21" s="8">
        <v>6</v>
      </c>
      <c r="AC21" s="8"/>
      <c r="AD21" s="8">
        <v>6</v>
      </c>
      <c r="AE21" s="8"/>
      <c r="AF21" s="8">
        <v>6</v>
      </c>
    </row>
    <row r="22" spans="1:32" ht="25" x14ac:dyDescent="0.35">
      <c r="A22" s="7" t="s">
        <v>31</v>
      </c>
      <c r="B22" s="6">
        <v>205</v>
      </c>
      <c r="C22" s="6">
        <v>2.1</v>
      </c>
      <c r="D22" s="6">
        <v>3.2</v>
      </c>
      <c r="E22" s="6">
        <v>1964</v>
      </c>
      <c r="F22" s="6">
        <v>1990</v>
      </c>
      <c r="G22" s="6">
        <v>5.2</v>
      </c>
      <c r="H22" s="7" t="s">
        <v>31</v>
      </c>
      <c r="I22" s="6">
        <v>242</v>
      </c>
      <c r="J22" s="6">
        <v>317</v>
      </c>
      <c r="K22" s="6">
        <v>252</v>
      </c>
      <c r="L22" s="6">
        <v>272</v>
      </c>
      <c r="N22" s="22" t="s">
        <v>89</v>
      </c>
      <c r="O22" s="20"/>
      <c r="P22" s="20">
        <v>13</v>
      </c>
      <c r="Q22" s="20"/>
      <c r="R22" s="20">
        <v>13</v>
      </c>
      <c r="S22" s="8"/>
      <c r="T22" s="20"/>
      <c r="U22" s="20">
        <v>13</v>
      </c>
      <c r="V22" s="8"/>
      <c r="W22" s="8">
        <v>13</v>
      </c>
      <c r="X22" s="8"/>
      <c r="Y22" s="8"/>
      <c r="Z22" s="8">
        <v>13</v>
      </c>
      <c r="AA22" s="8"/>
      <c r="AB22" s="8">
        <v>13</v>
      </c>
      <c r="AC22" s="8"/>
      <c r="AD22" s="8">
        <v>13</v>
      </c>
      <c r="AE22" s="8"/>
      <c r="AF22" s="8">
        <v>13</v>
      </c>
    </row>
    <row r="23" spans="1:32" x14ac:dyDescent="0.35">
      <c r="A23" s="7" t="s">
        <v>32</v>
      </c>
      <c r="B23" s="6">
        <v>208</v>
      </c>
      <c r="C23" s="6">
        <v>2.6</v>
      </c>
      <c r="D23" s="6">
        <v>3.7</v>
      </c>
      <c r="E23" s="6">
        <v>2476</v>
      </c>
      <c r="F23" s="6">
        <v>2322</v>
      </c>
      <c r="G23" s="6">
        <v>2.9</v>
      </c>
      <c r="H23" s="7" t="s">
        <v>32</v>
      </c>
      <c r="I23" s="6">
        <v>237</v>
      </c>
      <c r="J23" s="6">
        <v>247</v>
      </c>
      <c r="K23" s="6">
        <v>237</v>
      </c>
      <c r="L23" s="6">
        <v>272</v>
      </c>
      <c r="N23" s="22" t="s">
        <v>26</v>
      </c>
      <c r="O23" s="20"/>
      <c r="P23" s="20">
        <v>15</v>
      </c>
      <c r="Q23" s="20"/>
      <c r="R23" s="20">
        <v>15</v>
      </c>
      <c r="S23" s="8"/>
      <c r="T23" s="20"/>
      <c r="U23" s="20">
        <v>15</v>
      </c>
      <c r="V23" s="8"/>
      <c r="W23" s="8">
        <v>15</v>
      </c>
      <c r="X23" s="8"/>
      <c r="Y23" s="8"/>
      <c r="Z23" s="8">
        <v>15</v>
      </c>
      <c r="AA23" s="8"/>
      <c r="AB23" s="8">
        <v>15</v>
      </c>
      <c r="AC23" s="8"/>
      <c r="AD23" s="8">
        <v>15</v>
      </c>
      <c r="AE23" s="8"/>
      <c r="AF23" s="8">
        <v>15</v>
      </c>
    </row>
    <row r="24" spans="1:32" ht="25" x14ac:dyDescent="0.35">
      <c r="A24" s="7" t="s">
        <v>33</v>
      </c>
      <c r="B24" s="6">
        <v>988</v>
      </c>
      <c r="C24" s="6">
        <v>21.4</v>
      </c>
      <c r="D24" s="6">
        <v>7.6</v>
      </c>
      <c r="E24" s="6">
        <v>6291</v>
      </c>
      <c r="F24" s="6">
        <v>3124</v>
      </c>
      <c r="G24" s="6">
        <v>7.3</v>
      </c>
      <c r="H24" s="7" t="s">
        <v>33</v>
      </c>
      <c r="I24" s="6">
        <v>473</v>
      </c>
      <c r="J24" s="6">
        <v>512</v>
      </c>
      <c r="K24" s="6">
        <v>430</v>
      </c>
      <c r="L24" s="6">
        <v>409</v>
      </c>
      <c r="N24" s="22" t="s">
        <v>90</v>
      </c>
      <c r="O24" s="20"/>
      <c r="P24" s="20">
        <v>20</v>
      </c>
      <c r="Q24" s="20"/>
      <c r="R24" s="20">
        <v>20</v>
      </c>
      <c r="S24" s="8"/>
      <c r="T24" s="20"/>
      <c r="U24" s="20">
        <v>20</v>
      </c>
      <c r="V24" s="8"/>
      <c r="W24" s="8">
        <v>20</v>
      </c>
      <c r="X24" s="8"/>
      <c r="Y24" s="8"/>
      <c r="Z24" s="8">
        <v>20</v>
      </c>
      <c r="AA24" s="8"/>
      <c r="AB24" s="8">
        <v>20</v>
      </c>
      <c r="AC24" s="8"/>
      <c r="AD24" s="8">
        <v>20</v>
      </c>
      <c r="AE24" s="8"/>
      <c r="AF24" s="8">
        <v>20</v>
      </c>
    </row>
    <row r="25" spans="1:32" ht="50.5" thickBot="1" x14ac:dyDescent="0.4">
      <c r="A25" s="7" t="s">
        <v>34</v>
      </c>
      <c r="B25" s="6">
        <v>1462</v>
      </c>
      <c r="C25" s="6">
        <v>9.6999999999999993</v>
      </c>
      <c r="D25" s="6">
        <v>6</v>
      </c>
      <c r="E25" s="6">
        <v>10389</v>
      </c>
      <c r="F25" s="6">
        <v>1988</v>
      </c>
      <c r="G25" s="6">
        <v>16.600000000000001</v>
      </c>
      <c r="H25" s="7" t="s">
        <v>34</v>
      </c>
      <c r="I25" s="6">
        <v>460</v>
      </c>
      <c r="J25" s="6">
        <v>519</v>
      </c>
      <c r="K25" s="6">
        <v>512</v>
      </c>
      <c r="L25" s="6">
        <v>466</v>
      </c>
      <c r="N25" s="24" t="s">
        <v>91</v>
      </c>
      <c r="O25" s="25"/>
      <c r="P25" s="25">
        <v>5</v>
      </c>
      <c r="Q25" s="25"/>
      <c r="R25" s="25">
        <v>5</v>
      </c>
      <c r="S25" s="26"/>
      <c r="T25" s="25"/>
      <c r="U25" s="25">
        <v>5</v>
      </c>
      <c r="V25" s="26"/>
      <c r="W25" s="26">
        <v>5</v>
      </c>
      <c r="X25" s="26"/>
      <c r="Y25" s="26"/>
      <c r="Z25" s="26">
        <v>5</v>
      </c>
      <c r="AA25" s="26"/>
      <c r="AB25" s="26">
        <v>5</v>
      </c>
      <c r="AC25" s="26"/>
      <c r="AD25" s="26">
        <v>5</v>
      </c>
      <c r="AE25" s="26"/>
      <c r="AF25" s="26">
        <v>5</v>
      </c>
    </row>
    <row r="26" spans="1:32" ht="65" x14ac:dyDescent="0.35">
      <c r="A26" s="4" t="s">
        <v>35</v>
      </c>
      <c r="B26" s="8"/>
      <c r="C26" s="8"/>
      <c r="D26" s="8"/>
      <c r="E26" s="8"/>
      <c r="F26" s="8"/>
      <c r="G26" s="8"/>
      <c r="H26" s="30" t="s">
        <v>35</v>
      </c>
      <c r="I26" s="30"/>
      <c r="J26" s="30"/>
      <c r="K26" s="30"/>
      <c r="L26" s="30"/>
    </row>
    <row r="27" spans="1:32" ht="62.5" x14ac:dyDescent="0.35">
      <c r="A27" s="7" t="s">
        <v>36</v>
      </c>
      <c r="B27" s="6">
        <v>319</v>
      </c>
      <c r="C27" s="6">
        <v>4</v>
      </c>
      <c r="D27" s="6">
        <v>1.3</v>
      </c>
      <c r="E27" s="6">
        <v>6151</v>
      </c>
      <c r="F27" s="6">
        <v>556</v>
      </c>
      <c r="G27" s="6">
        <v>0.9</v>
      </c>
      <c r="H27" s="7" t="s">
        <v>36</v>
      </c>
      <c r="I27" s="6">
        <v>177</v>
      </c>
      <c r="J27" s="6">
        <v>212</v>
      </c>
      <c r="K27" s="6">
        <v>262</v>
      </c>
      <c r="L27" s="6">
        <v>249</v>
      </c>
    </row>
    <row r="28" spans="1:32" ht="26" x14ac:dyDescent="0.35">
      <c r="A28" s="30" t="s">
        <v>37</v>
      </c>
      <c r="B28" s="30"/>
      <c r="C28" s="30"/>
      <c r="D28" s="30"/>
      <c r="E28" s="30"/>
      <c r="F28" s="30"/>
      <c r="G28" s="30"/>
      <c r="H28" s="4" t="s">
        <v>37</v>
      </c>
      <c r="I28" s="6"/>
      <c r="J28" s="6"/>
      <c r="K28" s="6"/>
      <c r="L28" s="6"/>
    </row>
    <row r="29" spans="1:32" ht="25" x14ac:dyDescent="0.35">
      <c r="A29" s="7" t="s">
        <v>38</v>
      </c>
      <c r="B29" s="6">
        <v>825</v>
      </c>
      <c r="C29" s="6">
        <v>16.399999999999999</v>
      </c>
      <c r="D29" s="6">
        <v>3.5</v>
      </c>
      <c r="E29" s="6">
        <v>9788</v>
      </c>
      <c r="F29" s="6">
        <v>823</v>
      </c>
      <c r="G29" s="6">
        <v>2.4</v>
      </c>
      <c r="H29" s="7" t="s">
        <v>38</v>
      </c>
      <c r="I29" s="6" t="s">
        <v>96</v>
      </c>
      <c r="J29" s="6">
        <v>845</v>
      </c>
      <c r="K29" s="6">
        <v>696</v>
      </c>
      <c r="L29" s="6">
        <v>684</v>
      </c>
    </row>
    <row r="30" spans="1:32" x14ac:dyDescent="0.35">
      <c r="A30" s="7" t="s">
        <v>39</v>
      </c>
      <c r="B30" s="6">
        <v>4829</v>
      </c>
      <c r="C30" s="6">
        <v>13</v>
      </c>
      <c r="D30" s="6">
        <v>5.9</v>
      </c>
      <c r="E30" s="6">
        <v>5853</v>
      </c>
      <c r="F30" s="6">
        <v>1387</v>
      </c>
      <c r="G30" s="6">
        <v>2.2000000000000002</v>
      </c>
      <c r="H30" s="7" t="s">
        <v>39</v>
      </c>
      <c r="I30" s="6">
        <v>826</v>
      </c>
      <c r="J30" s="8">
        <v>916</v>
      </c>
      <c r="K30" s="8">
        <v>701</v>
      </c>
      <c r="L30" s="8">
        <v>705</v>
      </c>
    </row>
    <row r="31" spans="1:32" ht="25" x14ac:dyDescent="0.35">
      <c r="A31" s="7" t="s">
        <v>40</v>
      </c>
      <c r="B31" s="6">
        <v>1964</v>
      </c>
      <c r="C31" s="6">
        <v>40.299999999999997</v>
      </c>
      <c r="D31" s="6">
        <v>14.1</v>
      </c>
      <c r="E31" s="6">
        <v>14708</v>
      </c>
      <c r="F31" s="6">
        <v>5772</v>
      </c>
      <c r="G31" s="6">
        <v>13.9</v>
      </c>
      <c r="H31" s="7" t="s">
        <v>40</v>
      </c>
      <c r="I31" s="6">
        <v>1016</v>
      </c>
      <c r="J31" s="6">
        <v>1033</v>
      </c>
      <c r="K31" s="6">
        <v>852</v>
      </c>
      <c r="L31" s="6">
        <v>778</v>
      </c>
    </row>
    <row r="32" spans="1:32" ht="25" x14ac:dyDescent="0.35">
      <c r="A32" s="7" t="s">
        <v>41</v>
      </c>
      <c r="B32" s="6">
        <v>3483</v>
      </c>
      <c r="C32" s="6">
        <v>18.600000000000001</v>
      </c>
      <c r="D32" s="6">
        <v>11.9</v>
      </c>
      <c r="E32" s="6">
        <v>20139</v>
      </c>
      <c r="F32" s="6">
        <v>4099</v>
      </c>
      <c r="G32" s="6">
        <v>36</v>
      </c>
      <c r="H32" s="7" t="s">
        <v>41</v>
      </c>
      <c r="I32" s="6">
        <v>1001</v>
      </c>
      <c r="J32" s="6">
        <v>1029</v>
      </c>
      <c r="K32" s="6">
        <v>830</v>
      </c>
      <c r="L32" s="6">
        <v>774</v>
      </c>
    </row>
    <row r="33" spans="1:12" x14ac:dyDescent="0.35">
      <c r="A33" s="30" t="s">
        <v>42</v>
      </c>
      <c r="B33" s="30"/>
      <c r="C33" s="30"/>
      <c r="D33" s="30"/>
      <c r="E33" s="30"/>
      <c r="F33" s="30"/>
      <c r="G33" s="30"/>
      <c r="H33" s="30" t="s">
        <v>42</v>
      </c>
      <c r="I33" s="30"/>
      <c r="J33" s="30"/>
      <c r="K33" s="30"/>
      <c r="L33" s="30"/>
    </row>
    <row r="34" spans="1:12" ht="37.5" x14ac:dyDescent="0.35">
      <c r="A34" s="7" t="s">
        <v>43</v>
      </c>
      <c r="B34" s="6">
        <v>162</v>
      </c>
      <c r="C34" s="6">
        <v>0.7</v>
      </c>
      <c r="D34" s="6">
        <v>0.1</v>
      </c>
      <c r="E34" s="6">
        <v>3099</v>
      </c>
      <c r="F34" s="6">
        <v>7</v>
      </c>
      <c r="G34" s="6">
        <v>1E-3</v>
      </c>
      <c r="H34" s="7" t="s">
        <v>43</v>
      </c>
      <c r="I34" s="6">
        <v>72</v>
      </c>
      <c r="J34" s="6">
        <v>72</v>
      </c>
      <c r="K34" s="6">
        <v>72</v>
      </c>
      <c r="L34" s="6">
        <v>72</v>
      </c>
    </row>
    <row r="35" spans="1:12" ht="50" x14ac:dyDescent="0.35">
      <c r="A35" s="7" t="s">
        <v>44</v>
      </c>
      <c r="B35" s="6">
        <v>1319</v>
      </c>
      <c r="C35" s="6">
        <v>22.6</v>
      </c>
      <c r="D35" s="6">
        <v>4.2</v>
      </c>
      <c r="E35" s="6">
        <v>17070</v>
      </c>
      <c r="F35" s="6">
        <v>474</v>
      </c>
      <c r="G35" s="6">
        <v>350.9</v>
      </c>
      <c r="H35" s="7" t="s">
        <v>44</v>
      </c>
      <c r="I35" s="6">
        <v>672</v>
      </c>
      <c r="J35" s="6">
        <v>672</v>
      </c>
      <c r="K35" s="6">
        <v>672</v>
      </c>
      <c r="L35" s="6">
        <v>672</v>
      </c>
    </row>
    <row r="36" spans="1:12" ht="37.5" x14ac:dyDescent="0.35">
      <c r="A36" s="7" t="s">
        <v>45</v>
      </c>
      <c r="B36" s="6">
        <v>282</v>
      </c>
      <c r="C36" s="6">
        <v>3.4</v>
      </c>
      <c r="D36" s="6">
        <v>0.4</v>
      </c>
      <c r="E36" s="6">
        <v>3836</v>
      </c>
      <c r="F36" s="6">
        <v>30</v>
      </c>
      <c r="G36" s="6">
        <v>0.03</v>
      </c>
      <c r="H36" s="7" t="s">
        <v>45</v>
      </c>
      <c r="I36" s="6">
        <v>552</v>
      </c>
      <c r="J36" s="6">
        <v>552</v>
      </c>
      <c r="K36" s="6">
        <v>552</v>
      </c>
      <c r="L36" s="6">
        <v>552</v>
      </c>
    </row>
    <row r="37" spans="1:12" ht="25" x14ac:dyDescent="0.35">
      <c r="A37" s="7" t="s">
        <v>46</v>
      </c>
      <c r="B37" s="6">
        <v>141</v>
      </c>
      <c r="C37" s="6">
        <v>0.9</v>
      </c>
      <c r="D37" s="6">
        <v>0.2</v>
      </c>
      <c r="E37" s="6">
        <v>3733</v>
      </c>
      <c r="F37" s="6">
        <v>9</v>
      </c>
      <c r="G37" s="6">
        <v>0.01</v>
      </c>
      <c r="H37" s="7" t="s">
        <v>46</v>
      </c>
      <c r="I37" s="6">
        <v>112</v>
      </c>
      <c r="J37" s="6">
        <v>112</v>
      </c>
      <c r="K37" s="6">
        <v>112</v>
      </c>
      <c r="L37" s="6">
        <v>112</v>
      </c>
    </row>
    <row r="38" spans="1:12" x14ac:dyDescent="0.35">
      <c r="A38" s="30" t="s">
        <v>47</v>
      </c>
      <c r="B38" s="30"/>
      <c r="C38" s="30"/>
      <c r="D38" s="30"/>
      <c r="E38" s="30"/>
      <c r="F38" s="30"/>
      <c r="G38" s="30"/>
      <c r="H38" s="30" t="s">
        <v>47</v>
      </c>
      <c r="I38" s="30"/>
      <c r="J38" s="30"/>
      <c r="K38" s="30"/>
      <c r="L38" s="30"/>
    </row>
    <row r="39" spans="1:12" ht="37.5" x14ac:dyDescent="0.35">
      <c r="A39" s="7" t="s">
        <v>48</v>
      </c>
      <c r="B39" s="6">
        <v>3016</v>
      </c>
      <c r="C39" s="6">
        <v>11.7</v>
      </c>
      <c r="D39" s="6">
        <v>1.1000000000000001</v>
      </c>
      <c r="E39" s="6">
        <v>88144</v>
      </c>
      <c r="F39" s="6">
        <v>27</v>
      </c>
      <c r="G39" s="6">
        <v>0.6</v>
      </c>
      <c r="H39" s="7" t="s">
        <v>48</v>
      </c>
      <c r="I39" s="6">
        <v>3672</v>
      </c>
      <c r="J39" s="6">
        <v>3322</v>
      </c>
      <c r="K39" s="6">
        <v>3022</v>
      </c>
      <c r="L39" s="6">
        <v>2822</v>
      </c>
    </row>
    <row r="40" spans="1:12" ht="37.5" x14ac:dyDescent="0.35">
      <c r="A40" s="7" t="s">
        <v>49</v>
      </c>
      <c r="B40" s="6">
        <v>3953</v>
      </c>
      <c r="C40" s="6">
        <v>30.6</v>
      </c>
      <c r="D40" s="6">
        <v>6.6</v>
      </c>
      <c r="E40" s="6">
        <v>112365</v>
      </c>
      <c r="F40" s="6">
        <v>2221</v>
      </c>
      <c r="G40" s="6">
        <v>5.5</v>
      </c>
      <c r="H40" s="7" t="s">
        <v>49</v>
      </c>
      <c r="I40" s="6">
        <v>1972</v>
      </c>
      <c r="J40" s="6">
        <v>1972</v>
      </c>
      <c r="K40" s="6">
        <v>1422</v>
      </c>
      <c r="L40" s="6">
        <v>1222</v>
      </c>
    </row>
    <row r="41" spans="1:12" ht="37.5" x14ac:dyDescent="0.35">
      <c r="A41" s="7" t="s">
        <v>50</v>
      </c>
      <c r="B41" s="6">
        <v>3953</v>
      </c>
      <c r="C41" s="6">
        <v>30.6</v>
      </c>
      <c r="D41" s="6">
        <v>6.6</v>
      </c>
      <c r="E41" s="6">
        <v>112365</v>
      </c>
      <c r="F41" s="6">
        <v>2221</v>
      </c>
      <c r="G41" s="6">
        <v>5.5</v>
      </c>
      <c r="H41" s="7" t="s">
        <v>50</v>
      </c>
      <c r="I41" s="6">
        <v>1902</v>
      </c>
      <c r="J41" s="6">
        <v>1872</v>
      </c>
      <c r="K41" s="6">
        <v>1772</v>
      </c>
      <c r="L41" s="6">
        <v>1622</v>
      </c>
    </row>
    <row r="42" spans="1:12" ht="37.5" x14ac:dyDescent="0.35">
      <c r="A42" s="7" t="s">
        <v>51</v>
      </c>
      <c r="B42" s="6">
        <v>7823</v>
      </c>
      <c r="C42" s="6">
        <v>60.6</v>
      </c>
      <c r="D42" s="6">
        <v>13.2</v>
      </c>
      <c r="E42" s="6">
        <v>223387</v>
      </c>
      <c r="F42" s="6">
        <v>4436</v>
      </c>
      <c r="G42" s="6">
        <v>10.9</v>
      </c>
      <c r="H42" s="7" t="s">
        <v>51</v>
      </c>
      <c r="I42" s="6">
        <v>10022</v>
      </c>
      <c r="J42" s="6">
        <v>8272</v>
      </c>
      <c r="K42" s="6">
        <v>12022</v>
      </c>
      <c r="L42" s="6">
        <v>12022</v>
      </c>
    </row>
    <row r="43" spans="1:12" x14ac:dyDescent="0.35">
      <c r="A43" s="7" t="s">
        <v>52</v>
      </c>
      <c r="B43" s="6">
        <v>7823</v>
      </c>
      <c r="C43" s="6">
        <v>60.6</v>
      </c>
      <c r="D43" s="6">
        <v>13.2</v>
      </c>
      <c r="E43" s="6">
        <v>223387</v>
      </c>
      <c r="F43" s="6">
        <v>4436</v>
      </c>
      <c r="G43" s="6">
        <v>10.9</v>
      </c>
      <c r="H43" s="7" t="s">
        <v>52</v>
      </c>
      <c r="I43" s="6">
        <v>12022</v>
      </c>
      <c r="J43" s="6">
        <v>12022</v>
      </c>
      <c r="K43" s="6">
        <v>12022</v>
      </c>
      <c r="L43" s="6">
        <v>12022</v>
      </c>
    </row>
    <row r="44" spans="1:12" x14ac:dyDescent="0.35">
      <c r="A44" s="30" t="s">
        <v>53</v>
      </c>
      <c r="B44" s="30"/>
      <c r="C44" s="30"/>
      <c r="D44" s="30"/>
      <c r="E44" s="30"/>
      <c r="F44" s="30"/>
      <c r="G44" s="30"/>
      <c r="H44" s="30" t="s">
        <v>53</v>
      </c>
      <c r="I44" s="30"/>
      <c r="J44" s="30"/>
      <c r="K44" s="30"/>
      <c r="L44" s="30"/>
    </row>
    <row r="45" spans="1:12" ht="25" x14ac:dyDescent="0.35">
      <c r="A45" s="9" t="s">
        <v>54</v>
      </c>
      <c r="B45" s="6">
        <v>83</v>
      </c>
      <c r="C45" s="6">
        <v>0.6</v>
      </c>
      <c r="D45" s="6">
        <v>0.1</v>
      </c>
      <c r="E45" s="6">
        <v>1343</v>
      </c>
      <c r="F45" s="6">
        <v>7</v>
      </c>
      <c r="G45" s="6">
        <v>1E-3</v>
      </c>
      <c r="H45" s="9" t="s">
        <v>54</v>
      </c>
      <c r="I45" s="6">
        <v>9522</v>
      </c>
      <c r="J45" s="6">
        <v>9522</v>
      </c>
      <c r="K45" s="6">
        <v>9522</v>
      </c>
      <c r="L45" s="6">
        <v>9522</v>
      </c>
    </row>
    <row r="46" spans="1:12" ht="50" x14ac:dyDescent="0.35">
      <c r="A46" s="9" t="s">
        <v>55</v>
      </c>
      <c r="B46" s="6">
        <v>465</v>
      </c>
      <c r="C46" s="6">
        <v>10.9</v>
      </c>
      <c r="D46" s="6">
        <v>2.6</v>
      </c>
      <c r="E46" s="6">
        <v>6760</v>
      </c>
      <c r="F46" s="6">
        <v>18</v>
      </c>
      <c r="G46" s="6">
        <v>3.6999999999999998E-2</v>
      </c>
      <c r="H46" s="9" t="s">
        <v>97</v>
      </c>
      <c r="I46" s="6">
        <v>522</v>
      </c>
      <c r="J46" s="6">
        <v>522</v>
      </c>
      <c r="K46" s="6">
        <v>522</v>
      </c>
      <c r="L46" s="6">
        <v>522</v>
      </c>
    </row>
    <row r="47" spans="1:12" ht="50.5" thickBot="1" x14ac:dyDescent="0.4">
      <c r="A47" s="10" t="s">
        <v>56</v>
      </c>
      <c r="B47" s="11">
        <v>201</v>
      </c>
      <c r="C47" s="11">
        <v>0.9</v>
      </c>
      <c r="D47" s="11">
        <v>0.1</v>
      </c>
      <c r="E47" s="11">
        <v>3623</v>
      </c>
      <c r="F47" s="11">
        <v>8</v>
      </c>
      <c r="G47" s="11">
        <v>3.0000000000000001E-3</v>
      </c>
      <c r="H47" s="10" t="s">
        <v>98</v>
      </c>
      <c r="I47" s="11">
        <v>2700</v>
      </c>
      <c r="J47" s="11">
        <v>2700</v>
      </c>
      <c r="K47" s="11">
        <v>2700</v>
      </c>
      <c r="L47" s="11">
        <v>2700</v>
      </c>
    </row>
  </sheetData>
  <mergeCells count="27">
    <mergeCell ref="A33:G33"/>
    <mergeCell ref="A38:G38"/>
    <mergeCell ref="A44:G44"/>
    <mergeCell ref="A1:A2"/>
    <mergeCell ref="A3:G3"/>
    <mergeCell ref="A16:G16"/>
    <mergeCell ref="A21:G21"/>
    <mergeCell ref="A28:G28"/>
    <mergeCell ref="AE2:AF2"/>
    <mergeCell ref="O1:R1"/>
    <mergeCell ref="T1:W1"/>
    <mergeCell ref="Y1:AF1"/>
    <mergeCell ref="O2:P2"/>
    <mergeCell ref="Q2:R2"/>
    <mergeCell ref="T2:U2"/>
    <mergeCell ref="V2:W2"/>
    <mergeCell ref="Y2:Z2"/>
    <mergeCell ref="AA2:AB2"/>
    <mergeCell ref="AC2:AD2"/>
    <mergeCell ref="H44:L44"/>
    <mergeCell ref="H1:H2"/>
    <mergeCell ref="H3:L3"/>
    <mergeCell ref="H16:L16"/>
    <mergeCell ref="H21:L21"/>
    <mergeCell ref="H26:L26"/>
    <mergeCell ref="H33:L33"/>
    <mergeCell ref="H38:L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0200-047E-4EBE-BFA6-7EB7252F7398}">
  <dimension ref="A1:Z38"/>
  <sheetViews>
    <sheetView topLeftCell="A33" workbookViewId="0">
      <selection activeCell="B1" sqref="B1"/>
    </sheetView>
  </sheetViews>
  <sheetFormatPr defaultRowHeight="14.5" x14ac:dyDescent="0.35"/>
  <sheetData>
    <row r="1" spans="1:26" ht="37.5" customHeight="1" x14ac:dyDescent="0.35">
      <c r="A1" t="s">
        <v>104</v>
      </c>
      <c r="B1" s="6" t="s">
        <v>99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  <c r="P1" s="27" t="s">
        <v>86</v>
      </c>
      <c r="Q1" s="27" t="s">
        <v>87</v>
      </c>
      <c r="R1" s="27" t="s">
        <v>88</v>
      </c>
      <c r="S1" s="27" t="s">
        <v>89</v>
      </c>
      <c r="T1" s="27" t="s">
        <v>26</v>
      </c>
      <c r="U1" s="27" t="s">
        <v>90</v>
      </c>
      <c r="V1" s="27" t="s">
        <v>91</v>
      </c>
    </row>
    <row r="2" spans="1:26" x14ac:dyDescent="0.35">
      <c r="A2" s="6" t="s">
        <v>13</v>
      </c>
      <c r="B2" s="6">
        <f>0.803*12</f>
        <v>9.636000000000001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/>
      <c r="X2" s="6"/>
      <c r="Y2" s="6"/>
      <c r="Z2" s="6"/>
    </row>
    <row r="3" spans="1:26" x14ac:dyDescent="0.35">
      <c r="A3" s="6" t="s">
        <v>14</v>
      </c>
      <c r="B3" s="6">
        <f>0.9*17.5</f>
        <v>15.75</v>
      </c>
      <c r="C3" s="6">
        <v>8.1999999999999993</v>
      </c>
      <c r="D3" s="6">
        <v>0.2</v>
      </c>
      <c r="E3" s="6">
        <v>0.17</v>
      </c>
      <c r="F3" s="6">
        <v>0.38</v>
      </c>
      <c r="G3" s="21">
        <v>0.31</v>
      </c>
      <c r="H3" s="6">
        <v>5.5E-2</v>
      </c>
      <c r="I3" s="6">
        <v>0.41</v>
      </c>
      <c r="J3" s="6">
        <v>0.4</v>
      </c>
      <c r="K3" s="6">
        <v>3.8</v>
      </c>
      <c r="L3" s="6">
        <v>4.4999999999999998E-2</v>
      </c>
      <c r="M3" s="6">
        <v>0.27</v>
      </c>
      <c r="N3" s="6">
        <v>5.5E-2</v>
      </c>
      <c r="O3" s="6">
        <v>3.5000000000000001E-3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</row>
    <row r="4" spans="1:26" ht="25" x14ac:dyDescent="0.35">
      <c r="A4" s="6" t="s">
        <v>15</v>
      </c>
      <c r="B4" s="6"/>
      <c r="C4" s="6"/>
      <c r="D4" s="6"/>
      <c r="E4" s="6"/>
      <c r="F4" s="6"/>
      <c r="G4" s="22"/>
    </row>
    <row r="5" spans="1:26" ht="37.5" x14ac:dyDescent="0.35">
      <c r="A5" s="6" t="s">
        <v>16</v>
      </c>
      <c r="B5" s="6"/>
      <c r="C5" s="6"/>
      <c r="D5" s="6"/>
      <c r="E5" s="6"/>
      <c r="F5" s="6"/>
      <c r="G5" s="22"/>
    </row>
    <row r="6" spans="1:26" x14ac:dyDescent="0.35">
      <c r="A6" s="6" t="s">
        <v>17</v>
      </c>
      <c r="B6" s="6">
        <f>0.66*18.2</f>
        <v>12.012</v>
      </c>
      <c r="C6" s="6">
        <v>10.1</v>
      </c>
      <c r="D6" s="6">
        <v>0.42</v>
      </c>
      <c r="E6" s="6">
        <v>0.18</v>
      </c>
      <c r="F6" s="6">
        <v>0.51</v>
      </c>
      <c r="G6" s="22">
        <v>0.35</v>
      </c>
      <c r="H6" s="6">
        <v>0.13</v>
      </c>
      <c r="I6" s="6">
        <v>0.54</v>
      </c>
      <c r="J6" s="6">
        <v>0.68</v>
      </c>
      <c r="K6" s="6">
        <v>5.0999999999999996</v>
      </c>
      <c r="L6" s="6">
        <v>0.1</v>
      </c>
      <c r="M6" s="6">
        <v>0.34</v>
      </c>
      <c r="N6" s="6">
        <v>8.5000000000000006E-2</v>
      </c>
      <c r="O6" s="6">
        <v>1.2500000000000001E-2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6" x14ac:dyDescent="0.35">
      <c r="A7" s="6" t="s">
        <v>18</v>
      </c>
      <c r="B7" s="6">
        <f>17.6*0.89</f>
        <v>15.664000000000001</v>
      </c>
      <c r="C7" s="6">
        <v>10.4</v>
      </c>
      <c r="D7" s="6">
        <v>0.23</v>
      </c>
      <c r="E7" s="6">
        <v>0.17</v>
      </c>
      <c r="F7" s="6">
        <v>0.36</v>
      </c>
      <c r="G7" s="22">
        <v>0.33</v>
      </c>
      <c r="H7" s="6">
        <v>0.105</v>
      </c>
      <c r="I7" s="6">
        <v>0.55000000000000004</v>
      </c>
      <c r="J7" s="6">
        <v>0.41</v>
      </c>
      <c r="K7" s="6">
        <v>3.1</v>
      </c>
      <c r="L7" s="6">
        <v>0.03</v>
      </c>
      <c r="M7" s="6">
        <v>0.33</v>
      </c>
      <c r="N7" s="6">
        <v>0.06</v>
      </c>
      <c r="O7" s="6">
        <v>1.7000000000000001E-2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6" x14ac:dyDescent="0.35">
      <c r="A8" s="6" t="s">
        <v>19</v>
      </c>
      <c r="B8" s="6">
        <f>16.9*0.86</f>
        <v>14.533999999999999</v>
      </c>
      <c r="C8" s="6">
        <v>10.75</v>
      </c>
      <c r="D8" s="6">
        <v>0.42</v>
      </c>
      <c r="E8" s="6">
        <v>0.19</v>
      </c>
      <c r="F8" s="6">
        <v>0.47</v>
      </c>
      <c r="G8" s="22">
        <v>0.36</v>
      </c>
      <c r="H8" s="6">
        <v>0.14000000000000001</v>
      </c>
      <c r="I8" s="6">
        <v>0.52</v>
      </c>
      <c r="J8" s="6">
        <v>0.56999999999999995</v>
      </c>
      <c r="K8" s="6">
        <v>1.3</v>
      </c>
      <c r="L8" s="6">
        <v>6.5000000000000002E-2</v>
      </c>
      <c r="M8" s="6">
        <v>0.36</v>
      </c>
      <c r="N8" s="6">
        <v>6.5000000000000002E-2</v>
      </c>
      <c r="O8" s="6">
        <v>6.4999999999999997E-3</v>
      </c>
      <c r="P8" s="6">
        <v>1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6" x14ac:dyDescent="0.35">
      <c r="A9" s="6" t="s">
        <v>20</v>
      </c>
      <c r="B9" s="6"/>
      <c r="C9" s="6"/>
      <c r="D9" s="6"/>
      <c r="E9" s="6"/>
      <c r="F9" s="6"/>
      <c r="G9" s="22"/>
    </row>
    <row r="10" spans="1:26" ht="25" x14ac:dyDescent="0.35">
      <c r="A10" s="6" t="s">
        <v>21</v>
      </c>
      <c r="B10" s="6">
        <f>17.6*0.57</f>
        <v>10.032</v>
      </c>
      <c r="C10" s="6">
        <v>16.399999999999999</v>
      </c>
      <c r="D10" s="6">
        <v>0.65</v>
      </c>
      <c r="E10" s="6">
        <v>0.25</v>
      </c>
      <c r="F10" s="6">
        <v>0.6</v>
      </c>
      <c r="G10" s="22">
        <v>0.54</v>
      </c>
      <c r="H10" s="6">
        <v>0.53</v>
      </c>
      <c r="I10" s="6">
        <v>0.74</v>
      </c>
      <c r="J10" s="6">
        <v>1.04</v>
      </c>
      <c r="K10" s="6">
        <v>3.6</v>
      </c>
      <c r="L10" s="6">
        <v>0.13</v>
      </c>
      <c r="M10" s="6">
        <v>0.98</v>
      </c>
      <c r="N10" s="6">
        <v>8.5000000000000006E-2</v>
      </c>
      <c r="O10" s="6">
        <v>7.4999999999999997E-3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6" ht="25" x14ac:dyDescent="0.35">
      <c r="A11" s="6" t="s">
        <v>22</v>
      </c>
      <c r="B11" s="6"/>
      <c r="C11" s="6"/>
      <c r="D11" s="6"/>
      <c r="E11" s="6"/>
      <c r="F11" s="6"/>
      <c r="G11" s="22"/>
    </row>
    <row r="12" spans="1:26" ht="25" x14ac:dyDescent="0.35">
      <c r="A12" s="6" t="s">
        <v>23</v>
      </c>
      <c r="B12" s="6">
        <f>17.7*0.94</f>
        <v>16.637999999999998</v>
      </c>
      <c r="C12" s="6">
        <v>14.2</v>
      </c>
      <c r="D12" s="6">
        <v>0.54</v>
      </c>
      <c r="E12" s="6">
        <v>0.22</v>
      </c>
      <c r="F12" s="6">
        <v>0.5</v>
      </c>
      <c r="G12" s="22">
        <v>0.43</v>
      </c>
      <c r="H12" s="6">
        <v>0.17</v>
      </c>
      <c r="I12" s="6">
        <v>0.64</v>
      </c>
      <c r="J12">
        <v>0.81</v>
      </c>
      <c r="K12" s="6">
        <v>2.5499999999999998</v>
      </c>
      <c r="L12" s="6">
        <v>7.4999999999999997E-2</v>
      </c>
      <c r="M12" s="6">
        <v>0.41</v>
      </c>
      <c r="N12" s="6">
        <v>6.5000000000000002E-2</v>
      </c>
      <c r="O12" s="6">
        <v>6.4999999999999997E-3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6" ht="25" x14ac:dyDescent="0.35">
      <c r="A13" s="6" t="s">
        <v>24</v>
      </c>
      <c r="B13" s="6">
        <f>18*0.67</f>
        <v>12.06</v>
      </c>
      <c r="C13" s="6">
        <v>16.8</v>
      </c>
      <c r="D13" s="6">
        <v>0.67</v>
      </c>
      <c r="E13" s="6">
        <v>0.26</v>
      </c>
      <c r="F13" s="6">
        <v>0.6</v>
      </c>
      <c r="G13" s="22">
        <v>0.54</v>
      </c>
      <c r="H13" s="6">
        <v>0.23</v>
      </c>
      <c r="I13" s="6">
        <v>0.76</v>
      </c>
      <c r="J13" s="6">
        <v>1.7</v>
      </c>
      <c r="K13" s="6">
        <v>4.2</v>
      </c>
      <c r="L13" s="6">
        <v>0.12</v>
      </c>
      <c r="M13" s="6">
        <v>0.89</v>
      </c>
      <c r="N13" s="6">
        <v>0.1</v>
      </c>
      <c r="O13" s="6">
        <v>5.4999999999999997E-3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6" ht="25" x14ac:dyDescent="0.35">
      <c r="A14" s="6" t="s">
        <v>26</v>
      </c>
      <c r="B14" s="6">
        <f>20.5*0.71</f>
        <v>14.555</v>
      </c>
      <c r="C14" s="6">
        <v>32.4</v>
      </c>
      <c r="D14" s="6">
        <v>1.77</v>
      </c>
      <c r="E14" s="6">
        <v>0.65500000000000003</v>
      </c>
      <c r="F14" s="6">
        <v>1.43</v>
      </c>
      <c r="G14" s="22">
        <v>1.41</v>
      </c>
      <c r="H14" s="6">
        <v>0.4</v>
      </c>
      <c r="I14" s="6">
        <v>1.76</v>
      </c>
      <c r="J14" s="6">
        <v>1.88</v>
      </c>
      <c r="K14" s="6">
        <v>12.3</v>
      </c>
      <c r="L14" s="6">
        <v>0.78500000000000003</v>
      </c>
      <c r="M14" s="6">
        <v>1.1399999999999999</v>
      </c>
      <c r="N14" s="6">
        <v>7.4999999999999997E-2</v>
      </c>
      <c r="O14" s="6">
        <v>5.3999999999999999E-2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0</v>
      </c>
      <c r="V14" s="6">
        <v>0</v>
      </c>
    </row>
    <row r="15" spans="1:26" ht="37.5" x14ac:dyDescent="0.35">
      <c r="A15" s="6" t="s">
        <v>27</v>
      </c>
      <c r="B15" s="6">
        <f>20.4*0.854</f>
        <v>17.421599999999998</v>
      </c>
      <c r="C15" s="6">
        <v>45.4</v>
      </c>
      <c r="D15" s="6">
        <v>2.82</v>
      </c>
      <c r="E15" s="6">
        <v>0.65</v>
      </c>
      <c r="F15" s="6">
        <v>1.345</v>
      </c>
      <c r="G15" s="22">
        <v>1.78</v>
      </c>
      <c r="H15" s="6">
        <v>0.62</v>
      </c>
      <c r="I15" s="6">
        <v>2.1800000000000002</v>
      </c>
      <c r="J15" s="6">
        <v>3.95</v>
      </c>
      <c r="K15" s="6">
        <v>9.1999999999999993</v>
      </c>
      <c r="L15" s="6">
        <v>0.35499999999999998</v>
      </c>
      <c r="M15" s="6">
        <v>0.67</v>
      </c>
      <c r="N15" s="6">
        <v>0.03</v>
      </c>
      <c r="O15" s="6">
        <v>1.0500000000000001E-2</v>
      </c>
    </row>
    <row r="16" spans="1:26" ht="37.5" x14ac:dyDescent="0.35">
      <c r="A16" s="6" t="s">
        <v>28</v>
      </c>
      <c r="B16" s="6">
        <f>18.45*0.643</f>
        <v>11.863350000000001</v>
      </c>
      <c r="C16" s="6">
        <v>38.5</v>
      </c>
      <c r="D16" s="6">
        <v>1.37</v>
      </c>
      <c r="E16" s="6">
        <v>0.88500000000000001</v>
      </c>
      <c r="F16" s="6">
        <v>1.5149999999999999</v>
      </c>
      <c r="G16" s="22">
        <v>1.39</v>
      </c>
      <c r="H16" s="28">
        <v>0.48499999999999999</v>
      </c>
      <c r="I16" s="6">
        <v>1.895</v>
      </c>
      <c r="J16" s="6">
        <v>3.16</v>
      </c>
      <c r="K16" s="6">
        <v>1.3</v>
      </c>
      <c r="L16" s="6">
        <v>0.42</v>
      </c>
      <c r="M16" s="6">
        <v>1.095</v>
      </c>
      <c r="N16" s="6">
        <v>0.13</v>
      </c>
      <c r="O16" s="6">
        <v>8.0000000000000002E-3</v>
      </c>
    </row>
    <row r="17" spans="1:15" ht="37.5" x14ac:dyDescent="0.35">
      <c r="A17" s="6" t="s">
        <v>29</v>
      </c>
      <c r="B17" s="6">
        <f>18.3*0.514</f>
        <v>9.4062000000000001</v>
      </c>
      <c r="C17" s="6">
        <v>29</v>
      </c>
      <c r="D17" s="6">
        <v>1.06</v>
      </c>
      <c r="E17" s="6">
        <v>0.65</v>
      </c>
      <c r="F17" s="6">
        <v>1.145</v>
      </c>
      <c r="G17" s="22">
        <v>1.06</v>
      </c>
      <c r="H17" s="6">
        <v>0.37</v>
      </c>
      <c r="I17" s="6">
        <v>1.41</v>
      </c>
      <c r="J17" s="6">
        <v>2.335</v>
      </c>
      <c r="K17" s="6">
        <v>2</v>
      </c>
      <c r="L17" s="6">
        <v>0.40500000000000003</v>
      </c>
      <c r="M17" s="6">
        <v>1.03</v>
      </c>
      <c r="N17" s="6">
        <v>0.13</v>
      </c>
      <c r="O17" s="6">
        <v>1.2E-2</v>
      </c>
    </row>
    <row r="18" spans="1:15" ht="25" x14ac:dyDescent="0.35">
      <c r="A18" s="6" t="s">
        <v>31</v>
      </c>
      <c r="B18" s="6">
        <f>17.45*0.83</f>
        <v>14.483499999999999</v>
      </c>
      <c r="C18" s="6">
        <v>27.5</v>
      </c>
      <c r="D18" s="6">
        <v>1.79</v>
      </c>
      <c r="E18" s="6">
        <v>0.19500000000000001</v>
      </c>
      <c r="F18" s="6">
        <v>0.54500000000000004</v>
      </c>
      <c r="G18" s="22">
        <v>0.98499999999999999</v>
      </c>
      <c r="H18" s="6">
        <v>0.22500000000000001</v>
      </c>
      <c r="I18" s="6">
        <v>1.24</v>
      </c>
      <c r="J18" s="6">
        <v>2.5049999999999999</v>
      </c>
      <c r="K18" s="6">
        <v>1.4</v>
      </c>
      <c r="L18" s="6">
        <v>0.14000000000000001</v>
      </c>
      <c r="M18" s="6">
        <v>0.51500000000000001</v>
      </c>
      <c r="N18" s="6">
        <v>7.4999999999999997E-2</v>
      </c>
      <c r="O18" s="6">
        <v>1.15E-2</v>
      </c>
    </row>
    <row r="19" spans="1:15" x14ac:dyDescent="0.35">
      <c r="A19" s="6" t="s">
        <v>32</v>
      </c>
      <c r="B19" s="6">
        <f>17.15*0.874</f>
        <v>14.989099999999999</v>
      </c>
      <c r="C19" s="6">
        <v>21.8</v>
      </c>
      <c r="D19" s="6">
        <v>1.59</v>
      </c>
      <c r="E19" s="6">
        <v>0.215</v>
      </c>
      <c r="F19" s="6">
        <v>0.51</v>
      </c>
      <c r="G19" s="22">
        <v>0.83499999999999996</v>
      </c>
      <c r="H19" s="6">
        <v>0.19</v>
      </c>
      <c r="I19" s="6">
        <v>1.03</v>
      </c>
      <c r="J19" s="6">
        <v>1.86</v>
      </c>
      <c r="K19" s="6">
        <v>1.3</v>
      </c>
      <c r="L19" s="6">
        <v>0.11</v>
      </c>
      <c r="M19" s="6">
        <v>0.41</v>
      </c>
      <c r="N19" s="6">
        <v>0.105</v>
      </c>
      <c r="O19" s="6">
        <v>4.0000000000000001E-3</v>
      </c>
    </row>
    <row r="20" spans="1:15" ht="25" x14ac:dyDescent="0.35">
      <c r="A20" s="6" t="s">
        <v>33</v>
      </c>
      <c r="B20" s="6">
        <f>28*0.822</f>
        <v>23.015999999999998</v>
      </c>
      <c r="C20" s="6">
        <v>19.350000000000001</v>
      </c>
      <c r="D20" s="6">
        <v>1.2</v>
      </c>
      <c r="E20" s="6">
        <v>0.41249999999999998</v>
      </c>
      <c r="F20" s="6">
        <v>0.91</v>
      </c>
      <c r="G20" s="22">
        <v>0.93500000000000005</v>
      </c>
      <c r="H20" s="6">
        <v>0.25</v>
      </c>
      <c r="I20" s="6">
        <v>1.03</v>
      </c>
      <c r="J20" s="6">
        <v>1.145</v>
      </c>
      <c r="K20" s="6">
        <v>45.4</v>
      </c>
      <c r="L20" s="6">
        <v>0.47</v>
      </c>
      <c r="M20" s="6">
        <v>0.69499999999999995</v>
      </c>
      <c r="N20" s="6">
        <v>5.5E-2</v>
      </c>
      <c r="O20" s="6">
        <v>6.4999999999999997E-3</v>
      </c>
    </row>
    <row r="21" spans="1:15" ht="50" x14ac:dyDescent="0.35">
      <c r="A21" s="6" t="s">
        <v>34</v>
      </c>
      <c r="B21" s="6">
        <f>18.5*0.85</f>
        <v>15.725</v>
      </c>
      <c r="C21" s="6">
        <v>49.4</v>
      </c>
      <c r="D21" s="6">
        <v>3.0750000000000002</v>
      </c>
      <c r="E21" s="6">
        <v>0.70499999999999996</v>
      </c>
      <c r="F21" s="6">
        <v>1.48</v>
      </c>
      <c r="G21" s="22">
        <v>18.899999999999999</v>
      </c>
      <c r="H21" s="6">
        <v>0.68500000000000005</v>
      </c>
      <c r="I21" s="6">
        <v>2.3849999999999998</v>
      </c>
      <c r="J21" s="6">
        <v>3.62</v>
      </c>
      <c r="K21" s="6">
        <v>1.65</v>
      </c>
      <c r="L21" s="6">
        <v>0.36</v>
      </c>
      <c r="M21" s="6">
        <v>0.68500000000000005</v>
      </c>
      <c r="N21" s="6">
        <v>0.03</v>
      </c>
      <c r="O21" s="6">
        <v>1.4999999999999999E-2</v>
      </c>
    </row>
    <row r="22" spans="1:15" ht="37.5" x14ac:dyDescent="0.35">
      <c r="A22" s="6" t="s">
        <v>36</v>
      </c>
      <c r="B22" s="6"/>
      <c r="C22" s="6"/>
      <c r="D22" s="6"/>
      <c r="E22" s="6"/>
      <c r="F22" s="6"/>
      <c r="G22" s="22"/>
    </row>
    <row r="23" spans="1:15" ht="15" thickBot="1" x14ac:dyDescent="0.4">
      <c r="A23" s="6" t="s">
        <v>38</v>
      </c>
      <c r="B23" s="6"/>
      <c r="C23" s="6"/>
      <c r="D23" s="6"/>
      <c r="E23" s="6"/>
      <c r="F23" s="6"/>
      <c r="G23" s="24"/>
    </row>
    <row r="24" spans="1:15" ht="23" customHeight="1" x14ac:dyDescent="0.35">
      <c r="A24" s="6" t="s">
        <v>39</v>
      </c>
      <c r="B24" s="6">
        <f>39.25*0.88</f>
        <v>34.54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99.8</v>
      </c>
      <c r="L24" s="6">
        <v>0</v>
      </c>
      <c r="M24" s="6">
        <v>0</v>
      </c>
      <c r="N24" s="6">
        <v>0</v>
      </c>
      <c r="O24" s="6">
        <v>0</v>
      </c>
    </row>
    <row r="25" spans="1:15" ht="25" x14ac:dyDescent="0.35">
      <c r="A25" s="6" t="s">
        <v>40</v>
      </c>
      <c r="B25" s="6">
        <f>39.25*0.88</f>
        <v>34.54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0.99650000000000005</v>
      </c>
      <c r="L25" s="6">
        <v>0</v>
      </c>
      <c r="M25" s="6">
        <v>0</v>
      </c>
      <c r="N25" s="6">
        <v>0</v>
      </c>
      <c r="O25" s="6">
        <v>0</v>
      </c>
    </row>
    <row r="26" spans="1:15" ht="25" x14ac:dyDescent="0.35">
      <c r="A26" s="6" t="s">
        <v>41</v>
      </c>
      <c r="B26" s="6">
        <f>39.25*0.88</f>
        <v>34.54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0.99650000000000005</v>
      </c>
      <c r="L26" s="6">
        <v>0</v>
      </c>
      <c r="M26" s="6">
        <v>0</v>
      </c>
      <c r="N26" s="6">
        <v>0</v>
      </c>
      <c r="O26" s="6">
        <v>0</v>
      </c>
    </row>
    <row r="27" spans="1:15" ht="37.5" x14ac:dyDescent="0.35">
      <c r="A27" s="6" t="s">
        <v>43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38.700000000000003</v>
      </c>
      <c r="M27" s="6">
        <v>0.03</v>
      </c>
      <c r="N27" s="6">
        <v>0.06</v>
      </c>
      <c r="O27" s="6">
        <v>6.4000000000000001E-2</v>
      </c>
    </row>
    <row r="28" spans="1:15" ht="50" x14ac:dyDescent="0.35">
      <c r="A28" s="6" t="s">
        <v>44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16.850000000000001</v>
      </c>
      <c r="M28" s="6">
        <v>22.6</v>
      </c>
      <c r="N28" s="6">
        <v>0.01</v>
      </c>
      <c r="O28" s="6">
        <v>7.4999999999999997E-2</v>
      </c>
    </row>
    <row r="29" spans="1:15" ht="37.5" x14ac:dyDescent="0.35">
      <c r="A29" s="6" t="s">
        <v>45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0.05</v>
      </c>
      <c r="M29" s="6">
        <v>0</v>
      </c>
      <c r="N29" s="6">
        <v>0.03</v>
      </c>
      <c r="O29" s="6">
        <v>27.35</v>
      </c>
    </row>
    <row r="30" spans="1:15" ht="25" x14ac:dyDescent="0.35">
      <c r="A30" s="6" t="s">
        <v>46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58.6</v>
      </c>
      <c r="O30" s="6">
        <v>38.049999999999997</v>
      </c>
    </row>
    <row r="31" spans="1:15" ht="37.5" x14ac:dyDescent="0.35">
      <c r="A31" s="6" t="s">
        <v>48</v>
      </c>
      <c r="B31" s="6">
        <f>23.65*1</f>
        <v>23.65</v>
      </c>
      <c r="C31" s="6">
        <v>58.55</v>
      </c>
      <c r="D31" s="6">
        <v>0</v>
      </c>
      <c r="E31" s="6">
        <v>99.25</v>
      </c>
      <c r="F31" s="6">
        <v>99.25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ht="25" x14ac:dyDescent="0.35">
      <c r="A32" s="6" t="s">
        <v>49</v>
      </c>
      <c r="B32" s="6">
        <f>20.05*1</f>
        <v>20.05</v>
      </c>
      <c r="C32" s="6">
        <v>95.65</v>
      </c>
      <c r="D32" s="6">
        <v>80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19.149999999999999</v>
      </c>
      <c r="O32" s="6">
        <v>0</v>
      </c>
    </row>
    <row r="33" spans="1:16" ht="25" x14ac:dyDescent="0.35">
      <c r="A33" s="6" t="s">
        <v>50</v>
      </c>
      <c r="B33" s="6">
        <v>17.25</v>
      </c>
      <c r="C33" s="6">
        <v>73.5</v>
      </c>
      <c r="D33" s="6">
        <v>0</v>
      </c>
      <c r="E33" s="6">
        <v>0</v>
      </c>
      <c r="F33" s="6">
        <v>0</v>
      </c>
      <c r="G33" s="6">
        <v>99.25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/>
    </row>
    <row r="34" spans="1:16" ht="37.5" x14ac:dyDescent="0.35">
      <c r="A34" s="6" t="s">
        <v>51</v>
      </c>
      <c r="B34" s="6">
        <v>27.25</v>
      </c>
      <c r="C34" s="6">
        <v>84.15</v>
      </c>
      <c r="D34" s="6">
        <v>0</v>
      </c>
      <c r="E34" s="6">
        <v>0</v>
      </c>
      <c r="F34" s="6">
        <v>0</v>
      </c>
      <c r="G34" s="6">
        <v>0</v>
      </c>
      <c r="H34" s="6">
        <v>97.85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6" ht="25" customHeight="1" x14ac:dyDescent="0.35">
      <c r="A35" s="6" t="s">
        <v>52</v>
      </c>
      <c r="B35" s="6">
        <v>24.6</v>
      </c>
      <c r="C35" s="6">
        <v>72.650000000000006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97.25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6" ht="25" x14ac:dyDescent="0.35">
      <c r="A36" s="8" t="s">
        <v>54</v>
      </c>
      <c r="B36" s="6"/>
      <c r="C36" s="6"/>
      <c r="D36" s="6"/>
      <c r="E36" s="6"/>
      <c r="F36" s="6"/>
      <c r="G36" s="6"/>
    </row>
    <row r="37" spans="1:16" ht="25" x14ac:dyDescent="0.35">
      <c r="A37" s="8" t="s">
        <v>55</v>
      </c>
      <c r="B37" s="6"/>
      <c r="C37" s="6"/>
      <c r="D37" s="6"/>
      <c r="E37" s="6"/>
      <c r="F37" s="6"/>
      <c r="G37" s="6"/>
    </row>
    <row r="38" spans="1:16" ht="25.5" thickBot="1" x14ac:dyDescent="0.4">
      <c r="A38" s="26" t="s">
        <v>56</v>
      </c>
      <c r="B38" s="11"/>
      <c r="C38" s="11"/>
      <c r="D38" s="11"/>
      <c r="E38" s="11"/>
      <c r="F38" s="11"/>
      <c r="G3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2FA9-E2CA-4247-A149-71850B073313}">
  <dimension ref="A1:Q7"/>
  <sheetViews>
    <sheetView tabSelected="1" topLeftCell="A5" workbookViewId="0">
      <selection activeCell="C8" sqref="C8"/>
    </sheetView>
  </sheetViews>
  <sheetFormatPr defaultRowHeight="14.5" x14ac:dyDescent="0.35"/>
  <sheetData>
    <row r="1" spans="1:17" ht="72.5" x14ac:dyDescent="0.35">
      <c r="A1" t="s">
        <v>112</v>
      </c>
      <c r="B1" s="21" t="s">
        <v>72</v>
      </c>
      <c r="C1" s="6" t="s">
        <v>74</v>
      </c>
      <c r="D1" s="8" t="s">
        <v>75</v>
      </c>
      <c r="E1" s="27" t="s">
        <v>76</v>
      </c>
      <c r="F1" s="27" t="s">
        <v>77</v>
      </c>
      <c r="G1" s="27" t="s">
        <v>78</v>
      </c>
      <c r="H1" s="27" t="s">
        <v>79</v>
      </c>
      <c r="I1" s="27" t="s">
        <v>80</v>
      </c>
      <c r="J1" s="27" t="s">
        <v>100</v>
      </c>
      <c r="K1" s="27" t="s">
        <v>101</v>
      </c>
      <c r="L1" s="27" t="s">
        <v>81</v>
      </c>
      <c r="M1" s="27" t="s">
        <v>102</v>
      </c>
      <c r="N1" s="27" t="s">
        <v>103</v>
      </c>
      <c r="O1" s="27" t="s">
        <v>84</v>
      </c>
    </row>
    <row r="2" spans="1:17" x14ac:dyDescent="0.35">
      <c r="A2" s="6" t="s">
        <v>13</v>
      </c>
      <c r="B2" s="6">
        <f>Q2*0.8</f>
        <v>7.708800000000001</v>
      </c>
      <c r="C2" s="6">
        <v>9.9</v>
      </c>
      <c r="D2" s="6">
        <v>0.4</v>
      </c>
      <c r="E2" s="6">
        <v>0.18</v>
      </c>
      <c r="F2" s="6">
        <v>0.42</v>
      </c>
      <c r="G2" s="21">
        <v>0.38</v>
      </c>
      <c r="H2" s="6">
        <v>0.13</v>
      </c>
      <c r="I2" s="6">
        <v>0.55000000000000004</v>
      </c>
      <c r="J2" s="6">
        <v>0.52</v>
      </c>
      <c r="K2" s="6">
        <v>1.8</v>
      </c>
      <c r="L2" s="6">
        <v>0.08</v>
      </c>
      <c r="M2" s="6">
        <v>0.37</v>
      </c>
      <c r="N2" s="6">
        <v>0.11</v>
      </c>
      <c r="O2" s="6">
        <v>1.0999999999999999E-2</v>
      </c>
      <c r="Q2">
        <v>9.636000000000001</v>
      </c>
    </row>
    <row r="3" spans="1:17" x14ac:dyDescent="0.35">
      <c r="A3" s="6" t="s">
        <v>19</v>
      </c>
      <c r="B3" s="6">
        <f t="shared" ref="B3:B7" si="0">Q3*0.8</f>
        <v>11.6272</v>
      </c>
      <c r="C3" s="6">
        <v>10.75</v>
      </c>
      <c r="D3" s="6">
        <v>0.42</v>
      </c>
      <c r="E3" s="6">
        <v>0.19</v>
      </c>
      <c r="F3" s="6">
        <v>0.47</v>
      </c>
      <c r="G3" s="22">
        <v>0.36</v>
      </c>
      <c r="H3" s="6">
        <v>0.14000000000000001</v>
      </c>
      <c r="I3" s="6">
        <v>0.52</v>
      </c>
      <c r="J3" s="6">
        <v>0.56999999999999995</v>
      </c>
      <c r="K3" s="6">
        <v>1.3</v>
      </c>
      <c r="L3" s="6">
        <v>6.5000000000000002E-2</v>
      </c>
      <c r="M3" s="6">
        <v>0.36</v>
      </c>
      <c r="N3" s="6">
        <v>6.5000000000000002E-2</v>
      </c>
      <c r="O3" s="6">
        <v>6.4999999999999997E-3</v>
      </c>
      <c r="Q3">
        <v>14.533999999999999</v>
      </c>
    </row>
    <row r="4" spans="1:17" ht="37.5" x14ac:dyDescent="0.35">
      <c r="A4" s="6" t="s">
        <v>28</v>
      </c>
      <c r="B4" s="6">
        <f t="shared" si="0"/>
        <v>9.4906800000000011</v>
      </c>
      <c r="C4" s="6">
        <v>38.5</v>
      </c>
      <c r="D4" s="6">
        <v>1.37</v>
      </c>
      <c r="E4" s="6">
        <v>0.88500000000000001</v>
      </c>
      <c r="F4" s="6">
        <v>1.5149999999999999</v>
      </c>
      <c r="G4" s="22">
        <v>1.39</v>
      </c>
      <c r="H4" s="28">
        <v>0.48499999999999999</v>
      </c>
      <c r="I4" s="6">
        <v>1.895</v>
      </c>
      <c r="J4" s="6">
        <v>3.16</v>
      </c>
      <c r="K4" s="6">
        <v>1.3</v>
      </c>
      <c r="L4" s="6">
        <v>0.42</v>
      </c>
      <c r="M4" s="6">
        <v>1.095</v>
      </c>
      <c r="N4" s="6">
        <v>0.13</v>
      </c>
      <c r="O4" s="6">
        <v>8.0000000000000002E-3</v>
      </c>
      <c r="Q4">
        <v>11.863350000000001</v>
      </c>
    </row>
    <row r="5" spans="1:17" x14ac:dyDescent="0.35">
      <c r="A5" s="6" t="s">
        <v>32</v>
      </c>
      <c r="B5" s="6">
        <f t="shared" si="0"/>
        <v>11.99128</v>
      </c>
      <c r="C5" s="6">
        <v>21.8</v>
      </c>
      <c r="D5" s="6">
        <v>1.59</v>
      </c>
      <c r="E5" s="6">
        <v>0.215</v>
      </c>
      <c r="F5" s="6">
        <v>0.51</v>
      </c>
      <c r="G5" s="22">
        <v>0.83499999999999996</v>
      </c>
      <c r="H5" s="6">
        <v>0.19</v>
      </c>
      <c r="I5" s="6">
        <v>1.03</v>
      </c>
      <c r="J5" s="6">
        <v>1.86</v>
      </c>
      <c r="K5" s="6">
        <v>1.3</v>
      </c>
      <c r="L5" s="6">
        <v>0.11</v>
      </c>
      <c r="M5" s="6">
        <v>0.41</v>
      </c>
      <c r="N5" s="6">
        <v>0.105</v>
      </c>
      <c r="O5" s="6">
        <v>4.0000000000000001E-3</v>
      </c>
      <c r="Q5">
        <v>14.989099999999999</v>
      </c>
    </row>
    <row r="6" spans="1:17" ht="37.5" x14ac:dyDescent="0.35">
      <c r="A6" s="6" t="s">
        <v>43</v>
      </c>
      <c r="B6" s="6">
        <f t="shared" si="0"/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38.700000000000003</v>
      </c>
      <c r="M6" s="6">
        <v>0.03</v>
      </c>
      <c r="N6" s="6">
        <v>0.06</v>
      </c>
      <c r="O6" s="6">
        <v>6.4000000000000001E-2</v>
      </c>
      <c r="Q6">
        <v>0</v>
      </c>
    </row>
    <row r="7" spans="1:17" ht="37.5" x14ac:dyDescent="0.35">
      <c r="A7" s="6" t="s">
        <v>45</v>
      </c>
      <c r="B7" s="6">
        <f t="shared" si="0"/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0.05</v>
      </c>
      <c r="M7" s="6">
        <v>0</v>
      </c>
      <c r="N7" s="6">
        <v>0.03</v>
      </c>
      <c r="O7" s="6">
        <v>27.35</v>
      </c>
      <c r="Q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A6F4-C1AF-4E84-B555-63170AACA66D}">
  <dimension ref="A1:B7"/>
  <sheetViews>
    <sheetView topLeftCell="A3" workbookViewId="0">
      <selection activeCell="A11" activeCellId="3" sqref="A3:XFD3 A5:XFD5 A7:XFD7 A11:XFD11"/>
    </sheetView>
  </sheetViews>
  <sheetFormatPr defaultRowHeight="14.5" x14ac:dyDescent="0.35"/>
  <sheetData>
    <row r="1" spans="1:2" x14ac:dyDescent="0.35">
      <c r="B1" t="s">
        <v>105</v>
      </c>
    </row>
    <row r="2" spans="1:2" x14ac:dyDescent="0.35">
      <c r="A2" s="6" t="s">
        <v>13</v>
      </c>
      <c r="B2" s="6">
        <v>164</v>
      </c>
    </row>
    <row r="3" spans="1:2" x14ac:dyDescent="0.35">
      <c r="A3" s="6" t="s">
        <v>19</v>
      </c>
      <c r="B3" s="6">
        <v>172</v>
      </c>
    </row>
    <row r="4" spans="1:2" ht="37.5" x14ac:dyDescent="0.35">
      <c r="A4" s="6" t="s">
        <v>28</v>
      </c>
      <c r="B4" s="6">
        <v>268</v>
      </c>
    </row>
    <row r="5" spans="1:2" x14ac:dyDescent="0.35">
      <c r="A5" s="6" t="s">
        <v>32</v>
      </c>
      <c r="B5" s="6">
        <v>272</v>
      </c>
    </row>
    <row r="6" spans="1:2" ht="37.5" x14ac:dyDescent="0.35">
      <c r="A6" s="6" t="s">
        <v>43</v>
      </c>
      <c r="B6" s="6">
        <v>72</v>
      </c>
    </row>
    <row r="7" spans="1:2" ht="37.5" x14ac:dyDescent="0.35">
      <c r="A7" s="6" t="s">
        <v>45</v>
      </c>
      <c r="B7" s="6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A628-0847-4A63-925A-D71F3A35657C}">
  <dimension ref="A1:D12"/>
  <sheetViews>
    <sheetView workbookViewId="0">
      <selection activeCell="A11" sqref="A11"/>
    </sheetView>
  </sheetViews>
  <sheetFormatPr defaultRowHeight="14.5" x14ac:dyDescent="0.35"/>
  <sheetData>
    <row r="1" spans="1:4" ht="15" thickBot="1" x14ac:dyDescent="0.4">
      <c r="A1" s="16" t="s">
        <v>68</v>
      </c>
      <c r="B1" s="17" t="s">
        <v>69</v>
      </c>
      <c r="C1" s="17" t="s">
        <v>70</v>
      </c>
      <c r="D1" s="29"/>
    </row>
    <row r="2" spans="1:4" x14ac:dyDescent="0.35">
      <c r="A2" s="21" t="s">
        <v>72</v>
      </c>
      <c r="B2" s="19">
        <v>9.5</v>
      </c>
      <c r="C2" s="19">
        <v>9.5</v>
      </c>
      <c r="D2" s="29"/>
    </row>
    <row r="3" spans="1:4" x14ac:dyDescent="0.35">
      <c r="A3" s="21" t="s">
        <v>74</v>
      </c>
      <c r="B3" s="20">
        <v>15</v>
      </c>
      <c r="C3" s="20">
        <v>16.5</v>
      </c>
      <c r="D3" s="29"/>
    </row>
    <row r="4" spans="1:4" x14ac:dyDescent="0.35">
      <c r="A4" s="22" t="s">
        <v>75</v>
      </c>
      <c r="B4" s="20">
        <v>0.82</v>
      </c>
      <c r="C4" s="20">
        <v>1.23</v>
      </c>
      <c r="D4" s="29"/>
    </row>
    <row r="5" spans="1:4" x14ac:dyDescent="0.35">
      <c r="A5" s="22" t="s">
        <v>76</v>
      </c>
      <c r="B5" s="20">
        <v>0.25</v>
      </c>
      <c r="C5" s="20">
        <v>0.37</v>
      </c>
      <c r="D5" s="29"/>
    </row>
    <row r="6" spans="1:4" x14ac:dyDescent="0.35">
      <c r="A6" s="22" t="s">
        <v>77</v>
      </c>
      <c r="B6" s="20">
        <v>0.49</v>
      </c>
      <c r="C6" s="20">
        <v>100</v>
      </c>
      <c r="D6" s="29"/>
    </row>
    <row r="7" spans="1:4" x14ac:dyDescent="0.35">
      <c r="A7" s="22" t="s">
        <v>78</v>
      </c>
      <c r="B7" s="20">
        <v>0.5</v>
      </c>
      <c r="C7" s="20">
        <v>0.76</v>
      </c>
      <c r="D7" s="29"/>
    </row>
    <row r="8" spans="1:4" x14ac:dyDescent="0.35">
      <c r="A8" s="22" t="s">
        <v>79</v>
      </c>
      <c r="B8" s="20">
        <v>0.15</v>
      </c>
      <c r="C8" s="20">
        <v>0.22</v>
      </c>
      <c r="D8" s="29"/>
    </row>
    <row r="9" spans="1:4" x14ac:dyDescent="0.35">
      <c r="A9" s="22" t="s">
        <v>80</v>
      </c>
      <c r="B9" s="20">
        <v>0.53</v>
      </c>
      <c r="C9" s="20">
        <v>0.8</v>
      </c>
      <c r="D9" s="29"/>
    </row>
    <row r="10" spans="1:4" x14ac:dyDescent="0.35">
      <c r="A10" s="22" t="s">
        <v>81</v>
      </c>
      <c r="B10" s="20">
        <v>0.65</v>
      </c>
      <c r="C10" s="20">
        <v>0.75</v>
      </c>
      <c r="D10" s="29"/>
    </row>
    <row r="11" spans="1:4" x14ac:dyDescent="0.35">
      <c r="A11" s="22" t="s">
        <v>102</v>
      </c>
      <c r="B11" s="20">
        <v>0</v>
      </c>
      <c r="C11" s="20">
        <v>0.48</v>
      </c>
      <c r="D11" s="29"/>
    </row>
    <row r="12" spans="1:4" x14ac:dyDescent="0.35">
      <c r="A12" s="22" t="s">
        <v>84</v>
      </c>
      <c r="B12" s="20">
        <v>0.15</v>
      </c>
      <c r="C12" s="20">
        <v>0.25</v>
      </c>
      <c r="D12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1DD-4586-405F-BABC-D6A884AC1697}">
  <dimension ref="A1:G7"/>
  <sheetViews>
    <sheetView topLeftCell="A5" workbookViewId="0">
      <selection activeCell="D7" sqref="D7"/>
    </sheetView>
  </sheetViews>
  <sheetFormatPr defaultRowHeight="14.5" x14ac:dyDescent="0.35"/>
  <sheetData>
    <row r="1" spans="1:7" ht="26" x14ac:dyDescent="0.35">
      <c r="A1" s="1"/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</row>
    <row r="2" spans="1:7" x14ac:dyDescent="0.35">
      <c r="A2" s="6" t="s">
        <v>13</v>
      </c>
      <c r="B2" s="6">
        <v>474</v>
      </c>
      <c r="C2" s="6">
        <v>10</v>
      </c>
      <c r="D2" s="6">
        <v>3.8</v>
      </c>
      <c r="E2" s="6">
        <v>4050</v>
      </c>
      <c r="F2" s="6">
        <v>1490</v>
      </c>
      <c r="G2" s="6">
        <v>4.0999999999999996</v>
      </c>
    </row>
    <row r="3" spans="1:7" x14ac:dyDescent="0.35">
      <c r="A3" s="6" t="s">
        <v>19</v>
      </c>
      <c r="B3" s="6">
        <v>581</v>
      </c>
      <c r="C3" s="6">
        <v>9.1999999999999993</v>
      </c>
      <c r="D3" s="6">
        <v>5.5</v>
      </c>
      <c r="E3" s="6">
        <v>4295</v>
      </c>
      <c r="F3" s="6">
        <v>1850</v>
      </c>
      <c r="G3" s="6">
        <v>2.6</v>
      </c>
    </row>
    <row r="4" spans="1:7" ht="37.5" x14ac:dyDescent="0.35">
      <c r="A4" s="6" t="s">
        <v>28</v>
      </c>
      <c r="B4" s="6">
        <v>640</v>
      </c>
      <c r="C4" s="6">
        <v>6.7</v>
      </c>
      <c r="D4" s="6">
        <v>5.4</v>
      </c>
      <c r="E4" s="6">
        <v>5501</v>
      </c>
      <c r="F4" s="6">
        <v>3019</v>
      </c>
      <c r="G4" s="6">
        <v>2.9</v>
      </c>
    </row>
    <row r="5" spans="1:7" x14ac:dyDescent="0.35">
      <c r="A5" s="6" t="s">
        <v>32</v>
      </c>
      <c r="B5" s="6">
        <v>208</v>
      </c>
      <c r="C5" s="6">
        <v>2.6</v>
      </c>
      <c r="D5" s="6">
        <v>3.7</v>
      </c>
      <c r="E5" s="6">
        <v>2476</v>
      </c>
      <c r="F5" s="6">
        <v>2322</v>
      </c>
      <c r="G5" s="6">
        <v>2.9</v>
      </c>
    </row>
    <row r="6" spans="1:7" ht="37.5" x14ac:dyDescent="0.35">
      <c r="A6" s="6" t="s">
        <v>43</v>
      </c>
      <c r="B6" s="6">
        <v>162</v>
      </c>
      <c r="C6" s="6">
        <v>0.7</v>
      </c>
      <c r="D6" s="6">
        <v>0.1</v>
      </c>
      <c r="E6" s="6">
        <v>3099</v>
      </c>
      <c r="F6" s="6">
        <v>7</v>
      </c>
      <c r="G6" s="6">
        <v>1E-3</v>
      </c>
    </row>
    <row r="7" spans="1:7" ht="37.5" x14ac:dyDescent="0.35">
      <c r="A7" s="6" t="s">
        <v>45</v>
      </c>
      <c r="B7" s="6">
        <v>282</v>
      </c>
      <c r="C7" s="6">
        <v>3.4</v>
      </c>
      <c r="D7" s="6">
        <v>0.4</v>
      </c>
      <c r="E7" s="6">
        <v>3836</v>
      </c>
      <c r="F7" s="6">
        <v>30</v>
      </c>
      <c r="G7" s="6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Nutritional_Raw</vt:lpstr>
      <vt:lpstr>Nutritional</vt:lpstr>
      <vt:lpstr>Economic</vt:lpstr>
      <vt:lpstr>Constraints</vt:lpstr>
      <vt:lpstr>Sustainable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Berg, Damien</dc:creator>
  <cp:lastModifiedBy>van de Berg, Damien</cp:lastModifiedBy>
  <dcterms:created xsi:type="dcterms:W3CDTF">2021-08-17T17:44:02Z</dcterms:created>
  <dcterms:modified xsi:type="dcterms:W3CDTF">2022-02-17T00:52:39Z</dcterms:modified>
</cp:coreProperties>
</file>