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omsavage/Documents/phd/energy_futures/data/"/>
    </mc:Choice>
  </mc:AlternateContent>
  <xr:revisionPtr revIDLastSave="0" documentId="13_ncr:1_{8A7EEBA1-4F77-D247-80AF-794191ED59C8}" xr6:coauthVersionLast="47" xr6:coauthVersionMax="47" xr10:uidLastSave="{00000000-0000-0000-0000-000000000000}"/>
  <bookViews>
    <workbookView xWindow="12440" yWindow="4300" windowWidth="22700" windowHeight="15280" activeTab="2" xr2:uid="{F5CE6A45-D433-4383-AF63-C1041EC6A7FE}"/>
  </bookViews>
  <sheets>
    <sheet name="WB! Status" sheetId="69" r:id="rId1"/>
    <sheet name="Background and Case Study" sheetId="13" r:id="rId2"/>
    <sheet name="MPA" sheetId="12" r:id="rId3"/>
  </sheets>
  <externalReferences>
    <externalReference r:id="rId4"/>
  </externalReferences>
  <definedNames>
    <definedName name="WBGOFEATOL">0.000001</definedName>
    <definedName name="WBGOLINDEG">3</definedName>
    <definedName name="WBMIN">MPA!$U$9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2" l="1"/>
  <c r="F4" i="12"/>
  <c r="U6"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I13" i="12"/>
  <c r="I28" i="12"/>
  <c r="I34" i="12"/>
  <c r="I27" i="12"/>
  <c r="I23" i="12"/>
  <c r="I22" i="12"/>
  <c r="I21" i="12"/>
  <c r="I29" i="12"/>
  <c r="I35" i="12"/>
  <c r="I24" i="12"/>
  <c r="I19" i="12"/>
  <c r="I31" i="12"/>
  <c r="I15" i="12"/>
  <c r="I7" i="12"/>
  <c r="I12" i="12"/>
  <c r="I25" i="12"/>
  <c r="I8" i="12"/>
  <c r="I9" i="12"/>
  <c r="I10" i="12"/>
  <c r="I20" i="12"/>
  <c r="I26" i="12"/>
  <c r="I16" i="12"/>
  <c r="I17" i="12"/>
  <c r="I14" i="12"/>
  <c r="I6" i="12"/>
  <c r="I30" i="12"/>
  <c r="I32" i="12"/>
  <c r="I33" i="12"/>
  <c r="I11" i="12"/>
  <c r="I4" i="12"/>
  <c r="I5" i="12"/>
  <c r="I18" i="12"/>
  <c r="E5" i="12" l="1"/>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4" i="12"/>
  <c r="J22" i="12" l="1"/>
  <c r="F22" i="12"/>
  <c r="J29" i="12"/>
  <c r="L29" i="12" s="1"/>
  <c r="F29" i="12"/>
  <c r="J4" i="12"/>
  <c r="P28" i="12"/>
  <c r="J20" i="12"/>
  <c r="F20" i="12"/>
  <c r="J12" i="12"/>
  <c r="L12" i="12" s="1"/>
  <c r="F12" i="12"/>
  <c r="J35" i="12"/>
  <c r="L35" i="12" s="1"/>
  <c r="F35" i="12"/>
  <c r="J27" i="12"/>
  <c r="L27" i="12" s="1"/>
  <c r="F27" i="12"/>
  <c r="J19" i="12"/>
  <c r="F19" i="12"/>
  <c r="J11" i="12"/>
  <c r="L11" i="12" s="1"/>
  <c r="F11" i="12"/>
  <c r="J6" i="12"/>
  <c r="L6" i="12" s="1"/>
  <c r="F6" i="12"/>
  <c r="J13" i="12"/>
  <c r="F13" i="12"/>
  <c r="J34" i="12"/>
  <c r="F34" i="12"/>
  <c r="J10" i="12"/>
  <c r="L10" i="12" s="1"/>
  <c r="F10" i="12"/>
  <c r="J33" i="12"/>
  <c r="L33" i="12" s="1"/>
  <c r="F33" i="12"/>
  <c r="J25" i="12"/>
  <c r="L25" i="12" s="1"/>
  <c r="F25" i="12"/>
  <c r="J17" i="12"/>
  <c r="F17" i="12"/>
  <c r="J9" i="12"/>
  <c r="L9" i="12" s="1"/>
  <c r="F9" i="12"/>
  <c r="J30" i="12"/>
  <c r="L30" i="12" s="1"/>
  <c r="F30" i="12"/>
  <c r="J21" i="12"/>
  <c r="F21" i="12"/>
  <c r="J32" i="12"/>
  <c r="F32" i="12"/>
  <c r="J24" i="12"/>
  <c r="L24" i="12" s="1"/>
  <c r="F24" i="12"/>
  <c r="J16" i="12"/>
  <c r="L16" i="12" s="1"/>
  <c r="F16" i="12"/>
  <c r="J8" i="12"/>
  <c r="F8" i="12"/>
  <c r="J14" i="12"/>
  <c r="F14" i="12"/>
  <c r="J5" i="12"/>
  <c r="L5" i="12" s="1"/>
  <c r="F5" i="12"/>
  <c r="J28" i="12"/>
  <c r="L28" i="12" s="1"/>
  <c r="F28" i="12"/>
  <c r="J26" i="12"/>
  <c r="F26" i="12"/>
  <c r="J18" i="12"/>
  <c r="F18" i="12"/>
  <c r="J31" i="12"/>
  <c r="L31" i="12" s="1"/>
  <c r="F31" i="12"/>
  <c r="J23" i="12"/>
  <c r="L23" i="12" s="1"/>
  <c r="F23" i="12"/>
  <c r="J15" i="12"/>
  <c r="F15" i="12"/>
  <c r="J7" i="12"/>
  <c r="F7" i="12"/>
  <c r="P21" i="12"/>
  <c r="P5" i="12"/>
  <c r="P33" i="12"/>
  <c r="P17" i="12"/>
  <c r="P32" i="12"/>
  <c r="P16" i="12"/>
  <c r="P31" i="12"/>
  <c r="P15" i="12"/>
  <c r="P7" i="12"/>
  <c r="P27" i="12"/>
  <c r="P13" i="12"/>
  <c r="P30" i="12"/>
  <c r="P14" i="12"/>
  <c r="P6" i="12"/>
  <c r="P25" i="12"/>
  <c r="P11" i="12"/>
  <c r="P29" i="12"/>
  <c r="P12" i="12"/>
  <c r="P24" i="12"/>
  <c r="P9" i="12"/>
  <c r="P23" i="12"/>
  <c r="P35" i="12"/>
  <c r="P19" i="12"/>
  <c r="P8" i="12"/>
  <c r="P22" i="12"/>
  <c r="P34" i="12"/>
  <c r="P26" i="12"/>
  <c r="P18" i="12"/>
  <c r="P10" i="12"/>
  <c r="M23" i="12"/>
  <c r="M25" i="12"/>
  <c r="O8" i="12"/>
  <c r="O9" i="12"/>
  <c r="O30" i="12"/>
  <c r="O11" i="12"/>
  <c r="M11" i="12"/>
  <c r="O26" i="12"/>
  <c r="O6" i="12"/>
  <c r="M10" i="12"/>
  <c r="O14" i="12"/>
  <c r="O19" i="12"/>
  <c r="M9" i="12"/>
  <c r="O34" i="12"/>
  <c r="M12" i="12"/>
  <c r="M24" i="12"/>
  <c r="O16" i="12"/>
  <c r="O27" i="12"/>
  <c r="O23" i="12"/>
  <c r="O7" i="12"/>
  <c r="M5" i="12"/>
  <c r="O35" i="12"/>
  <c r="O31" i="12"/>
  <c r="M33" i="12"/>
  <c r="O20" i="12"/>
  <c r="O17" i="12"/>
  <c r="M16" i="12"/>
  <c r="O21" i="12"/>
  <c r="O22" i="12"/>
  <c r="O29" i="12"/>
  <c r="M31" i="12"/>
  <c r="M29" i="12"/>
  <c r="M28" i="12"/>
  <c r="O24" i="12"/>
  <c r="O5" i="12"/>
  <c r="O18" i="12"/>
  <c r="M6" i="12"/>
  <c r="M35" i="12"/>
  <c r="O28" i="12"/>
  <c r="O32" i="12"/>
  <c r="O33" i="12"/>
  <c r="O10" i="12"/>
  <c r="M30" i="12"/>
  <c r="M27" i="12"/>
  <c r="O13" i="12"/>
  <c r="O15" i="12"/>
  <c r="O12" i="12"/>
  <c r="O25" i="12"/>
  <c r="L7" i="12" l="1"/>
  <c r="L18" i="12"/>
  <c r="L14" i="12"/>
  <c r="L32" i="12"/>
  <c r="L17" i="12"/>
  <c r="L34" i="12"/>
  <c r="L19" i="12"/>
  <c r="L20" i="12"/>
  <c r="L26" i="12"/>
  <c r="L21" i="12"/>
  <c r="L13" i="12"/>
  <c r="L8" i="12"/>
  <c r="L15" i="12"/>
  <c r="L22" i="12"/>
  <c r="P20" i="12"/>
  <c r="M21" i="12"/>
  <c r="M18" i="12"/>
  <c r="M20" i="12"/>
  <c r="M15" i="12"/>
  <c r="M14" i="12"/>
  <c r="M13" i="12"/>
  <c r="M8" i="12"/>
  <c r="M34" i="12"/>
  <c r="M22" i="12"/>
  <c r="M26" i="12"/>
  <c r="M19" i="12"/>
  <c r="M7" i="12"/>
  <c r="M32" i="12"/>
  <c r="M17" i="12"/>
  <c r="P4" i="12" l="1"/>
  <c r="P3" i="12" s="1"/>
  <c r="U3" i="12" s="1"/>
  <c r="U8" i="12" s="1"/>
  <c r="O4" i="12"/>
  <c r="N3" i="12" l="1"/>
  <c r="U9" i="12"/>
  <c r="U11" i="12" l="1"/>
  <c r="V11" i="12"/>
  <c r="L4" i="12" l="1"/>
  <c r="M4" i="12"/>
</calcChain>
</file>

<file path=xl/sharedStrings.xml><?xml version="1.0" encoding="utf-8"?>
<sst xmlns="http://schemas.openxmlformats.org/spreadsheetml/2006/main" count="173" uniqueCount="149">
  <si>
    <t>Poland</t>
  </si>
  <si>
    <t xml:space="preserve">ArcelorMittal Dąbrowa Górnicza </t>
  </si>
  <si>
    <t>Belgium</t>
  </si>
  <si>
    <t>Duferco La Louvière steel plant </t>
  </si>
  <si>
    <t>ArcelorMittal Ghent </t>
  </si>
  <si>
    <t>Italy</t>
  </si>
  <si>
    <t>ILVA Taranto </t>
  </si>
  <si>
    <t>Romania</t>
  </si>
  <si>
    <t>Liberty Galati </t>
  </si>
  <si>
    <t>Czech Republic</t>
  </si>
  <si>
    <t>Liberty Ostrava a.s</t>
  </si>
  <si>
    <t>Třinecké železárny (TŽ) </t>
  </si>
  <si>
    <t>Slovakia</t>
  </si>
  <si>
    <t>U. S. Steel Košice, s.r.o </t>
  </si>
  <si>
    <t>Austria</t>
  </si>
  <si>
    <t>Voestalpine Stahl GmbH </t>
  </si>
  <si>
    <t>Hungary</t>
  </si>
  <si>
    <t>ISD Dunaferr Zrt. </t>
  </si>
  <si>
    <t>Serbia</t>
  </si>
  <si>
    <t>Hesteel Smederevo steel plant </t>
  </si>
  <si>
    <t>Germany</t>
  </si>
  <si>
    <t xml:space="preserve">Hüttenwerke Krupp Mannesmann GmbH </t>
  </si>
  <si>
    <t>Dillinger Hüttenwerke </t>
  </si>
  <si>
    <t>ArcelorMittal Bremen </t>
  </si>
  <si>
    <t>ArcelorMittal Eisenhüttenstadt </t>
  </si>
  <si>
    <t>Saarstahl Völklingen Steelmaking Plant </t>
  </si>
  <si>
    <t>Salzgitter Flachstahl GmbH </t>
  </si>
  <si>
    <t>ThyssenKrupp Steel Duisburg </t>
  </si>
  <si>
    <t>France</t>
  </si>
  <si>
    <t>ArcelorMittal Dunkerque </t>
  </si>
  <si>
    <t>ArcelorMittal Florange steel plant </t>
  </si>
  <si>
    <t>ArcelorMittal Méditerranée - Fos sur Mer </t>
  </si>
  <si>
    <t>Spain</t>
  </si>
  <si>
    <t>ArcelorMittal Asturias </t>
  </si>
  <si>
    <t>Sweden</t>
  </si>
  <si>
    <t>SSAB Oxelösund </t>
  </si>
  <si>
    <t>Finland</t>
  </si>
  <si>
    <t>SSAB Raahe </t>
  </si>
  <si>
    <t>Netherlands</t>
  </si>
  <si>
    <t>Tata Steel IJmuiden </t>
  </si>
  <si>
    <t>UK</t>
  </si>
  <si>
    <t>Scunthorpe Integrated Iron &amp; Steel Works </t>
  </si>
  <si>
    <t xml:space="preserve">Tata Steel Port </t>
  </si>
  <si>
    <t>ArcelorMittal Kraków </t>
  </si>
  <si>
    <t>Voestalpine Stahl Donawitz Gmbh </t>
  </si>
  <si>
    <t>ArcelorMittal Duisburg </t>
  </si>
  <si>
    <t>Bosnia</t>
  </si>
  <si>
    <t>ArcelorMittal Zenica </t>
  </si>
  <si>
    <t>SSAB Luleå </t>
  </si>
  <si>
    <t>Country</t>
  </si>
  <si>
    <t>Market Share</t>
  </si>
  <si>
    <t>Cost at 63% Capture rate ($/yr)</t>
  </si>
  <si>
    <r>
      <t>CO</t>
    </r>
    <r>
      <rPr>
        <b/>
        <vertAlign val="subscript"/>
        <sz val="18"/>
        <color theme="1"/>
        <rFont val="Calibri"/>
        <family val="2"/>
        <scheme val="minor"/>
      </rPr>
      <t>2</t>
    </r>
    <r>
      <rPr>
        <b/>
        <sz val="18"/>
        <color theme="1"/>
        <rFont val="Calibri"/>
        <family val="2"/>
        <scheme val="minor"/>
      </rPr>
      <t xml:space="preserve"> Emissions per plant (t/yr)</t>
    </r>
  </si>
  <si>
    <t>CO2 emissions captured (t/yr)</t>
  </si>
  <si>
    <t>Market Occupancy</t>
  </si>
  <si>
    <t>Carbon Tax ($/t)</t>
  </si>
  <si>
    <t>t/yr</t>
  </si>
  <si>
    <t>B</t>
  </si>
  <si>
    <t xml:space="preserve"> What'sBest!® 17.0.1.0 (Apr 28, 2021) - Lib.:13.0.4099.270 - 64-bit - Status Report -</t>
  </si>
  <si>
    <t xml:space="preserve"> - WBPX5-177817 Oluwafemi Akanbi - Imperial College London -</t>
  </si>
  <si>
    <t xml:space="preserve"> MODEL INFORMATION:</t>
  </si>
  <si>
    <t xml:space="preserve">   CLASSIFICATION DATA            Current   Capacity Limits</t>
  </si>
  <si>
    <t xml:space="preserve">   --------------------------------------------------------</t>
  </si>
  <si>
    <t xml:space="preserve">         Free                           0</t>
  </si>
  <si>
    <t xml:space="preserve">     Strings                            0</t>
  </si>
  <si>
    <t xml:space="preserve">   Maximum coefficient value:        884319660  on &lt;RHS&gt;</t>
  </si>
  <si>
    <t xml:space="preserve"> MODEL TYPE:</t>
  </si>
  <si>
    <t xml:space="preserve"> SOLUTION STATUS:        </t>
  </si>
  <si>
    <t xml:space="preserve"> BEST OBJECTIVE BOUND:   </t>
  </si>
  <si>
    <t>. . .</t>
  </si>
  <si>
    <t xml:space="preserve"> OPTIMALITY TOLERANCES:  </t>
  </si>
  <si>
    <t xml:space="preserve"> INFEASIBILITY:          </t>
  </si>
  <si>
    <t xml:space="preserve"> DIRECTION:              </t>
  </si>
  <si>
    <t xml:space="preserve"> SOLVER TYPE:            </t>
  </si>
  <si>
    <t xml:space="preserve"> ITERATIONS:             </t>
  </si>
  <si>
    <t xml:space="preserve"> STEPS:                  </t>
  </si>
  <si>
    <t xml:space="preserve"> ACTIVE:                 </t>
  </si>
  <si>
    <t xml:space="preserve"> SOLUTION TIME:          </t>
  </si>
  <si>
    <t>0 Hours  0 Minutes  0 Seconds</t>
  </si>
  <si>
    <t xml:space="preserve"> Extracting Data          </t>
  </si>
  <si>
    <t xml:space="preserve"> Storing Relevant Formulas          </t>
  </si>
  <si>
    <t xml:space="preserve"> Building the Model          </t>
  </si>
  <si>
    <t xml:space="preserve"> Solving          </t>
  </si>
  <si>
    <t xml:space="preserve"> NON-DEFAULT SETTINGS:</t>
  </si>
  <si>
    <t xml:space="preserve">   General Options / Solver / Feasibility Tolerance:   1.000000e-006</t>
  </si>
  <si>
    <t xml:space="preserve">   General Options / Linearization / Degree:   Mathematical, Logical</t>
  </si>
  <si>
    <t xml:space="preserve"> ERROR / WARNING MESSAGES:</t>
  </si>
  <si>
    <t xml:space="preserve"> ***WARNING***</t>
  </si>
  <si>
    <t xml:space="preserve">   (cell addresses listed at bottom of tab).</t>
  </si>
  <si>
    <t xml:space="preserve"> LISTING:</t>
  </si>
  <si>
    <t xml:space="preserve"> End of Report</t>
  </si>
  <si>
    <t xml:space="preserve"> DATE GENERATED:</t>
  </si>
  <si>
    <t xml:space="preserve">   Nonlinears                           1         Unlimited</t>
  </si>
  <si>
    <t>LOCALLY OPTIMAL (see messages below)</t>
  </si>
  <si>
    <t xml:space="preserve"> OPTIMALITY CONDITION:   </t>
  </si>
  <si>
    <t>SATISFIED</t>
  </si>
  <si>
    <t xml:space="preserve"> OBJECTIVE VALUE:        </t>
  </si>
  <si>
    <t xml:space="preserve">   Nonlinearities Present (Help Reference: NLINCELL):</t>
  </si>
  <si>
    <t xml:space="preserve">   The cells below contain nonlinear expressions. If these cells are used only for</t>
  </si>
  <si>
    <t xml:space="preserve">   reporting, then, for efficiency, they should be included in a WBOMIT range (refer</t>
  </si>
  <si>
    <t xml:space="preserve">   to documentation). In some cases, nonlinear cells may be linearized automatically</t>
  </si>
  <si>
    <t xml:space="preserve">   by the Linearization option that is set in the General Options dialog box. This</t>
  </si>
  <si>
    <t xml:space="preserve">   warning can be turned off with the Nonlinearity Present checkbox in the</t>
  </si>
  <si>
    <t xml:space="preserve">   General Options dialog box</t>
  </si>
  <si>
    <t xml:space="preserve">   List of nonlinear expressions:</t>
  </si>
  <si>
    <t xml:space="preserve">   List of contributors to nonlinear cells:</t>
  </si>
  <si>
    <t xml:space="preserve">       Adjustables                     64         Unlimited</t>
  </si>
  <si>
    <t xml:space="preserve">         Continuous                    64</t>
  </si>
  <si>
    <t xml:space="preserve">         Integers/Binaries            0/0         Unlimited</t>
  </si>
  <si>
    <t xml:space="preserve">   Minimum coefficient value:        0.0095047999239616  on &lt;RHS&gt;</t>
  </si>
  <si>
    <t>Nonlinear (Nonlinear Program)</t>
  </si>
  <si>
    <t xml:space="preserve">       Formulas                       102</t>
  </si>
  <si>
    <t>TAX TO PAY ($/YR)</t>
  </si>
  <si>
    <t>CTAX IMPACT ON COST ($/yr)</t>
  </si>
  <si>
    <t>OBJECTIVE FUNCTION</t>
  </si>
  <si>
    <t>CONSTRAINT 1:</t>
  </si>
  <si>
    <t>CO2 CAPTURED (T/YR)</t>
  </si>
  <si>
    <t>A</t>
  </si>
  <si>
    <t>Ao</t>
  </si>
  <si>
    <t>UC</t>
  </si>
  <si>
    <t>UCo</t>
  </si>
  <si>
    <t>Cumulative CO2 captured</t>
  </si>
  <si>
    <t>initial CO2 captured</t>
  </si>
  <si>
    <t>learning rate</t>
  </si>
  <si>
    <t>Initial cost of capture</t>
  </si>
  <si>
    <t>new cost of capture</t>
  </si>
  <si>
    <t>CONSTRAINT 1</t>
  </si>
  <si>
    <t>CONSTRAINT 2</t>
  </si>
  <si>
    <t>CONSTRAINT 3</t>
  </si>
  <si>
    <t xml:space="preserve">   Minimum coefficient in formula:   MPA!O29</t>
  </si>
  <si>
    <t xml:space="preserve">   Maximum coefficient in formula:   MPA!L24</t>
  </si>
  <si>
    <t>Minimize</t>
  </si>
  <si>
    <t xml:space="preserve">   MPA!U3</t>
  </si>
  <si>
    <t xml:space="preserve">     Constraints                       97         Unlimited</t>
  </si>
  <si>
    <t xml:space="preserve">   Coefficients                       430</t>
  </si>
  <si>
    <t>CONSTRAINT 4</t>
  </si>
  <si>
    <t>LR</t>
  </si>
  <si>
    <t>learning parameter</t>
  </si>
  <si>
    <t xml:space="preserve">   Total Cells                        412</t>
  </si>
  <si>
    <t xml:space="preserve">     Numerics                         315</t>
  </si>
  <si>
    <t xml:space="preserve">       Constants                      149</t>
  </si>
  <si>
    <t>Multistart   -   Best Run Index: 1</t>
  </si>
  <si>
    <t xml:space="preserve">   Infeasibility too large for a trusted solution (Help Reference: INFLARG):</t>
  </si>
  <si>
    <t xml:space="preserve">   Constraint violations exceeding tolerances are found. Check the solution carefully</t>
  </si>
  <si>
    <t xml:space="preserve">   before proceeding. You may be able to resolve this warning by decreasing the</t>
  </si>
  <si>
    <t xml:space="preserve">   Feasibility Tolerance in the General Options dialog, or by unchecking the Scale</t>
  </si>
  <si>
    <t xml:space="preserve">   option in the Linear option dialog box.</t>
  </si>
  <si>
    <t xml:space="preserve">   MPA!U8</t>
  </si>
  <si>
    <t>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</si>
</sst>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mm\ dd\,\ yyyy"/>
    <numFmt numFmtId="166" formatCode="hh:mm\ AM/PM"/>
  </numFmts>
  <fonts count="14" x14ac:knownFonts="1">
    <font>
      <sz val="11"/>
      <color theme="1"/>
      <name val="Calibri"/>
      <family val="2"/>
      <scheme val="minor"/>
    </font>
    <font>
      <sz val="11"/>
      <color theme="1"/>
      <name val="Calibri"/>
      <family val="2"/>
      <scheme val="minor"/>
    </font>
    <font>
      <b/>
      <sz val="12"/>
      <color theme="1"/>
      <name val="Times New Roman"/>
      <family val="1"/>
    </font>
    <font>
      <sz val="12"/>
      <color theme="1"/>
      <name val="Calibri"/>
      <family val="2"/>
      <scheme val="minor"/>
    </font>
    <font>
      <sz val="12"/>
      <color theme="1"/>
      <name val="Times New Roman"/>
      <family val="1"/>
    </font>
    <font>
      <sz val="12"/>
      <color rgb="FFFF0000"/>
      <name val="Calibri"/>
      <family val="2"/>
      <scheme val="minor"/>
    </font>
    <font>
      <sz val="12"/>
      <color rgb="FF333333"/>
      <name val="Times New Roman"/>
      <family val="1"/>
    </font>
    <font>
      <sz val="12"/>
      <color rgb="FF212529"/>
      <name val="Times New Roman"/>
      <family val="1"/>
    </font>
    <font>
      <b/>
      <sz val="18"/>
      <color theme="1"/>
      <name val="Calibri"/>
      <family val="2"/>
      <scheme val="minor"/>
    </font>
    <font>
      <b/>
      <vertAlign val="subscript"/>
      <sz val="18"/>
      <color theme="1"/>
      <name val="Calibri"/>
      <family val="2"/>
      <scheme val="minor"/>
    </font>
    <font>
      <sz val="12"/>
      <color indexed="12"/>
      <name val="Calibri"/>
      <family val="2"/>
      <scheme val="minor"/>
    </font>
    <font>
      <sz val="9"/>
      <color theme="1"/>
      <name val="Courier"/>
    </font>
    <font>
      <sz val="9"/>
      <color indexed="10"/>
      <name val="Courier"/>
    </font>
    <font>
      <b/>
      <sz val="12"/>
      <color theme="1"/>
      <name val="Calibri"/>
      <family val="2"/>
      <scheme val="minor"/>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indexed="9"/>
        <bgColor indexed="64"/>
      </patternFill>
    </fill>
    <fill>
      <patternFill patternType="solid">
        <fgColor theme="6" tint="0.79998168889431442"/>
        <bgColor indexed="64"/>
      </patternFill>
    </fill>
  </fills>
  <borders count="6">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1" fillId="2" borderId="0" applyNumberFormat="0" applyBorder="0" applyAlignment="0">
      <protection locked="0"/>
    </xf>
    <xf numFmtId="0" fontId="1" fillId="0" borderId="0" applyNumberFormat="0" applyFont="0" applyFill="0" applyBorder="0" applyAlignment="0">
      <protection locked="0"/>
    </xf>
  </cellStyleXfs>
  <cellXfs count="55">
    <xf numFmtId="0" fontId="0" fillId="0" borderId="0" xfId="0"/>
    <xf numFmtId="0" fontId="3" fillId="3" borderId="0" xfId="0" applyFont="1" applyFill="1"/>
    <xf numFmtId="0" fontId="4" fillId="3" borderId="0" xfId="0" applyFont="1" applyFill="1"/>
    <xf numFmtId="0" fontId="8" fillId="3" borderId="0" xfId="0" applyFont="1" applyFill="1" applyAlignment="1">
      <alignment wrapText="1"/>
    </xf>
    <xf numFmtId="0" fontId="8" fillId="3" borderId="4" xfId="0" applyFont="1" applyFill="1" applyBorder="1"/>
    <xf numFmtId="0" fontId="8" fillId="3" borderId="5" xfId="0" applyFont="1" applyFill="1" applyBorder="1" applyAlignment="1">
      <alignment wrapText="1"/>
    </xf>
    <xf numFmtId="0" fontId="3" fillId="3" borderId="1" xfId="0" applyFont="1" applyFill="1" applyBorder="1"/>
    <xf numFmtId="0" fontId="2" fillId="3" borderId="0" xfId="0" applyFont="1" applyFill="1" applyBorder="1" applyAlignment="1">
      <alignment vertical="center"/>
    </xf>
    <xf numFmtId="0" fontId="2" fillId="3" borderId="0" xfId="0" applyFont="1" applyFill="1" applyBorder="1" applyAlignment="1">
      <alignment vertical="center" wrapText="1"/>
    </xf>
    <xf numFmtId="3" fontId="3" fillId="3" borderId="0" xfId="0" applyNumberFormat="1" applyFont="1" applyFill="1" applyBorder="1"/>
    <xf numFmtId="0" fontId="5" fillId="3" borderId="0" xfId="0" applyFont="1" applyFill="1" applyBorder="1"/>
    <xf numFmtId="3" fontId="4" fillId="3" borderId="0" xfId="0" applyNumberFormat="1" applyFont="1" applyFill="1" applyBorder="1"/>
    <xf numFmtId="0" fontId="3" fillId="3" borderId="0" xfId="0" applyFont="1" applyFill="1" applyBorder="1"/>
    <xf numFmtId="0" fontId="4" fillId="3" borderId="1" xfId="0" applyFont="1" applyFill="1" applyBorder="1"/>
    <xf numFmtId="0" fontId="6" fillId="3" borderId="0" xfId="0" applyFont="1" applyFill="1" applyBorder="1"/>
    <xf numFmtId="0" fontId="4" fillId="3" borderId="0" xfId="0" applyFont="1" applyFill="1" applyBorder="1"/>
    <xf numFmtId="0" fontId="7" fillId="3" borderId="0" xfId="0" applyFont="1" applyFill="1" applyBorder="1"/>
    <xf numFmtId="0" fontId="4" fillId="3" borderId="2" xfId="0" applyFont="1" applyFill="1" applyBorder="1"/>
    <xf numFmtId="0" fontId="7" fillId="3" borderId="3" xfId="0" applyFont="1" applyFill="1" applyBorder="1"/>
    <xf numFmtId="3" fontId="3" fillId="3" borderId="3" xfId="0" applyNumberFormat="1" applyFont="1" applyFill="1" applyBorder="1"/>
    <xf numFmtId="3" fontId="4" fillId="3" borderId="3" xfId="0" applyNumberFormat="1" applyFont="1" applyFill="1" applyBorder="1"/>
    <xf numFmtId="0" fontId="4" fillId="3" borderId="3" xfId="0" applyFont="1" applyFill="1" applyBorder="1"/>
    <xf numFmtId="0" fontId="3" fillId="3" borderId="3" xfId="0" applyFont="1" applyFill="1" applyBorder="1"/>
    <xf numFmtId="0" fontId="0" fillId="3" borderId="0" xfId="0" applyFill="1"/>
    <xf numFmtId="3" fontId="3" fillId="3" borderId="0" xfId="0" applyNumberFormat="1" applyFont="1" applyFill="1"/>
    <xf numFmtId="0" fontId="3" fillId="3" borderId="0" xfId="0" applyFont="1" applyFill="1" applyAlignment="1" applyProtection="1">
      <alignment horizontal="center"/>
      <protection locked="0"/>
    </xf>
    <xf numFmtId="0" fontId="11" fillId="0" borderId="0" xfId="0" applyFont="1"/>
    <xf numFmtId="165" fontId="11" fillId="0" borderId="0" xfId="0" applyNumberFormat="1" applyFont="1" applyAlignment="1">
      <alignment horizontal="left"/>
    </xf>
    <xf numFmtId="166" fontId="11" fillId="0" borderId="0" xfId="0" applyNumberFormat="1" applyFont="1" applyAlignment="1">
      <alignment horizontal="left"/>
    </xf>
    <xf numFmtId="0" fontId="12" fillId="0" borderId="0" xfId="0" applyFont="1"/>
    <xf numFmtId="164" fontId="11" fillId="0" borderId="0" xfId="0" applyNumberFormat="1" applyFont="1" applyAlignment="1">
      <alignment horizontal="left"/>
    </xf>
    <xf numFmtId="0" fontId="11" fillId="0" borderId="0" xfId="0" applyFont="1" applyAlignment="1">
      <alignment horizontal="left"/>
    </xf>
    <xf numFmtId="3" fontId="10" fillId="3" borderId="0" xfId="2" applyNumberFormat="1" applyFont="1" applyFill="1" applyBorder="1" applyProtection="1">
      <protection locked="0"/>
    </xf>
    <xf numFmtId="0" fontId="10" fillId="3" borderId="0" xfId="2" applyFont="1" applyFill="1" applyBorder="1" applyProtection="1">
      <protection locked="0"/>
    </xf>
    <xf numFmtId="10" fontId="3" fillId="4" borderId="0" xfId="0" applyNumberFormat="1" applyFont="1" applyFill="1" applyAlignment="1"/>
    <xf numFmtId="3" fontId="4" fillId="3" borderId="0" xfId="0" applyNumberFormat="1" applyFont="1" applyFill="1" applyAlignment="1"/>
    <xf numFmtId="0" fontId="13" fillId="5" borderId="0" xfId="0" applyFont="1" applyFill="1" applyAlignment="1">
      <alignment wrapText="1"/>
    </xf>
    <xf numFmtId="0" fontId="3" fillId="5" borderId="0" xfId="0" applyFont="1" applyFill="1"/>
    <xf numFmtId="0" fontId="8" fillId="5" borderId="5" xfId="0" applyFont="1" applyFill="1" applyBorder="1" applyAlignment="1">
      <alignment wrapText="1"/>
    </xf>
    <xf numFmtId="0" fontId="3" fillId="5" borderId="0" xfId="0" applyFont="1" applyFill="1" applyBorder="1"/>
    <xf numFmtId="0" fontId="3" fillId="5" borderId="0" xfId="0" applyFont="1" applyFill="1" applyAlignment="1" applyProtection="1">
      <alignment horizontal="center"/>
      <protection locked="0"/>
    </xf>
    <xf numFmtId="0" fontId="3" fillId="5" borderId="3" xfId="0" applyFont="1" applyFill="1" applyBorder="1"/>
    <xf numFmtId="0" fontId="8" fillId="5" borderId="0" xfId="0" applyFont="1" applyFill="1" applyAlignment="1">
      <alignment wrapText="1"/>
    </xf>
    <xf numFmtId="3" fontId="4" fillId="5" borderId="0" xfId="0" applyNumberFormat="1" applyFont="1" applyFill="1" applyAlignment="1"/>
    <xf numFmtId="3" fontId="3" fillId="5" borderId="0" xfId="0" applyNumberFormat="1" applyFont="1" applyFill="1" applyBorder="1"/>
    <xf numFmtId="3" fontId="3" fillId="5" borderId="3" xfId="0" applyNumberFormat="1" applyFont="1" applyFill="1" applyBorder="1"/>
    <xf numFmtId="0" fontId="0" fillId="0" borderId="0" xfId="0" applyNumberFormat="1" applyFont="1" applyFill="1" applyAlignment="1"/>
    <xf numFmtId="0" fontId="1" fillId="2" borderId="0" xfId="1">
      <protection locked="0"/>
    </xf>
    <xf numFmtId="0" fontId="3" fillId="5" borderId="0" xfId="0" applyFont="1" applyFill="1" applyAlignment="1">
      <alignment horizontal="center"/>
    </xf>
    <xf numFmtId="0" fontId="8" fillId="5" borderId="5" xfId="0" applyFont="1" applyFill="1" applyBorder="1" applyAlignment="1">
      <alignment horizontal="center" wrapText="1"/>
    </xf>
    <xf numFmtId="0" fontId="3" fillId="5" borderId="0" xfId="0" applyFont="1" applyFill="1" applyBorder="1" applyAlignment="1">
      <alignment horizontal="center"/>
    </xf>
    <xf numFmtId="3" fontId="3" fillId="5" borderId="0" xfId="0" applyNumberFormat="1" applyFont="1" applyFill="1" applyBorder="1" applyAlignment="1" applyProtection="1">
      <alignment horizontal="center"/>
      <protection locked="0"/>
    </xf>
    <xf numFmtId="3" fontId="3" fillId="5" borderId="0" xfId="0" applyNumberFormat="1" applyFont="1" applyFill="1" applyBorder="1" applyAlignment="1">
      <alignment horizontal="center"/>
    </xf>
    <xf numFmtId="3" fontId="3" fillId="5" borderId="3" xfId="0" applyNumberFormat="1" applyFont="1" applyFill="1" applyBorder="1" applyAlignment="1">
      <alignment horizontal="center"/>
    </xf>
    <xf numFmtId="3" fontId="3" fillId="5" borderId="0" xfId="0" applyNumberFormat="1" applyFont="1" applyFill="1" applyAlignment="1" applyProtection="1">
      <alignment horizontal="center"/>
      <protection locked="0"/>
    </xf>
  </cellXfs>
  <cellStyles count="3">
    <cellStyle name="Adjustable" xfId="2" xr:uid="{B7259EEA-01B9-4237-8C3B-AC4A5F040385}"/>
    <cellStyle name="Best" xfId="1" xr:uid="{4496DC98-C259-4DA1-95A6-DB22C63743D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4"/>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MPA!$AC$3:$AC$10</c:f>
              <c:numCache>
                <c:formatCode>General</c:formatCode>
                <c:ptCount val="8"/>
                <c:pt idx="0">
                  <c:v>0.01</c:v>
                </c:pt>
                <c:pt idx="1">
                  <c:v>0.05</c:v>
                </c:pt>
                <c:pt idx="2">
                  <c:v>0.1</c:v>
                </c:pt>
                <c:pt idx="3">
                  <c:v>0.15</c:v>
                </c:pt>
                <c:pt idx="4">
                  <c:v>0.2</c:v>
                </c:pt>
                <c:pt idx="5">
                  <c:v>0.25</c:v>
                </c:pt>
                <c:pt idx="6">
                  <c:v>0.3</c:v>
                </c:pt>
                <c:pt idx="7">
                  <c:v>0.35</c:v>
                </c:pt>
              </c:numCache>
            </c:numRef>
          </c:xVal>
          <c:yVal>
            <c:numRef>
              <c:f>MPA!$AE$3:$AE$10</c:f>
              <c:numCache>
                <c:formatCode>General</c:formatCode>
                <c:ptCount val="8"/>
                <c:pt idx="0">
                  <c:v>5.6996986978663129E-3</c:v>
                </c:pt>
                <c:pt idx="1">
                  <c:v>3.2723679564787202E-2</c:v>
                </c:pt>
                <c:pt idx="2">
                  <c:v>7.8962955694031778E-2</c:v>
                </c:pt>
                <c:pt idx="3">
                  <c:v>0.1455700271825757</c:v>
                </c:pt>
                <c:pt idx="4">
                  <c:v>0.24360761670487147</c:v>
                </c:pt>
                <c:pt idx="5">
                  <c:v>0.39148763507662193</c:v>
                </c:pt>
                <c:pt idx="6">
                  <c:v>0.62072689413813065</c:v>
                </c:pt>
                <c:pt idx="7">
                  <c:v>0.98747964367090724</c:v>
                </c:pt>
              </c:numCache>
            </c:numRef>
          </c:yVal>
          <c:smooth val="0"/>
          <c:extLst>
            <c:ext xmlns:c16="http://schemas.microsoft.com/office/drawing/2014/chart" uri="{C3380CC4-5D6E-409C-BE32-E72D297353CC}">
              <c16:uniqueId val="{00000000-F5E3-4A09-8752-4A8122700801}"/>
            </c:ext>
          </c:extLst>
        </c:ser>
        <c:dLbls>
          <c:showLegendKey val="0"/>
          <c:showVal val="0"/>
          <c:showCatName val="0"/>
          <c:showSerName val="0"/>
          <c:showPercent val="0"/>
          <c:showBubbleSize val="0"/>
        </c:dLbls>
        <c:axId val="1621014112"/>
        <c:axId val="1621000384"/>
      </c:scatterChart>
      <c:valAx>
        <c:axId val="162101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000384"/>
        <c:crosses val="autoZero"/>
        <c:crossBetween val="midCat"/>
      </c:valAx>
      <c:valAx>
        <c:axId val="162100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01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20</xdr:col>
      <xdr:colOff>139815</xdr:colOff>
      <xdr:row>30</xdr:row>
      <xdr:rowOff>169878</xdr:rowOff>
    </xdr:to>
    <xdr:sp macro="" textlink="">
      <xdr:nvSpPr>
        <xdr:cNvPr id="2" name="TextBox 15">
          <a:extLst>
            <a:ext uri="{FF2B5EF4-FFF2-40B4-BE49-F238E27FC236}">
              <a16:creationId xmlns:a16="http://schemas.microsoft.com/office/drawing/2014/main" id="{BCDE9503-F7F2-4D46-A9ED-967FD0AA4EBA}"/>
            </a:ext>
          </a:extLst>
        </xdr:cNvPr>
        <xdr:cNvSpPr txBox="1"/>
      </xdr:nvSpPr>
      <xdr:spPr>
        <a:xfrm>
          <a:off x="609600" y="187325"/>
          <a:ext cx="11722215" cy="5602303"/>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a:t>Background:</a:t>
          </a:r>
        </a:p>
        <a:p>
          <a:r>
            <a:rPr lang="en-US" sz="1600"/>
            <a:t>Carbo</a:t>
          </a:r>
          <a:r>
            <a:rPr lang="en-US" sz="1600" baseline="0"/>
            <a:t>n Capture and Storage (CCS) is crucial for emissions abatement in Iron and Steel production. Integrated steel making using a blast furnace and basic oxygen furnace are the most common route to make steel. </a:t>
          </a:r>
        </a:p>
        <a:p>
          <a:endParaRPr lang="en-US" sz="1600" baseline="0"/>
        </a:p>
        <a:p>
          <a:r>
            <a:rPr lang="en-US" sz="1600" baseline="0"/>
            <a:t>A post combustion capture from blast furnace with 63% capture rate using 30% MEA solvent has been demonstrated for use in integrated steel plants with TRL 6 - 8. Post-combustion involves removal of carbon dioxide from flue gas generated from a combustion process. It is usually carried out through the chemical or physical absorption of carbon dioxide into a solvent. </a:t>
          </a:r>
        </a:p>
        <a:p>
          <a:endParaRPr lang="en-US" sz="1600" baseline="0"/>
        </a:p>
        <a:p>
          <a:r>
            <a:rPr lang="en-US" sz="1600" baseline="0"/>
            <a:t>Case Study:</a:t>
          </a:r>
        </a:p>
        <a:p>
          <a:r>
            <a:rPr lang="en-US" sz="1600" baseline="0"/>
            <a:t>This case study explores the uptake of CCS in integrated steel plants. The market in this case consists of 32 plants located in the European Union. The MPA spreadsheet is provided with details of each plant most of which are already calculated using equations in each cell. </a:t>
          </a:r>
        </a:p>
        <a:p>
          <a:endParaRPr lang="en-US" sz="1600" baseline="0"/>
        </a:p>
        <a:p>
          <a:r>
            <a:rPr lang="en-US" sz="1600" baseline="0"/>
            <a:t>1. Get familiar with the calculations</a:t>
          </a:r>
        </a:p>
        <a:p>
          <a:endParaRPr lang="en-US" sz="1600" baseline="0"/>
        </a:p>
        <a:p>
          <a:r>
            <a:rPr lang="en-US" sz="1600" baseline="0"/>
            <a:t>2. Please discuss the below within your group</a:t>
          </a:r>
        </a:p>
        <a:p>
          <a:r>
            <a:rPr lang="en-US" sz="1600" baseline="0"/>
            <a:t>	a. Can CCS for carbon dioxide emission abatement in Integrated iron and steel plants be market driven?</a:t>
          </a:r>
        </a:p>
        <a:p>
          <a:r>
            <a:rPr lang="en-US" sz="1600" baseline="0"/>
            <a:t>	b. What policies interventions can increase uptake?</a:t>
          </a:r>
        </a:p>
        <a:p>
          <a:r>
            <a:rPr lang="en-US" sz="1600" baseline="0"/>
            <a:t>	c. Two policy interventions are modelled in the spreadsheet. Capital grants, and a carbon tax (payable based on the maximum 	carbon dioxide captured by the CCS plant). Analyse and discuss the below in your groups:</a:t>
          </a:r>
        </a:p>
        <a:p>
          <a:r>
            <a:rPr lang="en-US" sz="1600" baseline="0"/>
            <a:t>		i) What the minimum capital grant required to create a market, and what is the associated market share? </a:t>
          </a:r>
        </a:p>
        <a:p>
          <a:r>
            <a:rPr lang="en-US" sz="1600" baseline="0"/>
            <a:t>		ii) what is the minimum value of carbon tax required to create a market?</a:t>
          </a:r>
        </a:p>
        <a:p>
          <a:r>
            <a:rPr lang="en-US" sz="1600" baseline="0"/>
            <a:t>	</a:t>
          </a:r>
          <a:endParaRPr 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450850</xdr:colOff>
      <xdr:row>2</xdr:row>
      <xdr:rowOff>47624</xdr:rowOff>
    </xdr:from>
    <xdr:to>
      <xdr:col>37</xdr:col>
      <xdr:colOff>107950</xdr:colOff>
      <xdr:row>10</xdr:row>
      <xdr:rowOff>98424</xdr:rowOff>
    </xdr:to>
    <xdr:graphicFrame macro="">
      <xdr:nvGraphicFramePr>
        <xdr:cNvPr id="2" name="Chart 1">
          <a:extLst>
            <a:ext uri="{FF2B5EF4-FFF2-40B4-BE49-F238E27FC236}">
              <a16:creationId xmlns:a16="http://schemas.microsoft.com/office/drawing/2014/main" id="{6DD2A05D-F354-4889-C6AE-A06E781E9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Library" Target="LindoWB/wba.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ToolbarIcons"/>
      <sheetName val="Private"/>
      <sheetName val="WBUsers"/>
      <sheetName val="Commons"/>
      <sheetName val="WBToolBar"/>
      <sheetName val="Ribbon"/>
      <sheetName val="wba"/>
    </sheetNames>
    <definedNames>
      <definedName name="WB"/>
    </definedNames>
    <sheetDataSet>
      <sheetData sheetId="0"/>
      <sheetData sheetId="1"/>
      <sheetData sheetId="2" refreshError="1"/>
      <sheetData sheetId="3" refreshError="1"/>
      <sheetData sheetId="4" refreshError="1"/>
      <sheetData sheetId="5" refreshError="1"/>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AD507-F2EA-4126-B1BF-67202C912ABB}">
  <dimension ref="A1:C93"/>
  <sheetViews>
    <sheetView showGridLines="0" workbookViewId="0"/>
  </sheetViews>
  <sheetFormatPr baseColWidth="10" defaultColWidth="8.83203125" defaultRowHeight="15" x14ac:dyDescent="0.2"/>
  <cols>
    <col min="1" max="3" width="30.6640625" customWidth="1"/>
  </cols>
  <sheetData>
    <row r="1" spans="1:3" x14ac:dyDescent="0.2">
      <c r="A1" s="26" t="s">
        <v>58</v>
      </c>
      <c r="B1" s="26"/>
      <c r="C1" s="26"/>
    </row>
    <row r="2" spans="1:3" x14ac:dyDescent="0.2">
      <c r="A2" s="26" t="s">
        <v>59</v>
      </c>
      <c r="B2" s="26"/>
      <c r="C2" s="26"/>
    </row>
    <row r="3" spans="1:3" x14ac:dyDescent="0.2">
      <c r="A3" s="26"/>
      <c r="B3" s="26"/>
      <c r="C3" s="26"/>
    </row>
    <row r="4" spans="1:3" x14ac:dyDescent="0.2">
      <c r="A4" s="26" t="s">
        <v>91</v>
      </c>
      <c r="B4" s="27">
        <v>44712.327800925923</v>
      </c>
      <c r="C4" s="28">
        <v>44712.327800925923</v>
      </c>
    </row>
    <row r="5" spans="1:3" x14ac:dyDescent="0.2">
      <c r="A5" s="26"/>
      <c r="B5" s="26"/>
      <c r="C5" s="26"/>
    </row>
    <row r="6" spans="1:3" x14ac:dyDescent="0.2">
      <c r="A6" s="26"/>
      <c r="B6" s="26"/>
      <c r="C6" s="26"/>
    </row>
    <row r="7" spans="1:3" x14ac:dyDescent="0.2">
      <c r="A7" s="26" t="s">
        <v>60</v>
      </c>
      <c r="B7" s="26"/>
      <c r="C7" s="26"/>
    </row>
    <row r="8" spans="1:3" x14ac:dyDescent="0.2">
      <c r="A8" s="26"/>
      <c r="B8" s="26"/>
      <c r="C8" s="26"/>
    </row>
    <row r="9" spans="1:3" x14ac:dyDescent="0.2">
      <c r="A9" s="26" t="s">
        <v>61</v>
      </c>
      <c r="B9" s="26"/>
      <c r="C9" s="26"/>
    </row>
    <row r="10" spans="1:3" x14ac:dyDescent="0.2">
      <c r="A10" s="26" t="s">
        <v>62</v>
      </c>
      <c r="B10" s="26"/>
      <c r="C10" s="26"/>
    </row>
    <row r="11" spans="1:3" x14ac:dyDescent="0.2">
      <c r="A11" s="26" t="s">
        <v>138</v>
      </c>
      <c r="B11" s="26"/>
      <c r="C11" s="26"/>
    </row>
    <row r="12" spans="1:3" x14ac:dyDescent="0.2">
      <c r="A12" s="26" t="s">
        <v>139</v>
      </c>
      <c r="B12" s="26"/>
      <c r="C12" s="26"/>
    </row>
    <row r="13" spans="1:3" x14ac:dyDescent="0.2">
      <c r="A13" s="26" t="s">
        <v>106</v>
      </c>
      <c r="B13" s="26"/>
      <c r="C13" s="26"/>
    </row>
    <row r="14" spans="1:3" x14ac:dyDescent="0.2">
      <c r="A14" s="26" t="s">
        <v>107</v>
      </c>
      <c r="B14" s="26"/>
      <c r="C14" s="26"/>
    </row>
    <row r="15" spans="1:3" x14ac:dyDescent="0.2">
      <c r="A15" s="26" t="s">
        <v>63</v>
      </c>
      <c r="B15" s="26"/>
      <c r="C15" s="26"/>
    </row>
    <row r="16" spans="1:3" x14ac:dyDescent="0.2">
      <c r="A16" s="26" t="s">
        <v>108</v>
      </c>
      <c r="B16" s="26"/>
      <c r="C16" s="26"/>
    </row>
    <row r="17" spans="1:3" x14ac:dyDescent="0.2">
      <c r="A17" s="26" t="s">
        <v>140</v>
      </c>
      <c r="B17" s="26"/>
      <c r="C17" s="26"/>
    </row>
    <row r="18" spans="1:3" x14ac:dyDescent="0.2">
      <c r="A18" s="26" t="s">
        <v>111</v>
      </c>
      <c r="B18" s="26"/>
      <c r="C18" s="26"/>
    </row>
    <row r="19" spans="1:3" x14ac:dyDescent="0.2">
      <c r="A19" s="26" t="s">
        <v>64</v>
      </c>
      <c r="B19" s="26"/>
      <c r="C19" s="26"/>
    </row>
    <row r="20" spans="1:3" x14ac:dyDescent="0.2">
      <c r="A20" s="26" t="s">
        <v>133</v>
      </c>
      <c r="B20" s="26"/>
      <c r="C20" s="26"/>
    </row>
    <row r="21" spans="1:3" x14ac:dyDescent="0.2">
      <c r="A21" s="26" t="s">
        <v>92</v>
      </c>
      <c r="B21" s="26"/>
      <c r="C21" s="26"/>
    </row>
    <row r="22" spans="1:3" x14ac:dyDescent="0.2">
      <c r="A22" s="26" t="s">
        <v>134</v>
      </c>
      <c r="B22" s="26"/>
      <c r="C22" s="26"/>
    </row>
    <row r="23" spans="1:3" x14ac:dyDescent="0.2">
      <c r="A23" s="26"/>
      <c r="B23" s="26"/>
      <c r="C23" s="26"/>
    </row>
    <row r="24" spans="1:3" x14ac:dyDescent="0.2">
      <c r="A24" s="26" t="s">
        <v>109</v>
      </c>
      <c r="B24" s="26"/>
      <c r="C24" s="26"/>
    </row>
    <row r="25" spans="1:3" x14ac:dyDescent="0.2">
      <c r="A25" s="26" t="s">
        <v>129</v>
      </c>
      <c r="B25" s="26"/>
      <c r="C25" s="26"/>
    </row>
    <row r="26" spans="1:3" x14ac:dyDescent="0.2">
      <c r="A26" s="26" t="s">
        <v>65</v>
      </c>
      <c r="B26" s="26"/>
      <c r="C26" s="26"/>
    </row>
    <row r="27" spans="1:3" x14ac:dyDescent="0.2">
      <c r="A27" s="26" t="s">
        <v>130</v>
      </c>
      <c r="B27" s="26"/>
      <c r="C27" s="26"/>
    </row>
    <row r="28" spans="1:3" x14ac:dyDescent="0.2">
      <c r="A28" s="26"/>
      <c r="B28" s="26"/>
      <c r="C28" s="26"/>
    </row>
    <row r="29" spans="1:3" x14ac:dyDescent="0.2">
      <c r="A29" s="26" t="s">
        <v>66</v>
      </c>
      <c r="B29" s="26" t="s">
        <v>110</v>
      </c>
      <c r="C29" s="26"/>
    </row>
    <row r="30" spans="1:3" x14ac:dyDescent="0.2">
      <c r="A30" s="26"/>
      <c r="B30" s="26"/>
      <c r="C30" s="26"/>
    </row>
    <row r="31" spans="1:3" x14ac:dyDescent="0.2">
      <c r="A31" s="26" t="s">
        <v>67</v>
      </c>
      <c r="B31" s="29" t="s">
        <v>93</v>
      </c>
      <c r="C31" s="26"/>
    </row>
    <row r="32" spans="1:3" x14ac:dyDescent="0.2">
      <c r="A32" s="26"/>
      <c r="B32" s="26"/>
      <c r="C32" s="26"/>
    </row>
    <row r="33" spans="1:3" x14ac:dyDescent="0.2">
      <c r="A33" s="26" t="s">
        <v>94</v>
      </c>
      <c r="B33" s="31" t="s">
        <v>95</v>
      </c>
      <c r="C33" s="26"/>
    </row>
    <row r="34" spans="1:3" x14ac:dyDescent="0.2">
      <c r="A34" s="26"/>
      <c r="B34" s="26"/>
      <c r="C34" s="26"/>
    </row>
    <row r="35" spans="1:3" x14ac:dyDescent="0.2">
      <c r="A35" s="26" t="s">
        <v>96</v>
      </c>
      <c r="B35" s="30">
        <v>11.0817</v>
      </c>
      <c r="C35" s="26"/>
    </row>
    <row r="36" spans="1:3" x14ac:dyDescent="0.2">
      <c r="A36" s="26"/>
      <c r="B36" s="26"/>
      <c r="C36" s="26"/>
    </row>
    <row r="37" spans="1:3" x14ac:dyDescent="0.2">
      <c r="A37" s="26" t="s">
        <v>68</v>
      </c>
      <c r="B37" s="30" t="s">
        <v>69</v>
      </c>
      <c r="C37" s="26"/>
    </row>
    <row r="38" spans="1:3" x14ac:dyDescent="0.2">
      <c r="A38" s="26"/>
      <c r="B38" s="26"/>
      <c r="C38" s="26"/>
    </row>
    <row r="39" spans="1:3" x14ac:dyDescent="0.2">
      <c r="A39" s="26" t="s">
        <v>70</v>
      </c>
      <c r="B39" s="30">
        <v>9.9999999999999995E-8</v>
      </c>
      <c r="C39" s="26"/>
    </row>
    <row r="40" spans="1:3" x14ac:dyDescent="0.2">
      <c r="A40" s="26"/>
      <c r="B40" s="26"/>
      <c r="C40" s="26"/>
    </row>
    <row r="41" spans="1:3" x14ac:dyDescent="0.2">
      <c r="A41" s="26" t="s">
        <v>71</v>
      </c>
      <c r="B41" s="30">
        <v>0.72140836715697998</v>
      </c>
      <c r="C41" s="26"/>
    </row>
    <row r="42" spans="1:3" x14ac:dyDescent="0.2">
      <c r="A42" s="26"/>
      <c r="B42" s="26"/>
      <c r="C42" s="26"/>
    </row>
    <row r="43" spans="1:3" x14ac:dyDescent="0.2">
      <c r="A43" s="26" t="s">
        <v>72</v>
      </c>
      <c r="B43" s="26" t="s">
        <v>131</v>
      </c>
      <c r="C43" s="26"/>
    </row>
    <row r="44" spans="1:3" x14ac:dyDescent="0.2">
      <c r="A44" s="26"/>
      <c r="B44" s="26"/>
      <c r="C44" s="26"/>
    </row>
    <row r="45" spans="1:3" x14ac:dyDescent="0.2">
      <c r="A45" s="26" t="s">
        <v>73</v>
      </c>
      <c r="B45" s="26" t="s">
        <v>141</v>
      </c>
      <c r="C45" s="26"/>
    </row>
    <row r="46" spans="1:3" x14ac:dyDescent="0.2">
      <c r="A46" s="26"/>
      <c r="B46" s="26"/>
      <c r="C46" s="26"/>
    </row>
    <row r="47" spans="1:3" x14ac:dyDescent="0.2">
      <c r="A47" s="26" t="s">
        <v>74</v>
      </c>
      <c r="B47" s="30">
        <v>710</v>
      </c>
      <c r="C47" s="26"/>
    </row>
    <row r="48" spans="1:3" x14ac:dyDescent="0.2">
      <c r="A48" s="26"/>
      <c r="B48" s="26"/>
      <c r="C48" s="26"/>
    </row>
    <row r="49" spans="1:3" x14ac:dyDescent="0.2">
      <c r="A49" s="26" t="s">
        <v>75</v>
      </c>
      <c r="B49" s="30" t="s">
        <v>69</v>
      </c>
      <c r="C49" s="26"/>
    </row>
    <row r="50" spans="1:3" x14ac:dyDescent="0.2">
      <c r="A50" s="26"/>
      <c r="B50" s="26"/>
      <c r="C50" s="26"/>
    </row>
    <row r="51" spans="1:3" x14ac:dyDescent="0.2">
      <c r="A51" s="26" t="s">
        <v>76</v>
      </c>
      <c r="B51" s="30" t="s">
        <v>69</v>
      </c>
      <c r="C51" s="26"/>
    </row>
    <row r="52" spans="1:3" x14ac:dyDescent="0.2">
      <c r="A52" s="26"/>
      <c r="B52" s="26"/>
      <c r="C52" s="26"/>
    </row>
    <row r="53" spans="1:3" x14ac:dyDescent="0.2">
      <c r="A53" s="26" t="s">
        <v>77</v>
      </c>
      <c r="B53" s="26" t="s">
        <v>78</v>
      </c>
      <c r="C53" s="26"/>
    </row>
    <row r="54" spans="1:3" x14ac:dyDescent="0.2">
      <c r="A54" s="26" t="s">
        <v>79</v>
      </c>
      <c r="B54" s="26" t="s">
        <v>78</v>
      </c>
      <c r="C54" s="26"/>
    </row>
    <row r="55" spans="1:3" x14ac:dyDescent="0.2">
      <c r="A55" s="26" t="s">
        <v>80</v>
      </c>
      <c r="B55" s="26" t="s">
        <v>78</v>
      </c>
      <c r="C55" s="26"/>
    </row>
    <row r="56" spans="1:3" x14ac:dyDescent="0.2">
      <c r="A56" s="26" t="s">
        <v>81</v>
      </c>
      <c r="B56" s="26" t="s">
        <v>78</v>
      </c>
      <c r="C56" s="26"/>
    </row>
    <row r="57" spans="1:3" x14ac:dyDescent="0.2">
      <c r="A57" s="26" t="s">
        <v>82</v>
      </c>
      <c r="B57" s="26" t="s">
        <v>78</v>
      </c>
      <c r="C57" s="26"/>
    </row>
    <row r="58" spans="1:3" x14ac:dyDescent="0.2">
      <c r="A58" s="26"/>
      <c r="B58" s="26"/>
      <c r="C58" s="26"/>
    </row>
    <row r="59" spans="1:3" x14ac:dyDescent="0.2">
      <c r="A59" s="26" t="s">
        <v>83</v>
      </c>
      <c r="B59" s="26"/>
      <c r="C59" s="26"/>
    </row>
    <row r="60" spans="1:3" x14ac:dyDescent="0.2">
      <c r="A60" s="26"/>
      <c r="B60" s="26"/>
      <c r="C60" s="26"/>
    </row>
    <row r="61" spans="1:3" x14ac:dyDescent="0.2">
      <c r="A61" s="26" t="s">
        <v>84</v>
      </c>
      <c r="B61" s="26"/>
      <c r="C61" s="26"/>
    </row>
    <row r="62" spans="1:3" x14ac:dyDescent="0.2">
      <c r="A62" s="26" t="s">
        <v>85</v>
      </c>
      <c r="B62" s="26"/>
      <c r="C62" s="26"/>
    </row>
    <row r="63" spans="1:3" x14ac:dyDescent="0.2">
      <c r="A63" s="26"/>
      <c r="B63" s="26"/>
      <c r="C63" s="26"/>
    </row>
    <row r="64" spans="1:3" x14ac:dyDescent="0.2">
      <c r="A64" s="26" t="s">
        <v>86</v>
      </c>
      <c r="B64" s="26"/>
      <c r="C64" s="26"/>
    </row>
    <row r="65" spans="1:3" x14ac:dyDescent="0.2">
      <c r="A65" s="26"/>
      <c r="B65" s="26"/>
      <c r="C65" s="26"/>
    </row>
    <row r="66" spans="1:3" x14ac:dyDescent="0.2">
      <c r="A66" s="26" t="s">
        <v>87</v>
      </c>
      <c r="B66" s="26"/>
      <c r="C66" s="26"/>
    </row>
    <row r="67" spans="1:3" x14ac:dyDescent="0.2">
      <c r="A67" s="26" t="s">
        <v>142</v>
      </c>
      <c r="B67" s="26"/>
      <c r="C67" s="26"/>
    </row>
    <row r="68" spans="1:3" x14ac:dyDescent="0.2">
      <c r="A68" s="26" t="s">
        <v>143</v>
      </c>
      <c r="B68" s="26"/>
      <c r="C68" s="26"/>
    </row>
    <row r="69" spans="1:3" x14ac:dyDescent="0.2">
      <c r="A69" s="26" t="s">
        <v>144</v>
      </c>
      <c r="B69" s="26"/>
      <c r="C69" s="26"/>
    </row>
    <row r="70" spans="1:3" x14ac:dyDescent="0.2">
      <c r="A70" s="26" t="s">
        <v>145</v>
      </c>
      <c r="B70" s="26"/>
      <c r="C70" s="26"/>
    </row>
    <row r="71" spans="1:3" x14ac:dyDescent="0.2">
      <c r="A71" s="26" t="s">
        <v>146</v>
      </c>
      <c r="B71" s="26"/>
      <c r="C71" s="26"/>
    </row>
    <row r="72" spans="1:3" x14ac:dyDescent="0.2">
      <c r="A72" s="26"/>
      <c r="B72" s="26"/>
      <c r="C72" s="26"/>
    </row>
    <row r="73" spans="1:3" x14ac:dyDescent="0.2">
      <c r="A73" s="26" t="s">
        <v>87</v>
      </c>
      <c r="B73" s="26"/>
      <c r="C73" s="26"/>
    </row>
    <row r="74" spans="1:3" x14ac:dyDescent="0.2">
      <c r="A74" s="26" t="s">
        <v>97</v>
      </c>
      <c r="B74" s="26"/>
      <c r="C74" s="26"/>
    </row>
    <row r="75" spans="1:3" x14ac:dyDescent="0.2">
      <c r="A75" s="26" t="s">
        <v>98</v>
      </c>
      <c r="B75" s="26"/>
      <c r="C75" s="26"/>
    </row>
    <row r="76" spans="1:3" x14ac:dyDescent="0.2">
      <c r="A76" s="26" t="s">
        <v>99</v>
      </c>
      <c r="B76" s="26"/>
      <c r="C76" s="26"/>
    </row>
    <row r="77" spans="1:3" x14ac:dyDescent="0.2">
      <c r="A77" s="26" t="s">
        <v>100</v>
      </c>
      <c r="B77" s="26"/>
      <c r="C77" s="26"/>
    </row>
    <row r="78" spans="1:3" x14ac:dyDescent="0.2">
      <c r="A78" s="26" t="s">
        <v>101</v>
      </c>
      <c r="B78" s="26"/>
      <c r="C78" s="26"/>
    </row>
    <row r="79" spans="1:3" x14ac:dyDescent="0.2">
      <c r="A79" s="26" t="s">
        <v>102</v>
      </c>
      <c r="B79" s="26"/>
      <c r="C79" s="26"/>
    </row>
    <row r="80" spans="1:3" x14ac:dyDescent="0.2">
      <c r="A80" s="26" t="s">
        <v>103</v>
      </c>
      <c r="B80" s="26"/>
      <c r="C80" s="26"/>
    </row>
    <row r="81" spans="1:3" x14ac:dyDescent="0.2">
      <c r="A81" s="26" t="s">
        <v>88</v>
      </c>
      <c r="B81" s="26"/>
      <c r="C81" s="26"/>
    </row>
    <row r="82" spans="1:3" x14ac:dyDescent="0.2">
      <c r="A82" s="26"/>
      <c r="B82" s="26"/>
      <c r="C82" s="26"/>
    </row>
    <row r="83" spans="1:3" x14ac:dyDescent="0.2">
      <c r="A83" s="26" t="s">
        <v>89</v>
      </c>
      <c r="B83" s="26"/>
      <c r="C83" s="26"/>
    </row>
    <row r="84" spans="1:3" x14ac:dyDescent="0.2">
      <c r="A84" s="26"/>
      <c r="B84" s="26"/>
      <c r="C84" s="26"/>
    </row>
    <row r="85" spans="1:3" x14ac:dyDescent="0.2">
      <c r="A85" s="26" t="s">
        <v>87</v>
      </c>
      <c r="B85" s="26"/>
      <c r="C85" s="26"/>
    </row>
    <row r="86" spans="1:3" x14ac:dyDescent="0.2">
      <c r="A86" s="26" t="s">
        <v>104</v>
      </c>
      <c r="B86" s="26"/>
      <c r="C86" s="26"/>
    </row>
    <row r="87" spans="1:3" x14ac:dyDescent="0.2">
      <c r="A87" s="26" t="s">
        <v>147</v>
      </c>
      <c r="B87" s="26"/>
      <c r="C87" s="26"/>
    </row>
    <row r="88" spans="1:3" x14ac:dyDescent="0.2">
      <c r="A88" s="26"/>
      <c r="B88" s="26"/>
      <c r="C88" s="26"/>
    </row>
    <row r="89" spans="1:3" x14ac:dyDescent="0.2">
      <c r="A89" s="26" t="s">
        <v>87</v>
      </c>
      <c r="B89" s="26"/>
      <c r="C89" s="26"/>
    </row>
    <row r="90" spans="1:3" x14ac:dyDescent="0.2">
      <c r="A90" s="26" t="s">
        <v>105</v>
      </c>
      <c r="B90" s="26"/>
      <c r="C90" s="26"/>
    </row>
    <row r="91" spans="1:3" x14ac:dyDescent="0.2">
      <c r="A91" s="26" t="s">
        <v>132</v>
      </c>
      <c r="B91" s="26"/>
      <c r="C91" s="26"/>
    </row>
    <row r="92" spans="1:3" x14ac:dyDescent="0.2">
      <c r="A92" s="26"/>
      <c r="B92" s="26"/>
      <c r="C92" s="26"/>
    </row>
    <row r="93" spans="1:3" x14ac:dyDescent="0.2">
      <c r="A93" s="26" t="s">
        <v>90</v>
      </c>
      <c r="B93" s="26"/>
      <c r="C9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B91A6-2E41-42E5-B52C-DA4A1530A678}">
  <dimension ref="A1"/>
  <sheetViews>
    <sheetView topLeftCell="A16" workbookViewId="0">
      <selection activeCell="B2" sqref="B2"/>
    </sheetView>
  </sheetViews>
  <sheetFormatPr baseColWidth="10" defaultColWidth="8.6640625" defaultRowHeight="15" x14ac:dyDescent="0.2"/>
  <cols>
    <col min="1" max="16384" width="8.6640625" style="23"/>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5B058-DC85-4F29-8886-DA0B31048C04}">
  <dimension ref="A1:AI236"/>
  <sheetViews>
    <sheetView tabSelected="1" topLeftCell="L1" zoomScaleNormal="100" workbookViewId="0">
      <selection activeCell="D4" sqref="D4"/>
    </sheetView>
  </sheetViews>
  <sheetFormatPr baseColWidth="10" defaultColWidth="11.6640625" defaultRowHeight="26.25" customHeight="1" x14ac:dyDescent="0.2"/>
  <cols>
    <col min="1" max="1" width="14.6640625" style="1" customWidth="1"/>
    <col min="2" max="2" width="39" style="2" bestFit="1" customWidth="1"/>
    <col min="3" max="3" width="29.33203125" style="2" customWidth="1"/>
    <col min="4" max="4" width="27" style="2" bestFit="1" customWidth="1"/>
    <col min="5" max="5" width="27" style="2" customWidth="1"/>
    <col min="6" max="6" width="17.1640625" style="2" bestFit="1" customWidth="1"/>
    <col min="7" max="7" width="11.6640625" style="1" customWidth="1"/>
    <col min="8" max="8" width="25.33203125" style="1" customWidth="1"/>
    <col min="9" max="9" width="25.33203125" style="37" customWidth="1"/>
    <col min="10" max="10" width="23" style="1" customWidth="1"/>
    <col min="11" max="11" width="13.33203125" style="1" bestFit="1" customWidth="1"/>
    <col min="12" max="12" width="30.5" style="1" bestFit="1" customWidth="1"/>
    <col min="13" max="13" width="24" style="37" customWidth="1"/>
    <col min="14" max="14" width="11.1640625" style="1" bestFit="1" customWidth="1"/>
    <col min="15" max="15" width="20.33203125" style="48" customWidth="1"/>
    <col min="16" max="16" width="22.5" style="1" bestFit="1" customWidth="1"/>
    <col min="17" max="17" width="22.5" style="1" customWidth="1"/>
    <col min="18" max="16384" width="11.6640625" style="1"/>
  </cols>
  <sheetData>
    <row r="1" spans="1:35" ht="26.25" customHeight="1" thickBot="1" x14ac:dyDescent="0.35">
      <c r="H1" s="3"/>
      <c r="I1" s="42"/>
      <c r="J1" s="3"/>
      <c r="K1" s="3"/>
      <c r="L1" s="3"/>
    </row>
    <row r="2" spans="1:35" ht="51.75" customHeight="1" thickBot="1" x14ac:dyDescent="0.35">
      <c r="A2" s="4" t="s">
        <v>49</v>
      </c>
      <c r="B2" s="5" t="s">
        <v>148</v>
      </c>
      <c r="C2" s="5" t="s">
        <v>52</v>
      </c>
      <c r="D2" s="5" t="s">
        <v>51</v>
      </c>
      <c r="E2" s="5" t="s">
        <v>53</v>
      </c>
      <c r="F2" s="5" t="s">
        <v>54</v>
      </c>
      <c r="G2" s="5"/>
      <c r="H2" s="5" t="s">
        <v>55</v>
      </c>
      <c r="I2" s="38" t="s">
        <v>135</v>
      </c>
      <c r="J2" s="5" t="s">
        <v>112</v>
      </c>
      <c r="K2" s="5"/>
      <c r="L2" s="5" t="s">
        <v>113</v>
      </c>
      <c r="M2" s="38" t="s">
        <v>128</v>
      </c>
      <c r="N2" s="5" t="s">
        <v>50</v>
      </c>
      <c r="O2" s="49" t="s">
        <v>127</v>
      </c>
      <c r="P2" s="5" t="s">
        <v>116</v>
      </c>
    </row>
    <row r="3" spans="1:35" ht="32.25" customHeight="1" x14ac:dyDescent="0.2">
      <c r="A3" s="6"/>
      <c r="B3" s="7"/>
      <c r="C3" s="7"/>
      <c r="D3" s="8"/>
      <c r="E3" s="9"/>
      <c r="F3" s="9"/>
      <c r="G3" s="10"/>
      <c r="H3" s="35"/>
      <c r="I3" s="43"/>
      <c r="J3" s="35"/>
      <c r="K3" s="11"/>
      <c r="L3" s="12"/>
      <c r="M3" s="39"/>
      <c r="N3" s="34">
        <f>SUM(N4:N236)</f>
        <v>0.11713767374103298</v>
      </c>
      <c r="O3" s="50"/>
      <c r="P3" s="1">
        <f>SUM(P4:P35)</f>
        <v>11801514.736952011</v>
      </c>
      <c r="R3" s="1" t="s">
        <v>121</v>
      </c>
      <c r="T3" s="1" t="s">
        <v>117</v>
      </c>
      <c r="U3" s="24">
        <f>U4+P3</f>
        <v>21801514.736952011</v>
      </c>
      <c r="AC3" s="1">
        <v>0.01</v>
      </c>
      <c r="AE3" s="1">
        <v>5.6996986978663129E-3</v>
      </c>
      <c r="AI3" s="36" t="s">
        <v>115</v>
      </c>
    </row>
    <row r="4" spans="1:35" ht="26.25" customHeight="1" x14ac:dyDescent="0.2">
      <c r="A4" s="13" t="s">
        <v>0</v>
      </c>
      <c r="B4" s="14" t="s">
        <v>1</v>
      </c>
      <c r="C4" s="9">
        <v>6840000</v>
      </c>
      <c r="D4" s="11">
        <f>$U$7*C4</f>
        <v>378994140</v>
      </c>
      <c r="E4" s="11">
        <f t="shared" ref="E4:E35" si="0">0.63*C4</f>
        <v>4309200</v>
      </c>
      <c r="F4" s="15">
        <f>E4/(SUM($E$4:$E$236))</f>
        <v>4.2771599657827203E-2</v>
      </c>
      <c r="G4" s="15"/>
      <c r="H4" s="32">
        <v>70.36</v>
      </c>
      <c r="I4" s="54" t="str">
        <f>[1]!WB(H4,"&lt;=",100)</f>
        <v>&lt;=</v>
      </c>
      <c r="J4" s="9">
        <f t="shared" ref="J4:J35" si="1">H4*E4</f>
        <v>303195312</v>
      </c>
      <c r="K4" s="12"/>
      <c r="L4" s="9">
        <f t="shared" ref="L4:L35" si="2">D4-J4</f>
        <v>75798828</v>
      </c>
      <c r="M4" s="40" t="e">
        <f ca="1">[1]!WB(L4,"&lt;=",0)</f>
        <v>#NAME?</v>
      </c>
      <c r="N4" s="33">
        <v>1.252751149758137E-2</v>
      </c>
      <c r="O4" s="51" t="e">
        <f ca="1">[1]!WB(N4,"&lt;=",F4)</f>
        <v>#NAME?</v>
      </c>
      <c r="P4" s="1">
        <f t="shared" ref="P4:P35" si="3">N4*SUM($E$4:$E$35)</f>
        <v>1262135.4585109293</v>
      </c>
      <c r="R4" s="1" t="s">
        <v>122</v>
      </c>
      <c r="T4" s="1" t="s">
        <v>118</v>
      </c>
      <c r="U4" s="24">
        <v>10000000</v>
      </c>
      <c r="V4" s="1" t="s">
        <v>56</v>
      </c>
      <c r="AC4" s="1">
        <v>0.05</v>
      </c>
      <c r="AE4" s="1">
        <v>3.2723679564787202E-2</v>
      </c>
    </row>
    <row r="5" spans="1:35" ht="26.25" customHeight="1" x14ac:dyDescent="0.2">
      <c r="A5" s="13" t="s">
        <v>0</v>
      </c>
      <c r="B5" s="14" t="s">
        <v>43</v>
      </c>
      <c r="C5" s="9">
        <v>1861999.9999999995</v>
      </c>
      <c r="D5" s="11">
        <f t="shared" ref="D5:D35" si="4">$U$7*C5</f>
        <v>103170626.99999997</v>
      </c>
      <c r="E5" s="11">
        <f t="shared" si="0"/>
        <v>1173059.9999999998</v>
      </c>
      <c r="F5" s="15">
        <f t="shared" ref="F5:F35" si="5">E5/(SUM($E$4:$E$236))</f>
        <v>1.1643379906852958E-2</v>
      </c>
      <c r="G5" s="15"/>
      <c r="H5" s="32">
        <v>87.949999909771392</v>
      </c>
      <c r="I5" s="54" t="str">
        <f>[1]!WB(H5,"&lt;=",100)</f>
        <v>&lt;=</v>
      </c>
      <c r="J5" s="9">
        <f t="shared" si="1"/>
        <v>103170626.89415641</v>
      </c>
      <c r="K5" s="12"/>
      <c r="L5" s="9">
        <f t="shared" si="2"/>
        <v>0.10584355890750885</v>
      </c>
      <c r="M5" s="40" t="str">
        <f>[1]!WB(L5,"&lt;=",0)</f>
        <v>Not &lt;=</v>
      </c>
      <c r="N5" s="33">
        <v>1.0520973034596651E-3</v>
      </c>
      <c r="O5" s="52" t="str">
        <f>[1]!WB(N5,"&lt;=",F5)</f>
        <v>&lt;=</v>
      </c>
      <c r="P5" s="1">
        <f t="shared" si="3"/>
        <v>105997.85222759892</v>
      </c>
      <c r="R5" s="1" t="s">
        <v>123</v>
      </c>
      <c r="T5" s="1" t="s">
        <v>136</v>
      </c>
      <c r="U5" s="1">
        <v>0.18</v>
      </c>
      <c r="AC5" s="1">
        <v>0.1</v>
      </c>
      <c r="AE5" s="1">
        <v>7.8962955694031778E-2</v>
      </c>
    </row>
    <row r="6" spans="1:35" ht="26.25" customHeight="1" x14ac:dyDescent="0.2">
      <c r="A6" s="13" t="s">
        <v>2</v>
      </c>
      <c r="B6" s="14" t="s">
        <v>3</v>
      </c>
      <c r="C6" s="9">
        <v>2793000</v>
      </c>
      <c r="D6" s="11">
        <f t="shared" si="4"/>
        <v>154755940.5</v>
      </c>
      <c r="E6" s="11">
        <f t="shared" si="0"/>
        <v>1759590</v>
      </c>
      <c r="F6" s="15">
        <f t="shared" si="5"/>
        <v>1.7465069860279441E-2</v>
      </c>
      <c r="G6" s="15"/>
      <c r="H6" s="32">
        <v>87.95</v>
      </c>
      <c r="I6" s="54" t="str">
        <f>[1]!WB(H6,"&lt;=",100)</f>
        <v>&lt;=</v>
      </c>
      <c r="J6" s="9">
        <f t="shared" si="1"/>
        <v>154755940.5</v>
      </c>
      <c r="K6" s="12"/>
      <c r="L6" s="9">
        <f t="shared" si="2"/>
        <v>0</v>
      </c>
      <c r="M6" s="40" t="str">
        <f>[1]!WB(L6,"&lt;=",0)</f>
        <v>=&lt;=</v>
      </c>
      <c r="N6" s="33">
        <v>1.5781459551894978E-3</v>
      </c>
      <c r="O6" s="52" t="str">
        <f>[1]!WB(N6,"&lt;=",F6)</f>
        <v>&lt;=</v>
      </c>
      <c r="P6" s="1">
        <f t="shared" si="3"/>
        <v>158996.7783413984</v>
      </c>
      <c r="R6" s="1" t="s">
        <v>137</v>
      </c>
      <c r="T6" s="1" t="s">
        <v>57</v>
      </c>
      <c r="U6" s="1">
        <f>-LOG(1-U5)/LOG(2)</f>
        <v>0.28630418515664091</v>
      </c>
      <c r="AC6" s="1">
        <v>0.15</v>
      </c>
      <c r="AE6" s="1">
        <v>0.1455700271825757</v>
      </c>
    </row>
    <row r="7" spans="1:35" ht="26.25" customHeight="1" x14ac:dyDescent="0.2">
      <c r="A7" s="13" t="s">
        <v>2</v>
      </c>
      <c r="B7" s="14" t="s">
        <v>4</v>
      </c>
      <c r="C7" s="9">
        <v>6650000</v>
      </c>
      <c r="D7" s="11">
        <f t="shared" si="4"/>
        <v>368466525</v>
      </c>
      <c r="E7" s="11">
        <f t="shared" si="0"/>
        <v>4189500</v>
      </c>
      <c r="F7" s="15">
        <f t="shared" si="5"/>
        <v>4.1583499667332005E-2</v>
      </c>
      <c r="G7" s="15"/>
      <c r="H7" s="32">
        <v>87.949999999999989</v>
      </c>
      <c r="I7" s="54" t="str">
        <f>[1]!WB(H7,"&lt;=",100)</f>
        <v>&lt;=</v>
      </c>
      <c r="J7" s="9">
        <f t="shared" si="1"/>
        <v>368466524.99999994</v>
      </c>
      <c r="K7" s="12"/>
      <c r="L7" s="9">
        <f t="shared" si="2"/>
        <v>0</v>
      </c>
      <c r="M7" s="40" t="str">
        <f>[1]!WB(L7,"&lt;=",0)</f>
        <v>=&lt;=</v>
      </c>
      <c r="N7" s="33">
        <v>3.7574903694988053E-3</v>
      </c>
      <c r="O7" s="52" t="str">
        <f>[1]!WB(N7,"&lt;=",F7)</f>
        <v>&lt;=</v>
      </c>
      <c r="P7" s="1">
        <f t="shared" si="3"/>
        <v>378563.75795571058</v>
      </c>
      <c r="R7" s="1" t="s">
        <v>124</v>
      </c>
      <c r="T7" s="1" t="s">
        <v>120</v>
      </c>
      <c r="U7" s="1">
        <v>55.408499999999997</v>
      </c>
      <c r="AC7" s="1">
        <v>0.2</v>
      </c>
      <c r="AE7" s="1">
        <v>0.24360761670487147</v>
      </c>
    </row>
    <row r="8" spans="1:35" ht="26.25" customHeight="1" x14ac:dyDescent="0.2">
      <c r="A8" s="13" t="s">
        <v>5</v>
      </c>
      <c r="B8" s="16" t="s">
        <v>6</v>
      </c>
      <c r="C8" s="9">
        <v>8170000</v>
      </c>
      <c r="D8" s="11">
        <f t="shared" si="4"/>
        <v>452687445</v>
      </c>
      <c r="E8" s="11">
        <f t="shared" si="0"/>
        <v>5147100</v>
      </c>
      <c r="F8" s="15">
        <f t="shared" si="5"/>
        <v>5.1088299591293601E-2</v>
      </c>
      <c r="G8" s="15"/>
      <c r="H8" s="32">
        <v>87.950000000000017</v>
      </c>
      <c r="I8" s="54" t="str">
        <f>[1]!WB(H8,"&lt;=",100)</f>
        <v>&lt;=</v>
      </c>
      <c r="J8" s="9">
        <f t="shared" si="1"/>
        <v>452687445.00000006</v>
      </c>
      <c r="K8" s="12"/>
      <c r="L8" s="9">
        <f t="shared" si="2"/>
        <v>0</v>
      </c>
      <c r="M8" s="40" t="str">
        <f>[1]!WB(L8,"&lt;=",0)</f>
        <v>=&lt;=</v>
      </c>
      <c r="N8" s="33">
        <v>5.373574266711376E-3</v>
      </c>
      <c r="O8" s="52" t="str">
        <f>[1]!WB(N8,"&lt;=",F8)</f>
        <v>&lt;=</v>
      </c>
      <c r="P8" s="1">
        <f t="shared" si="3"/>
        <v>541382.74966003397</v>
      </c>
      <c r="R8" s="1" t="s">
        <v>125</v>
      </c>
      <c r="T8" s="1" t="s">
        <v>119</v>
      </c>
      <c r="U8" s="1">
        <f>U7*(U3/U4)^-U6</f>
        <v>44.326786028532524</v>
      </c>
      <c r="AC8" s="1">
        <v>0.25</v>
      </c>
      <c r="AE8" s="1">
        <v>0.39148763507662193</v>
      </c>
    </row>
    <row r="9" spans="1:35" ht="26.25" customHeight="1" x14ac:dyDescent="0.2">
      <c r="A9" s="13" t="s">
        <v>7</v>
      </c>
      <c r="B9" s="14" t="s">
        <v>8</v>
      </c>
      <c r="C9" s="9">
        <v>3990000</v>
      </c>
      <c r="D9" s="11">
        <f t="shared" si="4"/>
        <v>221079915</v>
      </c>
      <c r="E9" s="11">
        <f t="shared" si="0"/>
        <v>2513700</v>
      </c>
      <c r="F9" s="15">
        <f t="shared" si="5"/>
        <v>2.4950099800399202E-2</v>
      </c>
      <c r="G9" s="15"/>
      <c r="H9" s="32">
        <v>87.949999972609618</v>
      </c>
      <c r="I9" s="54" t="str">
        <f>[1]!WB(H9,"&lt;=",100)</f>
        <v>&lt;=</v>
      </c>
      <c r="J9" s="9">
        <f t="shared" si="1"/>
        <v>221079914.9311488</v>
      </c>
      <c r="K9" s="12"/>
      <c r="L9" s="9">
        <f t="shared" si="2"/>
        <v>6.8851202726364136E-2</v>
      </c>
      <c r="M9" s="40" t="str">
        <f>[1]!WB(L9,"&lt;=",0)</f>
        <v>Not &lt;=</v>
      </c>
      <c r="N9" s="33">
        <v>2.2544942216992832E-3</v>
      </c>
      <c r="O9" s="52" t="str">
        <f>[1]!WB(N9,"&lt;=",F9)</f>
        <v>&lt;=</v>
      </c>
      <c r="P9" s="1">
        <f t="shared" si="3"/>
        <v>227138.25477342636</v>
      </c>
      <c r="R9" s="1" t="s">
        <v>114</v>
      </c>
      <c r="U9" s="47">
        <f>U7-U8</f>
        <v>11.081713971467472</v>
      </c>
      <c r="AC9" s="1">
        <v>0.3</v>
      </c>
      <c r="AE9" s="1">
        <v>0.62072689413813065</v>
      </c>
    </row>
    <row r="10" spans="1:35" ht="26.25" customHeight="1" x14ac:dyDescent="0.2">
      <c r="A10" s="13" t="s">
        <v>9</v>
      </c>
      <c r="B10" s="14" t="s">
        <v>10</v>
      </c>
      <c r="C10" s="9">
        <v>3990000</v>
      </c>
      <c r="D10" s="11">
        <f t="shared" si="4"/>
        <v>221079915</v>
      </c>
      <c r="E10" s="11">
        <f t="shared" si="0"/>
        <v>2513700</v>
      </c>
      <c r="F10" s="15">
        <f t="shared" si="5"/>
        <v>2.4950099800399202E-2</v>
      </c>
      <c r="G10" s="15"/>
      <c r="H10" s="32">
        <v>87.94999997294812</v>
      </c>
      <c r="I10" s="54" t="str">
        <f>[1]!WB(H10,"&lt;=",100)</f>
        <v>&lt;=</v>
      </c>
      <c r="J10" s="9">
        <f t="shared" si="1"/>
        <v>221079914.93199968</v>
      </c>
      <c r="K10" s="12"/>
      <c r="L10" s="9">
        <f t="shared" si="2"/>
        <v>6.8000316619873047E-2</v>
      </c>
      <c r="M10" s="40" t="str">
        <f>[1]!WB(L10,"&lt;=",0)</f>
        <v>Not &lt;=</v>
      </c>
      <c r="N10" s="33">
        <v>2.2544942216992832E-3</v>
      </c>
      <c r="O10" s="52" t="str">
        <f>[1]!WB(N10,"&lt;=",F10)</f>
        <v>&lt;=</v>
      </c>
      <c r="P10" s="1">
        <f t="shared" si="3"/>
        <v>227138.25477342636</v>
      </c>
      <c r="AC10" s="1">
        <v>0.35</v>
      </c>
      <c r="AE10" s="1">
        <v>0.98747964367090724</v>
      </c>
    </row>
    <row r="11" spans="1:35" ht="26.25" customHeight="1" x14ac:dyDescent="0.2">
      <c r="A11" s="13" t="s">
        <v>9</v>
      </c>
      <c r="B11" s="16" t="s">
        <v>11</v>
      </c>
      <c r="C11" s="9">
        <v>4765200</v>
      </c>
      <c r="D11" s="11">
        <f t="shared" si="4"/>
        <v>264032584.19999999</v>
      </c>
      <c r="E11" s="11">
        <f t="shared" si="0"/>
        <v>3002076</v>
      </c>
      <c r="F11" s="15">
        <f t="shared" si="5"/>
        <v>2.9797547761619619E-2</v>
      </c>
      <c r="G11" s="15"/>
      <c r="H11" s="32">
        <v>87.95</v>
      </c>
      <c r="I11" s="54" t="str">
        <f>[1]!WB(H11,"&lt;=",100)</f>
        <v>&lt;=</v>
      </c>
      <c r="J11" s="9">
        <f t="shared" si="1"/>
        <v>264032584.20000002</v>
      </c>
      <c r="K11" s="12"/>
      <c r="L11" s="9">
        <f t="shared" si="2"/>
        <v>0</v>
      </c>
      <c r="M11" s="40" t="str">
        <f>[1]!WB(L11,"&lt;=",0)</f>
        <v>=&lt;=</v>
      </c>
      <c r="N11" s="33">
        <v>2.6925102419151437E-3</v>
      </c>
      <c r="O11" s="52" t="str">
        <f>[1]!WB(N11,"&lt;=",F11)</f>
        <v>&lt;=</v>
      </c>
      <c r="P11" s="1">
        <f t="shared" si="3"/>
        <v>271267.97284369206</v>
      </c>
      <c r="R11" s="1" t="s">
        <v>126</v>
      </c>
      <c r="U11" s="46">
        <f>(U7-U8)/U7</f>
        <v>0.2000002521538658</v>
      </c>
      <c r="V11" s="25" t="str">
        <f>[1]!WB(U11,"&gt;=",W11)</f>
        <v>=&gt;=</v>
      </c>
      <c r="W11" s="1">
        <v>0.2</v>
      </c>
    </row>
    <row r="12" spans="1:35" ht="26.25" customHeight="1" x14ac:dyDescent="0.2">
      <c r="A12" s="13" t="s">
        <v>12</v>
      </c>
      <c r="B12" s="16" t="s">
        <v>13</v>
      </c>
      <c r="C12" s="9">
        <v>5985000</v>
      </c>
      <c r="D12" s="11">
        <f t="shared" si="4"/>
        <v>331619872.5</v>
      </c>
      <c r="E12" s="11">
        <f t="shared" si="0"/>
        <v>3770550</v>
      </c>
      <c r="F12" s="15">
        <f t="shared" si="5"/>
        <v>3.7425149700598799E-2</v>
      </c>
      <c r="G12" s="15"/>
      <c r="H12" s="32">
        <v>87.950000000000017</v>
      </c>
      <c r="I12" s="54" t="str">
        <f>[1]!WB(H12,"&lt;=",100)</f>
        <v>&lt;=</v>
      </c>
      <c r="J12" s="9">
        <f t="shared" si="1"/>
        <v>331619872.50000006</v>
      </c>
      <c r="K12" s="12"/>
      <c r="L12" s="9">
        <f t="shared" si="2"/>
        <v>0</v>
      </c>
      <c r="M12" s="40" t="str">
        <f>[1]!WB(L12,"&lt;=",0)</f>
        <v>=&lt;=</v>
      </c>
      <c r="N12" s="33">
        <v>3.3817413325489239E-3</v>
      </c>
      <c r="O12" s="52" t="str">
        <f>[1]!WB(N12,"&lt;=",F12)</f>
        <v>&lt;=</v>
      </c>
      <c r="P12" s="1">
        <f t="shared" si="3"/>
        <v>340707.38216013944</v>
      </c>
    </row>
    <row r="13" spans="1:35" ht="26.25" customHeight="1" x14ac:dyDescent="0.2">
      <c r="A13" s="13" t="s">
        <v>14</v>
      </c>
      <c r="B13" s="16" t="s">
        <v>44</v>
      </c>
      <c r="C13" s="9">
        <v>1995000</v>
      </c>
      <c r="D13" s="11">
        <f t="shared" si="4"/>
        <v>110539957.5</v>
      </c>
      <c r="E13" s="11">
        <f t="shared" si="0"/>
        <v>1256850</v>
      </c>
      <c r="F13" s="15">
        <f t="shared" si="5"/>
        <v>1.2475049900199601E-2</v>
      </c>
      <c r="G13" s="15"/>
      <c r="H13" s="32">
        <v>87.949999999999974</v>
      </c>
      <c r="I13" s="54" t="str">
        <f>[1]!WB(H13,"&lt;=",100)</f>
        <v>&lt;=</v>
      </c>
      <c r="J13" s="9">
        <f t="shared" si="1"/>
        <v>110539957.49999997</v>
      </c>
      <c r="K13" s="12"/>
      <c r="L13" s="9">
        <f t="shared" si="2"/>
        <v>0</v>
      </c>
      <c r="M13" s="40" t="str">
        <f>[1]!WB(L13,"&lt;=",0)</f>
        <v>=&lt;=</v>
      </c>
      <c r="N13" s="33">
        <v>1.1272471108496416E-3</v>
      </c>
      <c r="O13" s="52" t="str">
        <f>[1]!WB(N13,"&lt;=",F13)</f>
        <v>&lt;=</v>
      </c>
      <c r="P13" s="1">
        <f t="shared" si="3"/>
        <v>113569.12738671318</v>
      </c>
    </row>
    <row r="14" spans="1:35" ht="26.25" customHeight="1" x14ac:dyDescent="0.2">
      <c r="A14" s="13" t="s">
        <v>14</v>
      </c>
      <c r="B14" s="16" t="s">
        <v>15</v>
      </c>
      <c r="C14" s="9">
        <v>7980000</v>
      </c>
      <c r="D14" s="11">
        <f t="shared" si="4"/>
        <v>442159830</v>
      </c>
      <c r="E14" s="11">
        <f t="shared" si="0"/>
        <v>5027400</v>
      </c>
      <c r="F14" s="15">
        <f t="shared" si="5"/>
        <v>4.9900199600798403E-2</v>
      </c>
      <c r="G14" s="15"/>
      <c r="H14" s="32">
        <v>87.949999947079206</v>
      </c>
      <c r="I14" s="54" t="str">
        <f>[1]!WB(H14,"&lt;=",100)</f>
        <v>&lt;=</v>
      </c>
      <c r="J14" s="9">
        <f t="shared" si="1"/>
        <v>442159829.73394603</v>
      </c>
      <c r="K14" s="12"/>
      <c r="L14" s="9">
        <f t="shared" si="2"/>
        <v>0.26605397462844849</v>
      </c>
      <c r="M14" s="40" t="str">
        <f>[1]!WB(L14,"&lt;=",0)</f>
        <v>Not &lt;=</v>
      </c>
      <c r="N14" s="33">
        <v>5.0255878362229969E-3</v>
      </c>
      <c r="O14" s="52" t="str">
        <f>[1]!WB(N14,"&lt;=",F14)</f>
        <v>&lt;=</v>
      </c>
      <c r="P14" s="1">
        <f t="shared" si="3"/>
        <v>506323.43136806297</v>
      </c>
    </row>
    <row r="15" spans="1:35" ht="26.25" customHeight="1" x14ac:dyDescent="0.2">
      <c r="A15" s="13" t="s">
        <v>16</v>
      </c>
      <c r="B15" s="16" t="s">
        <v>17</v>
      </c>
      <c r="C15" s="9">
        <v>2128000</v>
      </c>
      <c r="D15" s="11">
        <f t="shared" si="4"/>
        <v>117909288</v>
      </c>
      <c r="E15" s="11">
        <f t="shared" si="0"/>
        <v>1340640</v>
      </c>
      <c r="F15" s="15">
        <f t="shared" si="5"/>
        <v>1.330671989354624E-2</v>
      </c>
      <c r="G15" s="15"/>
      <c r="H15" s="32">
        <v>87.94999999999996</v>
      </c>
      <c r="I15" s="54" t="str">
        <f>[1]!WB(H15,"&lt;=",100)</f>
        <v>&lt;=</v>
      </c>
      <c r="J15" s="9">
        <f t="shared" si="1"/>
        <v>117909287.99999994</v>
      </c>
      <c r="K15" s="12"/>
      <c r="L15" s="9">
        <f t="shared" si="2"/>
        <v>0</v>
      </c>
      <c r="M15" s="40" t="str">
        <f>[1]!WB(L15,"&lt;=",0)</f>
        <v>=&lt;=</v>
      </c>
      <c r="N15" s="33">
        <v>1.2023969182396177E-3</v>
      </c>
      <c r="O15" s="52" t="str">
        <f>[1]!WB(N15,"&lt;=",F15)</f>
        <v>&lt;=</v>
      </c>
      <c r="P15" s="1">
        <f t="shared" si="3"/>
        <v>121140.4025458274</v>
      </c>
    </row>
    <row r="16" spans="1:35" ht="26.25" customHeight="1" x14ac:dyDescent="0.2">
      <c r="A16" s="13" t="s">
        <v>18</v>
      </c>
      <c r="B16" s="16" t="s">
        <v>19</v>
      </c>
      <c r="C16" s="9">
        <v>2926000</v>
      </c>
      <c r="D16" s="11">
        <f t="shared" si="4"/>
        <v>162125271</v>
      </c>
      <c r="E16" s="11">
        <f t="shared" si="0"/>
        <v>1843380</v>
      </c>
      <c r="F16" s="15">
        <f t="shared" si="5"/>
        <v>1.8296739853626082E-2</v>
      </c>
      <c r="G16" s="15"/>
      <c r="H16" s="32">
        <v>87.95</v>
      </c>
      <c r="I16" s="54" t="str">
        <f>[1]!WB(H16,"&lt;=",100)</f>
        <v>&lt;=</v>
      </c>
      <c r="J16" s="9">
        <f t="shared" si="1"/>
        <v>162125271</v>
      </c>
      <c r="K16" s="12"/>
      <c r="L16" s="9">
        <f t="shared" si="2"/>
        <v>0</v>
      </c>
      <c r="M16" s="40" t="str">
        <f>[1]!WB(L16,"&lt;=",0)</f>
        <v>=&lt;=</v>
      </c>
      <c r="N16" s="33">
        <v>1.6532957625794743E-3</v>
      </c>
      <c r="O16" s="52" t="str">
        <f>[1]!WB(N16,"&lt;=",F16)</f>
        <v>&lt;=</v>
      </c>
      <c r="P16" s="1">
        <f t="shared" si="3"/>
        <v>166568.05350051267</v>
      </c>
    </row>
    <row r="17" spans="1:16" ht="26.25" customHeight="1" x14ac:dyDescent="0.2">
      <c r="A17" s="13" t="s">
        <v>20</v>
      </c>
      <c r="B17" s="16" t="s">
        <v>21</v>
      </c>
      <c r="C17" s="9">
        <v>2090000</v>
      </c>
      <c r="D17" s="11">
        <f t="shared" si="4"/>
        <v>115803765</v>
      </c>
      <c r="E17" s="11">
        <f t="shared" si="0"/>
        <v>1316700</v>
      </c>
      <c r="F17" s="15">
        <f t="shared" si="5"/>
        <v>1.3069099895447201E-2</v>
      </c>
      <c r="G17" s="15"/>
      <c r="H17" s="32">
        <v>87.949999999999974</v>
      </c>
      <c r="I17" s="54" t="str">
        <f>[1]!WB(H17,"&lt;=",100)</f>
        <v>&lt;=</v>
      </c>
      <c r="J17" s="9">
        <f t="shared" si="1"/>
        <v>115803764.99999997</v>
      </c>
      <c r="K17" s="12"/>
      <c r="L17" s="9">
        <f t="shared" si="2"/>
        <v>0</v>
      </c>
      <c r="M17" s="40" t="str">
        <f>[1]!WB(L17,"&lt;=",0)</f>
        <v>=&lt;=</v>
      </c>
      <c r="N17" s="33">
        <v>1.1809255446996246E-3</v>
      </c>
      <c r="O17" s="52" t="str">
        <f>[1]!WB(N17,"&lt;=",F17)</f>
        <v>&lt;=</v>
      </c>
      <c r="P17" s="1">
        <f t="shared" si="3"/>
        <v>118977.18107179477</v>
      </c>
    </row>
    <row r="18" spans="1:16" ht="26.25" customHeight="1" x14ac:dyDescent="0.2">
      <c r="A18" s="13" t="s">
        <v>20</v>
      </c>
      <c r="B18" s="16" t="s">
        <v>22</v>
      </c>
      <c r="C18" s="9">
        <v>3723999.9999999991</v>
      </c>
      <c r="D18" s="11">
        <f t="shared" si="4"/>
        <v>206341253.99999994</v>
      </c>
      <c r="E18" s="11">
        <f t="shared" si="0"/>
        <v>2346119.9999999995</v>
      </c>
      <c r="F18" s="15">
        <f t="shared" si="5"/>
        <v>2.3286759813705916E-2</v>
      </c>
      <c r="G18" s="15"/>
      <c r="H18" s="32">
        <v>87.949999999999918</v>
      </c>
      <c r="I18" s="54" t="str">
        <f>[1]!WB(H18,"&lt;=",100)</f>
        <v>&lt;=</v>
      </c>
      <c r="J18" s="9">
        <f t="shared" si="1"/>
        <v>206341253.99999976</v>
      </c>
      <c r="K18" s="12"/>
      <c r="L18" s="9">
        <f t="shared" si="2"/>
        <v>0</v>
      </c>
      <c r="M18" s="40" t="str">
        <f>[1]!WB(L18,"&lt;=",0)</f>
        <v>=&lt;=</v>
      </c>
      <c r="N18" s="33">
        <v>2.1041946069193301E-3</v>
      </c>
      <c r="O18" s="52" t="str">
        <f>[1]!WB(N18,"&lt;=",F18)</f>
        <v>&lt;=</v>
      </c>
      <c r="P18" s="1">
        <f t="shared" si="3"/>
        <v>211995.70445519785</v>
      </c>
    </row>
    <row r="19" spans="1:16" ht="26.25" customHeight="1" x14ac:dyDescent="0.2">
      <c r="A19" s="13" t="s">
        <v>20</v>
      </c>
      <c r="B19" s="16" t="s">
        <v>23</v>
      </c>
      <c r="C19" s="9">
        <v>5320000</v>
      </c>
      <c r="D19" s="11">
        <f t="shared" si="4"/>
        <v>294773220</v>
      </c>
      <c r="E19" s="11">
        <f t="shared" si="0"/>
        <v>3351600</v>
      </c>
      <c r="F19" s="15">
        <f t="shared" si="5"/>
        <v>3.32667997338656E-2</v>
      </c>
      <c r="G19" s="15"/>
      <c r="H19" s="32">
        <v>87.95</v>
      </c>
      <c r="I19" s="54" t="str">
        <f>[1]!WB(H19,"&lt;=",100)</f>
        <v>&lt;=</v>
      </c>
      <c r="J19" s="9">
        <f t="shared" si="1"/>
        <v>294773220</v>
      </c>
      <c r="K19" s="12"/>
      <c r="L19" s="9">
        <f t="shared" si="2"/>
        <v>0</v>
      </c>
      <c r="M19" s="40" t="str">
        <f>[1]!WB(L19,"&lt;=",0)</f>
        <v>=&lt;=</v>
      </c>
      <c r="N19" s="33">
        <v>3.0059922955990442E-3</v>
      </c>
      <c r="O19" s="52" t="str">
        <f>[1]!WB(N19,"&lt;=",F19)</f>
        <v>&lt;=</v>
      </c>
      <c r="P19" s="1">
        <f t="shared" si="3"/>
        <v>302851.00636456849</v>
      </c>
    </row>
    <row r="20" spans="1:16" ht="26.25" customHeight="1" x14ac:dyDescent="0.2">
      <c r="A20" s="13" t="s">
        <v>20</v>
      </c>
      <c r="B20" s="16" t="s">
        <v>45</v>
      </c>
      <c r="C20" s="9">
        <v>1634000</v>
      </c>
      <c r="D20" s="11">
        <f t="shared" si="4"/>
        <v>90537489</v>
      </c>
      <c r="E20" s="11">
        <f t="shared" si="0"/>
        <v>1029420</v>
      </c>
      <c r="F20" s="15">
        <f t="shared" si="5"/>
        <v>1.0217659918258721E-2</v>
      </c>
      <c r="G20" s="15"/>
      <c r="H20" s="32">
        <v>87.949999999999989</v>
      </c>
      <c r="I20" s="54" t="str">
        <f>[1]!WB(H20,"&lt;=",100)</f>
        <v>&lt;=</v>
      </c>
      <c r="J20" s="9">
        <f t="shared" si="1"/>
        <v>90537488.999999985</v>
      </c>
      <c r="K20" s="12"/>
      <c r="L20" s="9">
        <f t="shared" si="2"/>
        <v>0</v>
      </c>
      <c r="M20" s="40" t="str">
        <f>[1]!WB(L20,"&lt;=",0)</f>
        <v>=&lt;=</v>
      </c>
      <c r="N20" s="33">
        <v>9.2326906221970638E-4</v>
      </c>
      <c r="O20" s="52" t="str">
        <f>[1]!WB(N20,"&lt;=",F20)</f>
        <v>&lt;=</v>
      </c>
      <c r="P20" s="1">
        <f t="shared" si="3"/>
        <v>93018.523383403168</v>
      </c>
    </row>
    <row r="21" spans="1:16" ht="26.25" customHeight="1" x14ac:dyDescent="0.2">
      <c r="A21" s="13" t="s">
        <v>20</v>
      </c>
      <c r="B21" s="16" t="s">
        <v>24</v>
      </c>
      <c r="C21" s="9">
        <v>3800000</v>
      </c>
      <c r="D21" s="11">
        <f t="shared" si="4"/>
        <v>210552300</v>
      </c>
      <c r="E21" s="11">
        <f t="shared" si="0"/>
        <v>2394000</v>
      </c>
      <c r="F21" s="15">
        <f t="shared" si="5"/>
        <v>2.3761999809904E-2</v>
      </c>
      <c r="G21" s="15"/>
      <c r="H21" s="32">
        <v>87.949999999999974</v>
      </c>
      <c r="I21" s="54" t="str">
        <f>[1]!WB(H21,"&lt;=",100)</f>
        <v>&lt;=</v>
      </c>
      <c r="J21" s="9">
        <f t="shared" si="1"/>
        <v>210552299.99999994</v>
      </c>
      <c r="K21" s="12"/>
      <c r="L21" s="9">
        <f t="shared" si="2"/>
        <v>0</v>
      </c>
      <c r="M21" s="40" t="str">
        <f>[1]!WB(L21,"&lt;=",0)</f>
        <v>=&lt;=</v>
      </c>
      <c r="N21" s="33">
        <v>2.1471373539993163E-3</v>
      </c>
      <c r="O21" s="52" t="str">
        <f>[1]!WB(N21,"&lt;=",F21)</f>
        <v>&lt;=</v>
      </c>
      <c r="P21" s="1">
        <f t="shared" si="3"/>
        <v>216322.14740326311</v>
      </c>
    </row>
    <row r="22" spans="1:16" ht="26.25" customHeight="1" x14ac:dyDescent="0.2">
      <c r="A22" s="13" t="s">
        <v>20</v>
      </c>
      <c r="B22" s="16" t="s">
        <v>25</v>
      </c>
      <c r="C22" s="9">
        <v>3590999.9999999991</v>
      </c>
      <c r="D22" s="11">
        <f t="shared" si="4"/>
        <v>198971923.49999994</v>
      </c>
      <c r="E22" s="11">
        <f t="shared" si="0"/>
        <v>2262329.9999999995</v>
      </c>
      <c r="F22" s="15">
        <f t="shared" si="5"/>
        <v>2.2455089820359278E-2</v>
      </c>
      <c r="G22" s="15"/>
      <c r="H22" s="32">
        <v>87.949999999999989</v>
      </c>
      <c r="I22" s="54" t="str">
        <f>[1]!WB(H22,"&lt;=",100)</f>
        <v>&lt;=</v>
      </c>
      <c r="J22" s="9">
        <f t="shared" si="1"/>
        <v>198971923.49999994</v>
      </c>
      <c r="K22" s="12"/>
      <c r="L22" s="9">
        <f t="shared" si="2"/>
        <v>0</v>
      </c>
      <c r="M22" s="40" t="str">
        <f>[1]!WB(L22,"&lt;=",0)</f>
        <v>=&lt;=</v>
      </c>
      <c r="N22" s="33">
        <v>2.0290447995293549E-3</v>
      </c>
      <c r="O22" s="52" t="str">
        <f>[1]!WB(N22,"&lt;=",F22)</f>
        <v>&lt;=</v>
      </c>
      <c r="P22" s="1">
        <f t="shared" si="3"/>
        <v>204424.42929608372</v>
      </c>
    </row>
    <row r="23" spans="1:16" ht="26.25" customHeight="1" x14ac:dyDescent="0.2">
      <c r="A23" s="13" t="s">
        <v>20</v>
      </c>
      <c r="B23" s="16" t="s">
        <v>26</v>
      </c>
      <c r="C23" s="9">
        <v>8740000</v>
      </c>
      <c r="D23" s="11">
        <f t="shared" si="4"/>
        <v>484270289.99999994</v>
      </c>
      <c r="E23" s="11">
        <f t="shared" si="0"/>
        <v>5506200</v>
      </c>
      <c r="F23" s="15">
        <f t="shared" si="5"/>
        <v>5.4652599562779201E-2</v>
      </c>
      <c r="G23" s="15"/>
      <c r="H23" s="32">
        <v>87.949999999999974</v>
      </c>
      <c r="I23" s="54" t="str">
        <f>[1]!WB(H23,"&lt;=",100)</f>
        <v>&lt;=</v>
      </c>
      <c r="J23" s="9">
        <f t="shared" si="1"/>
        <v>484270289.99999988</v>
      </c>
      <c r="K23" s="12"/>
      <c r="L23" s="9">
        <f t="shared" si="2"/>
        <v>0</v>
      </c>
      <c r="M23" s="40" t="str">
        <f>[1]!WB(L23,"&lt;=",0)</f>
        <v>=&lt;=</v>
      </c>
      <c r="N23" s="33">
        <v>6.4175335581764855E-3</v>
      </c>
      <c r="O23" s="52" t="str">
        <f>[1]!WB(N23,"&lt;=",F23)</f>
        <v>&lt;=</v>
      </c>
      <c r="P23" s="1">
        <f t="shared" si="3"/>
        <v>646560.70453594427</v>
      </c>
    </row>
    <row r="24" spans="1:16" ht="26.25" customHeight="1" x14ac:dyDescent="0.2">
      <c r="A24" s="13" t="s">
        <v>20</v>
      </c>
      <c r="B24" s="16" t="s">
        <v>27</v>
      </c>
      <c r="C24" s="9">
        <v>15960000</v>
      </c>
      <c r="D24" s="11">
        <f t="shared" si="4"/>
        <v>884319660</v>
      </c>
      <c r="E24" s="11">
        <f t="shared" si="0"/>
        <v>10054800</v>
      </c>
      <c r="F24" s="15">
        <f t="shared" si="5"/>
        <v>9.9800399201596807E-2</v>
      </c>
      <c r="G24" s="15"/>
      <c r="H24" s="32">
        <v>87.949999928252311</v>
      </c>
      <c r="I24" s="54" t="str">
        <f>[1]!WB(H24,"&lt;=",100)</f>
        <v>&lt;=</v>
      </c>
      <c r="J24" s="9">
        <f t="shared" si="1"/>
        <v>884319659.27859128</v>
      </c>
      <c r="K24" s="12"/>
      <c r="L24" s="9">
        <f t="shared" si="2"/>
        <v>0.72140872478485107</v>
      </c>
      <c r="M24" s="40" t="str">
        <f>[1]!WB(L24,"&lt;=",0)</f>
        <v>Not &lt;=</v>
      </c>
      <c r="N24" s="33">
        <v>1.9641017916734602E-2</v>
      </c>
      <c r="O24" s="52" t="str">
        <f>[1]!WB(N24,"&lt;=",F24)</f>
        <v>&lt;=</v>
      </c>
      <c r="P24" s="1">
        <f t="shared" si="3"/>
        <v>1978814.7996308145</v>
      </c>
    </row>
    <row r="25" spans="1:16" ht="26.25" customHeight="1" x14ac:dyDescent="0.2">
      <c r="A25" s="13" t="s">
        <v>28</v>
      </c>
      <c r="B25" s="16" t="s">
        <v>29</v>
      </c>
      <c r="C25" s="9">
        <v>8911000</v>
      </c>
      <c r="D25" s="11">
        <f t="shared" si="4"/>
        <v>493745143.49999994</v>
      </c>
      <c r="E25" s="11">
        <f t="shared" si="0"/>
        <v>5613930</v>
      </c>
      <c r="F25" s="15">
        <f t="shared" si="5"/>
        <v>5.5721889554224885E-2</v>
      </c>
      <c r="G25" s="15"/>
      <c r="H25" s="32">
        <v>87.949999999999989</v>
      </c>
      <c r="I25" s="54" t="str">
        <f>[1]!WB(H25,"&lt;=",100)</f>
        <v>&lt;=</v>
      </c>
      <c r="J25" s="9">
        <f t="shared" si="1"/>
        <v>493745143.49999994</v>
      </c>
      <c r="K25" s="12"/>
      <c r="L25" s="9">
        <f t="shared" si="2"/>
        <v>0</v>
      </c>
      <c r="M25" s="40" t="str">
        <f>[1]!WB(L25,"&lt;=",0)</f>
        <v>=&lt;=</v>
      </c>
      <c r="N25" s="33">
        <v>6.7307213456160222E-3</v>
      </c>
      <c r="O25" s="52" t="str">
        <f>[1]!WB(N25,"&lt;=",F25)</f>
        <v>&lt;=</v>
      </c>
      <c r="P25" s="1">
        <f t="shared" si="3"/>
        <v>678114.09099871782</v>
      </c>
    </row>
    <row r="26" spans="1:16" ht="26.25" customHeight="1" x14ac:dyDescent="0.2">
      <c r="A26" s="13" t="s">
        <v>28</v>
      </c>
      <c r="B26" s="16" t="s">
        <v>30</v>
      </c>
      <c r="C26" s="9">
        <v>4256000</v>
      </c>
      <c r="D26" s="11">
        <f t="shared" si="4"/>
        <v>235818576</v>
      </c>
      <c r="E26" s="11">
        <f t="shared" si="0"/>
        <v>2681280</v>
      </c>
      <c r="F26" s="15">
        <f t="shared" si="5"/>
        <v>2.6613439787092481E-2</v>
      </c>
      <c r="G26" s="15"/>
      <c r="H26" s="32">
        <v>87.949999961498946</v>
      </c>
      <c r="I26" s="54" t="str">
        <f>[1]!WB(H26,"&lt;=",100)</f>
        <v>&lt;=</v>
      </c>
      <c r="J26" s="9">
        <f t="shared" si="1"/>
        <v>235818575.89676788</v>
      </c>
      <c r="K26" s="12"/>
      <c r="L26" s="9">
        <f t="shared" si="2"/>
        <v>0.10323211550712585</v>
      </c>
      <c r="M26" s="40" t="str">
        <f>[1]!WB(L26,"&lt;=",0)</f>
        <v>Not &lt;=</v>
      </c>
      <c r="N26" s="33">
        <v>2.4047938364792354E-3</v>
      </c>
      <c r="O26" s="52" t="str">
        <f>[1]!WB(N26,"&lt;=",F26)</f>
        <v>&lt;=</v>
      </c>
      <c r="P26" s="1">
        <f t="shared" si="3"/>
        <v>242280.80509165479</v>
      </c>
    </row>
    <row r="27" spans="1:16" ht="26.25" customHeight="1" x14ac:dyDescent="0.2">
      <c r="A27" s="13" t="s">
        <v>28</v>
      </c>
      <c r="B27" s="16" t="s">
        <v>31</v>
      </c>
      <c r="C27" s="9">
        <v>7048999.9999999981</v>
      </c>
      <c r="D27" s="11">
        <f t="shared" si="4"/>
        <v>390574516.49999988</v>
      </c>
      <c r="E27" s="11">
        <f t="shared" si="0"/>
        <v>4440869.9999999991</v>
      </c>
      <c r="F27" s="15">
        <f t="shared" si="5"/>
        <v>4.4078509647371915E-2</v>
      </c>
      <c r="G27" s="15"/>
      <c r="H27" s="32">
        <v>87.950000000000017</v>
      </c>
      <c r="I27" s="54" t="str">
        <f>[1]!WB(H27,"&lt;=",100)</f>
        <v>&lt;=</v>
      </c>
      <c r="J27" s="9">
        <f t="shared" si="1"/>
        <v>390574516.5</v>
      </c>
      <c r="K27" s="12"/>
      <c r="L27" s="9">
        <f t="shared" si="2"/>
        <v>0</v>
      </c>
      <c r="M27" s="40" t="str">
        <f>[1]!WB(L27,"&lt;=",0)</f>
        <v>=&lt;=</v>
      </c>
      <c r="N27" s="33">
        <v>3.9829397916687336E-3</v>
      </c>
      <c r="O27" s="52" t="str">
        <f>[1]!WB(N27,"&lt;=",F27)</f>
        <v>&lt;=</v>
      </c>
      <c r="P27" s="1">
        <f t="shared" si="3"/>
        <v>401277.58343305322</v>
      </c>
    </row>
    <row r="28" spans="1:16" ht="26.25" customHeight="1" x14ac:dyDescent="0.2">
      <c r="A28" s="13" t="s">
        <v>32</v>
      </c>
      <c r="B28" s="16" t="s">
        <v>33</v>
      </c>
      <c r="C28" s="9">
        <v>6650000</v>
      </c>
      <c r="D28" s="11">
        <f t="shared" si="4"/>
        <v>368466525</v>
      </c>
      <c r="E28" s="11">
        <f t="shared" si="0"/>
        <v>4189500</v>
      </c>
      <c r="F28" s="15">
        <f t="shared" si="5"/>
        <v>4.1583499667332005E-2</v>
      </c>
      <c r="G28" s="15"/>
      <c r="H28" s="32">
        <v>87.94999999999996</v>
      </c>
      <c r="I28" s="54" t="str">
        <f>[1]!WB(H28,"&lt;=",100)</f>
        <v>&lt;=</v>
      </c>
      <c r="J28" s="9">
        <f t="shared" si="1"/>
        <v>368466524.99999982</v>
      </c>
      <c r="K28" s="12"/>
      <c r="L28" s="9">
        <f t="shared" si="2"/>
        <v>0</v>
      </c>
      <c r="M28" s="40" t="str">
        <f>[1]!WB(L28,"&lt;=",0)</f>
        <v>=&lt;=</v>
      </c>
      <c r="N28" s="33">
        <v>3.7574903694988053E-3</v>
      </c>
      <c r="O28" s="52" t="str">
        <f>[1]!WB(N28,"&lt;=",F28)</f>
        <v>&lt;=</v>
      </c>
      <c r="P28" s="1">
        <f t="shared" si="3"/>
        <v>378563.75795571058</v>
      </c>
    </row>
    <row r="29" spans="1:16" ht="26.25" customHeight="1" x14ac:dyDescent="0.2">
      <c r="A29" s="13" t="s">
        <v>46</v>
      </c>
      <c r="B29" s="16" t="s">
        <v>47</v>
      </c>
      <c r="C29" s="9">
        <v>1520000</v>
      </c>
      <c r="D29" s="11">
        <f t="shared" si="4"/>
        <v>84220920</v>
      </c>
      <c r="E29" s="11">
        <f t="shared" si="0"/>
        <v>957600</v>
      </c>
      <c r="F29" s="15">
        <f t="shared" si="5"/>
        <v>9.5047999239616012E-3</v>
      </c>
      <c r="G29" s="15"/>
      <c r="H29" s="32">
        <v>87.950000000000031</v>
      </c>
      <c r="I29" s="54" t="str">
        <f>[1]!WB(H29,"&lt;=",100)</f>
        <v>&lt;=</v>
      </c>
      <c r="J29" s="9">
        <f t="shared" si="1"/>
        <v>84220920.00000003</v>
      </c>
      <c r="K29" s="12"/>
      <c r="L29" s="9">
        <f t="shared" si="2"/>
        <v>0</v>
      </c>
      <c r="M29" s="40" t="str">
        <f>[1]!WB(L29,"&lt;=",0)</f>
        <v>=&lt;=</v>
      </c>
      <c r="N29" s="33">
        <v>8.5885494159972683E-4</v>
      </c>
      <c r="O29" s="52" t="str">
        <f>[1]!WB(N29,"&lt;=",F29)</f>
        <v>&lt;=</v>
      </c>
      <c r="P29" s="1">
        <f t="shared" si="3"/>
        <v>86528.858961305275</v>
      </c>
    </row>
    <row r="30" spans="1:16" ht="26.25" customHeight="1" x14ac:dyDescent="0.2">
      <c r="A30" s="13" t="s">
        <v>34</v>
      </c>
      <c r="B30" s="16" t="s">
        <v>48</v>
      </c>
      <c r="C30" s="9">
        <v>1995000</v>
      </c>
      <c r="D30" s="11">
        <f t="shared" si="4"/>
        <v>110539957.5</v>
      </c>
      <c r="E30" s="11">
        <f t="shared" si="0"/>
        <v>1256850</v>
      </c>
      <c r="F30" s="15">
        <f t="shared" si="5"/>
        <v>1.2475049900199601E-2</v>
      </c>
      <c r="G30" s="15"/>
      <c r="H30" s="32">
        <v>87.949999999999989</v>
      </c>
      <c r="I30" s="54" t="str">
        <f>[1]!WB(H30,"&lt;=",100)</f>
        <v>&lt;=</v>
      </c>
      <c r="J30" s="9">
        <f t="shared" si="1"/>
        <v>110539957.49999999</v>
      </c>
      <c r="K30" s="12"/>
      <c r="L30" s="9">
        <f t="shared" si="2"/>
        <v>0</v>
      </c>
      <c r="M30" s="40" t="str">
        <f>[1]!WB(L30,"&lt;=",0)</f>
        <v>=&lt;=</v>
      </c>
      <c r="N30" s="33">
        <v>1.1272471108496416E-3</v>
      </c>
      <c r="O30" s="52" t="str">
        <f>[1]!WB(N30,"&lt;=",F30)</f>
        <v>&lt;=</v>
      </c>
      <c r="P30" s="1">
        <f t="shared" si="3"/>
        <v>113569.12738671318</v>
      </c>
    </row>
    <row r="31" spans="1:16" ht="26.25" customHeight="1" x14ac:dyDescent="0.2">
      <c r="A31" s="13" t="s">
        <v>34</v>
      </c>
      <c r="B31" s="16" t="s">
        <v>35</v>
      </c>
      <c r="C31" s="9">
        <v>3059000</v>
      </c>
      <c r="D31" s="11">
        <f t="shared" si="4"/>
        <v>169494601.5</v>
      </c>
      <c r="E31" s="11">
        <f t="shared" si="0"/>
        <v>1927170</v>
      </c>
      <c r="F31" s="15">
        <f t="shared" si="5"/>
        <v>1.912840984697272E-2</v>
      </c>
      <c r="G31" s="15"/>
      <c r="H31" s="32">
        <v>87.949999999999974</v>
      </c>
      <c r="I31" s="54" t="str">
        <f>[1]!WB(H31,"&lt;=",100)</f>
        <v>&lt;=</v>
      </c>
      <c r="J31" s="9">
        <f t="shared" si="1"/>
        <v>169494601.49999994</v>
      </c>
      <c r="K31" s="12"/>
      <c r="L31" s="9">
        <f t="shared" si="2"/>
        <v>0</v>
      </c>
      <c r="M31" s="40" t="str">
        <f>[1]!WB(L31,"&lt;=",0)</f>
        <v>=&lt;=</v>
      </c>
      <c r="N31" s="33">
        <v>1.7284455699694504E-3</v>
      </c>
      <c r="O31" s="52" t="str">
        <f>[1]!WB(N31,"&lt;=",F31)</f>
        <v>&lt;=</v>
      </c>
      <c r="P31" s="1">
        <f t="shared" si="3"/>
        <v>174139.32865962689</v>
      </c>
    </row>
    <row r="32" spans="1:16" ht="26.25" customHeight="1" x14ac:dyDescent="0.2">
      <c r="A32" s="13" t="s">
        <v>36</v>
      </c>
      <c r="B32" s="16" t="s">
        <v>37</v>
      </c>
      <c r="C32" s="9">
        <v>3458000</v>
      </c>
      <c r="D32" s="11">
        <f t="shared" si="4"/>
        <v>191602593</v>
      </c>
      <c r="E32" s="11">
        <f t="shared" si="0"/>
        <v>2178540</v>
      </c>
      <c r="F32" s="15">
        <f t="shared" si="5"/>
        <v>2.162341982701264E-2</v>
      </c>
      <c r="G32" s="15"/>
      <c r="H32" s="32">
        <v>87.949999999999989</v>
      </c>
      <c r="I32" s="54" t="str">
        <f>[1]!WB(H32,"&lt;=",100)</f>
        <v>&lt;=</v>
      </c>
      <c r="J32" s="9">
        <f t="shared" si="1"/>
        <v>191602592.99999997</v>
      </c>
      <c r="K32" s="12"/>
      <c r="L32" s="9">
        <f t="shared" si="2"/>
        <v>0</v>
      </c>
      <c r="M32" s="40" t="str">
        <f>[1]!WB(L32,"&lt;=",0)</f>
        <v>=&lt;=</v>
      </c>
      <c r="N32" s="33">
        <v>1.9538949921393788E-3</v>
      </c>
      <c r="O32" s="52" t="str">
        <f>[1]!WB(N32,"&lt;=",F32)</f>
        <v>&lt;=</v>
      </c>
      <c r="P32" s="1">
        <f t="shared" si="3"/>
        <v>196853.1541369695</v>
      </c>
    </row>
    <row r="33" spans="1:16" ht="26.25" customHeight="1" x14ac:dyDescent="0.2">
      <c r="A33" s="13" t="s">
        <v>38</v>
      </c>
      <c r="B33" s="16" t="s">
        <v>39</v>
      </c>
      <c r="C33" s="9">
        <v>9975000</v>
      </c>
      <c r="D33" s="11">
        <f t="shared" si="4"/>
        <v>552699787.5</v>
      </c>
      <c r="E33" s="11">
        <f t="shared" si="0"/>
        <v>6284250</v>
      </c>
      <c r="F33" s="15">
        <f t="shared" si="5"/>
        <v>6.2375249500998001E-2</v>
      </c>
      <c r="G33" s="15"/>
      <c r="H33" s="32">
        <v>87.949999999999989</v>
      </c>
      <c r="I33" s="54" t="str">
        <f>[1]!WB(H33,"&lt;=",100)</f>
        <v>&lt;=</v>
      </c>
      <c r="J33" s="9">
        <f t="shared" si="1"/>
        <v>552699787.49999988</v>
      </c>
      <c r="K33" s="12"/>
      <c r="L33" s="9">
        <f t="shared" si="2"/>
        <v>0</v>
      </c>
      <c r="M33" s="40" t="str">
        <f>[1]!WB(L33,"&lt;=",0)</f>
        <v>=&lt;=</v>
      </c>
      <c r="N33" s="33">
        <v>8.6794453563508994E-3</v>
      </c>
      <c r="O33" s="52" t="str">
        <f>[1]!WB(N33,"&lt;=",F33)</f>
        <v>&lt;=</v>
      </c>
      <c r="P33" s="1">
        <f t="shared" si="3"/>
        <v>874446.27343375096</v>
      </c>
    </row>
    <row r="34" spans="1:16" ht="26.25" customHeight="1" x14ac:dyDescent="0.2">
      <c r="A34" s="13" t="s">
        <v>40</v>
      </c>
      <c r="B34" s="16" t="s">
        <v>41</v>
      </c>
      <c r="C34" s="9">
        <v>3723999.9999999991</v>
      </c>
      <c r="D34" s="11">
        <f t="shared" si="4"/>
        <v>206341253.99999994</v>
      </c>
      <c r="E34" s="11">
        <f t="shared" si="0"/>
        <v>2346119.9999999995</v>
      </c>
      <c r="F34" s="15">
        <f t="shared" si="5"/>
        <v>2.3286759813705916E-2</v>
      </c>
      <c r="G34" s="15"/>
      <c r="H34" s="32">
        <v>87.94999999999996</v>
      </c>
      <c r="I34" s="54" t="str">
        <f>[1]!WB(H34,"&lt;=",100)</f>
        <v>&lt;=</v>
      </c>
      <c r="J34" s="9">
        <f t="shared" si="1"/>
        <v>206341253.99999985</v>
      </c>
      <c r="K34" s="12"/>
      <c r="L34" s="9">
        <f t="shared" si="2"/>
        <v>0</v>
      </c>
      <c r="M34" s="40" t="str">
        <f>[1]!WB(L34,"&lt;=",0)</f>
        <v>=&lt;=</v>
      </c>
      <c r="N34" s="33">
        <v>2.1041946069193301E-3</v>
      </c>
      <c r="O34" s="52" t="str">
        <f>[1]!WB(N34,"&lt;=",F34)</f>
        <v>&lt;=</v>
      </c>
      <c r="P34" s="1">
        <f t="shared" si="3"/>
        <v>211995.70445519785</v>
      </c>
    </row>
    <row r="35" spans="1:16" ht="26.25" customHeight="1" x14ac:dyDescent="0.2">
      <c r="A35" s="13" t="s">
        <v>40</v>
      </c>
      <c r="B35" s="16" t="s">
        <v>42</v>
      </c>
      <c r="C35" s="9">
        <v>4389000</v>
      </c>
      <c r="D35" s="11">
        <f t="shared" si="4"/>
        <v>243187906.49999997</v>
      </c>
      <c r="E35" s="11">
        <f t="shared" si="0"/>
        <v>2765070</v>
      </c>
      <c r="F35" s="15">
        <f t="shared" si="5"/>
        <v>2.7445109780439122E-2</v>
      </c>
      <c r="G35" s="15"/>
      <c r="H35" s="32">
        <v>87.950000000000017</v>
      </c>
      <c r="I35" s="54" t="str">
        <f>[1]!WB(H35,"&lt;=",100)</f>
        <v>&lt;=</v>
      </c>
      <c r="J35" s="9">
        <f t="shared" si="1"/>
        <v>243187906.50000006</v>
      </c>
      <c r="K35" s="12"/>
      <c r="L35" s="9">
        <f t="shared" si="2"/>
        <v>0</v>
      </c>
      <c r="M35" s="40" t="str">
        <f>[1]!WB(L35,"&lt;=",0)</f>
        <v>=&lt;=</v>
      </c>
      <c r="N35" s="33">
        <v>2.4799436438692106E-3</v>
      </c>
      <c r="O35" s="52" t="str">
        <f>[1]!WB(N35,"&lt;=",F35)</f>
        <v>&lt;=</v>
      </c>
      <c r="P35" s="1">
        <f t="shared" si="3"/>
        <v>249852.08025076892</v>
      </c>
    </row>
    <row r="36" spans="1:16" ht="26.25" customHeight="1" x14ac:dyDescent="0.2">
      <c r="A36" s="13"/>
      <c r="B36" s="16"/>
      <c r="C36" s="9"/>
      <c r="D36" s="11"/>
      <c r="E36" s="11"/>
      <c r="F36" s="15"/>
      <c r="G36" s="15"/>
      <c r="H36" s="9"/>
      <c r="I36" s="44"/>
      <c r="J36" s="9"/>
      <c r="K36" s="12"/>
      <c r="L36" s="9"/>
      <c r="M36" s="39"/>
      <c r="N36" s="12"/>
      <c r="O36" s="52"/>
    </row>
    <row r="37" spans="1:16" ht="26.25" customHeight="1" x14ac:dyDescent="0.2">
      <c r="A37" s="13"/>
      <c r="B37" s="16"/>
      <c r="C37" s="9"/>
      <c r="D37" s="11"/>
      <c r="E37" s="11"/>
      <c r="F37" s="15"/>
      <c r="G37" s="15"/>
      <c r="H37" s="9"/>
      <c r="I37" s="44"/>
      <c r="J37" s="9"/>
      <c r="K37" s="12"/>
      <c r="L37" s="9"/>
      <c r="M37" s="39"/>
      <c r="N37" s="12"/>
      <c r="O37" s="52"/>
    </row>
    <row r="38" spans="1:16" ht="26.25" customHeight="1" x14ac:dyDescent="0.2">
      <c r="A38" s="13"/>
      <c r="B38" s="16"/>
      <c r="C38" s="9"/>
      <c r="D38" s="11"/>
      <c r="E38" s="11"/>
      <c r="F38" s="15"/>
      <c r="G38" s="15"/>
      <c r="H38" s="9"/>
      <c r="I38" s="44"/>
      <c r="J38" s="9"/>
      <c r="K38" s="12"/>
      <c r="L38" s="9"/>
      <c r="M38" s="39"/>
      <c r="N38" s="12"/>
      <c r="O38" s="52"/>
    </row>
    <row r="39" spans="1:16" ht="26.25" customHeight="1" x14ac:dyDescent="0.2">
      <c r="A39" s="13"/>
      <c r="B39" s="16"/>
      <c r="C39" s="9"/>
      <c r="D39" s="11"/>
      <c r="E39" s="11"/>
      <c r="F39" s="15"/>
      <c r="G39" s="15"/>
      <c r="H39" s="9"/>
      <c r="I39" s="44"/>
      <c r="J39" s="9"/>
      <c r="K39" s="12"/>
      <c r="L39" s="9"/>
      <c r="M39" s="39"/>
      <c r="N39" s="12"/>
      <c r="O39" s="52"/>
    </row>
    <row r="40" spans="1:16" ht="26.25" customHeight="1" x14ac:dyDescent="0.2">
      <c r="A40" s="13"/>
      <c r="B40" s="16"/>
      <c r="C40" s="9"/>
      <c r="D40" s="11"/>
      <c r="E40" s="11"/>
      <c r="F40" s="15"/>
      <c r="G40" s="15"/>
      <c r="H40" s="9"/>
      <c r="I40" s="44"/>
      <c r="J40" s="9"/>
      <c r="K40" s="12"/>
      <c r="L40" s="9"/>
      <c r="M40" s="39"/>
      <c r="N40" s="12"/>
      <c r="O40" s="52"/>
    </row>
    <row r="41" spans="1:16" ht="26.25" customHeight="1" x14ac:dyDescent="0.2">
      <c r="A41" s="13"/>
      <c r="B41" s="16"/>
      <c r="C41" s="9"/>
      <c r="D41" s="11"/>
      <c r="E41" s="11"/>
      <c r="F41" s="15"/>
      <c r="G41" s="15"/>
      <c r="H41" s="9"/>
      <c r="I41" s="44"/>
      <c r="J41" s="9"/>
      <c r="K41" s="12"/>
      <c r="L41" s="9"/>
      <c r="M41" s="39"/>
      <c r="N41" s="12"/>
      <c r="O41" s="52"/>
    </row>
    <row r="42" spans="1:16" ht="26.25" customHeight="1" x14ac:dyDescent="0.2">
      <c r="A42" s="13"/>
      <c r="B42" s="16"/>
      <c r="C42" s="9"/>
      <c r="D42" s="11"/>
      <c r="E42" s="11"/>
      <c r="F42" s="15"/>
      <c r="G42" s="15"/>
      <c r="H42" s="9"/>
      <c r="I42" s="44"/>
      <c r="J42" s="9"/>
      <c r="K42" s="12"/>
      <c r="L42" s="9"/>
      <c r="M42" s="39"/>
      <c r="N42" s="12"/>
      <c r="O42" s="52"/>
    </row>
    <row r="43" spans="1:16" ht="26.25" customHeight="1" x14ac:dyDescent="0.2">
      <c r="A43" s="13"/>
      <c r="B43" s="16"/>
      <c r="C43" s="9"/>
      <c r="D43" s="11"/>
      <c r="E43" s="11"/>
      <c r="F43" s="15"/>
      <c r="G43" s="15"/>
      <c r="H43" s="9"/>
      <c r="I43" s="44"/>
      <c r="J43" s="9"/>
      <c r="K43" s="12"/>
      <c r="L43" s="9"/>
      <c r="M43" s="39"/>
      <c r="N43" s="12"/>
      <c r="O43" s="52"/>
    </row>
    <row r="44" spans="1:16" ht="26.25" customHeight="1" x14ac:dyDescent="0.2">
      <c r="A44" s="13"/>
      <c r="B44" s="16"/>
      <c r="C44" s="9"/>
      <c r="D44" s="11"/>
      <c r="E44" s="11"/>
      <c r="F44" s="15"/>
      <c r="G44" s="15"/>
      <c r="H44" s="9"/>
      <c r="I44" s="44"/>
      <c r="J44" s="9"/>
      <c r="K44" s="12"/>
      <c r="L44" s="9"/>
      <c r="M44" s="39"/>
      <c r="N44" s="12"/>
      <c r="O44" s="52"/>
    </row>
    <row r="45" spans="1:16" ht="26.25" customHeight="1" x14ac:dyDescent="0.2">
      <c r="A45" s="13"/>
      <c r="B45" s="16"/>
      <c r="C45" s="9"/>
      <c r="D45" s="11"/>
      <c r="E45" s="11"/>
      <c r="F45" s="15"/>
      <c r="G45" s="15"/>
      <c r="H45" s="9"/>
      <c r="I45" s="44"/>
      <c r="J45" s="9"/>
      <c r="K45" s="12"/>
      <c r="L45" s="9"/>
      <c r="M45" s="39"/>
      <c r="N45" s="12"/>
      <c r="O45" s="52"/>
    </row>
    <row r="46" spans="1:16" ht="26.25" customHeight="1" x14ac:dyDescent="0.2">
      <c r="A46" s="13"/>
      <c r="B46" s="16"/>
      <c r="C46" s="9"/>
      <c r="D46" s="11"/>
      <c r="E46" s="11"/>
      <c r="F46" s="15"/>
      <c r="G46" s="15"/>
      <c r="H46" s="9"/>
      <c r="I46" s="44"/>
      <c r="J46" s="9"/>
      <c r="K46" s="12"/>
      <c r="L46" s="9"/>
      <c r="M46" s="39"/>
      <c r="N46" s="12"/>
      <c r="O46" s="52"/>
    </row>
    <row r="47" spans="1:16" ht="26.25" customHeight="1" x14ac:dyDescent="0.2">
      <c r="A47" s="13"/>
      <c r="B47" s="16"/>
      <c r="C47" s="9"/>
      <c r="D47" s="11"/>
      <c r="E47" s="11"/>
      <c r="F47" s="15"/>
      <c r="G47" s="15"/>
      <c r="H47" s="9"/>
      <c r="I47" s="44"/>
      <c r="J47" s="9"/>
      <c r="K47" s="12"/>
      <c r="L47" s="9"/>
      <c r="M47" s="39"/>
      <c r="N47" s="12"/>
      <c r="O47" s="52"/>
    </row>
    <row r="48" spans="1:16" ht="26.25" customHeight="1" x14ac:dyDescent="0.2">
      <c r="A48" s="13"/>
      <c r="B48" s="16"/>
      <c r="C48" s="9"/>
      <c r="D48" s="11"/>
      <c r="E48" s="11"/>
      <c r="F48" s="15"/>
      <c r="G48" s="15"/>
      <c r="H48" s="9"/>
      <c r="I48" s="44"/>
      <c r="J48" s="9"/>
      <c r="K48" s="12"/>
      <c r="L48" s="9"/>
      <c r="M48" s="39"/>
      <c r="N48" s="12"/>
      <c r="O48" s="52"/>
    </row>
    <row r="49" spans="1:15" ht="26.25" customHeight="1" x14ac:dyDescent="0.2">
      <c r="A49" s="13"/>
      <c r="B49" s="16"/>
      <c r="C49" s="9"/>
      <c r="D49" s="11"/>
      <c r="E49" s="11"/>
      <c r="F49" s="15"/>
      <c r="G49" s="15"/>
      <c r="H49" s="9"/>
      <c r="I49" s="44"/>
      <c r="J49" s="9"/>
      <c r="K49" s="12"/>
      <c r="L49" s="9"/>
      <c r="M49" s="39"/>
      <c r="N49" s="12"/>
      <c r="O49" s="52"/>
    </row>
    <row r="50" spans="1:15" ht="26.25" customHeight="1" x14ac:dyDescent="0.2">
      <c r="A50" s="13"/>
      <c r="B50" s="16"/>
      <c r="C50" s="9"/>
      <c r="D50" s="11"/>
      <c r="E50" s="11"/>
      <c r="F50" s="15"/>
      <c r="G50" s="15"/>
      <c r="H50" s="9"/>
      <c r="I50" s="44"/>
      <c r="J50" s="9"/>
      <c r="K50" s="12"/>
      <c r="L50" s="9"/>
      <c r="M50" s="39"/>
      <c r="N50" s="12"/>
      <c r="O50" s="52"/>
    </row>
    <row r="51" spans="1:15" ht="26.25" customHeight="1" x14ac:dyDescent="0.2">
      <c r="A51" s="13"/>
      <c r="B51" s="16"/>
      <c r="C51" s="9"/>
      <c r="D51" s="11"/>
      <c r="E51" s="11"/>
      <c r="F51" s="15"/>
      <c r="G51" s="15"/>
      <c r="H51" s="9"/>
      <c r="I51" s="44"/>
      <c r="J51" s="9"/>
      <c r="K51" s="12"/>
      <c r="L51" s="9"/>
      <c r="M51" s="39"/>
      <c r="N51" s="12"/>
      <c r="O51" s="52"/>
    </row>
    <row r="52" spans="1:15" ht="26.25" customHeight="1" x14ac:dyDescent="0.2">
      <c r="A52" s="13"/>
      <c r="B52" s="16"/>
      <c r="C52" s="9"/>
      <c r="D52" s="11"/>
      <c r="E52" s="11"/>
      <c r="F52" s="15"/>
      <c r="G52" s="15"/>
      <c r="H52" s="9"/>
      <c r="I52" s="44"/>
      <c r="J52" s="9"/>
      <c r="K52" s="12"/>
      <c r="L52" s="9"/>
      <c r="M52" s="39"/>
      <c r="N52" s="12"/>
      <c r="O52" s="52"/>
    </row>
    <row r="53" spans="1:15" ht="26.25" customHeight="1" x14ac:dyDescent="0.2">
      <c r="A53" s="13"/>
      <c r="B53" s="16"/>
      <c r="C53" s="9"/>
      <c r="D53" s="11"/>
      <c r="E53" s="11"/>
      <c r="F53" s="15"/>
      <c r="G53" s="15"/>
      <c r="H53" s="9"/>
      <c r="I53" s="44"/>
      <c r="J53" s="9"/>
      <c r="K53" s="12"/>
      <c r="L53" s="9"/>
      <c r="M53" s="39"/>
      <c r="N53" s="12"/>
      <c r="O53" s="52"/>
    </row>
    <row r="54" spans="1:15" ht="26.25" customHeight="1" x14ac:dyDescent="0.2">
      <c r="A54" s="13"/>
      <c r="B54" s="16"/>
      <c r="C54" s="9"/>
      <c r="D54" s="11"/>
      <c r="E54" s="11"/>
      <c r="F54" s="15"/>
      <c r="G54" s="15"/>
      <c r="H54" s="9"/>
      <c r="I54" s="44"/>
      <c r="J54" s="9"/>
      <c r="K54" s="12"/>
      <c r="L54" s="9"/>
      <c r="M54" s="39"/>
      <c r="N54" s="12"/>
      <c r="O54" s="52"/>
    </row>
    <row r="55" spans="1:15" ht="26.25" customHeight="1" x14ac:dyDescent="0.2">
      <c r="A55" s="13"/>
      <c r="B55" s="16"/>
      <c r="C55" s="9"/>
      <c r="D55" s="11"/>
      <c r="E55" s="11"/>
      <c r="F55" s="15"/>
      <c r="G55" s="15"/>
      <c r="H55" s="9"/>
      <c r="I55" s="44"/>
      <c r="J55" s="9"/>
      <c r="K55" s="12"/>
      <c r="L55" s="9"/>
      <c r="M55" s="39"/>
      <c r="N55" s="12"/>
      <c r="O55" s="52"/>
    </row>
    <row r="56" spans="1:15" ht="26.25" customHeight="1" x14ac:dyDescent="0.2">
      <c r="A56" s="13"/>
      <c r="B56" s="16"/>
      <c r="C56" s="9"/>
      <c r="D56" s="11"/>
      <c r="E56" s="11"/>
      <c r="F56" s="15"/>
      <c r="G56" s="15"/>
      <c r="H56" s="9"/>
      <c r="I56" s="44"/>
      <c r="J56" s="9"/>
      <c r="K56" s="12"/>
      <c r="L56" s="9"/>
      <c r="M56" s="39"/>
      <c r="N56" s="12"/>
      <c r="O56" s="52"/>
    </row>
    <row r="57" spans="1:15" ht="26.25" customHeight="1" x14ac:dyDescent="0.2">
      <c r="A57" s="13"/>
      <c r="B57" s="16"/>
      <c r="C57" s="9"/>
      <c r="D57" s="11"/>
      <c r="E57" s="11"/>
      <c r="F57" s="15"/>
      <c r="G57" s="15"/>
      <c r="H57" s="9"/>
      <c r="I57" s="44"/>
      <c r="J57" s="9"/>
      <c r="K57" s="12"/>
      <c r="L57" s="9"/>
      <c r="M57" s="39"/>
      <c r="N57" s="12"/>
      <c r="O57" s="52"/>
    </row>
    <row r="58" spans="1:15" ht="26.25" customHeight="1" x14ac:dyDescent="0.2">
      <c r="A58" s="13"/>
      <c r="B58" s="16"/>
      <c r="C58" s="9"/>
      <c r="D58" s="11"/>
      <c r="E58" s="11"/>
      <c r="F58" s="15"/>
      <c r="G58" s="15"/>
      <c r="H58" s="9"/>
      <c r="I58" s="44"/>
      <c r="J58" s="9"/>
      <c r="K58" s="12"/>
      <c r="L58" s="9"/>
      <c r="M58" s="39"/>
      <c r="N58" s="12"/>
      <c r="O58" s="52"/>
    </row>
    <row r="59" spans="1:15" ht="26.25" customHeight="1" x14ac:dyDescent="0.2">
      <c r="A59" s="13"/>
      <c r="B59" s="16"/>
      <c r="C59" s="9"/>
      <c r="D59" s="11"/>
      <c r="E59" s="11"/>
      <c r="F59" s="15"/>
      <c r="G59" s="15"/>
      <c r="H59" s="9"/>
      <c r="I59" s="44"/>
      <c r="J59" s="9"/>
      <c r="K59" s="12"/>
      <c r="L59" s="9"/>
      <c r="M59" s="39"/>
      <c r="N59" s="12"/>
      <c r="O59" s="52"/>
    </row>
    <row r="60" spans="1:15" ht="26.25" customHeight="1" x14ac:dyDescent="0.2">
      <c r="A60" s="13"/>
      <c r="B60" s="16"/>
      <c r="C60" s="9"/>
      <c r="D60" s="11"/>
      <c r="E60" s="11"/>
      <c r="F60" s="15"/>
      <c r="G60" s="15"/>
      <c r="H60" s="9"/>
      <c r="I60" s="44"/>
      <c r="J60" s="9"/>
      <c r="K60" s="12"/>
      <c r="L60" s="9"/>
      <c r="M60" s="39"/>
      <c r="N60" s="12"/>
      <c r="O60" s="52"/>
    </row>
    <row r="61" spans="1:15" ht="26.25" customHeight="1" x14ac:dyDescent="0.2">
      <c r="A61" s="13"/>
      <c r="B61" s="16"/>
      <c r="C61" s="9"/>
      <c r="D61" s="11"/>
      <c r="E61" s="11"/>
      <c r="F61" s="15"/>
      <c r="G61" s="15"/>
      <c r="H61" s="9"/>
      <c r="I61" s="44"/>
      <c r="J61" s="9"/>
      <c r="K61" s="12"/>
      <c r="L61" s="9"/>
      <c r="M61" s="39"/>
      <c r="N61" s="12"/>
      <c r="O61" s="52"/>
    </row>
    <row r="62" spans="1:15" ht="26.25" customHeight="1" x14ac:dyDescent="0.2">
      <c r="A62" s="13"/>
      <c r="B62" s="16"/>
      <c r="C62" s="9"/>
      <c r="D62" s="11"/>
      <c r="E62" s="11"/>
      <c r="F62" s="15"/>
      <c r="G62" s="15"/>
      <c r="H62" s="9"/>
      <c r="I62" s="44"/>
      <c r="J62" s="9"/>
      <c r="K62" s="12"/>
      <c r="L62" s="9"/>
      <c r="M62" s="39"/>
      <c r="N62" s="12"/>
      <c r="O62" s="52"/>
    </row>
    <row r="63" spans="1:15" ht="26.25" customHeight="1" x14ac:dyDescent="0.2">
      <c r="A63" s="13"/>
      <c r="B63" s="16"/>
      <c r="C63" s="9"/>
      <c r="D63" s="11"/>
      <c r="E63" s="11"/>
      <c r="F63" s="15"/>
      <c r="G63" s="15"/>
      <c r="H63" s="9"/>
      <c r="I63" s="44"/>
      <c r="J63" s="9"/>
      <c r="K63" s="12"/>
      <c r="L63" s="9"/>
      <c r="M63" s="39"/>
      <c r="N63" s="12"/>
      <c r="O63" s="52"/>
    </row>
    <row r="64" spans="1:15" ht="26.25" customHeight="1" x14ac:dyDescent="0.2">
      <c r="A64" s="13"/>
      <c r="B64" s="16"/>
      <c r="C64" s="9"/>
      <c r="D64" s="11"/>
      <c r="E64" s="11"/>
      <c r="F64" s="15"/>
      <c r="G64" s="15"/>
      <c r="H64" s="9"/>
      <c r="I64" s="44"/>
      <c r="J64" s="9"/>
      <c r="K64" s="12"/>
      <c r="L64" s="9"/>
      <c r="M64" s="39"/>
      <c r="N64" s="12"/>
      <c r="O64" s="52"/>
    </row>
    <row r="65" spans="1:15" ht="26.25" customHeight="1" x14ac:dyDescent="0.2">
      <c r="A65" s="13"/>
      <c r="B65" s="16"/>
      <c r="C65" s="9"/>
      <c r="D65" s="11"/>
      <c r="E65" s="11"/>
      <c r="F65" s="15"/>
      <c r="G65" s="15"/>
      <c r="H65" s="9"/>
      <c r="I65" s="44"/>
      <c r="J65" s="9"/>
      <c r="K65" s="12"/>
      <c r="L65" s="9"/>
      <c r="M65" s="39"/>
      <c r="N65" s="12"/>
      <c r="O65" s="52"/>
    </row>
    <row r="66" spans="1:15" ht="26.25" customHeight="1" x14ac:dyDescent="0.2">
      <c r="A66" s="13"/>
      <c r="B66" s="16"/>
      <c r="C66" s="9"/>
      <c r="D66" s="11"/>
      <c r="E66" s="11"/>
      <c r="F66" s="15"/>
      <c r="G66" s="15"/>
      <c r="H66" s="9"/>
      <c r="I66" s="44"/>
      <c r="J66" s="9"/>
      <c r="K66" s="12"/>
      <c r="L66" s="9"/>
      <c r="M66" s="39"/>
      <c r="N66" s="12"/>
      <c r="O66" s="52"/>
    </row>
    <row r="67" spans="1:15" ht="26.25" customHeight="1" x14ac:dyDescent="0.2">
      <c r="A67" s="13"/>
      <c r="B67" s="16"/>
      <c r="C67" s="9"/>
      <c r="D67" s="11"/>
      <c r="E67" s="11"/>
      <c r="F67" s="15"/>
      <c r="G67" s="15"/>
      <c r="H67" s="9"/>
      <c r="I67" s="44"/>
      <c r="J67" s="9"/>
      <c r="K67" s="12"/>
      <c r="L67" s="9"/>
      <c r="M67" s="39"/>
      <c r="N67" s="12"/>
      <c r="O67" s="52"/>
    </row>
    <row r="68" spans="1:15" ht="26.25" customHeight="1" x14ac:dyDescent="0.2">
      <c r="A68" s="13"/>
      <c r="B68" s="16"/>
      <c r="C68" s="9"/>
      <c r="D68" s="11"/>
      <c r="E68" s="11"/>
      <c r="F68" s="15"/>
      <c r="G68" s="15"/>
      <c r="H68" s="9"/>
      <c r="I68" s="44"/>
      <c r="J68" s="9"/>
      <c r="K68" s="12"/>
      <c r="L68" s="9"/>
      <c r="M68" s="39"/>
      <c r="N68" s="12"/>
      <c r="O68" s="52"/>
    </row>
    <row r="69" spans="1:15" ht="26.25" customHeight="1" x14ac:dyDescent="0.2">
      <c r="A69" s="13"/>
      <c r="B69" s="16"/>
      <c r="C69" s="9"/>
      <c r="D69" s="11"/>
      <c r="E69" s="11"/>
      <c r="F69" s="15"/>
      <c r="G69" s="15"/>
      <c r="H69" s="9"/>
      <c r="I69" s="44"/>
      <c r="J69" s="9"/>
      <c r="K69" s="12"/>
      <c r="L69" s="9"/>
      <c r="M69" s="39"/>
      <c r="N69" s="12"/>
      <c r="O69" s="52"/>
    </row>
    <row r="70" spans="1:15" ht="26.25" customHeight="1" x14ac:dyDescent="0.2">
      <c r="A70" s="13"/>
      <c r="B70" s="16"/>
      <c r="C70" s="9"/>
      <c r="D70" s="11"/>
      <c r="E70" s="11"/>
      <c r="F70" s="15"/>
      <c r="G70" s="15"/>
      <c r="H70" s="9"/>
      <c r="I70" s="44"/>
      <c r="J70" s="9"/>
      <c r="K70" s="12"/>
      <c r="L70" s="9"/>
      <c r="M70" s="39"/>
      <c r="N70" s="12"/>
      <c r="O70" s="52"/>
    </row>
    <row r="71" spans="1:15" ht="26.25" customHeight="1" x14ac:dyDescent="0.2">
      <c r="A71" s="13"/>
      <c r="B71" s="16"/>
      <c r="C71" s="9"/>
      <c r="D71" s="11"/>
      <c r="E71" s="11"/>
      <c r="F71" s="15"/>
      <c r="G71" s="15"/>
      <c r="H71" s="9"/>
      <c r="I71" s="44"/>
      <c r="J71" s="9"/>
      <c r="K71" s="12"/>
      <c r="L71" s="9"/>
      <c r="M71" s="39"/>
      <c r="N71" s="12"/>
      <c r="O71" s="52"/>
    </row>
    <row r="72" spans="1:15" ht="26.25" customHeight="1" x14ac:dyDescent="0.2">
      <c r="A72" s="13"/>
      <c r="B72" s="16"/>
      <c r="C72" s="9"/>
      <c r="D72" s="11"/>
      <c r="E72" s="11"/>
      <c r="F72" s="15"/>
      <c r="G72" s="15"/>
      <c r="H72" s="9"/>
      <c r="I72" s="44"/>
      <c r="J72" s="9"/>
      <c r="K72" s="12"/>
      <c r="L72" s="9"/>
      <c r="M72" s="39"/>
      <c r="N72" s="12"/>
      <c r="O72" s="52"/>
    </row>
    <row r="73" spans="1:15" ht="26.25" customHeight="1" x14ac:dyDescent="0.2">
      <c r="A73" s="13"/>
      <c r="B73" s="16"/>
      <c r="C73" s="9"/>
      <c r="D73" s="11"/>
      <c r="E73" s="11"/>
      <c r="F73" s="15"/>
      <c r="G73" s="15"/>
      <c r="H73" s="9"/>
      <c r="I73" s="44"/>
      <c r="J73" s="9"/>
      <c r="K73" s="12"/>
      <c r="L73" s="9"/>
      <c r="M73" s="39"/>
      <c r="N73" s="12"/>
      <c r="O73" s="52"/>
    </row>
    <row r="74" spans="1:15" ht="26.25" customHeight="1" x14ac:dyDescent="0.2">
      <c r="A74" s="13"/>
      <c r="B74" s="16"/>
      <c r="C74" s="9"/>
      <c r="D74" s="11"/>
      <c r="E74" s="11"/>
      <c r="F74" s="15"/>
      <c r="G74" s="15"/>
      <c r="H74" s="9"/>
      <c r="I74" s="44"/>
      <c r="J74" s="9"/>
      <c r="K74" s="12"/>
      <c r="L74" s="9"/>
      <c r="M74" s="39"/>
      <c r="N74" s="12"/>
      <c r="O74" s="52"/>
    </row>
    <row r="75" spans="1:15" ht="26.25" customHeight="1" x14ac:dyDescent="0.2">
      <c r="A75" s="13"/>
      <c r="B75" s="16"/>
      <c r="C75" s="9"/>
      <c r="D75" s="11"/>
      <c r="E75" s="11"/>
      <c r="F75" s="15"/>
      <c r="G75" s="15"/>
      <c r="H75" s="9"/>
      <c r="I75" s="44"/>
      <c r="J75" s="9"/>
      <c r="K75" s="12"/>
      <c r="L75" s="9"/>
      <c r="M75" s="39"/>
      <c r="N75" s="12"/>
      <c r="O75" s="52"/>
    </row>
    <row r="76" spans="1:15" ht="26.25" customHeight="1" x14ac:dyDescent="0.2">
      <c r="A76" s="13"/>
      <c r="B76" s="16"/>
      <c r="C76" s="9"/>
      <c r="D76" s="11"/>
      <c r="E76" s="11"/>
      <c r="F76" s="15"/>
      <c r="G76" s="15"/>
      <c r="H76" s="9"/>
      <c r="I76" s="44"/>
      <c r="J76" s="9"/>
      <c r="K76" s="12"/>
      <c r="L76" s="9"/>
      <c r="M76" s="39"/>
      <c r="N76" s="12"/>
      <c r="O76" s="52"/>
    </row>
    <row r="77" spans="1:15" ht="26.25" customHeight="1" x14ac:dyDescent="0.2">
      <c r="A77" s="13"/>
      <c r="B77" s="16"/>
      <c r="C77" s="9"/>
      <c r="D77" s="11"/>
      <c r="E77" s="11"/>
      <c r="F77" s="15"/>
      <c r="G77" s="15"/>
      <c r="H77" s="9"/>
      <c r="I77" s="44"/>
      <c r="J77" s="9"/>
      <c r="K77" s="12"/>
      <c r="L77" s="9"/>
      <c r="M77" s="39"/>
      <c r="N77" s="12"/>
      <c r="O77" s="52"/>
    </row>
    <row r="78" spans="1:15" ht="26.25" customHeight="1" x14ac:dyDescent="0.2">
      <c r="A78" s="13"/>
      <c r="B78" s="16"/>
      <c r="C78" s="9"/>
      <c r="D78" s="11"/>
      <c r="E78" s="11"/>
      <c r="F78" s="15"/>
      <c r="G78" s="15"/>
      <c r="H78" s="9"/>
      <c r="I78" s="44"/>
      <c r="J78" s="9"/>
      <c r="K78" s="12"/>
      <c r="L78" s="9"/>
      <c r="M78" s="39"/>
      <c r="N78" s="12"/>
      <c r="O78" s="52"/>
    </row>
    <row r="79" spans="1:15" ht="26.25" customHeight="1" x14ac:dyDescent="0.2">
      <c r="A79" s="13"/>
      <c r="B79" s="16"/>
      <c r="C79" s="9"/>
      <c r="D79" s="11"/>
      <c r="E79" s="11"/>
      <c r="F79" s="15"/>
      <c r="G79" s="15"/>
      <c r="H79" s="9"/>
      <c r="I79" s="44"/>
      <c r="J79" s="9"/>
      <c r="K79" s="12"/>
      <c r="L79" s="9"/>
      <c r="M79" s="39"/>
      <c r="N79" s="12"/>
      <c r="O79" s="52"/>
    </row>
    <row r="80" spans="1:15" ht="26.25" customHeight="1" x14ac:dyDescent="0.2">
      <c r="A80" s="13"/>
      <c r="B80" s="16"/>
      <c r="C80" s="9"/>
      <c r="D80" s="11"/>
      <c r="E80" s="11"/>
      <c r="F80" s="15"/>
      <c r="G80" s="15"/>
      <c r="H80" s="9"/>
      <c r="I80" s="44"/>
      <c r="J80" s="9"/>
      <c r="K80" s="12"/>
      <c r="L80" s="9"/>
      <c r="M80" s="39"/>
      <c r="N80" s="12"/>
      <c r="O80" s="52"/>
    </row>
    <row r="81" spans="1:15" ht="26.25" customHeight="1" x14ac:dyDescent="0.2">
      <c r="A81" s="13"/>
      <c r="B81" s="16"/>
      <c r="C81" s="9"/>
      <c r="D81" s="11"/>
      <c r="E81" s="11"/>
      <c r="F81" s="15"/>
      <c r="G81" s="15"/>
      <c r="H81" s="9"/>
      <c r="I81" s="44"/>
      <c r="J81" s="9"/>
      <c r="K81" s="12"/>
      <c r="L81" s="9"/>
      <c r="M81" s="39"/>
      <c r="N81" s="12"/>
      <c r="O81" s="52"/>
    </row>
    <row r="82" spans="1:15" ht="26.25" customHeight="1" x14ac:dyDescent="0.2">
      <c r="A82" s="13"/>
      <c r="B82" s="16"/>
      <c r="C82" s="9"/>
      <c r="D82" s="11"/>
      <c r="E82" s="11"/>
      <c r="F82" s="15"/>
      <c r="G82" s="15"/>
      <c r="H82" s="9"/>
      <c r="I82" s="44"/>
      <c r="J82" s="9"/>
      <c r="K82" s="12"/>
      <c r="L82" s="9"/>
      <c r="M82" s="39"/>
      <c r="N82" s="12"/>
      <c r="O82" s="52"/>
    </row>
    <row r="83" spans="1:15" ht="26.25" customHeight="1" x14ac:dyDescent="0.2">
      <c r="A83" s="13"/>
      <c r="B83" s="16"/>
      <c r="C83" s="9"/>
      <c r="D83" s="11"/>
      <c r="E83" s="11"/>
      <c r="F83" s="15"/>
      <c r="G83" s="15"/>
      <c r="H83" s="9"/>
      <c r="I83" s="44"/>
      <c r="J83" s="9"/>
      <c r="K83" s="12"/>
      <c r="L83" s="9"/>
      <c r="M83" s="39"/>
      <c r="N83" s="12"/>
      <c r="O83" s="52"/>
    </row>
    <row r="84" spans="1:15" ht="26.25" customHeight="1" x14ac:dyDescent="0.2">
      <c r="A84" s="13"/>
      <c r="B84" s="16"/>
      <c r="C84" s="9"/>
      <c r="D84" s="11"/>
      <c r="E84" s="11"/>
      <c r="F84" s="15"/>
      <c r="G84" s="15"/>
      <c r="H84" s="9"/>
      <c r="I84" s="44"/>
      <c r="J84" s="9"/>
      <c r="K84" s="12"/>
      <c r="L84" s="9"/>
      <c r="M84" s="39"/>
      <c r="N84" s="12"/>
      <c r="O84" s="52"/>
    </row>
    <row r="85" spans="1:15" ht="26.25" customHeight="1" x14ac:dyDescent="0.2">
      <c r="A85" s="13"/>
      <c r="B85" s="16"/>
      <c r="C85" s="9"/>
      <c r="D85" s="11"/>
      <c r="E85" s="11"/>
      <c r="F85" s="15"/>
      <c r="G85" s="15"/>
      <c r="H85" s="9"/>
      <c r="I85" s="44"/>
      <c r="J85" s="9"/>
      <c r="K85" s="12"/>
      <c r="L85" s="9"/>
      <c r="M85" s="39"/>
      <c r="N85" s="12"/>
      <c r="O85" s="52"/>
    </row>
    <row r="86" spans="1:15" ht="26.25" customHeight="1" x14ac:dyDescent="0.2">
      <c r="A86" s="13"/>
      <c r="B86" s="16"/>
      <c r="C86" s="9"/>
      <c r="D86" s="11"/>
      <c r="E86" s="11"/>
      <c r="F86" s="15"/>
      <c r="G86" s="15"/>
      <c r="H86" s="9"/>
      <c r="I86" s="44"/>
      <c r="J86" s="9"/>
      <c r="K86" s="12"/>
      <c r="L86" s="9"/>
      <c r="M86" s="39"/>
      <c r="N86" s="12"/>
      <c r="O86" s="52"/>
    </row>
    <row r="87" spans="1:15" ht="26.25" customHeight="1" x14ac:dyDescent="0.2">
      <c r="A87" s="13"/>
      <c r="B87" s="16"/>
      <c r="C87" s="9"/>
      <c r="D87" s="11"/>
      <c r="E87" s="11"/>
      <c r="F87" s="15"/>
      <c r="G87" s="15"/>
      <c r="H87" s="9"/>
      <c r="I87" s="44"/>
      <c r="J87" s="9"/>
      <c r="K87" s="12"/>
      <c r="L87" s="9"/>
      <c r="M87" s="39"/>
      <c r="N87" s="12"/>
      <c r="O87" s="52"/>
    </row>
    <row r="88" spans="1:15" ht="26.25" customHeight="1" x14ac:dyDescent="0.2">
      <c r="A88" s="13"/>
      <c r="B88" s="16"/>
      <c r="C88" s="9"/>
      <c r="D88" s="11"/>
      <c r="E88" s="11"/>
      <c r="F88" s="15"/>
      <c r="G88" s="15"/>
      <c r="H88" s="9"/>
      <c r="I88" s="44"/>
      <c r="J88" s="9"/>
      <c r="K88" s="12"/>
      <c r="L88" s="9"/>
      <c r="M88" s="39"/>
      <c r="N88" s="12"/>
      <c r="O88" s="52"/>
    </row>
    <row r="89" spans="1:15" ht="26.25" customHeight="1" x14ac:dyDescent="0.2">
      <c r="A89" s="13"/>
      <c r="B89" s="16"/>
      <c r="C89" s="9"/>
      <c r="D89" s="11"/>
      <c r="E89" s="11"/>
      <c r="F89" s="15"/>
      <c r="G89" s="15"/>
      <c r="H89" s="9"/>
      <c r="I89" s="44"/>
      <c r="J89" s="9"/>
      <c r="K89" s="12"/>
      <c r="L89" s="9"/>
      <c r="M89" s="39"/>
      <c r="N89" s="12"/>
      <c r="O89" s="52"/>
    </row>
    <row r="90" spans="1:15" ht="26.25" customHeight="1" x14ac:dyDescent="0.2">
      <c r="A90" s="13"/>
      <c r="B90" s="16"/>
      <c r="C90" s="9"/>
      <c r="D90" s="11"/>
      <c r="E90" s="11"/>
      <c r="F90" s="15"/>
      <c r="G90" s="15"/>
      <c r="H90" s="9"/>
      <c r="I90" s="44"/>
      <c r="J90" s="9"/>
      <c r="K90" s="12"/>
      <c r="L90" s="9"/>
      <c r="M90" s="39"/>
      <c r="N90" s="12"/>
      <c r="O90" s="52"/>
    </row>
    <row r="91" spans="1:15" ht="26.25" customHeight="1" x14ac:dyDescent="0.2">
      <c r="A91" s="13"/>
      <c r="B91" s="16"/>
      <c r="C91" s="9"/>
      <c r="D91" s="11"/>
      <c r="E91" s="11"/>
      <c r="F91" s="15"/>
      <c r="G91" s="15"/>
      <c r="H91" s="9"/>
      <c r="I91" s="44"/>
      <c r="J91" s="9"/>
      <c r="K91" s="12"/>
      <c r="L91" s="9"/>
      <c r="M91" s="39"/>
      <c r="N91" s="12"/>
      <c r="O91" s="52"/>
    </row>
    <row r="92" spans="1:15" ht="26.25" customHeight="1" x14ac:dyDescent="0.2">
      <c r="A92" s="13"/>
      <c r="B92" s="16"/>
      <c r="C92" s="9"/>
      <c r="D92" s="11"/>
      <c r="E92" s="11"/>
      <c r="F92" s="15"/>
      <c r="G92" s="15"/>
      <c r="H92" s="9"/>
      <c r="I92" s="44"/>
      <c r="J92" s="9"/>
      <c r="K92" s="12"/>
      <c r="L92" s="9"/>
      <c r="M92" s="39"/>
      <c r="N92" s="12"/>
      <c r="O92" s="52"/>
    </row>
    <row r="93" spans="1:15" ht="26.25" customHeight="1" x14ac:dyDescent="0.2">
      <c r="A93" s="13"/>
      <c r="B93" s="16"/>
      <c r="C93" s="9"/>
      <c r="D93" s="11"/>
      <c r="E93" s="11"/>
      <c r="F93" s="15"/>
      <c r="G93" s="15"/>
      <c r="H93" s="9"/>
      <c r="I93" s="44"/>
      <c r="J93" s="9"/>
      <c r="K93" s="12"/>
      <c r="L93" s="9"/>
      <c r="M93" s="39"/>
      <c r="N93" s="12"/>
      <c r="O93" s="52"/>
    </row>
    <row r="94" spans="1:15" ht="26.25" customHeight="1" x14ac:dyDescent="0.2">
      <c r="A94" s="13"/>
      <c r="B94" s="16"/>
      <c r="C94" s="9"/>
      <c r="D94" s="11"/>
      <c r="E94" s="11"/>
      <c r="F94" s="15"/>
      <c r="G94" s="15"/>
      <c r="H94" s="9"/>
      <c r="I94" s="44"/>
      <c r="J94" s="9"/>
      <c r="K94" s="12"/>
      <c r="L94" s="9"/>
      <c r="M94" s="39"/>
      <c r="N94" s="12"/>
      <c r="O94" s="52"/>
    </row>
    <row r="95" spans="1:15" ht="26.25" customHeight="1" x14ac:dyDescent="0.2">
      <c r="A95" s="13"/>
      <c r="B95" s="16"/>
      <c r="C95" s="9"/>
      <c r="D95" s="11"/>
      <c r="E95" s="11"/>
      <c r="F95" s="15"/>
      <c r="G95" s="15"/>
      <c r="H95" s="9"/>
      <c r="I95" s="44"/>
      <c r="J95" s="9"/>
      <c r="K95" s="12"/>
      <c r="L95" s="9"/>
      <c r="M95" s="39"/>
      <c r="N95" s="12"/>
      <c r="O95" s="52"/>
    </row>
    <row r="96" spans="1:15" ht="26.25" customHeight="1" x14ac:dyDescent="0.2">
      <c r="A96" s="13"/>
      <c r="B96" s="16"/>
      <c r="C96" s="9"/>
      <c r="D96" s="11"/>
      <c r="E96" s="11"/>
      <c r="F96" s="15"/>
      <c r="G96" s="15"/>
      <c r="H96" s="9"/>
      <c r="I96" s="44"/>
      <c r="J96" s="9"/>
      <c r="K96" s="12"/>
      <c r="L96" s="9"/>
      <c r="M96" s="39"/>
      <c r="N96" s="12"/>
      <c r="O96" s="52"/>
    </row>
    <row r="97" spans="1:15" ht="26.25" customHeight="1" x14ac:dyDescent="0.2">
      <c r="A97" s="13"/>
      <c r="B97" s="16"/>
      <c r="C97" s="9"/>
      <c r="D97" s="11"/>
      <c r="E97" s="11"/>
      <c r="F97" s="15"/>
      <c r="G97" s="15"/>
      <c r="H97" s="9"/>
      <c r="I97" s="44"/>
      <c r="J97" s="9"/>
      <c r="K97" s="12"/>
      <c r="L97" s="9"/>
      <c r="M97" s="39"/>
      <c r="N97" s="12"/>
      <c r="O97" s="52"/>
    </row>
    <row r="98" spans="1:15" ht="26.25" customHeight="1" x14ac:dyDescent="0.2">
      <c r="A98" s="13"/>
      <c r="B98" s="16"/>
      <c r="C98" s="9"/>
      <c r="D98" s="11"/>
      <c r="E98" s="11"/>
      <c r="F98" s="15"/>
      <c r="G98" s="15"/>
      <c r="H98" s="9"/>
      <c r="I98" s="44"/>
      <c r="J98" s="9"/>
      <c r="K98" s="12"/>
      <c r="L98" s="9"/>
      <c r="M98" s="39"/>
      <c r="N98" s="12"/>
      <c r="O98" s="52"/>
    </row>
    <row r="99" spans="1:15" ht="26.25" customHeight="1" x14ac:dyDescent="0.2">
      <c r="A99" s="13"/>
      <c r="B99" s="16"/>
      <c r="C99" s="9"/>
      <c r="D99" s="11"/>
      <c r="E99" s="11"/>
      <c r="F99" s="15"/>
      <c r="G99" s="15"/>
      <c r="H99" s="9"/>
      <c r="I99" s="44"/>
      <c r="J99" s="9"/>
      <c r="K99" s="12"/>
      <c r="L99" s="9"/>
      <c r="M99" s="39"/>
      <c r="N99" s="12"/>
      <c r="O99" s="52"/>
    </row>
    <row r="100" spans="1:15" ht="26.25" customHeight="1" x14ac:dyDescent="0.2">
      <c r="A100" s="13"/>
      <c r="B100" s="16"/>
      <c r="C100" s="9"/>
      <c r="D100" s="11"/>
      <c r="E100" s="11"/>
      <c r="F100" s="15"/>
      <c r="G100" s="15"/>
      <c r="H100" s="9"/>
      <c r="I100" s="44"/>
      <c r="J100" s="9"/>
      <c r="K100" s="12"/>
      <c r="L100" s="9"/>
      <c r="M100" s="39"/>
      <c r="N100" s="12"/>
      <c r="O100" s="52"/>
    </row>
    <row r="101" spans="1:15" ht="26.25" customHeight="1" x14ac:dyDescent="0.2">
      <c r="A101" s="13"/>
      <c r="B101" s="16"/>
      <c r="C101" s="9"/>
      <c r="D101" s="11"/>
      <c r="E101" s="11"/>
      <c r="F101" s="15"/>
      <c r="G101" s="15"/>
      <c r="H101" s="9"/>
      <c r="I101" s="44"/>
      <c r="J101" s="9"/>
      <c r="K101" s="12"/>
      <c r="L101" s="9"/>
      <c r="M101" s="39"/>
      <c r="N101" s="12"/>
      <c r="O101" s="52"/>
    </row>
    <row r="102" spans="1:15" ht="26.25" customHeight="1" x14ac:dyDescent="0.2">
      <c r="A102" s="13"/>
      <c r="B102" s="16"/>
      <c r="C102" s="9"/>
      <c r="D102" s="11"/>
      <c r="E102" s="11"/>
      <c r="F102" s="15"/>
      <c r="G102" s="15"/>
      <c r="H102" s="9"/>
      <c r="I102" s="44"/>
      <c r="J102" s="9"/>
      <c r="K102" s="12"/>
      <c r="L102" s="9"/>
      <c r="M102" s="39"/>
      <c r="N102" s="12"/>
      <c r="O102" s="52"/>
    </row>
    <row r="103" spans="1:15" ht="26.25" customHeight="1" x14ac:dyDescent="0.2">
      <c r="A103" s="13"/>
      <c r="B103" s="16"/>
      <c r="C103" s="9"/>
      <c r="D103" s="11"/>
      <c r="E103" s="11"/>
      <c r="F103" s="15"/>
      <c r="G103" s="15"/>
      <c r="H103" s="9"/>
      <c r="I103" s="44"/>
      <c r="J103" s="9"/>
      <c r="K103" s="12"/>
      <c r="L103" s="9"/>
      <c r="M103" s="39"/>
      <c r="N103" s="12"/>
      <c r="O103" s="52"/>
    </row>
    <row r="104" spans="1:15" ht="26.25" customHeight="1" x14ac:dyDescent="0.2">
      <c r="A104" s="13"/>
      <c r="B104" s="16"/>
      <c r="C104" s="9"/>
      <c r="D104" s="11"/>
      <c r="E104" s="11"/>
      <c r="F104" s="15"/>
      <c r="G104" s="15"/>
      <c r="H104" s="9"/>
      <c r="I104" s="44"/>
      <c r="J104" s="9"/>
      <c r="K104" s="12"/>
      <c r="L104" s="9"/>
      <c r="M104" s="39"/>
      <c r="N104" s="12"/>
      <c r="O104" s="52"/>
    </row>
    <row r="105" spans="1:15" ht="26.25" customHeight="1" x14ac:dyDescent="0.2">
      <c r="A105" s="13"/>
      <c r="B105" s="16"/>
      <c r="C105" s="9"/>
      <c r="D105" s="11"/>
      <c r="E105" s="11"/>
      <c r="F105" s="15"/>
      <c r="G105" s="15"/>
      <c r="H105" s="9"/>
      <c r="I105" s="44"/>
      <c r="J105" s="9"/>
      <c r="K105" s="12"/>
      <c r="L105" s="9"/>
      <c r="M105" s="39"/>
      <c r="N105" s="12"/>
      <c r="O105" s="52"/>
    </row>
    <row r="106" spans="1:15" ht="26.25" customHeight="1" x14ac:dyDescent="0.2">
      <c r="A106" s="13"/>
      <c r="B106" s="16"/>
      <c r="C106" s="9"/>
      <c r="D106" s="11"/>
      <c r="E106" s="11"/>
      <c r="F106" s="15"/>
      <c r="G106" s="15"/>
      <c r="H106" s="9"/>
      <c r="I106" s="44"/>
      <c r="J106" s="9"/>
      <c r="K106" s="12"/>
      <c r="L106" s="9"/>
      <c r="M106" s="39"/>
      <c r="N106" s="12"/>
      <c r="O106" s="52"/>
    </row>
    <row r="107" spans="1:15" ht="26.25" customHeight="1" x14ac:dyDescent="0.2">
      <c r="A107" s="13"/>
      <c r="B107" s="16"/>
      <c r="C107" s="9"/>
      <c r="D107" s="11"/>
      <c r="E107" s="11"/>
      <c r="F107" s="15"/>
      <c r="G107" s="15"/>
      <c r="H107" s="9"/>
      <c r="I107" s="44"/>
      <c r="J107" s="9"/>
      <c r="K107" s="12"/>
      <c r="L107" s="9"/>
      <c r="M107" s="39"/>
      <c r="N107" s="12"/>
      <c r="O107" s="52"/>
    </row>
    <row r="108" spans="1:15" ht="26.25" customHeight="1" x14ac:dyDescent="0.2">
      <c r="A108" s="13"/>
      <c r="B108" s="16"/>
      <c r="C108" s="9"/>
      <c r="D108" s="11"/>
      <c r="E108" s="11"/>
      <c r="F108" s="15"/>
      <c r="G108" s="15"/>
      <c r="H108" s="9"/>
      <c r="I108" s="44"/>
      <c r="J108" s="9"/>
      <c r="K108" s="12"/>
      <c r="L108" s="9"/>
      <c r="M108" s="39"/>
      <c r="N108" s="12"/>
      <c r="O108" s="52"/>
    </row>
    <row r="109" spans="1:15" ht="26.25" customHeight="1" x14ac:dyDescent="0.2">
      <c r="A109" s="13"/>
      <c r="B109" s="16"/>
      <c r="C109" s="9"/>
      <c r="D109" s="11"/>
      <c r="E109" s="11"/>
      <c r="F109" s="15"/>
      <c r="G109" s="15"/>
      <c r="H109" s="9"/>
      <c r="I109" s="44"/>
      <c r="J109" s="9"/>
      <c r="K109" s="12"/>
      <c r="L109" s="9"/>
      <c r="M109" s="39"/>
      <c r="N109" s="12"/>
      <c r="O109" s="52"/>
    </row>
    <row r="110" spans="1:15" ht="26.25" customHeight="1" x14ac:dyDescent="0.2">
      <c r="A110" s="13"/>
      <c r="B110" s="16"/>
      <c r="C110" s="9"/>
      <c r="D110" s="11"/>
      <c r="E110" s="11"/>
      <c r="F110" s="15"/>
      <c r="G110" s="15"/>
      <c r="H110" s="9"/>
      <c r="I110" s="44"/>
      <c r="J110" s="9"/>
      <c r="K110" s="12"/>
      <c r="L110" s="9"/>
      <c r="M110" s="39"/>
      <c r="N110" s="12"/>
      <c r="O110" s="52"/>
    </row>
    <row r="111" spans="1:15" ht="26.25" customHeight="1" x14ac:dyDescent="0.2">
      <c r="A111" s="13"/>
      <c r="B111" s="16"/>
      <c r="C111" s="9"/>
      <c r="D111" s="11"/>
      <c r="E111" s="11"/>
      <c r="F111" s="15"/>
      <c r="G111" s="15"/>
      <c r="H111" s="9"/>
      <c r="I111" s="44"/>
      <c r="J111" s="9"/>
      <c r="K111" s="12"/>
      <c r="L111" s="9"/>
      <c r="M111" s="39"/>
      <c r="N111" s="12"/>
      <c r="O111" s="52"/>
    </row>
    <row r="112" spans="1:15" ht="26.25" customHeight="1" x14ac:dyDescent="0.2">
      <c r="A112" s="13"/>
      <c r="B112" s="16"/>
      <c r="C112" s="9"/>
      <c r="D112" s="11"/>
      <c r="E112" s="11"/>
      <c r="F112" s="15"/>
      <c r="G112" s="15"/>
      <c r="H112" s="9"/>
      <c r="I112" s="44"/>
      <c r="J112" s="9"/>
      <c r="K112" s="12"/>
      <c r="L112" s="9"/>
      <c r="M112" s="39"/>
      <c r="N112" s="12"/>
      <c r="O112" s="52"/>
    </row>
    <row r="113" spans="1:15" ht="26.25" customHeight="1" x14ac:dyDescent="0.2">
      <c r="A113" s="13"/>
      <c r="B113" s="16"/>
      <c r="C113" s="9"/>
      <c r="D113" s="11"/>
      <c r="E113" s="11"/>
      <c r="F113" s="15"/>
      <c r="G113" s="15"/>
      <c r="H113" s="9"/>
      <c r="I113" s="44"/>
      <c r="J113" s="9"/>
      <c r="K113" s="12"/>
      <c r="L113" s="9"/>
      <c r="M113" s="39"/>
      <c r="N113" s="12"/>
      <c r="O113" s="52"/>
    </row>
    <row r="114" spans="1:15" ht="26.25" customHeight="1" x14ac:dyDescent="0.2">
      <c r="A114" s="13"/>
      <c r="B114" s="16"/>
      <c r="C114" s="9"/>
      <c r="D114" s="11"/>
      <c r="E114" s="11"/>
      <c r="F114" s="15"/>
      <c r="G114" s="15"/>
      <c r="H114" s="9"/>
      <c r="I114" s="44"/>
      <c r="J114" s="9"/>
      <c r="K114" s="12"/>
      <c r="L114" s="9"/>
      <c r="M114" s="39"/>
      <c r="N114" s="12"/>
      <c r="O114" s="52"/>
    </row>
    <row r="115" spans="1:15" ht="26.25" customHeight="1" x14ac:dyDescent="0.2">
      <c r="A115" s="13"/>
      <c r="B115" s="16"/>
      <c r="C115" s="9"/>
      <c r="D115" s="11"/>
      <c r="E115" s="11"/>
      <c r="F115" s="15"/>
      <c r="G115" s="15"/>
      <c r="H115" s="9"/>
      <c r="I115" s="44"/>
      <c r="J115" s="9"/>
      <c r="K115" s="12"/>
      <c r="L115" s="9"/>
      <c r="M115" s="39"/>
      <c r="N115" s="12"/>
      <c r="O115" s="52"/>
    </row>
    <row r="116" spans="1:15" ht="26.25" customHeight="1" x14ac:dyDescent="0.2">
      <c r="A116" s="13"/>
      <c r="B116" s="16"/>
      <c r="C116" s="9"/>
      <c r="D116" s="11"/>
      <c r="E116" s="11"/>
      <c r="F116" s="15"/>
      <c r="G116" s="15"/>
      <c r="H116" s="9"/>
      <c r="I116" s="44"/>
      <c r="J116" s="9"/>
      <c r="K116" s="12"/>
      <c r="L116" s="9"/>
      <c r="M116" s="39"/>
      <c r="N116" s="12"/>
      <c r="O116" s="52"/>
    </row>
    <row r="117" spans="1:15" ht="26.25" customHeight="1" x14ac:dyDescent="0.2">
      <c r="A117" s="13"/>
      <c r="B117" s="16"/>
      <c r="C117" s="9"/>
      <c r="D117" s="11"/>
      <c r="E117" s="11"/>
      <c r="F117" s="15"/>
      <c r="G117" s="15"/>
      <c r="H117" s="9"/>
      <c r="I117" s="44"/>
      <c r="J117" s="9"/>
      <c r="K117" s="12"/>
      <c r="L117" s="9"/>
      <c r="M117" s="39"/>
      <c r="N117" s="12"/>
      <c r="O117" s="52"/>
    </row>
    <row r="118" spans="1:15" ht="26.25" customHeight="1" x14ac:dyDescent="0.2">
      <c r="A118" s="13"/>
      <c r="B118" s="16"/>
      <c r="C118" s="9"/>
      <c r="D118" s="11"/>
      <c r="E118" s="11"/>
      <c r="F118" s="15"/>
      <c r="G118" s="15"/>
      <c r="H118" s="9"/>
      <c r="I118" s="44"/>
      <c r="J118" s="9"/>
      <c r="K118" s="12"/>
      <c r="L118" s="9"/>
      <c r="M118" s="39"/>
      <c r="N118" s="12"/>
      <c r="O118" s="52"/>
    </row>
    <row r="119" spans="1:15" ht="26.25" customHeight="1" x14ac:dyDescent="0.2">
      <c r="A119" s="13"/>
      <c r="B119" s="16"/>
      <c r="C119" s="9"/>
      <c r="D119" s="11"/>
      <c r="E119" s="11"/>
      <c r="F119" s="15"/>
      <c r="G119" s="15"/>
      <c r="H119" s="9"/>
      <c r="I119" s="44"/>
      <c r="J119" s="9"/>
      <c r="K119" s="12"/>
      <c r="L119" s="9"/>
      <c r="M119" s="39"/>
      <c r="N119" s="12"/>
      <c r="O119" s="52"/>
    </row>
    <row r="120" spans="1:15" ht="26.25" customHeight="1" x14ac:dyDescent="0.2">
      <c r="A120" s="13"/>
      <c r="B120" s="16"/>
      <c r="C120" s="9"/>
      <c r="D120" s="11"/>
      <c r="E120" s="11"/>
      <c r="F120" s="15"/>
      <c r="G120" s="15"/>
      <c r="H120" s="9"/>
      <c r="I120" s="44"/>
      <c r="J120" s="9"/>
      <c r="K120" s="12"/>
      <c r="L120" s="9"/>
      <c r="M120" s="39"/>
      <c r="N120" s="12"/>
      <c r="O120" s="52"/>
    </row>
    <row r="121" spans="1:15" ht="26.25" customHeight="1" x14ac:dyDescent="0.2">
      <c r="A121" s="13"/>
      <c r="B121" s="16"/>
      <c r="C121" s="9"/>
      <c r="D121" s="11"/>
      <c r="E121" s="11"/>
      <c r="F121" s="15"/>
      <c r="G121" s="15"/>
      <c r="H121" s="9"/>
      <c r="I121" s="44"/>
      <c r="J121" s="9"/>
      <c r="K121" s="12"/>
      <c r="L121" s="9"/>
      <c r="M121" s="39"/>
      <c r="N121" s="12"/>
      <c r="O121" s="52"/>
    </row>
    <row r="122" spans="1:15" ht="26.25" customHeight="1" x14ac:dyDescent="0.2">
      <c r="A122" s="13"/>
      <c r="B122" s="16"/>
      <c r="C122" s="9"/>
      <c r="D122" s="11"/>
      <c r="E122" s="11"/>
      <c r="F122" s="15"/>
      <c r="G122" s="15"/>
      <c r="H122" s="9"/>
      <c r="I122" s="44"/>
      <c r="J122" s="9"/>
      <c r="K122" s="12"/>
      <c r="L122" s="9"/>
      <c r="M122" s="39"/>
      <c r="N122" s="12"/>
      <c r="O122" s="52"/>
    </row>
    <row r="123" spans="1:15" ht="26.25" customHeight="1" x14ac:dyDescent="0.2">
      <c r="A123" s="13"/>
      <c r="B123" s="16"/>
      <c r="C123" s="9"/>
      <c r="D123" s="11"/>
      <c r="E123" s="11"/>
      <c r="F123" s="15"/>
      <c r="G123" s="15"/>
      <c r="H123" s="9"/>
      <c r="I123" s="44"/>
      <c r="J123" s="9"/>
      <c r="K123" s="12"/>
      <c r="L123" s="9"/>
      <c r="M123" s="39"/>
      <c r="N123" s="12"/>
      <c r="O123" s="52"/>
    </row>
    <row r="124" spans="1:15" ht="26.25" customHeight="1" x14ac:dyDescent="0.2">
      <c r="A124" s="13"/>
      <c r="B124" s="16"/>
      <c r="C124" s="9"/>
      <c r="D124" s="11"/>
      <c r="E124" s="11"/>
      <c r="F124" s="15"/>
      <c r="G124" s="15"/>
      <c r="H124" s="9"/>
      <c r="I124" s="44"/>
      <c r="J124" s="9"/>
      <c r="K124" s="12"/>
      <c r="L124" s="9"/>
      <c r="M124" s="39"/>
      <c r="N124" s="12"/>
      <c r="O124" s="52"/>
    </row>
    <row r="125" spans="1:15" ht="26.25" customHeight="1" x14ac:dyDescent="0.2">
      <c r="A125" s="13"/>
      <c r="B125" s="16"/>
      <c r="C125" s="9"/>
      <c r="D125" s="11"/>
      <c r="E125" s="11"/>
      <c r="F125" s="15"/>
      <c r="G125" s="15"/>
      <c r="H125" s="9"/>
      <c r="I125" s="44"/>
      <c r="J125" s="9"/>
      <c r="K125" s="12"/>
      <c r="L125" s="9"/>
      <c r="M125" s="39"/>
      <c r="N125" s="12"/>
      <c r="O125" s="52"/>
    </row>
    <row r="126" spans="1:15" ht="26.25" customHeight="1" x14ac:dyDescent="0.2">
      <c r="A126" s="13"/>
      <c r="B126" s="16"/>
      <c r="C126" s="9"/>
      <c r="D126" s="11"/>
      <c r="E126" s="11"/>
      <c r="F126" s="15"/>
      <c r="G126" s="15"/>
      <c r="H126" s="9"/>
      <c r="I126" s="44"/>
      <c r="J126" s="9"/>
      <c r="K126" s="12"/>
      <c r="L126" s="9"/>
      <c r="M126" s="39"/>
      <c r="N126" s="12"/>
      <c r="O126" s="52"/>
    </row>
    <row r="127" spans="1:15" ht="26.25" customHeight="1" x14ac:dyDescent="0.2">
      <c r="A127" s="13"/>
      <c r="B127" s="16"/>
      <c r="C127" s="9"/>
      <c r="D127" s="11"/>
      <c r="E127" s="11"/>
      <c r="F127" s="15"/>
      <c r="G127" s="15"/>
      <c r="H127" s="9"/>
      <c r="I127" s="44"/>
      <c r="J127" s="9"/>
      <c r="K127" s="12"/>
      <c r="L127" s="9"/>
      <c r="M127" s="39"/>
      <c r="N127" s="12"/>
      <c r="O127" s="52"/>
    </row>
    <row r="128" spans="1:15" ht="26.25" customHeight="1" x14ac:dyDescent="0.2">
      <c r="A128" s="13"/>
      <c r="B128" s="16"/>
      <c r="C128" s="9"/>
      <c r="D128" s="11"/>
      <c r="E128" s="11"/>
      <c r="F128" s="15"/>
      <c r="G128" s="15"/>
      <c r="H128" s="9"/>
      <c r="I128" s="44"/>
      <c r="J128" s="9"/>
      <c r="K128" s="12"/>
      <c r="L128" s="9"/>
      <c r="M128" s="39"/>
      <c r="N128" s="12"/>
      <c r="O128" s="52"/>
    </row>
    <row r="129" spans="1:15" ht="26.25" customHeight="1" x14ac:dyDescent="0.2">
      <c r="A129" s="13"/>
      <c r="B129" s="16"/>
      <c r="C129" s="9"/>
      <c r="D129" s="11"/>
      <c r="E129" s="11"/>
      <c r="F129" s="15"/>
      <c r="G129" s="15"/>
      <c r="H129" s="9"/>
      <c r="I129" s="44"/>
      <c r="J129" s="9"/>
      <c r="K129" s="12"/>
      <c r="L129" s="9"/>
      <c r="M129" s="39"/>
      <c r="N129" s="12"/>
      <c r="O129" s="52"/>
    </row>
    <row r="130" spans="1:15" ht="26.25" customHeight="1" x14ac:dyDescent="0.2">
      <c r="A130" s="13"/>
      <c r="B130" s="16"/>
      <c r="C130" s="9"/>
      <c r="D130" s="11"/>
      <c r="E130" s="11"/>
      <c r="F130" s="15"/>
      <c r="G130" s="15"/>
      <c r="H130" s="9"/>
      <c r="I130" s="44"/>
      <c r="J130" s="9"/>
      <c r="K130" s="12"/>
      <c r="L130" s="9"/>
      <c r="M130" s="39"/>
      <c r="N130" s="12"/>
      <c r="O130" s="52"/>
    </row>
    <row r="131" spans="1:15" ht="26.25" customHeight="1" x14ac:dyDescent="0.2">
      <c r="A131" s="13"/>
      <c r="B131" s="16"/>
      <c r="C131" s="9"/>
      <c r="D131" s="11"/>
      <c r="E131" s="11"/>
      <c r="F131" s="15"/>
      <c r="G131" s="15"/>
      <c r="H131" s="9"/>
      <c r="I131" s="44"/>
      <c r="J131" s="9"/>
      <c r="K131" s="12"/>
      <c r="L131" s="9"/>
      <c r="M131" s="39"/>
      <c r="N131" s="12"/>
      <c r="O131" s="52"/>
    </row>
    <row r="132" spans="1:15" ht="26.25" customHeight="1" x14ac:dyDescent="0.2">
      <c r="A132" s="13"/>
      <c r="B132" s="16"/>
      <c r="C132" s="9"/>
      <c r="D132" s="11"/>
      <c r="E132" s="11"/>
      <c r="F132" s="15"/>
      <c r="G132" s="15"/>
      <c r="H132" s="9"/>
      <c r="I132" s="44"/>
      <c r="J132" s="9"/>
      <c r="K132" s="12"/>
      <c r="L132" s="9"/>
      <c r="M132" s="39"/>
      <c r="N132" s="12"/>
      <c r="O132" s="52"/>
    </row>
    <row r="133" spans="1:15" ht="26.25" customHeight="1" x14ac:dyDescent="0.2">
      <c r="A133" s="13"/>
      <c r="B133" s="16"/>
      <c r="C133" s="9"/>
      <c r="D133" s="11"/>
      <c r="E133" s="11"/>
      <c r="F133" s="15"/>
      <c r="G133" s="15"/>
      <c r="H133" s="9"/>
      <c r="I133" s="44"/>
      <c r="J133" s="9"/>
      <c r="K133" s="12"/>
      <c r="L133" s="9"/>
      <c r="M133" s="39"/>
      <c r="N133" s="12"/>
      <c r="O133" s="52"/>
    </row>
    <row r="134" spans="1:15" ht="26.25" customHeight="1" x14ac:dyDescent="0.2">
      <c r="A134" s="13"/>
      <c r="B134" s="16"/>
      <c r="C134" s="9"/>
      <c r="D134" s="11"/>
      <c r="E134" s="11"/>
      <c r="F134" s="15"/>
      <c r="G134" s="15"/>
      <c r="H134" s="9"/>
      <c r="I134" s="44"/>
      <c r="J134" s="9"/>
      <c r="K134" s="12"/>
      <c r="L134" s="9"/>
      <c r="M134" s="39"/>
      <c r="N134" s="12"/>
      <c r="O134" s="52"/>
    </row>
    <row r="135" spans="1:15" ht="26.25" customHeight="1" x14ac:dyDescent="0.2">
      <c r="A135" s="13"/>
      <c r="B135" s="16"/>
      <c r="C135" s="9"/>
      <c r="D135" s="11"/>
      <c r="E135" s="11"/>
      <c r="F135" s="15"/>
      <c r="G135" s="15"/>
      <c r="H135" s="9"/>
      <c r="I135" s="44"/>
      <c r="J135" s="9"/>
      <c r="K135" s="12"/>
      <c r="L135" s="9"/>
      <c r="M135" s="39"/>
      <c r="N135" s="12"/>
      <c r="O135" s="52"/>
    </row>
    <row r="136" spans="1:15" ht="26.25" customHeight="1" x14ac:dyDescent="0.2">
      <c r="A136" s="13"/>
      <c r="B136" s="16"/>
      <c r="C136" s="9"/>
      <c r="D136" s="11"/>
      <c r="E136" s="11"/>
      <c r="F136" s="15"/>
      <c r="G136" s="15"/>
      <c r="H136" s="9"/>
      <c r="I136" s="44"/>
      <c r="J136" s="9"/>
      <c r="K136" s="12"/>
      <c r="L136" s="9"/>
      <c r="M136" s="39"/>
      <c r="N136" s="12"/>
      <c r="O136" s="52"/>
    </row>
    <row r="137" spans="1:15" ht="26.25" customHeight="1" x14ac:dyDescent="0.2">
      <c r="A137" s="13"/>
      <c r="B137" s="16"/>
      <c r="C137" s="9"/>
      <c r="D137" s="11"/>
      <c r="E137" s="11"/>
      <c r="F137" s="15"/>
      <c r="G137" s="15"/>
      <c r="H137" s="9"/>
      <c r="I137" s="44"/>
      <c r="J137" s="9"/>
      <c r="K137" s="12"/>
      <c r="L137" s="9"/>
      <c r="M137" s="39"/>
      <c r="N137" s="12"/>
      <c r="O137" s="52"/>
    </row>
    <row r="138" spans="1:15" ht="26.25" customHeight="1" x14ac:dyDescent="0.2">
      <c r="A138" s="13"/>
      <c r="B138" s="16"/>
      <c r="C138" s="9"/>
      <c r="D138" s="11"/>
      <c r="E138" s="11"/>
      <c r="F138" s="15"/>
      <c r="G138" s="15"/>
      <c r="H138" s="9"/>
      <c r="I138" s="44"/>
      <c r="J138" s="9"/>
      <c r="K138" s="12"/>
      <c r="L138" s="9"/>
      <c r="M138" s="39"/>
      <c r="N138" s="12"/>
      <c r="O138" s="52"/>
    </row>
    <row r="139" spans="1:15" ht="26.25" customHeight="1" x14ac:dyDescent="0.2">
      <c r="A139" s="13"/>
      <c r="B139" s="16"/>
      <c r="C139" s="9"/>
      <c r="D139" s="11"/>
      <c r="E139" s="11"/>
      <c r="F139" s="15"/>
      <c r="G139" s="15"/>
      <c r="H139" s="9"/>
      <c r="I139" s="44"/>
      <c r="J139" s="9"/>
      <c r="K139" s="12"/>
      <c r="L139" s="9"/>
      <c r="M139" s="39"/>
      <c r="N139" s="12"/>
      <c r="O139" s="52"/>
    </row>
    <row r="140" spans="1:15" ht="26.25" customHeight="1" x14ac:dyDescent="0.2">
      <c r="A140" s="13"/>
      <c r="B140" s="16"/>
      <c r="C140" s="9"/>
      <c r="D140" s="11"/>
      <c r="E140" s="11"/>
      <c r="F140" s="15"/>
      <c r="G140" s="15"/>
      <c r="H140" s="9"/>
      <c r="I140" s="44"/>
      <c r="J140" s="9"/>
      <c r="K140" s="12"/>
      <c r="L140" s="9"/>
      <c r="M140" s="39"/>
      <c r="N140" s="12"/>
      <c r="O140" s="52"/>
    </row>
    <row r="141" spans="1:15" ht="26.25" customHeight="1" x14ac:dyDescent="0.2">
      <c r="A141" s="13"/>
      <c r="B141" s="16"/>
      <c r="C141" s="9"/>
      <c r="D141" s="11"/>
      <c r="E141" s="11"/>
      <c r="F141" s="15"/>
      <c r="G141" s="15"/>
      <c r="H141" s="9"/>
      <c r="I141" s="44"/>
      <c r="J141" s="9"/>
      <c r="K141" s="12"/>
      <c r="L141" s="9"/>
      <c r="M141" s="39"/>
      <c r="N141" s="12"/>
      <c r="O141" s="52"/>
    </row>
    <row r="142" spans="1:15" ht="26.25" customHeight="1" x14ac:dyDescent="0.2">
      <c r="A142" s="13"/>
      <c r="B142" s="16"/>
      <c r="C142" s="9"/>
      <c r="D142" s="11"/>
      <c r="E142" s="11"/>
      <c r="F142" s="15"/>
      <c r="G142" s="15"/>
      <c r="H142" s="9"/>
      <c r="I142" s="44"/>
      <c r="J142" s="9"/>
      <c r="K142" s="12"/>
      <c r="L142" s="9"/>
      <c r="M142" s="39"/>
      <c r="N142" s="12"/>
      <c r="O142" s="52"/>
    </row>
    <row r="143" spans="1:15" ht="26.25" customHeight="1" x14ac:dyDescent="0.2">
      <c r="A143" s="13"/>
      <c r="B143" s="16"/>
      <c r="C143" s="9"/>
      <c r="D143" s="11"/>
      <c r="E143" s="11"/>
      <c r="F143" s="15"/>
      <c r="G143" s="15"/>
      <c r="H143" s="9"/>
      <c r="I143" s="44"/>
      <c r="J143" s="9"/>
      <c r="K143" s="12"/>
      <c r="L143" s="9"/>
      <c r="M143" s="39"/>
      <c r="N143" s="12"/>
      <c r="O143" s="52"/>
    </row>
    <row r="144" spans="1:15" ht="26.25" customHeight="1" x14ac:dyDescent="0.2">
      <c r="A144" s="13"/>
      <c r="B144" s="16"/>
      <c r="C144" s="9"/>
      <c r="D144" s="11"/>
      <c r="E144" s="11"/>
      <c r="F144" s="15"/>
      <c r="G144" s="15"/>
      <c r="H144" s="9"/>
      <c r="I144" s="44"/>
      <c r="J144" s="9"/>
      <c r="K144" s="12"/>
      <c r="L144" s="9"/>
      <c r="M144" s="39"/>
      <c r="N144" s="12"/>
      <c r="O144" s="52"/>
    </row>
    <row r="145" spans="1:15" ht="26.25" customHeight="1" x14ac:dyDescent="0.2">
      <c r="A145" s="13"/>
      <c r="B145" s="16"/>
      <c r="C145" s="9"/>
      <c r="D145" s="11"/>
      <c r="E145" s="11"/>
      <c r="F145" s="15"/>
      <c r="G145" s="15"/>
      <c r="H145" s="9"/>
      <c r="I145" s="44"/>
      <c r="J145" s="9"/>
      <c r="K145" s="12"/>
      <c r="L145" s="9"/>
      <c r="M145" s="39"/>
      <c r="N145" s="12"/>
      <c r="O145" s="52"/>
    </row>
    <row r="146" spans="1:15" ht="26.25" customHeight="1" x14ac:dyDescent="0.2">
      <c r="A146" s="13"/>
      <c r="B146" s="16"/>
      <c r="C146" s="9"/>
      <c r="D146" s="11"/>
      <c r="E146" s="11"/>
      <c r="F146" s="15"/>
      <c r="G146" s="15"/>
      <c r="H146" s="9"/>
      <c r="I146" s="44"/>
      <c r="J146" s="9"/>
      <c r="K146" s="12"/>
      <c r="L146" s="9"/>
      <c r="M146" s="39"/>
      <c r="N146" s="12"/>
      <c r="O146" s="52"/>
    </row>
    <row r="147" spans="1:15" ht="26.25" customHeight="1" x14ac:dyDescent="0.2">
      <c r="A147" s="13"/>
      <c r="B147" s="16"/>
      <c r="C147" s="9"/>
      <c r="D147" s="11"/>
      <c r="E147" s="11"/>
      <c r="F147" s="15"/>
      <c r="G147" s="15"/>
      <c r="H147" s="9"/>
      <c r="I147" s="44"/>
      <c r="J147" s="9"/>
      <c r="K147" s="12"/>
      <c r="L147" s="9"/>
      <c r="M147" s="39"/>
      <c r="N147" s="12"/>
      <c r="O147" s="52"/>
    </row>
    <row r="148" spans="1:15" ht="26.25" customHeight="1" x14ac:dyDescent="0.2">
      <c r="A148" s="13"/>
      <c r="B148" s="16"/>
      <c r="C148" s="9"/>
      <c r="D148" s="11"/>
      <c r="E148" s="11"/>
      <c r="F148" s="15"/>
      <c r="G148" s="15"/>
      <c r="H148" s="9"/>
      <c r="I148" s="44"/>
      <c r="J148" s="9"/>
      <c r="K148" s="12"/>
      <c r="L148" s="9"/>
      <c r="M148" s="39"/>
      <c r="N148" s="12"/>
      <c r="O148" s="52"/>
    </row>
    <row r="149" spans="1:15" ht="26.25" customHeight="1" x14ac:dyDescent="0.2">
      <c r="A149" s="13"/>
      <c r="B149" s="16"/>
      <c r="C149" s="9"/>
      <c r="D149" s="11"/>
      <c r="E149" s="11"/>
      <c r="F149" s="15"/>
      <c r="G149" s="15"/>
      <c r="H149" s="9"/>
      <c r="I149" s="44"/>
      <c r="J149" s="9"/>
      <c r="K149" s="12"/>
      <c r="L149" s="9"/>
      <c r="M149" s="39"/>
      <c r="N149" s="12"/>
      <c r="O149" s="52"/>
    </row>
    <row r="150" spans="1:15" ht="26.25" customHeight="1" x14ac:dyDescent="0.2">
      <c r="A150" s="13"/>
      <c r="B150" s="16"/>
      <c r="C150" s="9"/>
      <c r="D150" s="11"/>
      <c r="E150" s="11"/>
      <c r="F150" s="15"/>
      <c r="G150" s="15"/>
      <c r="H150" s="9"/>
      <c r="I150" s="44"/>
      <c r="J150" s="9"/>
      <c r="K150" s="12"/>
      <c r="L150" s="9"/>
      <c r="M150" s="39"/>
      <c r="N150" s="12"/>
      <c r="O150" s="52"/>
    </row>
    <row r="151" spans="1:15" ht="26.25" customHeight="1" x14ac:dyDescent="0.2">
      <c r="A151" s="13"/>
      <c r="B151" s="16"/>
      <c r="C151" s="9"/>
      <c r="D151" s="11"/>
      <c r="E151" s="11"/>
      <c r="F151" s="15"/>
      <c r="G151" s="15"/>
      <c r="H151" s="9"/>
      <c r="I151" s="44"/>
      <c r="J151" s="9"/>
      <c r="K151" s="12"/>
      <c r="L151" s="9"/>
      <c r="M151" s="39"/>
      <c r="N151" s="12"/>
      <c r="O151" s="52"/>
    </row>
    <row r="152" spans="1:15" ht="26.25" customHeight="1" x14ac:dyDescent="0.2">
      <c r="A152" s="13"/>
      <c r="B152" s="16"/>
      <c r="C152" s="9"/>
      <c r="D152" s="11"/>
      <c r="E152" s="11"/>
      <c r="F152" s="15"/>
      <c r="G152" s="15"/>
      <c r="H152" s="9"/>
      <c r="I152" s="44"/>
      <c r="J152" s="9"/>
      <c r="K152" s="12"/>
      <c r="L152" s="9"/>
      <c r="M152" s="39"/>
      <c r="N152" s="12"/>
      <c r="O152" s="52"/>
    </row>
    <row r="153" spans="1:15" ht="26.25" customHeight="1" x14ac:dyDescent="0.2">
      <c r="A153" s="13"/>
      <c r="B153" s="16"/>
      <c r="C153" s="9"/>
      <c r="D153" s="11"/>
      <c r="E153" s="11"/>
      <c r="F153" s="15"/>
      <c r="G153" s="15"/>
      <c r="H153" s="9"/>
      <c r="I153" s="44"/>
      <c r="J153" s="9"/>
      <c r="K153" s="12"/>
      <c r="L153" s="9"/>
      <c r="M153" s="39"/>
      <c r="N153" s="12"/>
      <c r="O153" s="52"/>
    </row>
    <row r="154" spans="1:15" ht="26.25" customHeight="1" x14ac:dyDescent="0.2">
      <c r="A154" s="13"/>
      <c r="B154" s="16"/>
      <c r="C154" s="9"/>
      <c r="D154" s="11"/>
      <c r="E154" s="11"/>
      <c r="F154" s="15"/>
      <c r="G154" s="15"/>
      <c r="H154" s="9"/>
      <c r="I154" s="44"/>
      <c r="J154" s="9"/>
      <c r="K154" s="12"/>
      <c r="L154" s="9"/>
      <c r="M154" s="39"/>
      <c r="N154" s="12"/>
      <c r="O154" s="52"/>
    </row>
    <row r="155" spans="1:15" ht="26.25" customHeight="1" x14ac:dyDescent="0.2">
      <c r="A155" s="13"/>
      <c r="B155" s="16"/>
      <c r="C155" s="9"/>
      <c r="D155" s="11"/>
      <c r="E155" s="11"/>
      <c r="F155" s="15"/>
      <c r="G155" s="15"/>
      <c r="H155" s="9"/>
      <c r="I155" s="44"/>
      <c r="J155" s="9"/>
      <c r="K155" s="12"/>
      <c r="L155" s="9"/>
      <c r="M155" s="39"/>
      <c r="N155" s="12"/>
      <c r="O155" s="52"/>
    </row>
    <row r="156" spans="1:15" ht="26.25" customHeight="1" x14ac:dyDescent="0.2">
      <c r="A156" s="13"/>
      <c r="B156" s="16"/>
      <c r="C156" s="9"/>
      <c r="D156" s="11"/>
      <c r="E156" s="11"/>
      <c r="F156" s="15"/>
      <c r="G156" s="15"/>
      <c r="H156" s="9"/>
      <c r="I156" s="44"/>
      <c r="J156" s="9"/>
      <c r="K156" s="12"/>
      <c r="L156" s="9"/>
      <c r="M156" s="39"/>
      <c r="N156" s="12"/>
      <c r="O156" s="52"/>
    </row>
    <row r="157" spans="1:15" ht="26.25" customHeight="1" x14ac:dyDescent="0.2">
      <c r="A157" s="13"/>
      <c r="B157" s="16"/>
      <c r="C157" s="9"/>
      <c r="D157" s="11"/>
      <c r="E157" s="11"/>
      <c r="F157" s="15"/>
      <c r="G157" s="15"/>
      <c r="H157" s="9"/>
      <c r="I157" s="44"/>
      <c r="J157" s="9"/>
      <c r="K157" s="12"/>
      <c r="L157" s="9"/>
      <c r="M157" s="39"/>
      <c r="N157" s="12"/>
      <c r="O157" s="52"/>
    </row>
    <row r="158" spans="1:15" ht="26.25" customHeight="1" x14ac:dyDescent="0.2">
      <c r="A158" s="13"/>
      <c r="B158" s="16"/>
      <c r="C158" s="9"/>
      <c r="D158" s="11"/>
      <c r="E158" s="11"/>
      <c r="F158" s="15"/>
      <c r="G158" s="15"/>
      <c r="H158" s="9"/>
      <c r="I158" s="44"/>
      <c r="J158" s="9"/>
      <c r="K158" s="12"/>
      <c r="L158" s="9"/>
      <c r="M158" s="39"/>
      <c r="N158" s="12"/>
      <c r="O158" s="52"/>
    </row>
    <row r="159" spans="1:15" ht="26.25" customHeight="1" x14ac:dyDescent="0.2">
      <c r="A159" s="13"/>
      <c r="B159" s="16"/>
      <c r="C159" s="9"/>
      <c r="D159" s="11"/>
      <c r="E159" s="11"/>
      <c r="F159" s="15"/>
      <c r="G159" s="15"/>
      <c r="H159" s="9"/>
      <c r="I159" s="44"/>
      <c r="J159" s="9"/>
      <c r="K159" s="12"/>
      <c r="L159" s="9"/>
      <c r="M159" s="39"/>
      <c r="N159" s="12"/>
      <c r="O159" s="52"/>
    </row>
    <row r="160" spans="1:15" ht="26.25" customHeight="1" x14ac:dyDescent="0.2">
      <c r="A160" s="13"/>
      <c r="B160" s="16"/>
      <c r="C160" s="9"/>
      <c r="D160" s="11"/>
      <c r="E160" s="11"/>
      <c r="F160" s="15"/>
      <c r="G160" s="15"/>
      <c r="H160" s="9"/>
      <c r="I160" s="44"/>
      <c r="J160" s="9"/>
      <c r="K160" s="12"/>
      <c r="L160" s="9"/>
      <c r="M160" s="39"/>
      <c r="N160" s="12"/>
      <c r="O160" s="52"/>
    </row>
    <row r="161" spans="1:15" ht="26.25" customHeight="1" x14ac:dyDescent="0.2">
      <c r="A161" s="13"/>
      <c r="B161" s="16"/>
      <c r="C161" s="9"/>
      <c r="D161" s="11"/>
      <c r="E161" s="11"/>
      <c r="F161" s="15"/>
      <c r="G161" s="15"/>
      <c r="H161" s="9"/>
      <c r="I161" s="44"/>
      <c r="J161" s="9"/>
      <c r="K161" s="12"/>
      <c r="L161" s="9"/>
      <c r="M161" s="39"/>
      <c r="N161" s="12"/>
      <c r="O161" s="52"/>
    </row>
    <row r="162" spans="1:15" ht="26.25" customHeight="1" x14ac:dyDescent="0.2">
      <c r="A162" s="13"/>
      <c r="B162" s="16"/>
      <c r="C162" s="9"/>
      <c r="D162" s="11"/>
      <c r="E162" s="11"/>
      <c r="F162" s="15"/>
      <c r="G162" s="15"/>
      <c r="H162" s="9"/>
      <c r="I162" s="44"/>
      <c r="J162" s="9"/>
      <c r="K162" s="12"/>
      <c r="L162" s="9"/>
      <c r="M162" s="39"/>
      <c r="N162" s="12"/>
      <c r="O162" s="52"/>
    </row>
    <row r="163" spans="1:15" ht="26.25" customHeight="1" x14ac:dyDescent="0.2">
      <c r="A163" s="13"/>
      <c r="B163" s="16"/>
      <c r="C163" s="9"/>
      <c r="D163" s="11"/>
      <c r="E163" s="11"/>
      <c r="F163" s="15"/>
      <c r="G163" s="15"/>
      <c r="H163" s="9"/>
      <c r="I163" s="44"/>
      <c r="J163" s="9"/>
      <c r="K163" s="12"/>
      <c r="L163" s="9"/>
      <c r="M163" s="39"/>
      <c r="N163" s="12"/>
      <c r="O163" s="52"/>
    </row>
    <row r="164" spans="1:15" ht="26.25" customHeight="1" x14ac:dyDescent="0.2">
      <c r="A164" s="13"/>
      <c r="B164" s="16"/>
      <c r="C164" s="9"/>
      <c r="D164" s="11"/>
      <c r="E164" s="11"/>
      <c r="F164" s="15"/>
      <c r="G164" s="15"/>
      <c r="H164" s="9"/>
      <c r="I164" s="44"/>
      <c r="J164" s="9"/>
      <c r="K164" s="12"/>
      <c r="L164" s="9"/>
      <c r="M164" s="39"/>
      <c r="N164" s="12"/>
      <c r="O164" s="52"/>
    </row>
    <row r="165" spans="1:15" ht="26.25" customHeight="1" x14ac:dyDescent="0.2">
      <c r="A165" s="13"/>
      <c r="B165" s="16"/>
      <c r="C165" s="9"/>
      <c r="D165" s="11"/>
      <c r="E165" s="11"/>
      <c r="F165" s="15"/>
      <c r="G165" s="15"/>
      <c r="H165" s="9"/>
      <c r="I165" s="44"/>
      <c r="J165" s="9"/>
      <c r="K165" s="12"/>
      <c r="L165" s="9"/>
      <c r="M165" s="39"/>
      <c r="N165" s="12"/>
      <c r="O165" s="52"/>
    </row>
    <row r="166" spans="1:15" ht="26.25" customHeight="1" x14ac:dyDescent="0.2">
      <c r="A166" s="13"/>
      <c r="B166" s="16"/>
      <c r="C166" s="9"/>
      <c r="D166" s="11"/>
      <c r="E166" s="11"/>
      <c r="F166" s="15"/>
      <c r="G166" s="15"/>
      <c r="H166" s="9"/>
      <c r="I166" s="44"/>
      <c r="J166" s="9"/>
      <c r="K166" s="12"/>
      <c r="L166" s="9"/>
      <c r="M166" s="39"/>
      <c r="N166" s="12"/>
      <c r="O166" s="52"/>
    </row>
    <row r="167" spans="1:15" ht="26.25" customHeight="1" x14ac:dyDescent="0.2">
      <c r="A167" s="13"/>
      <c r="B167" s="16"/>
      <c r="C167" s="9"/>
      <c r="D167" s="11"/>
      <c r="E167" s="11"/>
      <c r="F167" s="15"/>
      <c r="G167" s="15"/>
      <c r="H167" s="9"/>
      <c r="I167" s="44"/>
      <c r="J167" s="9"/>
      <c r="K167" s="12"/>
      <c r="L167" s="9"/>
      <c r="M167" s="39"/>
      <c r="N167" s="12"/>
      <c r="O167" s="52"/>
    </row>
    <row r="168" spans="1:15" ht="26.25" customHeight="1" x14ac:dyDescent="0.2">
      <c r="A168" s="13"/>
      <c r="B168" s="16"/>
      <c r="C168" s="9"/>
      <c r="D168" s="11"/>
      <c r="E168" s="11"/>
      <c r="F168" s="15"/>
      <c r="G168" s="15"/>
      <c r="H168" s="9"/>
      <c r="I168" s="44"/>
      <c r="J168" s="9"/>
      <c r="K168" s="12"/>
      <c r="L168" s="9"/>
      <c r="M168" s="39"/>
      <c r="N168" s="12"/>
      <c r="O168" s="52"/>
    </row>
    <row r="169" spans="1:15" ht="26.25" customHeight="1" x14ac:dyDescent="0.2">
      <c r="A169" s="13"/>
      <c r="B169" s="16"/>
      <c r="C169" s="9"/>
      <c r="D169" s="11"/>
      <c r="E169" s="11"/>
      <c r="F169" s="15"/>
      <c r="G169" s="15"/>
      <c r="H169" s="9"/>
      <c r="I169" s="44"/>
      <c r="J169" s="9"/>
      <c r="K169" s="12"/>
      <c r="L169" s="9"/>
      <c r="M169" s="39"/>
      <c r="N169" s="12"/>
      <c r="O169" s="52"/>
    </row>
    <row r="170" spans="1:15" ht="26.25" customHeight="1" x14ac:dyDescent="0.2">
      <c r="A170" s="13"/>
      <c r="B170" s="16"/>
      <c r="C170" s="9"/>
      <c r="D170" s="11"/>
      <c r="E170" s="11"/>
      <c r="F170" s="15"/>
      <c r="G170" s="15"/>
      <c r="H170" s="9"/>
      <c r="I170" s="44"/>
      <c r="J170" s="9"/>
      <c r="K170" s="12"/>
      <c r="L170" s="9"/>
      <c r="M170" s="39"/>
      <c r="N170" s="12"/>
      <c r="O170" s="52"/>
    </row>
    <row r="171" spans="1:15" ht="26.25" customHeight="1" x14ac:dyDescent="0.2">
      <c r="A171" s="13"/>
      <c r="B171" s="16"/>
      <c r="C171" s="9"/>
      <c r="D171" s="11"/>
      <c r="E171" s="11"/>
      <c r="F171" s="15"/>
      <c r="G171" s="15"/>
      <c r="H171" s="9"/>
      <c r="I171" s="44"/>
      <c r="J171" s="9"/>
      <c r="K171" s="12"/>
      <c r="L171" s="9"/>
      <c r="M171" s="39"/>
      <c r="N171" s="12"/>
      <c r="O171" s="52"/>
    </row>
    <row r="172" spans="1:15" ht="26.25" customHeight="1" x14ac:dyDescent="0.2">
      <c r="A172" s="13"/>
      <c r="B172" s="16"/>
      <c r="C172" s="9"/>
      <c r="D172" s="11"/>
      <c r="E172" s="11"/>
      <c r="F172" s="15"/>
      <c r="G172" s="15"/>
      <c r="H172" s="9"/>
      <c r="I172" s="44"/>
      <c r="J172" s="9"/>
      <c r="K172" s="12"/>
      <c r="L172" s="9"/>
      <c r="M172" s="39"/>
      <c r="N172" s="12"/>
      <c r="O172" s="52"/>
    </row>
    <row r="173" spans="1:15" ht="26.25" customHeight="1" x14ac:dyDescent="0.2">
      <c r="A173" s="13"/>
      <c r="B173" s="16"/>
      <c r="C173" s="9"/>
      <c r="D173" s="11"/>
      <c r="E173" s="11"/>
      <c r="F173" s="15"/>
      <c r="G173" s="15"/>
      <c r="H173" s="9"/>
      <c r="I173" s="44"/>
      <c r="J173" s="9"/>
      <c r="K173" s="12"/>
      <c r="L173" s="9"/>
      <c r="M173" s="39"/>
      <c r="N173" s="12"/>
      <c r="O173" s="52"/>
    </row>
    <row r="174" spans="1:15" ht="26.25" customHeight="1" x14ac:dyDescent="0.2">
      <c r="A174" s="13"/>
      <c r="B174" s="16"/>
      <c r="C174" s="9"/>
      <c r="D174" s="11"/>
      <c r="E174" s="11"/>
      <c r="F174" s="15"/>
      <c r="G174" s="15"/>
      <c r="H174" s="9"/>
      <c r="I174" s="44"/>
      <c r="J174" s="9"/>
      <c r="K174" s="12"/>
      <c r="L174" s="9"/>
      <c r="M174" s="39"/>
      <c r="N174" s="12"/>
      <c r="O174" s="52"/>
    </row>
    <row r="175" spans="1:15" ht="26.25" customHeight="1" x14ac:dyDescent="0.2">
      <c r="A175" s="13"/>
      <c r="B175" s="16"/>
      <c r="C175" s="9"/>
      <c r="D175" s="11"/>
      <c r="E175" s="11"/>
      <c r="F175" s="15"/>
      <c r="G175" s="15"/>
      <c r="H175" s="9"/>
      <c r="I175" s="44"/>
      <c r="J175" s="9"/>
      <c r="K175" s="12"/>
      <c r="L175" s="9"/>
      <c r="M175" s="39"/>
      <c r="N175" s="12"/>
      <c r="O175" s="52"/>
    </row>
    <row r="176" spans="1:15" ht="26.25" customHeight="1" x14ac:dyDescent="0.2">
      <c r="A176" s="13"/>
      <c r="B176" s="16"/>
      <c r="C176" s="9"/>
      <c r="D176" s="11"/>
      <c r="E176" s="11"/>
      <c r="F176" s="15"/>
      <c r="G176" s="15"/>
      <c r="H176" s="9"/>
      <c r="I176" s="44"/>
      <c r="J176" s="9"/>
      <c r="K176" s="12"/>
      <c r="L176" s="9"/>
      <c r="M176" s="39"/>
      <c r="N176" s="12"/>
      <c r="O176" s="52"/>
    </row>
    <row r="177" spans="1:15" ht="26.25" customHeight="1" x14ac:dyDescent="0.2">
      <c r="A177" s="13"/>
      <c r="B177" s="16"/>
      <c r="C177" s="9"/>
      <c r="D177" s="11"/>
      <c r="E177" s="11"/>
      <c r="F177" s="15"/>
      <c r="G177" s="15"/>
      <c r="H177" s="9"/>
      <c r="I177" s="44"/>
      <c r="J177" s="9"/>
      <c r="K177" s="12"/>
      <c r="L177" s="9"/>
      <c r="M177" s="39"/>
      <c r="N177" s="12"/>
      <c r="O177" s="52"/>
    </row>
    <row r="178" spans="1:15" ht="26.25" customHeight="1" x14ac:dyDescent="0.2">
      <c r="A178" s="13"/>
      <c r="B178" s="16"/>
      <c r="C178" s="9"/>
      <c r="D178" s="11"/>
      <c r="E178" s="11"/>
      <c r="F178" s="15"/>
      <c r="G178" s="15"/>
      <c r="H178" s="9"/>
      <c r="I178" s="44"/>
      <c r="J178" s="9"/>
      <c r="K178" s="12"/>
      <c r="L178" s="9"/>
      <c r="M178" s="39"/>
      <c r="N178" s="12"/>
      <c r="O178" s="52"/>
    </row>
    <row r="179" spans="1:15" ht="26.25" customHeight="1" x14ac:dyDescent="0.2">
      <c r="A179" s="13"/>
      <c r="B179" s="16"/>
      <c r="C179" s="9"/>
      <c r="D179" s="11"/>
      <c r="E179" s="11"/>
      <c r="F179" s="15"/>
      <c r="G179" s="15"/>
      <c r="H179" s="9"/>
      <c r="I179" s="44"/>
      <c r="J179" s="9"/>
      <c r="K179" s="12"/>
      <c r="L179" s="9"/>
      <c r="M179" s="39"/>
      <c r="N179" s="12"/>
      <c r="O179" s="52"/>
    </row>
    <row r="180" spans="1:15" ht="26.25" customHeight="1" x14ac:dyDescent="0.2">
      <c r="A180" s="13"/>
      <c r="B180" s="16"/>
      <c r="C180" s="9"/>
      <c r="D180" s="11"/>
      <c r="E180" s="11"/>
      <c r="F180" s="15"/>
      <c r="G180" s="15"/>
      <c r="H180" s="9"/>
      <c r="I180" s="44"/>
      <c r="J180" s="9"/>
      <c r="K180" s="12"/>
      <c r="L180" s="9"/>
      <c r="M180" s="39"/>
      <c r="N180" s="12"/>
      <c r="O180" s="52"/>
    </row>
    <row r="181" spans="1:15" ht="26.25" customHeight="1" x14ac:dyDescent="0.2">
      <c r="A181" s="13"/>
      <c r="B181" s="16"/>
      <c r="C181" s="9"/>
      <c r="D181" s="11"/>
      <c r="E181" s="11"/>
      <c r="F181" s="15"/>
      <c r="G181" s="15"/>
      <c r="H181" s="9"/>
      <c r="I181" s="44"/>
      <c r="J181" s="9"/>
      <c r="K181" s="12"/>
      <c r="L181" s="9"/>
      <c r="M181" s="39"/>
      <c r="N181" s="12"/>
      <c r="O181" s="52"/>
    </row>
    <row r="182" spans="1:15" ht="26.25" customHeight="1" x14ac:dyDescent="0.2">
      <c r="A182" s="13"/>
      <c r="B182" s="16"/>
      <c r="C182" s="9"/>
      <c r="D182" s="11"/>
      <c r="E182" s="11"/>
      <c r="F182" s="15"/>
      <c r="G182" s="15"/>
      <c r="H182" s="9"/>
      <c r="I182" s="44"/>
      <c r="J182" s="9"/>
      <c r="K182" s="12"/>
      <c r="L182" s="9"/>
      <c r="M182" s="39"/>
      <c r="N182" s="12"/>
      <c r="O182" s="52"/>
    </row>
    <row r="183" spans="1:15" ht="26.25" customHeight="1" x14ac:dyDescent="0.2">
      <c r="A183" s="13"/>
      <c r="B183" s="16"/>
      <c r="C183" s="9"/>
      <c r="D183" s="11"/>
      <c r="E183" s="11"/>
      <c r="F183" s="15"/>
      <c r="G183" s="15"/>
      <c r="H183" s="9"/>
      <c r="I183" s="44"/>
      <c r="J183" s="9"/>
      <c r="K183" s="12"/>
      <c r="L183" s="9"/>
      <c r="M183" s="39"/>
      <c r="N183" s="12"/>
      <c r="O183" s="52"/>
    </row>
    <row r="184" spans="1:15" ht="26.25" customHeight="1" x14ac:dyDescent="0.2">
      <c r="A184" s="13"/>
      <c r="B184" s="16"/>
      <c r="C184" s="9"/>
      <c r="D184" s="11"/>
      <c r="E184" s="11"/>
      <c r="F184" s="15"/>
      <c r="G184" s="15"/>
      <c r="H184" s="9"/>
      <c r="I184" s="44"/>
      <c r="J184" s="9"/>
      <c r="K184" s="12"/>
      <c r="L184" s="9"/>
      <c r="M184" s="39"/>
      <c r="N184" s="12"/>
      <c r="O184" s="52"/>
    </row>
    <row r="185" spans="1:15" ht="26.25" customHeight="1" x14ac:dyDescent="0.2">
      <c r="A185" s="13"/>
      <c r="B185" s="16"/>
      <c r="C185" s="9"/>
      <c r="D185" s="11"/>
      <c r="E185" s="11"/>
      <c r="F185" s="15"/>
      <c r="G185" s="15"/>
      <c r="H185" s="9"/>
      <c r="I185" s="44"/>
      <c r="J185" s="9"/>
      <c r="K185" s="12"/>
      <c r="L185" s="9"/>
      <c r="M185" s="39"/>
      <c r="N185" s="12"/>
      <c r="O185" s="52"/>
    </row>
    <row r="186" spans="1:15" ht="26.25" customHeight="1" x14ac:dyDescent="0.2">
      <c r="A186" s="13"/>
      <c r="B186" s="16"/>
      <c r="C186" s="9"/>
      <c r="D186" s="11"/>
      <c r="E186" s="11"/>
      <c r="F186" s="15"/>
      <c r="G186" s="15"/>
      <c r="H186" s="9"/>
      <c r="I186" s="44"/>
      <c r="J186" s="9"/>
      <c r="K186" s="12"/>
      <c r="L186" s="9"/>
      <c r="M186" s="39"/>
      <c r="N186" s="12"/>
      <c r="O186" s="52"/>
    </row>
    <row r="187" spans="1:15" ht="26.25" customHeight="1" x14ac:dyDescent="0.2">
      <c r="A187" s="13"/>
      <c r="B187" s="16"/>
      <c r="C187" s="9"/>
      <c r="D187" s="11"/>
      <c r="E187" s="11"/>
      <c r="F187" s="15"/>
      <c r="G187" s="15"/>
      <c r="H187" s="9"/>
      <c r="I187" s="44"/>
      <c r="J187" s="9"/>
      <c r="K187" s="12"/>
      <c r="L187" s="9"/>
      <c r="M187" s="39"/>
      <c r="N187" s="12"/>
      <c r="O187" s="52"/>
    </row>
    <row r="188" spans="1:15" ht="26.25" customHeight="1" x14ac:dyDescent="0.2">
      <c r="A188" s="13"/>
      <c r="B188" s="16"/>
      <c r="C188" s="9"/>
      <c r="D188" s="11"/>
      <c r="E188" s="11"/>
      <c r="F188" s="15"/>
      <c r="G188" s="15"/>
      <c r="H188" s="9"/>
      <c r="I188" s="44"/>
      <c r="J188" s="9"/>
      <c r="K188" s="12"/>
      <c r="L188" s="9"/>
      <c r="M188" s="39"/>
      <c r="N188" s="12"/>
      <c r="O188" s="52"/>
    </row>
    <row r="189" spans="1:15" ht="26.25" customHeight="1" x14ac:dyDescent="0.2">
      <c r="A189" s="13"/>
      <c r="B189" s="16"/>
      <c r="C189" s="9"/>
      <c r="D189" s="11"/>
      <c r="E189" s="11"/>
      <c r="F189" s="15"/>
      <c r="G189" s="15"/>
      <c r="H189" s="9"/>
      <c r="I189" s="44"/>
      <c r="J189" s="9"/>
      <c r="K189" s="12"/>
      <c r="L189" s="9"/>
      <c r="M189" s="39"/>
      <c r="N189" s="12"/>
      <c r="O189" s="52"/>
    </row>
    <row r="190" spans="1:15" ht="26.25" customHeight="1" x14ac:dyDescent="0.2">
      <c r="A190" s="13"/>
      <c r="B190" s="16"/>
      <c r="C190" s="9"/>
      <c r="D190" s="11"/>
      <c r="E190" s="11"/>
      <c r="F190" s="15"/>
      <c r="G190" s="15"/>
      <c r="H190" s="9"/>
      <c r="I190" s="44"/>
      <c r="J190" s="9"/>
      <c r="K190" s="12"/>
      <c r="L190" s="9"/>
      <c r="M190" s="39"/>
      <c r="N190" s="12"/>
      <c r="O190" s="52"/>
    </row>
    <row r="191" spans="1:15" ht="26.25" customHeight="1" x14ac:dyDescent="0.2">
      <c r="A191" s="13"/>
      <c r="B191" s="16"/>
      <c r="C191" s="9"/>
      <c r="D191" s="11"/>
      <c r="E191" s="11"/>
      <c r="F191" s="15"/>
      <c r="G191" s="15"/>
      <c r="H191" s="9"/>
      <c r="I191" s="44"/>
      <c r="J191" s="9"/>
      <c r="K191" s="12"/>
      <c r="L191" s="9"/>
      <c r="M191" s="39"/>
      <c r="N191" s="12"/>
      <c r="O191" s="52"/>
    </row>
    <row r="192" spans="1:15" ht="26.25" customHeight="1" x14ac:dyDescent="0.2">
      <c r="A192" s="13"/>
      <c r="B192" s="16"/>
      <c r="C192" s="9"/>
      <c r="D192" s="11"/>
      <c r="E192" s="11"/>
      <c r="F192" s="15"/>
      <c r="G192" s="15"/>
      <c r="H192" s="9"/>
      <c r="I192" s="44"/>
      <c r="J192" s="9"/>
      <c r="K192" s="12"/>
      <c r="L192" s="9"/>
      <c r="M192" s="39"/>
      <c r="N192" s="12"/>
      <c r="O192" s="52"/>
    </row>
    <row r="193" spans="1:15" ht="26.25" customHeight="1" x14ac:dyDescent="0.2">
      <c r="A193" s="13"/>
      <c r="B193" s="16"/>
      <c r="C193" s="9"/>
      <c r="D193" s="11"/>
      <c r="E193" s="11"/>
      <c r="F193" s="15"/>
      <c r="G193" s="15"/>
      <c r="H193" s="9"/>
      <c r="I193" s="44"/>
      <c r="J193" s="9"/>
      <c r="K193" s="12"/>
      <c r="L193" s="9"/>
      <c r="M193" s="39"/>
      <c r="N193" s="12"/>
      <c r="O193" s="52"/>
    </row>
    <row r="194" spans="1:15" ht="26.25" customHeight="1" x14ac:dyDescent="0.2">
      <c r="A194" s="13"/>
      <c r="B194" s="16"/>
      <c r="C194" s="9"/>
      <c r="D194" s="11"/>
      <c r="E194" s="11"/>
      <c r="F194" s="15"/>
      <c r="G194" s="15"/>
      <c r="H194" s="9"/>
      <c r="I194" s="44"/>
      <c r="J194" s="9"/>
      <c r="K194" s="12"/>
      <c r="L194" s="9"/>
      <c r="M194" s="39"/>
      <c r="N194" s="12"/>
      <c r="O194" s="52"/>
    </row>
    <row r="195" spans="1:15" ht="26.25" customHeight="1" x14ac:dyDescent="0.2">
      <c r="A195" s="13"/>
      <c r="B195" s="16"/>
      <c r="C195" s="9"/>
      <c r="D195" s="11"/>
      <c r="E195" s="11"/>
      <c r="F195" s="15"/>
      <c r="G195" s="15"/>
      <c r="H195" s="9"/>
      <c r="I195" s="44"/>
      <c r="J195" s="9"/>
      <c r="K195" s="12"/>
      <c r="L195" s="9"/>
      <c r="M195" s="39"/>
      <c r="N195" s="12"/>
      <c r="O195" s="52"/>
    </row>
    <row r="196" spans="1:15" ht="26.25" customHeight="1" x14ac:dyDescent="0.2">
      <c r="A196" s="13"/>
      <c r="B196" s="16"/>
      <c r="C196" s="9"/>
      <c r="D196" s="11"/>
      <c r="E196" s="11"/>
      <c r="F196" s="15"/>
      <c r="G196" s="15"/>
      <c r="H196" s="9"/>
      <c r="I196" s="44"/>
      <c r="J196" s="9"/>
      <c r="K196" s="12"/>
      <c r="L196" s="9"/>
      <c r="M196" s="39"/>
      <c r="N196" s="12"/>
      <c r="O196" s="52"/>
    </row>
    <row r="197" spans="1:15" ht="26.25" customHeight="1" x14ac:dyDescent="0.2">
      <c r="A197" s="13"/>
      <c r="B197" s="16"/>
      <c r="C197" s="9"/>
      <c r="D197" s="11"/>
      <c r="E197" s="11"/>
      <c r="F197" s="15"/>
      <c r="G197" s="15"/>
      <c r="H197" s="9"/>
      <c r="I197" s="44"/>
      <c r="J197" s="9"/>
      <c r="K197" s="12"/>
      <c r="L197" s="9"/>
      <c r="M197" s="39"/>
      <c r="N197" s="12"/>
      <c r="O197" s="52"/>
    </row>
    <row r="198" spans="1:15" ht="26.25" customHeight="1" x14ac:dyDescent="0.2">
      <c r="A198" s="13"/>
      <c r="B198" s="16"/>
      <c r="C198" s="9"/>
      <c r="D198" s="11"/>
      <c r="E198" s="11"/>
      <c r="F198" s="15"/>
      <c r="G198" s="15"/>
      <c r="H198" s="9"/>
      <c r="I198" s="44"/>
      <c r="J198" s="9"/>
      <c r="K198" s="12"/>
      <c r="L198" s="9"/>
      <c r="M198" s="39"/>
      <c r="N198" s="12"/>
      <c r="O198" s="52"/>
    </row>
    <row r="199" spans="1:15" ht="26.25" customHeight="1" x14ac:dyDescent="0.2">
      <c r="A199" s="13"/>
      <c r="B199" s="16"/>
      <c r="C199" s="9"/>
      <c r="D199" s="11"/>
      <c r="E199" s="11"/>
      <c r="F199" s="15"/>
      <c r="G199" s="15"/>
      <c r="H199" s="9"/>
      <c r="I199" s="44"/>
      <c r="J199" s="9"/>
      <c r="K199" s="12"/>
      <c r="L199" s="9"/>
      <c r="M199" s="39"/>
      <c r="N199" s="12"/>
      <c r="O199" s="52"/>
    </row>
    <row r="200" spans="1:15" ht="26.25" customHeight="1" x14ac:dyDescent="0.2">
      <c r="A200" s="13"/>
      <c r="B200" s="16"/>
      <c r="C200" s="9"/>
      <c r="D200" s="11"/>
      <c r="E200" s="11"/>
      <c r="F200" s="15"/>
      <c r="G200" s="15"/>
      <c r="H200" s="9"/>
      <c r="I200" s="44"/>
      <c r="J200" s="9"/>
      <c r="K200" s="12"/>
      <c r="L200" s="9"/>
      <c r="M200" s="39"/>
      <c r="N200" s="12"/>
      <c r="O200" s="52"/>
    </row>
    <row r="201" spans="1:15" ht="26.25" customHeight="1" x14ac:dyDescent="0.2">
      <c r="A201" s="13"/>
      <c r="B201" s="16"/>
      <c r="C201" s="9"/>
      <c r="D201" s="11"/>
      <c r="E201" s="11"/>
      <c r="F201" s="15"/>
      <c r="G201" s="15"/>
      <c r="H201" s="9"/>
      <c r="I201" s="44"/>
      <c r="J201" s="9"/>
      <c r="K201" s="12"/>
      <c r="L201" s="9"/>
      <c r="M201" s="39"/>
      <c r="N201" s="12"/>
      <c r="O201" s="52"/>
    </row>
    <row r="202" spans="1:15" ht="26.25" customHeight="1" x14ac:dyDescent="0.2">
      <c r="A202" s="13"/>
      <c r="B202" s="16"/>
      <c r="C202" s="9"/>
      <c r="D202" s="11"/>
      <c r="E202" s="11"/>
      <c r="F202" s="15"/>
      <c r="G202" s="15"/>
      <c r="H202" s="9"/>
      <c r="I202" s="44"/>
      <c r="J202" s="9"/>
      <c r="K202" s="12"/>
      <c r="L202" s="9"/>
      <c r="M202" s="39"/>
      <c r="N202" s="12"/>
      <c r="O202" s="52"/>
    </row>
    <row r="203" spans="1:15" ht="26.25" customHeight="1" x14ac:dyDescent="0.2">
      <c r="A203" s="13"/>
      <c r="B203" s="16"/>
      <c r="C203" s="9"/>
      <c r="D203" s="11"/>
      <c r="E203" s="11"/>
      <c r="F203" s="15"/>
      <c r="G203" s="15"/>
      <c r="H203" s="9"/>
      <c r="I203" s="44"/>
      <c r="J203" s="9"/>
      <c r="K203" s="12"/>
      <c r="L203" s="9"/>
      <c r="M203" s="39"/>
      <c r="N203" s="12"/>
      <c r="O203" s="52"/>
    </row>
    <row r="204" spans="1:15" ht="26.25" customHeight="1" x14ac:dyDescent="0.2">
      <c r="A204" s="13"/>
      <c r="B204" s="16"/>
      <c r="C204" s="9"/>
      <c r="D204" s="11"/>
      <c r="E204" s="11"/>
      <c r="F204" s="15"/>
      <c r="G204" s="15"/>
      <c r="H204" s="9"/>
      <c r="I204" s="44"/>
      <c r="J204" s="9"/>
      <c r="K204" s="12"/>
      <c r="L204" s="9"/>
      <c r="M204" s="39"/>
      <c r="N204" s="12"/>
      <c r="O204" s="52"/>
    </row>
    <row r="205" spans="1:15" ht="26.25" customHeight="1" x14ac:dyDescent="0.2">
      <c r="A205" s="13"/>
      <c r="B205" s="16"/>
      <c r="C205" s="9"/>
      <c r="D205" s="11"/>
      <c r="E205" s="11"/>
      <c r="F205" s="15"/>
      <c r="G205" s="15"/>
      <c r="H205" s="9"/>
      <c r="I205" s="44"/>
      <c r="J205" s="9"/>
      <c r="K205" s="12"/>
      <c r="L205" s="9"/>
      <c r="M205" s="39"/>
      <c r="N205" s="12"/>
      <c r="O205" s="52"/>
    </row>
    <row r="206" spans="1:15" ht="26.25" customHeight="1" x14ac:dyDescent="0.2">
      <c r="A206" s="13"/>
      <c r="B206" s="16"/>
      <c r="C206" s="9"/>
      <c r="D206" s="11"/>
      <c r="E206" s="11"/>
      <c r="F206" s="15"/>
      <c r="G206" s="15"/>
      <c r="H206" s="9"/>
      <c r="I206" s="44"/>
      <c r="J206" s="9"/>
      <c r="K206" s="12"/>
      <c r="L206" s="9"/>
      <c r="M206" s="39"/>
      <c r="N206" s="12"/>
      <c r="O206" s="52"/>
    </row>
    <row r="207" spans="1:15" ht="26.25" customHeight="1" x14ac:dyDescent="0.2">
      <c r="A207" s="13"/>
      <c r="B207" s="16"/>
      <c r="C207" s="9"/>
      <c r="D207" s="11"/>
      <c r="E207" s="11"/>
      <c r="F207" s="15"/>
      <c r="G207" s="15"/>
      <c r="H207" s="9"/>
      <c r="I207" s="44"/>
      <c r="J207" s="9"/>
      <c r="K207" s="12"/>
      <c r="L207" s="9"/>
      <c r="M207" s="39"/>
      <c r="N207" s="12"/>
      <c r="O207" s="52"/>
    </row>
    <row r="208" spans="1:15" ht="26.25" customHeight="1" x14ac:dyDescent="0.2">
      <c r="A208" s="13"/>
      <c r="B208" s="16"/>
      <c r="C208" s="9"/>
      <c r="D208" s="11"/>
      <c r="E208" s="11"/>
      <c r="F208" s="15"/>
      <c r="G208" s="15"/>
      <c r="H208" s="9"/>
      <c r="I208" s="44"/>
      <c r="J208" s="9"/>
      <c r="K208" s="12"/>
      <c r="L208" s="9"/>
      <c r="M208" s="39"/>
      <c r="N208" s="12"/>
      <c r="O208" s="52"/>
    </row>
    <row r="209" spans="1:15" ht="26.25" customHeight="1" x14ac:dyDescent="0.2">
      <c r="A209" s="13"/>
      <c r="B209" s="16"/>
      <c r="C209" s="9"/>
      <c r="D209" s="11"/>
      <c r="E209" s="11"/>
      <c r="F209" s="15"/>
      <c r="G209" s="15"/>
      <c r="H209" s="9"/>
      <c r="I209" s="44"/>
      <c r="J209" s="9"/>
      <c r="K209" s="12"/>
      <c r="L209" s="9"/>
      <c r="M209" s="39"/>
      <c r="N209" s="12"/>
      <c r="O209" s="52"/>
    </row>
    <row r="210" spans="1:15" ht="26.25" customHeight="1" x14ac:dyDescent="0.2">
      <c r="A210" s="13"/>
      <c r="B210" s="16"/>
      <c r="C210" s="9"/>
      <c r="D210" s="11"/>
      <c r="E210" s="11"/>
      <c r="F210" s="15"/>
      <c r="G210" s="15"/>
      <c r="H210" s="9"/>
      <c r="I210" s="44"/>
      <c r="J210" s="9"/>
      <c r="K210" s="12"/>
      <c r="L210" s="9"/>
      <c r="M210" s="39"/>
      <c r="N210" s="12"/>
      <c r="O210" s="52"/>
    </row>
    <row r="211" spans="1:15" ht="26.25" customHeight="1" x14ac:dyDescent="0.2">
      <c r="A211" s="13"/>
      <c r="B211" s="16"/>
      <c r="C211" s="9"/>
      <c r="D211" s="11"/>
      <c r="E211" s="11"/>
      <c r="F211" s="15"/>
      <c r="G211" s="15"/>
      <c r="H211" s="9"/>
      <c r="I211" s="44"/>
      <c r="J211" s="9"/>
      <c r="K211" s="12"/>
      <c r="L211" s="9"/>
      <c r="M211" s="39"/>
      <c r="N211" s="12"/>
      <c r="O211" s="52"/>
    </row>
    <row r="212" spans="1:15" ht="26.25" customHeight="1" x14ac:dyDescent="0.2">
      <c r="A212" s="13"/>
      <c r="B212" s="16"/>
      <c r="C212" s="9"/>
      <c r="D212" s="11"/>
      <c r="E212" s="11"/>
      <c r="F212" s="15"/>
      <c r="G212" s="15"/>
      <c r="H212" s="9"/>
      <c r="I212" s="44"/>
      <c r="J212" s="9"/>
      <c r="K212" s="12"/>
      <c r="L212" s="9"/>
      <c r="M212" s="39"/>
      <c r="N212" s="12"/>
      <c r="O212" s="52"/>
    </row>
    <row r="213" spans="1:15" ht="26.25" customHeight="1" x14ac:dyDescent="0.2">
      <c r="A213" s="13"/>
      <c r="B213" s="16"/>
      <c r="C213" s="9"/>
      <c r="D213" s="11"/>
      <c r="E213" s="11"/>
      <c r="F213" s="15"/>
      <c r="G213" s="15"/>
      <c r="H213" s="9"/>
      <c r="I213" s="44"/>
      <c r="J213" s="9"/>
      <c r="K213" s="12"/>
      <c r="L213" s="9"/>
      <c r="M213" s="39"/>
      <c r="N213" s="12"/>
      <c r="O213" s="52"/>
    </row>
    <row r="214" spans="1:15" ht="26.25" customHeight="1" x14ac:dyDescent="0.2">
      <c r="A214" s="13"/>
      <c r="B214" s="16"/>
      <c r="C214" s="9"/>
      <c r="D214" s="11"/>
      <c r="E214" s="11"/>
      <c r="F214" s="15"/>
      <c r="G214" s="15"/>
      <c r="H214" s="9"/>
      <c r="I214" s="44"/>
      <c r="J214" s="9"/>
      <c r="K214" s="12"/>
      <c r="L214" s="9"/>
      <c r="M214" s="39"/>
      <c r="N214" s="12"/>
      <c r="O214" s="52"/>
    </row>
    <row r="215" spans="1:15" ht="26.25" customHeight="1" x14ac:dyDescent="0.2">
      <c r="A215" s="13"/>
      <c r="B215" s="16"/>
      <c r="C215" s="9"/>
      <c r="D215" s="11"/>
      <c r="E215" s="11"/>
      <c r="F215" s="15"/>
      <c r="G215" s="15"/>
      <c r="H215" s="9"/>
      <c r="I215" s="44"/>
      <c r="J215" s="9"/>
      <c r="K215" s="12"/>
      <c r="L215" s="9"/>
      <c r="M215" s="39"/>
      <c r="N215" s="12"/>
      <c r="O215" s="52"/>
    </row>
    <row r="216" spans="1:15" ht="26.25" customHeight="1" x14ac:dyDescent="0.2">
      <c r="A216" s="13"/>
      <c r="B216" s="16"/>
      <c r="C216" s="9"/>
      <c r="D216" s="11"/>
      <c r="E216" s="11"/>
      <c r="F216" s="15"/>
      <c r="G216" s="15"/>
      <c r="H216" s="9"/>
      <c r="I216" s="44"/>
      <c r="J216" s="9"/>
      <c r="K216" s="12"/>
      <c r="L216" s="9"/>
      <c r="M216" s="39"/>
      <c r="N216" s="12"/>
      <c r="O216" s="52"/>
    </row>
    <row r="217" spans="1:15" ht="26.25" customHeight="1" x14ac:dyDescent="0.2">
      <c r="A217" s="13"/>
      <c r="B217" s="16"/>
      <c r="C217" s="9"/>
      <c r="D217" s="11"/>
      <c r="E217" s="11"/>
      <c r="F217" s="15"/>
      <c r="G217" s="15"/>
      <c r="H217" s="9"/>
      <c r="I217" s="44"/>
      <c r="J217" s="9"/>
      <c r="K217" s="12"/>
      <c r="L217" s="9"/>
      <c r="M217" s="39"/>
      <c r="N217" s="12"/>
      <c r="O217" s="52"/>
    </row>
    <row r="218" spans="1:15" ht="26.25" customHeight="1" x14ac:dyDescent="0.2">
      <c r="A218" s="13"/>
      <c r="B218" s="16"/>
      <c r="C218" s="9"/>
      <c r="D218" s="11"/>
      <c r="E218" s="11"/>
      <c r="F218" s="15"/>
      <c r="G218" s="15"/>
      <c r="H218" s="9"/>
      <c r="I218" s="44"/>
      <c r="J218" s="9"/>
      <c r="K218" s="12"/>
      <c r="L218" s="9"/>
      <c r="M218" s="39"/>
      <c r="N218" s="12"/>
      <c r="O218" s="52"/>
    </row>
    <row r="219" spans="1:15" ht="26.25" customHeight="1" x14ac:dyDescent="0.2">
      <c r="A219" s="13"/>
      <c r="B219" s="16"/>
      <c r="C219" s="9"/>
      <c r="D219" s="11"/>
      <c r="E219" s="11"/>
      <c r="F219" s="15"/>
      <c r="G219" s="15"/>
      <c r="H219" s="9"/>
      <c r="I219" s="44"/>
      <c r="J219" s="9"/>
      <c r="K219" s="12"/>
      <c r="L219" s="9"/>
      <c r="M219" s="39"/>
      <c r="N219" s="12"/>
      <c r="O219" s="52"/>
    </row>
    <row r="220" spans="1:15" ht="26.25" customHeight="1" x14ac:dyDescent="0.2">
      <c r="A220" s="13"/>
      <c r="B220" s="16"/>
      <c r="C220" s="9"/>
      <c r="D220" s="11"/>
      <c r="E220" s="11"/>
      <c r="F220" s="15"/>
      <c r="G220" s="15"/>
      <c r="H220" s="9"/>
      <c r="I220" s="44"/>
      <c r="J220" s="9"/>
      <c r="K220" s="12"/>
      <c r="L220" s="9"/>
      <c r="M220" s="39"/>
      <c r="N220" s="12"/>
      <c r="O220" s="52"/>
    </row>
    <row r="221" spans="1:15" ht="26.25" customHeight="1" x14ac:dyDescent="0.2">
      <c r="A221" s="13"/>
      <c r="B221" s="16"/>
      <c r="C221" s="9"/>
      <c r="D221" s="11"/>
      <c r="E221" s="11"/>
      <c r="F221" s="15"/>
      <c r="G221" s="15"/>
      <c r="H221" s="9"/>
      <c r="I221" s="44"/>
      <c r="J221" s="9"/>
      <c r="K221" s="12"/>
      <c r="L221" s="9"/>
      <c r="M221" s="39"/>
      <c r="N221" s="12"/>
      <c r="O221" s="52"/>
    </row>
    <row r="222" spans="1:15" ht="26.25" customHeight="1" x14ac:dyDescent="0.2">
      <c r="A222" s="13"/>
      <c r="B222" s="16"/>
      <c r="C222" s="9"/>
      <c r="D222" s="11"/>
      <c r="E222" s="11"/>
      <c r="F222" s="15"/>
      <c r="G222" s="15"/>
      <c r="H222" s="9"/>
      <c r="I222" s="44"/>
      <c r="J222" s="9"/>
      <c r="K222" s="12"/>
      <c r="L222" s="9"/>
      <c r="M222" s="39"/>
      <c r="N222" s="12"/>
      <c r="O222" s="52"/>
    </row>
    <row r="223" spans="1:15" ht="26.25" customHeight="1" x14ac:dyDescent="0.2">
      <c r="A223" s="13"/>
      <c r="B223" s="16"/>
      <c r="C223" s="9"/>
      <c r="D223" s="11"/>
      <c r="E223" s="11"/>
      <c r="F223" s="15"/>
      <c r="G223" s="15"/>
      <c r="H223" s="9"/>
      <c r="I223" s="44"/>
      <c r="J223" s="9"/>
      <c r="K223" s="12"/>
      <c r="L223" s="9"/>
      <c r="M223" s="39"/>
      <c r="N223" s="12"/>
      <c r="O223" s="52"/>
    </row>
    <row r="224" spans="1:15" ht="26.25" customHeight="1" x14ac:dyDescent="0.2">
      <c r="A224" s="13"/>
      <c r="B224" s="16"/>
      <c r="C224" s="9"/>
      <c r="D224" s="11"/>
      <c r="E224" s="11"/>
      <c r="F224" s="15"/>
      <c r="G224" s="15"/>
      <c r="H224" s="9"/>
      <c r="I224" s="44"/>
      <c r="J224" s="9"/>
      <c r="K224" s="12"/>
      <c r="L224" s="9"/>
      <c r="M224" s="39"/>
      <c r="N224" s="12"/>
      <c r="O224" s="52"/>
    </row>
    <row r="225" spans="1:15" ht="26.25" customHeight="1" x14ac:dyDescent="0.2">
      <c r="A225" s="13"/>
      <c r="B225" s="16"/>
      <c r="C225" s="9"/>
      <c r="D225" s="11"/>
      <c r="E225" s="11"/>
      <c r="F225" s="15"/>
      <c r="G225" s="15"/>
      <c r="H225" s="9"/>
      <c r="I225" s="44"/>
      <c r="J225" s="9"/>
      <c r="K225" s="12"/>
      <c r="L225" s="9"/>
      <c r="M225" s="39"/>
      <c r="N225" s="12"/>
      <c r="O225" s="52"/>
    </row>
    <row r="226" spans="1:15" ht="26.25" customHeight="1" x14ac:dyDescent="0.2">
      <c r="A226" s="13"/>
      <c r="B226" s="16"/>
      <c r="C226" s="9"/>
      <c r="D226" s="11"/>
      <c r="E226" s="11"/>
      <c r="F226" s="15"/>
      <c r="G226" s="15"/>
      <c r="H226" s="9"/>
      <c r="I226" s="44"/>
      <c r="J226" s="9"/>
      <c r="K226" s="12"/>
      <c r="L226" s="9"/>
      <c r="M226" s="39"/>
      <c r="N226" s="12"/>
      <c r="O226" s="52"/>
    </row>
    <row r="227" spans="1:15" ht="26.25" customHeight="1" x14ac:dyDescent="0.2">
      <c r="A227" s="13"/>
      <c r="B227" s="16"/>
      <c r="C227" s="9"/>
      <c r="D227" s="11"/>
      <c r="E227" s="11"/>
      <c r="F227" s="15"/>
      <c r="G227" s="15"/>
      <c r="H227" s="9"/>
      <c r="I227" s="44"/>
      <c r="J227" s="9"/>
      <c r="K227" s="12"/>
      <c r="L227" s="9"/>
      <c r="M227" s="39"/>
      <c r="N227" s="12"/>
      <c r="O227" s="52"/>
    </row>
    <row r="228" spans="1:15" ht="26.25" customHeight="1" x14ac:dyDescent="0.2">
      <c r="A228" s="13"/>
      <c r="B228" s="16"/>
      <c r="C228" s="9"/>
      <c r="D228" s="11"/>
      <c r="E228" s="11"/>
      <c r="F228" s="15"/>
      <c r="G228" s="15"/>
      <c r="H228" s="9"/>
      <c r="I228" s="44"/>
      <c r="J228" s="9"/>
      <c r="K228" s="12"/>
      <c r="L228" s="9"/>
      <c r="M228" s="39"/>
      <c r="N228" s="12"/>
      <c r="O228" s="52"/>
    </row>
    <row r="229" spans="1:15" ht="26.25" customHeight="1" x14ac:dyDescent="0.2">
      <c r="A229" s="13"/>
      <c r="B229" s="16"/>
      <c r="C229" s="9"/>
      <c r="D229" s="11"/>
      <c r="E229" s="11"/>
      <c r="F229" s="15"/>
      <c r="G229" s="15"/>
      <c r="H229" s="9"/>
      <c r="I229" s="44"/>
      <c r="J229" s="9"/>
      <c r="K229" s="12"/>
      <c r="L229" s="9"/>
      <c r="M229" s="39"/>
      <c r="N229" s="12"/>
      <c r="O229" s="52"/>
    </row>
    <row r="230" spans="1:15" ht="26.25" customHeight="1" x14ac:dyDescent="0.2">
      <c r="A230" s="13"/>
      <c r="B230" s="16"/>
      <c r="C230" s="9"/>
      <c r="D230" s="11"/>
      <c r="E230" s="11"/>
      <c r="F230" s="15"/>
      <c r="G230" s="15"/>
      <c r="H230" s="9"/>
      <c r="I230" s="44"/>
      <c r="J230" s="9"/>
      <c r="K230" s="12"/>
      <c r="L230" s="9"/>
      <c r="M230" s="39"/>
      <c r="N230" s="12"/>
      <c r="O230" s="52"/>
    </row>
    <row r="231" spans="1:15" ht="26.25" customHeight="1" x14ac:dyDescent="0.2">
      <c r="A231" s="13"/>
      <c r="B231" s="16"/>
      <c r="C231" s="9"/>
      <c r="D231" s="11"/>
      <c r="E231" s="11"/>
      <c r="F231" s="15"/>
      <c r="G231" s="15"/>
      <c r="H231" s="9"/>
      <c r="I231" s="44"/>
      <c r="J231" s="9"/>
      <c r="K231" s="12"/>
      <c r="L231" s="9"/>
      <c r="M231" s="39"/>
      <c r="N231" s="12"/>
      <c r="O231" s="52"/>
    </row>
    <row r="232" spans="1:15" ht="26.25" customHeight="1" x14ac:dyDescent="0.2">
      <c r="A232" s="13"/>
      <c r="B232" s="16"/>
      <c r="C232" s="9"/>
      <c r="D232" s="11"/>
      <c r="E232" s="11"/>
      <c r="F232" s="15"/>
      <c r="G232" s="15"/>
      <c r="H232" s="9"/>
      <c r="I232" s="44"/>
      <c r="J232" s="9"/>
      <c r="K232" s="12"/>
      <c r="L232" s="9"/>
      <c r="M232" s="39"/>
      <c r="N232" s="12"/>
      <c r="O232" s="52"/>
    </row>
    <row r="233" spans="1:15" ht="26.25" customHeight="1" x14ac:dyDescent="0.2">
      <c r="A233" s="13"/>
      <c r="B233" s="16"/>
      <c r="C233" s="9"/>
      <c r="D233" s="11"/>
      <c r="E233" s="11"/>
      <c r="F233" s="15"/>
      <c r="G233" s="15"/>
      <c r="H233" s="9"/>
      <c r="I233" s="44"/>
      <c r="J233" s="9"/>
      <c r="K233" s="12"/>
      <c r="L233" s="9"/>
      <c r="M233" s="39"/>
      <c r="N233" s="12"/>
      <c r="O233" s="52"/>
    </row>
    <row r="234" spans="1:15" ht="26.25" customHeight="1" x14ac:dyDescent="0.2">
      <c r="A234" s="13"/>
      <c r="B234" s="16"/>
      <c r="C234" s="9"/>
      <c r="D234" s="11"/>
      <c r="E234" s="11"/>
      <c r="F234" s="15"/>
      <c r="G234" s="15"/>
      <c r="H234" s="9"/>
      <c r="I234" s="44"/>
      <c r="J234" s="9"/>
      <c r="K234" s="12"/>
      <c r="L234" s="9"/>
      <c r="M234" s="39"/>
      <c r="N234" s="12"/>
      <c r="O234" s="52"/>
    </row>
    <row r="235" spans="1:15" ht="26.25" customHeight="1" x14ac:dyDescent="0.2">
      <c r="A235" s="13"/>
      <c r="B235" s="16"/>
      <c r="C235" s="9"/>
      <c r="D235" s="11"/>
      <c r="E235" s="11"/>
      <c r="F235" s="15"/>
      <c r="G235" s="15"/>
      <c r="H235" s="9"/>
      <c r="I235" s="44"/>
      <c r="J235" s="9"/>
      <c r="K235" s="12"/>
      <c r="L235" s="9"/>
      <c r="M235" s="39"/>
      <c r="N235" s="12"/>
      <c r="O235" s="52"/>
    </row>
    <row r="236" spans="1:15" ht="26.25" customHeight="1" thickBot="1" x14ac:dyDescent="0.25">
      <c r="A236" s="17"/>
      <c r="B236" s="18"/>
      <c r="C236" s="19"/>
      <c r="D236" s="20"/>
      <c r="E236" s="20"/>
      <c r="F236" s="21"/>
      <c r="G236" s="21"/>
      <c r="H236" s="19"/>
      <c r="I236" s="45"/>
      <c r="J236" s="19"/>
      <c r="K236" s="22"/>
      <c r="L236" s="19"/>
      <c r="M236" s="41"/>
      <c r="N236" s="22"/>
      <c r="O236" s="53"/>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22E692151924418E2A642862BEE7E1" ma:contentTypeVersion="13" ma:contentTypeDescription="Create a new document." ma:contentTypeScope="" ma:versionID="042301664ed38e93b979cf61f90c4f2f">
  <xsd:schema xmlns:xsd="http://www.w3.org/2001/XMLSchema" xmlns:xs="http://www.w3.org/2001/XMLSchema" xmlns:p="http://schemas.microsoft.com/office/2006/metadata/properties" xmlns:ns3="04cb7329-a854-4840-bf4b-9d9202eb7761" xmlns:ns4="79ca2b2c-38cc-4b8e-a6f8-4c2f499b2672" targetNamespace="http://schemas.microsoft.com/office/2006/metadata/properties" ma:root="true" ma:fieldsID="6bfe7308fd69cb1b8ead346e444964b0" ns3:_="" ns4:_="">
    <xsd:import namespace="04cb7329-a854-4840-bf4b-9d9202eb7761"/>
    <xsd:import namespace="79ca2b2c-38cc-4b8e-a6f8-4c2f499b26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cb7329-a854-4840-bf4b-9d9202eb77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ca2b2c-38cc-4b8e-a6f8-4c2f499b267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996C58-294F-4A1A-B960-D4660DFC0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cb7329-a854-4840-bf4b-9d9202eb7761"/>
    <ds:schemaRef ds:uri="79ca2b2c-38cc-4b8e-a6f8-4c2f499b26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1C1BF6-81BD-4878-87B8-E4F289086248}">
  <ds:schemaRefs>
    <ds:schemaRef ds:uri="http://schemas.microsoft.com/sharepoint/v3/contenttype/forms"/>
  </ds:schemaRefs>
</ds:datastoreItem>
</file>

<file path=customXml/itemProps3.xml><?xml version="1.0" encoding="utf-8"?>
<ds:datastoreItem xmlns:ds="http://schemas.openxmlformats.org/officeDocument/2006/customXml" ds:itemID="{8090EC35-2760-424B-B42A-5BB0F694D82B}">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79ca2b2c-38cc-4b8e-a6f8-4c2f499b2672"/>
    <ds:schemaRef ds:uri="http://schemas.openxmlformats.org/package/2006/metadata/core-properties"/>
    <ds:schemaRef ds:uri="04cb7329-a854-4840-bf4b-9d9202eb776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WB! Status</vt:lpstr>
      <vt:lpstr>Background and Case Study</vt:lpstr>
      <vt:lpstr>MPA</vt:lpstr>
      <vt:lpstr>WBMIN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2021-07-13T22:05:19Z</dcterms:created>
  <dcterms:modified xsi:type="dcterms:W3CDTF">2022-05-31T14:07:27Z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0x0101009A22E692151924418E2A642862BEE7E1</vt:lpwstr>
  </property>
</Properties>
</file>