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a1020\Desktop\Experience_Life_with_Significant_Other\"/>
    </mc:Choice>
  </mc:AlternateContent>
  <xr:revisionPtr revIDLastSave="0" documentId="13_ncr:1_{5351EEC6-51D1-4D1A-B78F-3B486B75966E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3" i="1" l="1"/>
  <c r="I69" i="1" l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43" i="1"/>
  <c r="B43" i="1"/>
  <c r="E43" i="1"/>
  <c r="B42" i="1"/>
  <c r="C42" i="1" l="1"/>
  <c r="E42" i="1" l="1"/>
  <c r="C41" i="1"/>
  <c r="B41" i="1"/>
  <c r="E41" i="1" l="1"/>
  <c r="B40" i="1" l="1"/>
  <c r="E40" i="1" l="1"/>
  <c r="D39" i="1" l="1"/>
  <c r="B39" i="1"/>
  <c r="F39" i="1" l="1"/>
  <c r="G39" i="1" l="1"/>
  <c r="E39" i="1" l="1"/>
  <c r="B38" i="1" l="1"/>
  <c r="F38" i="1" l="1"/>
  <c r="D38" i="1" l="1"/>
  <c r="E38" i="1" l="1"/>
  <c r="G37" i="1" l="1"/>
  <c r="B37" i="1" l="1"/>
  <c r="F37" i="1"/>
  <c r="E37" i="1" l="1"/>
  <c r="C36" i="1" l="1"/>
  <c r="B36" i="1"/>
  <c r="E36" i="1" l="1"/>
  <c r="B35" i="1" l="1"/>
  <c r="B34" i="1" l="1"/>
  <c r="E34" i="1" l="1"/>
  <c r="G33" i="1" l="1"/>
  <c r="E33" i="1"/>
  <c r="B33" i="1"/>
  <c r="B32" i="1" l="1"/>
  <c r="C32" i="1" l="1"/>
  <c r="E32" i="1" l="1"/>
  <c r="B31" i="1" l="1"/>
  <c r="G31" i="1" l="1"/>
  <c r="E31" i="1" l="1"/>
  <c r="F31" i="1" l="1"/>
  <c r="B30" i="1" l="1"/>
  <c r="E30" i="1" l="1"/>
  <c r="C29" i="1" l="1"/>
  <c r="E29" i="1" l="1"/>
  <c r="G28" i="1" l="1"/>
  <c r="E28" i="1" l="1"/>
  <c r="G27" i="1"/>
  <c r="E27" i="1" l="1"/>
  <c r="B26" i="1" l="1"/>
  <c r="H26" i="1"/>
  <c r="C26" i="1" l="1"/>
  <c r="F26" i="1" l="1"/>
  <c r="E26" i="1" l="1"/>
  <c r="B25" i="1" l="1"/>
  <c r="F25" i="1" l="1"/>
  <c r="G25" i="1" l="1"/>
  <c r="E25" i="1" l="1"/>
  <c r="F24" i="1" l="1"/>
  <c r="B24" i="1"/>
  <c r="D24" i="1" l="1"/>
  <c r="I25" i="1" l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E24" i="1"/>
  <c r="G24" i="1" l="1"/>
  <c r="I24" i="1" s="1"/>
  <c r="C23" i="1" l="1"/>
  <c r="F23" i="1" l="1"/>
  <c r="E23" i="1" l="1"/>
  <c r="F18" i="1" l="1"/>
  <c r="B23" i="1"/>
  <c r="I23" i="1" l="1"/>
  <c r="D22" i="1"/>
  <c r="B22" i="1" l="1"/>
  <c r="C22" i="1" l="1"/>
  <c r="E22" i="1" l="1"/>
  <c r="I22" i="1" l="1"/>
  <c r="D21" i="1" l="1"/>
  <c r="B21" i="1" l="1"/>
  <c r="G18" i="1" l="1"/>
  <c r="E21" i="1" l="1"/>
  <c r="C21" i="1" l="1"/>
  <c r="I21" i="1" l="1"/>
  <c r="B20" i="1" l="1"/>
  <c r="E20" i="1" l="1"/>
  <c r="E19" i="1"/>
  <c r="F20" i="1" l="1"/>
  <c r="I20" i="1" s="1"/>
  <c r="C19" i="1" l="1"/>
  <c r="B19" i="1"/>
  <c r="G19" i="1" l="1"/>
  <c r="F19" i="1" l="1"/>
  <c r="I19" i="1" l="1"/>
  <c r="B18" i="1" l="1"/>
  <c r="E18" i="1"/>
  <c r="I18" i="1" l="1"/>
  <c r="F17" i="1"/>
  <c r="G17" i="1"/>
  <c r="D17" i="1"/>
  <c r="H17" i="1"/>
  <c r="B17" i="1"/>
  <c r="E17" i="1"/>
  <c r="C16" i="1" l="1"/>
  <c r="I17" i="1" l="1"/>
  <c r="F16" i="1"/>
  <c r="G16" i="1" l="1"/>
  <c r="E16" i="1"/>
  <c r="I16" i="1" s="1"/>
  <c r="H15" i="1" l="1"/>
  <c r="G15" i="1" l="1"/>
  <c r="C15" i="1" l="1"/>
  <c r="B15" i="1" l="1"/>
  <c r="E15" i="1" l="1"/>
  <c r="H13" i="1" l="1"/>
  <c r="I15" i="1" l="1"/>
  <c r="G14" i="1"/>
  <c r="E13" i="1"/>
  <c r="E14" i="1"/>
  <c r="B14" i="1"/>
  <c r="B13" i="1" l="1"/>
  <c r="G13" i="1"/>
  <c r="G12" i="1"/>
  <c r="H12" i="1" l="1"/>
  <c r="I14" i="1" l="1"/>
  <c r="I13" i="1"/>
  <c r="F12" i="1"/>
  <c r="B12" i="1" l="1"/>
  <c r="E12" i="1"/>
  <c r="I12" i="1" l="1"/>
  <c r="H11" i="1"/>
  <c r="F11" i="1" l="1"/>
  <c r="C11" i="1"/>
  <c r="G11" i="1"/>
  <c r="B11" i="1"/>
  <c r="E11" i="1"/>
  <c r="I11" i="1" l="1"/>
  <c r="C10" i="1"/>
  <c r="F10" i="1"/>
  <c r="G10" i="1"/>
  <c r="B10" i="1" l="1"/>
  <c r="E10" i="1" l="1"/>
  <c r="I10" i="1" s="1"/>
  <c r="D9" i="1" l="1"/>
  <c r="C9" i="1"/>
  <c r="G9" i="1"/>
  <c r="B9" i="1"/>
  <c r="E9" i="1" l="1"/>
  <c r="I9" i="1" s="1"/>
  <c r="B8" i="1"/>
  <c r="F8" i="1"/>
  <c r="D8" i="1"/>
  <c r="G8" i="1" l="1"/>
  <c r="E8" i="1"/>
  <c r="F7" i="1" l="1"/>
  <c r="G7" i="1"/>
  <c r="D7" i="1"/>
  <c r="E7" i="1" l="1"/>
  <c r="B6" i="1"/>
  <c r="D6" i="1"/>
  <c r="F6" i="1"/>
  <c r="G6" i="1"/>
  <c r="C6" i="1" l="1"/>
  <c r="E6" i="1" l="1"/>
  <c r="B5" i="1"/>
  <c r="F5" i="1"/>
  <c r="G5" i="1"/>
  <c r="D5" i="1"/>
  <c r="C5" i="1" l="1"/>
  <c r="E5" i="1" l="1"/>
  <c r="F4" i="1"/>
  <c r="G4" i="1"/>
  <c r="G3" i="1"/>
  <c r="F3" i="1"/>
  <c r="D4" i="1" l="1"/>
  <c r="B4" i="1" l="1"/>
  <c r="E4" i="1" l="1"/>
  <c r="I4" i="1" s="1"/>
  <c r="B3" i="1"/>
  <c r="D3" i="1"/>
  <c r="C3" i="1"/>
  <c r="I2" i="1"/>
  <c r="I8" i="1"/>
  <c r="I7" i="1"/>
  <c r="I5" i="1"/>
  <c r="I6" i="1"/>
  <c r="I3" i="1" l="1"/>
</calcChain>
</file>

<file path=xl/sharedStrings.xml><?xml version="1.0" encoding="utf-8"?>
<sst xmlns="http://schemas.openxmlformats.org/spreadsheetml/2006/main" count="77" uniqueCount="77">
  <si>
    <t>Read to Learn</t>
    <phoneticPr fontId="1" type="noConversion"/>
  </si>
  <si>
    <t>Reciting Words</t>
    <phoneticPr fontId="1" type="noConversion"/>
  </si>
  <si>
    <t>Coding.THINK.Recording</t>
    <phoneticPr fontId="1" type="noConversion"/>
  </si>
  <si>
    <t xml:space="preserve"> </t>
    <phoneticPr fontId="1" type="noConversion"/>
  </si>
  <si>
    <t>M.25th</t>
    <phoneticPr fontId="1" type="noConversion"/>
  </si>
  <si>
    <t>M.26th</t>
  </si>
  <si>
    <t>M.27th</t>
  </si>
  <si>
    <t>M.28th</t>
  </si>
  <si>
    <t>M.29th</t>
  </si>
  <si>
    <t>M.30th</t>
  </si>
  <si>
    <t>J.01st</t>
    <phoneticPr fontId="1" type="noConversion"/>
  </si>
  <si>
    <t>J.03rd</t>
    <phoneticPr fontId="1" type="noConversion"/>
  </si>
  <si>
    <t>M.31st</t>
    <phoneticPr fontId="1" type="noConversion"/>
  </si>
  <si>
    <t>J.02nd</t>
    <phoneticPr fontId="1" type="noConversion"/>
  </si>
  <si>
    <t>J.04th</t>
    <phoneticPr fontId="1" type="noConversion"/>
  </si>
  <si>
    <t>J.05th</t>
    <phoneticPr fontId="1" type="noConversion"/>
  </si>
  <si>
    <t>J.06th</t>
    <phoneticPr fontId="1" type="noConversion"/>
  </si>
  <si>
    <t>J.07th</t>
    <phoneticPr fontId="1" type="noConversion"/>
  </si>
  <si>
    <t>J.08th</t>
  </si>
  <si>
    <t>J.09th</t>
  </si>
  <si>
    <t>J.10th</t>
  </si>
  <si>
    <t>J.11th</t>
  </si>
  <si>
    <t>J.12th</t>
  </si>
  <si>
    <t>J.13th</t>
  </si>
  <si>
    <t>J.14th</t>
  </si>
  <si>
    <t>J.15th</t>
  </si>
  <si>
    <t>J.16th</t>
  </si>
  <si>
    <t>J.17th</t>
  </si>
  <si>
    <t>J.18th</t>
  </si>
  <si>
    <t>J.19th</t>
  </si>
  <si>
    <t>J.20th</t>
  </si>
  <si>
    <t>J.24th</t>
  </si>
  <si>
    <t>J.25th</t>
  </si>
  <si>
    <t>J.26th</t>
  </si>
  <si>
    <t>J.27th</t>
  </si>
  <si>
    <t>J.28th</t>
  </si>
  <si>
    <t>J.29th</t>
  </si>
  <si>
    <t>J.30th</t>
  </si>
  <si>
    <t>Jl.1st</t>
    <phoneticPr fontId="1" type="noConversion"/>
  </si>
  <si>
    <t>J.21st</t>
    <phoneticPr fontId="1" type="noConversion"/>
  </si>
  <si>
    <t>J.22nd</t>
    <phoneticPr fontId="1" type="noConversion"/>
  </si>
  <si>
    <t>J.23rd</t>
    <phoneticPr fontId="1" type="noConversion"/>
  </si>
  <si>
    <t>SUM</t>
    <phoneticPr fontId="1" type="noConversion"/>
  </si>
  <si>
    <t>Jl.2nd</t>
    <phoneticPr fontId="1" type="noConversion"/>
  </si>
  <si>
    <t>Jl.3rd</t>
    <phoneticPr fontId="1" type="noConversion"/>
  </si>
  <si>
    <t>Jl.4th</t>
    <phoneticPr fontId="1" type="noConversion"/>
  </si>
  <si>
    <t>Light Listening.Speaking</t>
    <phoneticPr fontId="1" type="noConversion"/>
  </si>
  <si>
    <t>Reading Comprehension.Writting</t>
    <phoneticPr fontId="1" type="noConversion"/>
  </si>
  <si>
    <t>Learning with Molling</t>
    <phoneticPr fontId="1" type="noConversion"/>
  </si>
  <si>
    <t>Aesthetics</t>
  </si>
  <si>
    <t>Jl.5th</t>
  </si>
  <si>
    <t>Jl.6th</t>
  </si>
  <si>
    <t>Jl.7th</t>
  </si>
  <si>
    <t>Jl.8th</t>
  </si>
  <si>
    <t>Jl.9th</t>
  </si>
  <si>
    <t>Jl.10th</t>
  </si>
  <si>
    <t>Jl.11th</t>
  </si>
  <si>
    <t>Jl.12th</t>
  </si>
  <si>
    <t>Jl.13th</t>
  </si>
  <si>
    <t>Jl.14th</t>
  </si>
  <si>
    <t>Jl.15th</t>
  </si>
  <si>
    <t>Jl.16th</t>
  </si>
  <si>
    <t>Jl.17th</t>
  </si>
  <si>
    <t>Jl.18th</t>
  </si>
  <si>
    <t>Jl.19th</t>
  </si>
  <si>
    <t>Jl.20th</t>
  </si>
  <si>
    <t>Jl.24th</t>
  </si>
  <si>
    <t>Jl.25th</t>
  </si>
  <si>
    <t>Jl.21st</t>
    <phoneticPr fontId="1" type="noConversion"/>
  </si>
  <si>
    <t>Jl.22nd</t>
    <phoneticPr fontId="1" type="noConversion"/>
  </si>
  <si>
    <t>Jl.23rd</t>
    <phoneticPr fontId="1" type="noConversion"/>
  </si>
  <si>
    <t>Jl.26th</t>
  </si>
  <si>
    <t>Jl.27th</t>
  </si>
  <si>
    <t>Jl.28th</t>
  </si>
  <si>
    <t>Jl.29th</t>
  </si>
  <si>
    <t>Jl.30th</t>
  </si>
  <si>
    <t>Jl.31st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</si>
</sst>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name val="Century Gothic"/>
      <family val="2"/>
    </font>
    <font>
      <b/>
      <sz val="18"/>
      <name val="Century Gothic"/>
      <family val="2"/>
    </font>
    <font>
      <sz val="18"/>
      <color theme="1"/>
      <name val="Century Gothic"/>
      <family val="2"/>
    </font>
    <font>
      <b/>
      <sz val="11"/>
      <name val="Georgia"/>
      <family val="1"/>
    </font>
    <font>
      <b/>
      <sz val="11"/>
      <name val="Fira Code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4" fillId="0" borderId="0" xfId="0" applyFont="1"/>
    <xf numFmtId="0" fontId="3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 wrapText="1"/>
    </xf>
    <xf numFmtId="0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ira Code"/>
        <family val="3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eorgia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eorgia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eorgia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eorgia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eorgia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eorgia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eorgia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auto="1"/>
        <name val="Century Gothic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ira Code"/>
        <family val="3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entury Gothic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bgColor theme="0"/>
        </patternFill>
      </fill>
    </dxf>
  </dxfs>
  <tableStyles count="1" defaultTableStyle="TableStyleMedium2" defaultPivotStyle="PivotStyleLight16">
    <tableStyle name="EmX" pivot="0" count="1" xr9:uid="{99AEAC6A-1B97-416F-9EA4-204A90C30669}">
      <tableStyleElement type="wholeTable" dxfId="11"/>
    </tableStyle>
  </tableStyles>
  <colors>
    <mruColors>
      <color rgb="FFFF5050"/>
      <color rgb="FF66FF99"/>
      <color rgb="FFDCB394"/>
      <color rgb="FF666699"/>
      <color rgb="FFCC99FF"/>
      <color rgb="FF6363F3"/>
      <color rgb="FFFF6600"/>
      <color rgb="FFC42FF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j-ea"/>
                <a:cs typeface="+mj-cs"/>
              </a:defRPr>
            </a:pPr>
            <a:r>
              <a:rPr lang="en-US" altLang="zh-CN" sz="3200" b="1">
                <a:latin typeface="Agency FB" panose="020B0503020202020204" pitchFamily="34" charset="0"/>
              </a:rPr>
              <a:t>EmX_Optic_css</a:t>
            </a:r>
            <a:endParaRPr lang="zh-CN" sz="3200" b="1">
              <a:latin typeface="Agency FB" panose="020B0503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Agency FB" panose="020B0503020202020204" pitchFamily="34" charset="0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Read to Learn</c:v>
                </c:pt>
              </c:strCache>
            </c:strRef>
          </c:tx>
          <c:spPr>
            <a:solidFill>
              <a:srgbClr val="6363F3"/>
            </a:solidFill>
            <a:ln>
              <a:noFill/>
            </a:ln>
            <a:effectLst/>
          </c:spPr>
          <c:val>
            <c:numRef>
              <c:f>Sheet1!$B$2:$B$69</c:f>
              <c:numCache>
                <c:formatCode>General</c:formatCode>
                <c:ptCount val="68"/>
                <c:pt idx="0">
                  <c:v>1.01</c:v>
                </c:pt>
                <c:pt idx="1">
                  <c:v>1.2403333333333333</c:v>
                </c:pt>
                <c:pt idx="2">
                  <c:v>0.43583333333333329</c:v>
                </c:pt>
                <c:pt idx="3">
                  <c:v>0.35516666666666663</c:v>
                </c:pt>
                <c:pt idx="4">
                  <c:v>1.5541666666666667</c:v>
                </c:pt>
                <c:pt idx="6">
                  <c:v>1.5674999999999999</c:v>
                </c:pt>
                <c:pt idx="7">
                  <c:v>0.60133333333333328</c:v>
                </c:pt>
                <c:pt idx="8">
                  <c:v>0.97983333333333333</c:v>
                </c:pt>
                <c:pt idx="9">
                  <c:v>0.6166666666666667</c:v>
                </c:pt>
                <c:pt idx="10">
                  <c:v>1.1328333333333334</c:v>
                </c:pt>
                <c:pt idx="11">
                  <c:v>0.63683333333333336</c:v>
                </c:pt>
                <c:pt idx="12">
                  <c:v>0.46483333333333332</c:v>
                </c:pt>
                <c:pt idx="13">
                  <c:v>6.1073333333333331</c:v>
                </c:pt>
                <c:pt idx="15">
                  <c:v>0.23883333333333334</c:v>
                </c:pt>
                <c:pt idx="16">
                  <c:v>2.7953333333333332</c:v>
                </c:pt>
                <c:pt idx="17">
                  <c:v>1.7071666666666667</c:v>
                </c:pt>
                <c:pt idx="18">
                  <c:v>5.3586666666666662</c:v>
                </c:pt>
                <c:pt idx="19">
                  <c:v>4.714666666666667</c:v>
                </c:pt>
                <c:pt idx="20">
                  <c:v>4.0358333333333336</c:v>
                </c:pt>
                <c:pt idx="21">
                  <c:v>1.9005000000000001</c:v>
                </c:pt>
                <c:pt idx="22">
                  <c:v>1.4691666666666667</c:v>
                </c:pt>
                <c:pt idx="23">
                  <c:v>3.2611666666666665</c:v>
                </c:pt>
                <c:pt idx="24">
                  <c:v>1.3536666666666668</c:v>
                </c:pt>
                <c:pt idx="25">
                  <c:v>5.7903333330000004</c:v>
                </c:pt>
                <c:pt idx="26">
                  <c:v>5.1023333329999998</c:v>
                </c:pt>
                <c:pt idx="27">
                  <c:v>7.0533333330000003</c:v>
                </c:pt>
                <c:pt idx="28">
                  <c:v>7.2595000003333334</c:v>
                </c:pt>
                <c:pt idx="29">
                  <c:v>5.5985000000000005</c:v>
                </c:pt>
                <c:pt idx="30">
                  <c:v>4.2751666666666672</c:v>
                </c:pt>
                <c:pt idx="31">
                  <c:v>3.7023333333333333</c:v>
                </c:pt>
                <c:pt idx="32">
                  <c:v>8.4535</c:v>
                </c:pt>
                <c:pt idx="33">
                  <c:v>9.8983333333333334</c:v>
                </c:pt>
                <c:pt idx="34">
                  <c:v>8.591111111</c:v>
                </c:pt>
                <c:pt idx="35">
                  <c:v>8.0711111111000005</c:v>
                </c:pt>
                <c:pt idx="36">
                  <c:v>6.8594433333333331</c:v>
                </c:pt>
                <c:pt idx="37">
                  <c:v>5.4311110999999999</c:v>
                </c:pt>
                <c:pt idx="38">
                  <c:v>7.5222111100000006</c:v>
                </c:pt>
                <c:pt idx="39">
                  <c:v>6.3721666666666668</c:v>
                </c:pt>
                <c:pt idx="40">
                  <c:v>6.43</c:v>
                </c:pt>
                <c:pt idx="41">
                  <c:v>1.27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7-40CB-A33F-E2DB6E16FD9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Coding.THINK.Recording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val>
            <c:numRef>
              <c:f>Sheet1!$C$2:$C$69</c:f>
              <c:numCache>
                <c:formatCode>General</c:formatCode>
                <c:ptCount val="68"/>
                <c:pt idx="0">
                  <c:v>2.31</c:v>
                </c:pt>
                <c:pt idx="1">
                  <c:v>0.49</c:v>
                </c:pt>
                <c:pt idx="3">
                  <c:v>0.33416666666666667</c:v>
                </c:pt>
                <c:pt idx="4">
                  <c:v>0.54133333333333333</c:v>
                </c:pt>
                <c:pt idx="7">
                  <c:v>1.1340000000000001</c:v>
                </c:pt>
                <c:pt idx="8">
                  <c:v>2.0871666666666666</c:v>
                </c:pt>
                <c:pt idx="9">
                  <c:v>3.45</c:v>
                </c:pt>
                <c:pt idx="13">
                  <c:v>0.52049999999999996</c:v>
                </c:pt>
                <c:pt idx="14">
                  <c:v>1.7216666666666667</c:v>
                </c:pt>
                <c:pt idx="17">
                  <c:v>2.0684999999999998</c:v>
                </c:pt>
                <c:pt idx="19">
                  <c:v>0.56850000000000001</c:v>
                </c:pt>
                <c:pt idx="20">
                  <c:v>1.5711666666666666</c:v>
                </c:pt>
                <c:pt idx="21">
                  <c:v>1.5731666666666666</c:v>
                </c:pt>
                <c:pt idx="24">
                  <c:v>0.59183333333333343</c:v>
                </c:pt>
                <c:pt idx="27">
                  <c:v>0.40733333333333338</c:v>
                </c:pt>
                <c:pt idx="30">
                  <c:v>2.34</c:v>
                </c:pt>
                <c:pt idx="34">
                  <c:v>1.1299999999999999</c:v>
                </c:pt>
                <c:pt idx="39">
                  <c:v>2.12</c:v>
                </c:pt>
                <c:pt idx="40">
                  <c:v>1.7145000000000001</c:v>
                </c:pt>
                <c:pt idx="41">
                  <c:v>4.57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7-40CB-A33F-E2DB6E16FD9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Learning with Molling</c:v>
                </c:pt>
              </c:strCache>
            </c:strRef>
          </c:tx>
          <c:spPr>
            <a:solidFill>
              <a:srgbClr val="CC99FF"/>
            </a:solidFill>
            <a:ln>
              <a:noFill/>
            </a:ln>
            <a:effectLst/>
          </c:spPr>
          <c:val>
            <c:numRef>
              <c:f>Sheet1!$D$2:$D$69</c:f>
              <c:numCache>
                <c:formatCode>General</c:formatCode>
                <c:ptCount val="68"/>
                <c:pt idx="0">
                  <c:v>1.02</c:v>
                </c:pt>
                <c:pt idx="1">
                  <c:v>2.2926666666666669</c:v>
                </c:pt>
                <c:pt idx="2">
                  <c:v>1.5094999999999998</c:v>
                </c:pt>
                <c:pt idx="3">
                  <c:v>0.45950000000000002</c:v>
                </c:pt>
                <c:pt idx="4">
                  <c:v>1.8948333333333331</c:v>
                </c:pt>
                <c:pt idx="5">
                  <c:v>2.5670000000000002</c:v>
                </c:pt>
                <c:pt idx="6">
                  <c:v>1.5351666666666666</c:v>
                </c:pt>
                <c:pt idx="7">
                  <c:v>2.9126666666666665</c:v>
                </c:pt>
                <c:pt idx="15">
                  <c:v>1.2605333333333335</c:v>
                </c:pt>
                <c:pt idx="19">
                  <c:v>0.39266666666666666</c:v>
                </c:pt>
                <c:pt idx="20">
                  <c:v>2.8371666666666666</c:v>
                </c:pt>
                <c:pt idx="22">
                  <c:v>1.3021666666666667</c:v>
                </c:pt>
                <c:pt idx="36">
                  <c:v>0.96783333333333332</c:v>
                </c:pt>
                <c:pt idx="37">
                  <c:v>1.46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77-40CB-A33F-E2DB6E16FD9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Reciting Words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val>
            <c:numRef>
              <c:f>Sheet1!$E$2:$E$69</c:f>
              <c:numCache>
                <c:formatCode>General</c:formatCode>
                <c:ptCount val="68"/>
                <c:pt idx="0">
                  <c:v>0.24</c:v>
                </c:pt>
                <c:pt idx="1">
                  <c:v>0.22700000000000001</c:v>
                </c:pt>
                <c:pt idx="2">
                  <c:v>0.15783333333333335</c:v>
                </c:pt>
                <c:pt idx="3">
                  <c:v>0.17583333333333334</c:v>
                </c:pt>
                <c:pt idx="4">
                  <c:v>0.11933333333333333</c:v>
                </c:pt>
                <c:pt idx="5">
                  <c:v>0.23866666666666667</c:v>
                </c:pt>
                <c:pt idx="6">
                  <c:v>0.25600000000000001</c:v>
                </c:pt>
                <c:pt idx="7">
                  <c:v>0.25233333333333335</c:v>
                </c:pt>
                <c:pt idx="8">
                  <c:v>0.25950000000000001</c:v>
                </c:pt>
                <c:pt idx="9">
                  <c:v>0.38333333333333336</c:v>
                </c:pt>
                <c:pt idx="10">
                  <c:v>0.18333333333333332</c:v>
                </c:pt>
                <c:pt idx="11">
                  <c:v>0.33516666666666667</c:v>
                </c:pt>
                <c:pt idx="12">
                  <c:v>0.31850000000000001</c:v>
                </c:pt>
                <c:pt idx="13">
                  <c:v>0.2518333333333333</c:v>
                </c:pt>
                <c:pt idx="14">
                  <c:v>0.33650000000000002</c:v>
                </c:pt>
                <c:pt idx="15">
                  <c:v>0.3115</c:v>
                </c:pt>
                <c:pt idx="16">
                  <c:v>0.24216666666666667</c:v>
                </c:pt>
                <c:pt idx="17">
                  <c:v>0.18883333333333333</c:v>
                </c:pt>
                <c:pt idx="18">
                  <c:v>0.32100000000000001</c:v>
                </c:pt>
                <c:pt idx="19">
                  <c:v>0.27616666666666667</c:v>
                </c:pt>
                <c:pt idx="20">
                  <c:v>0.18516666666666665</c:v>
                </c:pt>
                <c:pt idx="21">
                  <c:v>0.20983333333333334</c:v>
                </c:pt>
                <c:pt idx="22">
                  <c:v>0.42233333333333334</c:v>
                </c:pt>
                <c:pt idx="23">
                  <c:v>0.22033333333333335</c:v>
                </c:pt>
                <c:pt idx="24">
                  <c:v>0.2195</c:v>
                </c:pt>
                <c:pt idx="25">
                  <c:v>0.25216666666666671</c:v>
                </c:pt>
                <c:pt idx="26">
                  <c:v>0.23533333333333331</c:v>
                </c:pt>
                <c:pt idx="27">
                  <c:v>0.18550000000000003</c:v>
                </c:pt>
                <c:pt idx="28">
                  <c:v>0.35183333333333333</c:v>
                </c:pt>
                <c:pt idx="29">
                  <c:v>0.28650000000000003</c:v>
                </c:pt>
                <c:pt idx="30">
                  <c:v>0.21983333333333333</c:v>
                </c:pt>
                <c:pt idx="31">
                  <c:v>0.15166666666666667</c:v>
                </c:pt>
                <c:pt idx="32">
                  <c:v>0.23516666666666666</c:v>
                </c:pt>
                <c:pt idx="34">
                  <c:v>0.2518333333333333</c:v>
                </c:pt>
                <c:pt idx="35">
                  <c:v>0.15185166666666666</c:v>
                </c:pt>
                <c:pt idx="36">
                  <c:v>0.18550000000000003</c:v>
                </c:pt>
                <c:pt idx="37">
                  <c:v>0.25219999999999998</c:v>
                </c:pt>
                <c:pt idx="38">
                  <c:v>0.2518333333333333</c:v>
                </c:pt>
                <c:pt idx="39">
                  <c:v>0.25383333333333336</c:v>
                </c:pt>
                <c:pt idx="40">
                  <c:v>0.2505</c:v>
                </c:pt>
                <c:pt idx="41">
                  <c:v>0.26033333333333331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77-40CB-A33F-E2DB6E16FD9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Reading Comprehension.Writting</c:v>
                </c:pt>
              </c:strCache>
            </c:strRef>
          </c:tx>
          <c:spPr>
            <a:solidFill>
              <a:srgbClr val="DCB394"/>
            </a:solidFill>
            <a:ln>
              <a:noFill/>
            </a:ln>
            <a:effectLst/>
          </c:spPr>
          <c:val>
            <c:numRef>
              <c:f>Sheet1!$F$2:$F$69</c:f>
              <c:numCache>
                <c:formatCode>General</c:formatCode>
                <c:ptCount val="68"/>
                <c:pt idx="1">
                  <c:v>1.0753333333333333</c:v>
                </c:pt>
                <c:pt idx="2">
                  <c:v>0.99050000000000005</c:v>
                </c:pt>
                <c:pt idx="3">
                  <c:v>0.97150000000000003</c:v>
                </c:pt>
                <c:pt idx="4">
                  <c:v>1.1341666666666665</c:v>
                </c:pt>
                <c:pt idx="5">
                  <c:v>0.6765000000000001</c:v>
                </c:pt>
                <c:pt idx="6">
                  <c:v>0.5558333333333334</c:v>
                </c:pt>
                <c:pt idx="8">
                  <c:v>0.9398333333333333</c:v>
                </c:pt>
                <c:pt idx="9">
                  <c:v>0.92216666666666669</c:v>
                </c:pt>
                <c:pt idx="10">
                  <c:v>0.66666666666666663</c:v>
                </c:pt>
                <c:pt idx="14">
                  <c:v>1.1729999999999998</c:v>
                </c:pt>
                <c:pt idx="15">
                  <c:v>2.8348333333333335</c:v>
                </c:pt>
                <c:pt idx="16">
                  <c:v>3.1501666666666663</c:v>
                </c:pt>
                <c:pt idx="17">
                  <c:v>0.78649999999999998</c:v>
                </c:pt>
                <c:pt idx="18">
                  <c:v>2.7033333333333331</c:v>
                </c:pt>
                <c:pt idx="21">
                  <c:v>2.0083333333333333</c:v>
                </c:pt>
                <c:pt idx="22">
                  <c:v>1.5075000000000001</c:v>
                </c:pt>
                <c:pt idx="23">
                  <c:v>2.1775000000000002</c:v>
                </c:pt>
                <c:pt idx="24">
                  <c:v>0.95683333333333331</c:v>
                </c:pt>
                <c:pt idx="29">
                  <c:v>1.8501666666666667</c:v>
                </c:pt>
                <c:pt idx="35">
                  <c:v>0.99</c:v>
                </c:pt>
                <c:pt idx="36">
                  <c:v>0.80199999999999994</c:v>
                </c:pt>
                <c:pt idx="37">
                  <c:v>0.97777776999999999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77-40CB-A33F-E2DB6E16FD91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Light Listening.Speaking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val>
            <c:numRef>
              <c:f>Sheet1!$G$2:$G$69</c:f>
              <c:numCache>
                <c:formatCode>General</c:formatCode>
                <c:ptCount val="68"/>
                <c:pt idx="1">
                  <c:v>0.39133333333333337</c:v>
                </c:pt>
                <c:pt idx="2">
                  <c:v>0.45783333333333331</c:v>
                </c:pt>
                <c:pt idx="3">
                  <c:v>0.28716666666666668</c:v>
                </c:pt>
                <c:pt idx="4">
                  <c:v>0.28566666666666668</c:v>
                </c:pt>
                <c:pt idx="5">
                  <c:v>0.42100000000000004</c:v>
                </c:pt>
                <c:pt idx="6">
                  <c:v>0.53449999999999998</c:v>
                </c:pt>
                <c:pt idx="7">
                  <c:v>0.2515</c:v>
                </c:pt>
                <c:pt idx="8">
                  <c:v>1.5831666666666668</c:v>
                </c:pt>
                <c:pt idx="9">
                  <c:v>0.65283333333333338</c:v>
                </c:pt>
                <c:pt idx="10">
                  <c:v>1.5254999999999999</c:v>
                </c:pt>
                <c:pt idx="11">
                  <c:v>0.33883333333333332</c:v>
                </c:pt>
                <c:pt idx="12">
                  <c:v>1.1698333333333333</c:v>
                </c:pt>
                <c:pt idx="13">
                  <c:v>0.7955000000000001</c:v>
                </c:pt>
                <c:pt idx="14">
                  <c:v>0.53949999999999998</c:v>
                </c:pt>
                <c:pt idx="15">
                  <c:v>0.39316666666666666</c:v>
                </c:pt>
                <c:pt idx="16">
                  <c:v>0.24216666666666667</c:v>
                </c:pt>
                <c:pt idx="17">
                  <c:v>0.18516666666666665</c:v>
                </c:pt>
                <c:pt idx="22">
                  <c:v>1.3906666666666667</c:v>
                </c:pt>
                <c:pt idx="23">
                  <c:v>1.0861666666666667</c:v>
                </c:pt>
                <c:pt idx="25">
                  <c:v>0.71916666666666662</c:v>
                </c:pt>
                <c:pt idx="26">
                  <c:v>0.6263333333333333</c:v>
                </c:pt>
                <c:pt idx="29">
                  <c:v>0.6905</c:v>
                </c:pt>
                <c:pt idx="31">
                  <c:v>1.1111111111111112</c:v>
                </c:pt>
                <c:pt idx="35">
                  <c:v>1.4491666666666665</c:v>
                </c:pt>
                <c:pt idx="37">
                  <c:v>2.0245000000000002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77-40CB-A33F-E2DB6E16FD91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Aesthetics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val>
            <c:numRef>
              <c:f>Sheet1!$H$2:$H$69</c:f>
              <c:numCache>
                <c:formatCode>General</c:formatCode>
                <c:ptCount val="68"/>
                <c:pt idx="9">
                  <c:v>0.97566666666666668</c:v>
                </c:pt>
                <c:pt idx="10">
                  <c:v>0.49633333333333335</c:v>
                </c:pt>
                <c:pt idx="11">
                  <c:v>0.32966666666666666</c:v>
                </c:pt>
                <c:pt idx="13">
                  <c:v>0.29816666666666669</c:v>
                </c:pt>
                <c:pt idx="15">
                  <c:v>2.5518333333333332</c:v>
                </c:pt>
                <c:pt idx="24">
                  <c:v>4.4271666666666665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77-40CB-A33F-E2DB6E16F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260656"/>
        <c:axId val="1088263608"/>
      </c:areaChart>
      <c:lineChart>
        <c:grouping val="standard"/>
        <c:varyColors val="0"/>
        <c:ser>
          <c:idx val="7"/>
          <c:order val="7"/>
          <c:tx>
            <c:strRef>
              <c:f>Sheet1!$I$1</c:f>
              <c:strCache>
                <c:ptCount val="1"/>
                <c:pt idx="0">
                  <c:v>SUM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noFill/>
              <a:ln w="1905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val>
            <c:numRef>
              <c:f>Sheet1!$I$2:$I$69</c:f>
              <c:numCache>
                <c:formatCode>General</c:formatCode>
                <c:ptCount val="68"/>
                <c:pt idx="0">
                  <c:v>4.58</c:v>
                </c:pt>
                <c:pt idx="1">
                  <c:v>5.7166666666666668</c:v>
                </c:pt>
                <c:pt idx="2">
                  <c:v>3.5514999999999999</c:v>
                </c:pt>
                <c:pt idx="3">
                  <c:v>2.5833333333333335</c:v>
                </c:pt>
                <c:pt idx="4">
                  <c:v>5.5294999999999996</c:v>
                </c:pt>
                <c:pt idx="5">
                  <c:v>3.9031666666666673</c:v>
                </c:pt>
                <c:pt idx="6">
                  <c:v>4.4489999999999998</c:v>
                </c:pt>
                <c:pt idx="7">
                  <c:v>5.1518333333333333</c:v>
                </c:pt>
                <c:pt idx="8">
                  <c:v>5.8495000000000008</c:v>
                </c:pt>
                <c:pt idx="9">
                  <c:v>7.0006666666666675</c:v>
                </c:pt>
                <c:pt idx="10">
                  <c:v>4.0046666666666662</c:v>
                </c:pt>
                <c:pt idx="11">
                  <c:v>1.6404999999999998</c:v>
                </c:pt>
                <c:pt idx="12">
                  <c:v>1.9531666666666667</c:v>
                </c:pt>
                <c:pt idx="13">
                  <c:v>7.9733333333333327</c:v>
                </c:pt>
                <c:pt idx="14">
                  <c:v>3.7706666666666666</c:v>
                </c:pt>
                <c:pt idx="15">
                  <c:v>7.5907</c:v>
                </c:pt>
                <c:pt idx="16">
                  <c:v>6.4298333333333337</c:v>
                </c:pt>
                <c:pt idx="17">
                  <c:v>4.9361666666666659</c:v>
                </c:pt>
                <c:pt idx="18">
                  <c:v>8.3829999999999991</c:v>
                </c:pt>
                <c:pt idx="19">
                  <c:v>5.9520000000000008</c:v>
                </c:pt>
                <c:pt idx="20">
                  <c:v>8.6293333333333351</c:v>
                </c:pt>
                <c:pt idx="21">
                  <c:v>5.6918333333333333</c:v>
                </c:pt>
                <c:pt idx="22">
                  <c:v>6.0918333333333337</c:v>
                </c:pt>
                <c:pt idx="23">
                  <c:v>6.7451666666666679</c:v>
                </c:pt>
                <c:pt idx="24">
                  <c:v>7.5489999999999995</c:v>
                </c:pt>
                <c:pt idx="25">
                  <c:v>6.7616666663333334</c:v>
                </c:pt>
                <c:pt idx="26">
                  <c:v>5.9639999996666662</c:v>
                </c:pt>
                <c:pt idx="27">
                  <c:v>7.6461666663333343</c:v>
                </c:pt>
                <c:pt idx="28">
                  <c:v>7.6113333336666669</c:v>
                </c:pt>
                <c:pt idx="29">
                  <c:v>8.4256666666666664</c:v>
                </c:pt>
                <c:pt idx="30">
                  <c:v>6.8350000000000009</c:v>
                </c:pt>
                <c:pt idx="31">
                  <c:v>4.9651111111111117</c:v>
                </c:pt>
                <c:pt idx="32">
                  <c:v>8.6886666666666663</c:v>
                </c:pt>
                <c:pt idx="33">
                  <c:v>9.8983333333333334</c:v>
                </c:pt>
                <c:pt idx="34">
                  <c:v>9.9729444443333328</c:v>
                </c:pt>
                <c:pt idx="35">
                  <c:v>10.662129444433335</c:v>
                </c:pt>
                <c:pt idx="36">
                  <c:v>8.8147766666666652</c:v>
                </c:pt>
                <c:pt idx="37">
                  <c:v>10.145588869999999</c:v>
                </c:pt>
                <c:pt idx="38">
                  <c:v>7.7740444433333336</c:v>
                </c:pt>
                <c:pt idx="39">
                  <c:v>8.7459999999999987</c:v>
                </c:pt>
                <c:pt idx="40">
                  <c:v>8.3950000000000014</c:v>
                </c:pt>
                <c:pt idx="41">
                  <c:v>6.1003333333333334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F-4A4D-B9A5-66A77D512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588832"/>
        <c:axId val="546588176"/>
      </c:lineChart>
      <c:catAx>
        <c:axId val="108826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zh-CN"/>
          </a:p>
        </c:txPr>
        <c:crossAx val="1088263608"/>
        <c:crosses val="autoZero"/>
        <c:auto val="1"/>
        <c:lblAlgn val="ctr"/>
        <c:lblOffset val="100"/>
        <c:noMultiLvlLbl val="0"/>
      </c:catAx>
      <c:valAx>
        <c:axId val="108826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zh-CN"/>
          </a:p>
        </c:txPr>
        <c:crossAx val="1088260656"/>
        <c:crosses val="autoZero"/>
        <c:crossBetween val="between"/>
      </c:valAx>
      <c:valAx>
        <c:axId val="546588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zh-CN"/>
          </a:p>
        </c:txPr>
        <c:crossAx val="546588832"/>
        <c:crosses val="max"/>
        <c:crossBetween val="between"/>
      </c:valAx>
      <c:catAx>
        <c:axId val="546588832"/>
        <c:scaling>
          <c:orientation val="minMax"/>
        </c:scaling>
        <c:delete val="1"/>
        <c:axPos val="b"/>
        <c:majorTickMark val="out"/>
        <c:minorTickMark val="none"/>
        <c:tickLblPos val="nextTo"/>
        <c:crossAx val="546588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410899</xdr:colOff>
      <xdr:row>43</xdr:row>
      <xdr:rowOff>28514</xdr:rowOff>
    </xdr:from>
    <xdr:to>
      <xdr:col>19</xdr:col>
      <xdr:colOff>46782</xdr:colOff>
      <xdr:row>62</xdr:row>
      <xdr:rowOff>25306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FD1F165-384B-48EB-93A5-D44898641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AF8200-1D0B-4415-9640-09E47DF4ACA5}" name="EmX_Optic_css" displayName="EmX_Optic_css" ref="A1:I1048569" totalsRowShown="0" headerRowDxfId="10" dataDxfId="9">
  <autoFilter ref="A1:I1048569" xr:uid="{6C4DA3FB-651C-4C9B-B414-E807580FE89A}"/>
  <tableColumns count="9">
    <tableColumn id="1" xr3:uid="{9DCBEE82-91AD-4BCC-881C-4BEFA5033901}" name=" " dataDxfId="8"/>
    <tableColumn id="2" xr3:uid="{7D823776-D421-4BF4-B4B6-BE3C39725AA6}" name="Read to Learn" dataDxfId="7"/>
    <tableColumn id="3" xr3:uid="{48C6D03B-37AD-4936-8DF6-065FBAAC5EC9}" name="Coding.THINK.Recording" dataDxfId="6"/>
    <tableColumn id="4" xr3:uid="{41FD7329-08B3-4DE3-8D68-E8F139EE0C5E}" name="Learning with Molling" dataDxfId="5"/>
    <tableColumn id="5" xr3:uid="{12F20EF9-C52A-4047-BC1A-5F4785104C01}" name="Reciting Words" dataDxfId="4"/>
    <tableColumn id="6" xr3:uid="{58657283-A486-4385-A500-25FD7E749837}" name="Reading Comprehension.Writting" dataDxfId="3"/>
    <tableColumn id="7" xr3:uid="{8A0735F6-A00A-405D-A627-BE775752A989}" name="Light Listening.Speaking" dataDxfId="2"/>
    <tableColumn id="8" xr3:uid="{0152F69F-42BA-48E7-B343-FE1079515B4F}" name="Aesthetics" dataDxfId="1"/>
    <tableColumn id="15" xr3:uid="{AFB897F9-F66D-4655-82C1-33090B470217}" name="SUM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9"/>
  <sheetViews>
    <sheetView tabSelected="1" zoomScale="23" zoomScaleNormal="47" workbookViewId="0">
      <selection activeCell="C44" sqref="C44"/>
    </sheetView>
  </sheetViews>
  <sheetFormatPr defaultRowHeight="19.5" x14ac:dyDescent="0.3"/>
  <cols>
    <col min="1" max="1" width="14.4140625" style="3" customWidth="1"/>
    <col min="2" max="7" width="20.33203125" style="5" customWidth="1"/>
    <col min="8" max="8" width="20.33203125" style="6" customWidth="1"/>
    <col min="9" max="9" width="20.33203125" style="8" customWidth="1"/>
  </cols>
  <sheetData>
    <row r="1" spans="1:9" s="1" customFormat="1" ht="91.5" customHeight="1" x14ac:dyDescent="0.45">
      <c r="A1" s="2" t="s">
        <v>3</v>
      </c>
      <c r="B1" s="4" t="s">
        <v>0</v>
      </c>
      <c r="C1" s="4" t="s">
        <v>2</v>
      </c>
      <c r="D1" s="4" t="s">
        <v>48</v>
      </c>
      <c r="E1" s="4" t="s">
        <v>1</v>
      </c>
      <c r="F1" s="4" t="s">
        <v>47</v>
      </c>
      <c r="G1" s="4" t="s">
        <v>46</v>
      </c>
      <c r="H1" s="2" t="s">
        <v>49</v>
      </c>
      <c r="I1" s="7" t="s">
        <v>42</v>
      </c>
    </row>
    <row r="2" spans="1:9" x14ac:dyDescent="0.3">
      <c r="A2" s="3" t="s">
        <v>4</v>
      </c>
      <c r="B2" s="5">
        <v>1.01</v>
      </c>
      <c r="C2" s="5">
        <v>2.31</v>
      </c>
      <c r="D2" s="5">
        <v>1.02</v>
      </c>
      <c r="E2" s="5">
        <v>0.24</v>
      </c>
      <c r="I2" s="8">
        <f t="shared" ref="I2:I65" si="0">SUM(B2:H2)</f>
        <v>4.58</v>
      </c>
    </row>
    <row r="3" spans="1:9" x14ac:dyDescent="0.3">
      <c r="A3" s="3" t="s">
        <v>5</v>
      </c>
      <c r="B3" s="5">
        <f>(52.14+22.28)/60</f>
        <v>1.2403333333333333</v>
      </c>
      <c r="C3" s="5">
        <f>(29.4)/60</f>
        <v>0.49</v>
      </c>
      <c r="D3" s="5">
        <f>(56.5+81.06)/60</f>
        <v>2.2926666666666669</v>
      </c>
      <c r="E3" s="5">
        <v>0.22700000000000001</v>
      </c>
      <c r="F3" s="5">
        <f>64.52/60</f>
        <v>1.0753333333333333</v>
      </c>
      <c r="G3" s="5">
        <f>23.48/60</f>
        <v>0.39133333333333337</v>
      </c>
      <c r="I3" s="8">
        <f t="shared" si="0"/>
        <v>5.7166666666666668</v>
      </c>
    </row>
    <row r="4" spans="1:9" x14ac:dyDescent="0.3">
      <c r="A4" s="3" t="s">
        <v>6</v>
      </c>
      <c r="B4" s="5">
        <f>(26.15)/60</f>
        <v>0.43583333333333329</v>
      </c>
      <c r="D4" s="5">
        <f>(43.04+47.53)/60</f>
        <v>1.5094999999999998</v>
      </c>
      <c r="E4" s="5">
        <f>9.47/60</f>
        <v>0.15783333333333335</v>
      </c>
      <c r="F4" s="5">
        <f>59.43/60</f>
        <v>0.99050000000000005</v>
      </c>
      <c r="G4" s="5">
        <f>27.47/60</f>
        <v>0.45783333333333331</v>
      </c>
      <c r="I4" s="8">
        <f t="shared" si="0"/>
        <v>3.5514999999999999</v>
      </c>
    </row>
    <row r="5" spans="1:9" x14ac:dyDescent="0.3">
      <c r="A5" s="3" t="s">
        <v>7</v>
      </c>
      <c r="B5" s="5">
        <f>13.05/60+8.26/60</f>
        <v>0.35516666666666663</v>
      </c>
      <c r="C5" s="5">
        <f>20.05/60</f>
        <v>0.33416666666666667</v>
      </c>
      <c r="D5" s="5">
        <f>27.57/60</f>
        <v>0.45950000000000002</v>
      </c>
      <c r="E5" s="5">
        <f>10.55/60</f>
        <v>0.17583333333333334</v>
      </c>
      <c r="F5" s="5">
        <f>58.29/60</f>
        <v>0.97150000000000003</v>
      </c>
      <c r="G5" s="5">
        <f>17.23/60</f>
        <v>0.28716666666666668</v>
      </c>
      <c r="I5" s="8">
        <f t="shared" si="0"/>
        <v>2.5833333333333335</v>
      </c>
    </row>
    <row r="6" spans="1:9" x14ac:dyDescent="0.3">
      <c r="A6" s="3" t="s">
        <v>8</v>
      </c>
      <c r="B6" s="5">
        <f>19.03/60+74.22/60</f>
        <v>1.5541666666666667</v>
      </c>
      <c r="C6" s="5">
        <f>32.48/60</f>
        <v>0.54133333333333333</v>
      </c>
      <c r="D6" s="5">
        <f>85.32/60+28.37/60</f>
        <v>1.8948333333333331</v>
      </c>
      <c r="E6" s="5">
        <f>7.16/60</f>
        <v>0.11933333333333333</v>
      </c>
      <c r="F6" s="5">
        <f>68.05/60</f>
        <v>1.1341666666666665</v>
      </c>
      <c r="G6" s="5">
        <f>17.14/60</f>
        <v>0.28566666666666668</v>
      </c>
      <c r="I6" s="8">
        <f t="shared" si="0"/>
        <v>5.5294999999999996</v>
      </c>
    </row>
    <row r="7" spans="1:9" x14ac:dyDescent="0.3">
      <c r="A7" s="3" t="s">
        <v>9</v>
      </c>
      <c r="D7" s="5">
        <f>154.02/60</f>
        <v>2.5670000000000002</v>
      </c>
      <c r="E7" s="5">
        <f>14.32/60</f>
        <v>0.23866666666666667</v>
      </c>
      <c r="F7" s="5">
        <f>40.59/60</f>
        <v>0.6765000000000001</v>
      </c>
      <c r="G7" s="5">
        <f>25.26/60</f>
        <v>0.42100000000000004</v>
      </c>
      <c r="I7" s="8">
        <f t="shared" si="0"/>
        <v>3.9031666666666673</v>
      </c>
    </row>
    <row r="8" spans="1:9" x14ac:dyDescent="0.3">
      <c r="A8" s="3" t="s">
        <v>12</v>
      </c>
      <c r="B8" s="5">
        <f>27.56/60+65.07/60+1.42/60</f>
        <v>1.5674999999999999</v>
      </c>
      <c r="D8" s="5">
        <f>92.11/60</f>
        <v>1.5351666666666666</v>
      </c>
      <c r="E8" s="5">
        <f>15.36/60</f>
        <v>0.25600000000000001</v>
      </c>
      <c r="F8" s="5">
        <f>33.35/60</f>
        <v>0.5558333333333334</v>
      </c>
      <c r="G8" s="5">
        <f>32.07/60</f>
        <v>0.53449999999999998</v>
      </c>
      <c r="I8" s="8">
        <f t="shared" si="0"/>
        <v>4.4489999999999998</v>
      </c>
    </row>
    <row r="9" spans="1:9" x14ac:dyDescent="0.3">
      <c r="A9" s="3" t="s">
        <v>10</v>
      </c>
      <c r="B9" s="5">
        <f>36.08/60</f>
        <v>0.60133333333333328</v>
      </c>
      <c r="C9" s="5">
        <f>68.04/60</f>
        <v>1.1340000000000001</v>
      </c>
      <c r="D9" s="5">
        <f>174.76/60</f>
        <v>2.9126666666666665</v>
      </c>
      <c r="E9" s="5">
        <f>15.14/60</f>
        <v>0.25233333333333335</v>
      </c>
      <c r="G9" s="5">
        <f>15.09/60</f>
        <v>0.2515</v>
      </c>
      <c r="I9" s="8">
        <f t="shared" si="0"/>
        <v>5.1518333333333333</v>
      </c>
    </row>
    <row r="10" spans="1:9" x14ac:dyDescent="0.3">
      <c r="A10" s="3" t="s">
        <v>13</v>
      </c>
      <c r="B10" s="5">
        <f>(25.33+33.46)/60</f>
        <v>0.97983333333333333</v>
      </c>
      <c r="C10" s="5">
        <f>81.05/60+44.18/60</f>
        <v>2.0871666666666666</v>
      </c>
      <c r="E10" s="5">
        <f>15.57/60</f>
        <v>0.25950000000000001</v>
      </c>
      <c r="F10" s="5">
        <f>56.39/60</f>
        <v>0.9398333333333333</v>
      </c>
      <c r="G10" s="5">
        <f>(70.54+24.45)/60</f>
        <v>1.5831666666666668</v>
      </c>
      <c r="I10" s="8">
        <f t="shared" si="0"/>
        <v>5.8495000000000008</v>
      </c>
    </row>
    <row r="11" spans="1:9" x14ac:dyDescent="0.3">
      <c r="A11" s="3" t="s">
        <v>11</v>
      </c>
      <c r="B11" s="5">
        <f>37/60</f>
        <v>0.6166666666666667</v>
      </c>
      <c r="C11" s="5">
        <f>121.3/60+85.7/60</f>
        <v>3.45</v>
      </c>
      <c r="E11" s="5">
        <f>23/60</f>
        <v>0.38333333333333336</v>
      </c>
      <c r="F11" s="5">
        <f>55.33/60</f>
        <v>0.92216666666666669</v>
      </c>
      <c r="G11" s="5">
        <f>39.17/60</f>
        <v>0.65283333333333338</v>
      </c>
      <c r="H11" s="6">
        <f>58.54/60</f>
        <v>0.97566666666666668</v>
      </c>
      <c r="I11" s="8">
        <f t="shared" si="0"/>
        <v>7.0006666666666675</v>
      </c>
    </row>
    <row r="12" spans="1:9" x14ac:dyDescent="0.3">
      <c r="A12" s="3" t="s">
        <v>14</v>
      </c>
      <c r="B12" s="5">
        <f>67.97/60</f>
        <v>1.1328333333333334</v>
      </c>
      <c r="E12" s="5">
        <f>11/60</f>
        <v>0.18333333333333332</v>
      </c>
      <c r="F12" s="5">
        <f>40/60</f>
        <v>0.66666666666666663</v>
      </c>
      <c r="G12" s="5">
        <f>75.1/60+16.43/60</f>
        <v>1.5254999999999999</v>
      </c>
      <c r="H12" s="6">
        <f>29.78/60</f>
        <v>0.49633333333333335</v>
      </c>
      <c r="I12" s="8">
        <f t="shared" si="0"/>
        <v>4.0046666666666662</v>
      </c>
    </row>
    <row r="13" spans="1:9" x14ac:dyDescent="0.3">
      <c r="A13" s="3" t="s">
        <v>15</v>
      </c>
      <c r="B13" s="5">
        <f>38.21/60</f>
        <v>0.63683333333333336</v>
      </c>
      <c r="E13" s="5">
        <f>20.11/60</f>
        <v>0.33516666666666667</v>
      </c>
      <c r="G13" s="5">
        <f>20.33/60</f>
        <v>0.33883333333333332</v>
      </c>
      <c r="H13" s="6">
        <f>19.78/60</f>
        <v>0.32966666666666666</v>
      </c>
      <c r="I13" s="8">
        <f t="shared" si="0"/>
        <v>1.6404999999999998</v>
      </c>
    </row>
    <row r="14" spans="1:9" x14ac:dyDescent="0.3">
      <c r="A14" s="3" t="s">
        <v>16</v>
      </c>
      <c r="B14" s="5">
        <f>27.89/60</f>
        <v>0.46483333333333332</v>
      </c>
      <c r="E14" s="5">
        <f>19.11/60</f>
        <v>0.31850000000000001</v>
      </c>
      <c r="G14" s="5">
        <f>70.19/60</f>
        <v>1.1698333333333333</v>
      </c>
      <c r="I14" s="8">
        <f t="shared" si="0"/>
        <v>1.9531666666666667</v>
      </c>
    </row>
    <row r="15" spans="1:9" x14ac:dyDescent="0.3">
      <c r="A15" s="3" t="s">
        <v>17</v>
      </c>
      <c r="B15" s="5">
        <f>65.11/60+24.11/60+75.57/60+73.37/60+10.16/60+118.12/60</f>
        <v>6.1073333333333331</v>
      </c>
      <c r="C15" s="5">
        <f>31.23/60</f>
        <v>0.52049999999999996</v>
      </c>
      <c r="E15" s="5">
        <f>15.11/60</f>
        <v>0.2518333333333333</v>
      </c>
      <c r="G15" s="5">
        <f>30.54/60+17.19/60</f>
        <v>0.7955000000000001</v>
      </c>
      <c r="H15" s="6">
        <f>17.89/60</f>
        <v>0.29816666666666669</v>
      </c>
      <c r="I15" s="8">
        <f t="shared" si="0"/>
        <v>7.9733333333333327</v>
      </c>
    </row>
    <row r="16" spans="1:9" x14ac:dyDescent="0.3">
      <c r="A16" s="3" t="s">
        <v>18</v>
      </c>
      <c r="C16" s="5">
        <f>58.07/60+(30.23+15)/60</f>
        <v>1.7216666666666667</v>
      </c>
      <c r="E16" s="5">
        <f>20.19/60</f>
        <v>0.33650000000000002</v>
      </c>
      <c r="F16" s="5">
        <f>70.38/60</f>
        <v>1.1729999999999998</v>
      </c>
      <c r="G16" s="5">
        <f>32.37/60</f>
        <v>0.53949999999999998</v>
      </c>
      <c r="I16" s="8">
        <f t="shared" si="0"/>
        <v>3.7706666666666666</v>
      </c>
    </row>
    <row r="17" spans="1:9" x14ac:dyDescent="0.3">
      <c r="A17" s="3" t="s">
        <v>19</v>
      </c>
      <c r="B17" s="5">
        <f>14.33/60</f>
        <v>0.23883333333333334</v>
      </c>
      <c r="D17" s="5">
        <f>75.632/60</f>
        <v>1.2605333333333335</v>
      </c>
      <c r="E17" s="5">
        <f>18.69/60</f>
        <v>0.3115</v>
      </c>
      <c r="F17" s="5">
        <f>79.06/60+91.03/60</f>
        <v>2.8348333333333335</v>
      </c>
      <c r="G17" s="5">
        <f>23.59/60</f>
        <v>0.39316666666666666</v>
      </c>
      <c r="H17" s="6">
        <f>108.33/60+20.45/60+24.33/60</f>
        <v>2.5518333333333332</v>
      </c>
      <c r="I17" s="8">
        <f t="shared" si="0"/>
        <v>7.5907</v>
      </c>
    </row>
    <row r="18" spans="1:9" x14ac:dyDescent="0.3">
      <c r="A18" s="3" t="s">
        <v>20</v>
      </c>
      <c r="B18" s="5">
        <f>76.35/60+20.11/60+71.26/60</f>
        <v>2.7953333333333332</v>
      </c>
      <c r="E18" s="5">
        <f>14.53/60</f>
        <v>0.24216666666666667</v>
      </c>
      <c r="F18" s="5">
        <f>189.01/60</f>
        <v>3.1501666666666663</v>
      </c>
      <c r="G18" s="5">
        <f>14.53/60</f>
        <v>0.24216666666666667</v>
      </c>
      <c r="I18" s="8">
        <f t="shared" si="0"/>
        <v>6.4298333333333337</v>
      </c>
    </row>
    <row r="19" spans="1:9" x14ac:dyDescent="0.3">
      <c r="A19" s="3" t="s">
        <v>21</v>
      </c>
      <c r="B19" s="5">
        <f>102.43/60</f>
        <v>1.7071666666666667</v>
      </c>
      <c r="C19" s="5">
        <f>124.11/60</f>
        <v>2.0684999999999998</v>
      </c>
      <c r="E19" s="5">
        <f>11.33/60</f>
        <v>0.18883333333333333</v>
      </c>
      <c r="F19" s="5">
        <f>47.19/60</f>
        <v>0.78649999999999998</v>
      </c>
      <c r="G19" s="5">
        <f>11.11/60</f>
        <v>0.18516666666666665</v>
      </c>
      <c r="I19" s="8">
        <f t="shared" si="0"/>
        <v>4.9361666666666659</v>
      </c>
    </row>
    <row r="20" spans="1:9" x14ac:dyDescent="0.3">
      <c r="A20" s="3" t="s">
        <v>22</v>
      </c>
      <c r="B20" s="5">
        <f>9.29/60+161.57/60+100.43/60+50.23/60</f>
        <v>5.3586666666666662</v>
      </c>
      <c r="E20" s="5">
        <f>19.26/60</f>
        <v>0.32100000000000001</v>
      </c>
      <c r="F20" s="5">
        <f>162.2/60</f>
        <v>2.7033333333333331</v>
      </c>
      <c r="I20" s="8">
        <f t="shared" si="0"/>
        <v>8.3829999999999991</v>
      </c>
    </row>
    <row r="21" spans="1:9" x14ac:dyDescent="0.3">
      <c r="A21" s="3" t="s">
        <v>23</v>
      </c>
      <c r="B21" s="5">
        <f>64.13/60+70.38/60+124.26/60+24.11/60</f>
        <v>4.714666666666667</v>
      </c>
      <c r="C21" s="5">
        <f>34.11/60</f>
        <v>0.56850000000000001</v>
      </c>
      <c r="D21" s="5">
        <f>23.56/60</f>
        <v>0.39266666666666666</v>
      </c>
      <c r="E21" s="5">
        <f>16.57/60</f>
        <v>0.27616666666666667</v>
      </c>
      <c r="I21" s="8">
        <f t="shared" si="0"/>
        <v>5.9520000000000008</v>
      </c>
    </row>
    <row r="22" spans="1:9" x14ac:dyDescent="0.3">
      <c r="A22" s="3" t="s">
        <v>24</v>
      </c>
      <c r="B22" s="5">
        <f>27.33/60+24.33/60+85.01/60+44.45/60+61.03/60</f>
        <v>4.0358333333333336</v>
      </c>
      <c r="C22" s="5">
        <f>94.27/60</f>
        <v>1.5711666666666666</v>
      </c>
      <c r="D22" s="5">
        <f>170.23/60</f>
        <v>2.8371666666666666</v>
      </c>
      <c r="E22" s="5">
        <f>11.11/60</f>
        <v>0.18516666666666665</v>
      </c>
      <c r="I22" s="8">
        <f t="shared" si="0"/>
        <v>8.6293333333333351</v>
      </c>
    </row>
    <row r="23" spans="1:9" x14ac:dyDescent="0.3">
      <c r="A23" s="3" t="s">
        <v>25</v>
      </c>
      <c r="B23" s="5">
        <f>114.03/60</f>
        <v>1.9005000000000001</v>
      </c>
      <c r="C23" s="5">
        <f>94.39/60</f>
        <v>1.5731666666666666</v>
      </c>
      <c r="E23" s="5">
        <f>12.59/60</f>
        <v>0.20983333333333334</v>
      </c>
      <c r="F23" s="5">
        <f>120.5/60</f>
        <v>2.0083333333333333</v>
      </c>
      <c r="I23" s="8">
        <f t="shared" si="0"/>
        <v>5.6918333333333333</v>
      </c>
    </row>
    <row r="24" spans="1:9" x14ac:dyDescent="0.3">
      <c r="A24" s="3" t="s">
        <v>26</v>
      </c>
      <c r="B24" s="5">
        <f>42.55/60+45.6/60</f>
        <v>1.4691666666666667</v>
      </c>
      <c r="D24" s="5">
        <f>78.13/60</f>
        <v>1.3021666666666667</v>
      </c>
      <c r="E24" s="5">
        <f>25.34/60</f>
        <v>0.42233333333333334</v>
      </c>
      <c r="F24" s="5">
        <f>90.45/60</f>
        <v>1.5075000000000001</v>
      </c>
      <c r="G24" s="5">
        <f>83.44/60</f>
        <v>1.3906666666666667</v>
      </c>
      <c r="I24" s="8">
        <f t="shared" si="0"/>
        <v>6.0918333333333337</v>
      </c>
    </row>
    <row r="25" spans="1:9" x14ac:dyDescent="0.3">
      <c r="A25" s="3" t="s">
        <v>27</v>
      </c>
      <c r="B25" s="5">
        <f>124.11/60+71.56/60</f>
        <v>3.2611666666666665</v>
      </c>
      <c r="E25" s="5">
        <f>13.22/60</f>
        <v>0.22033333333333335</v>
      </c>
      <c r="F25" s="5">
        <f>59.54/60+71.11/60</f>
        <v>2.1775000000000002</v>
      </c>
      <c r="G25" s="5">
        <f>65.17/60</f>
        <v>1.0861666666666667</v>
      </c>
      <c r="I25" s="8">
        <f t="shared" si="0"/>
        <v>6.7451666666666679</v>
      </c>
    </row>
    <row r="26" spans="1:9" x14ac:dyDescent="0.3">
      <c r="A26" s="3" t="s">
        <v>28</v>
      </c>
      <c r="B26" s="5">
        <f>36.11/60+45.11/60</f>
        <v>1.3536666666666668</v>
      </c>
      <c r="C26" s="5">
        <f>(21.21+14.3)/60</f>
        <v>0.59183333333333343</v>
      </c>
      <c r="E26" s="5">
        <f>13.17/60</f>
        <v>0.2195</v>
      </c>
      <c r="F26" s="5">
        <f>57.41/60</f>
        <v>0.95683333333333331</v>
      </c>
      <c r="H26" s="6">
        <f>265.63/60</f>
        <v>4.4271666666666665</v>
      </c>
      <c r="I26" s="8">
        <f t="shared" si="0"/>
        <v>7.5489999999999995</v>
      </c>
    </row>
    <row r="27" spans="1:9" x14ac:dyDescent="0.3">
      <c r="A27" s="3" t="s">
        <v>29</v>
      </c>
      <c r="B27" s="5">
        <v>5.7903333330000004</v>
      </c>
      <c r="E27" s="5">
        <f>15.13/60</f>
        <v>0.25216666666666671</v>
      </c>
      <c r="G27" s="5">
        <f>43.15/60</f>
        <v>0.71916666666666662</v>
      </c>
      <c r="I27" s="8">
        <f t="shared" si="0"/>
        <v>6.7616666663333334</v>
      </c>
    </row>
    <row r="28" spans="1:9" x14ac:dyDescent="0.3">
      <c r="A28" s="3" t="s">
        <v>30</v>
      </c>
      <c r="B28" s="5">
        <v>5.1023333329999998</v>
      </c>
      <c r="E28" s="5">
        <f>14.12/60</f>
        <v>0.23533333333333331</v>
      </c>
      <c r="G28" s="5">
        <f>37.58/60</f>
        <v>0.6263333333333333</v>
      </c>
      <c r="I28" s="8">
        <f t="shared" si="0"/>
        <v>5.9639999996666662</v>
      </c>
    </row>
    <row r="29" spans="1:9" x14ac:dyDescent="0.3">
      <c r="A29" s="3" t="s">
        <v>39</v>
      </c>
      <c r="B29" s="5">
        <v>7.0533333330000003</v>
      </c>
      <c r="C29" s="5">
        <f>24.44/60</f>
        <v>0.40733333333333338</v>
      </c>
      <c r="E29" s="5">
        <f>11.13/60</f>
        <v>0.18550000000000003</v>
      </c>
      <c r="I29" s="8">
        <f t="shared" si="0"/>
        <v>7.6461666663333343</v>
      </c>
    </row>
    <row r="30" spans="1:9" x14ac:dyDescent="0.3">
      <c r="A30" s="3" t="s">
        <v>40</v>
      </c>
      <c r="B30" s="5">
        <f>1.405666667+49.43/60+3.56+1.47</f>
        <v>7.2595000003333334</v>
      </c>
      <c r="E30" s="5">
        <f>21.11/60</f>
        <v>0.35183333333333333</v>
      </c>
      <c r="I30" s="8">
        <f t="shared" si="0"/>
        <v>7.6113333336666669</v>
      </c>
    </row>
    <row r="31" spans="1:9" x14ac:dyDescent="0.3">
      <c r="A31" s="3" t="s">
        <v>41</v>
      </c>
      <c r="B31" s="5">
        <f>56.31/60+3.87+0.79</f>
        <v>5.5985000000000005</v>
      </c>
      <c r="E31" s="5">
        <f>17.19/60</f>
        <v>0.28650000000000003</v>
      </c>
      <c r="F31" s="5">
        <f>111.01/60</f>
        <v>1.8501666666666667</v>
      </c>
      <c r="G31" s="5">
        <f>41.43/60</f>
        <v>0.6905</v>
      </c>
      <c r="I31" s="8">
        <f t="shared" si="0"/>
        <v>8.4256666666666664</v>
      </c>
    </row>
    <row r="32" spans="1:9" x14ac:dyDescent="0.3">
      <c r="A32" s="3" t="s">
        <v>31</v>
      </c>
      <c r="B32" s="5">
        <f>23.11/60+3.89</f>
        <v>4.2751666666666672</v>
      </c>
      <c r="C32" s="5">
        <f>2.34</f>
        <v>2.34</v>
      </c>
      <c r="E32" s="5">
        <f>13.19/60</f>
        <v>0.21983333333333333</v>
      </c>
      <c r="I32" s="8">
        <f t="shared" si="0"/>
        <v>6.8350000000000009</v>
      </c>
    </row>
    <row r="33" spans="1:9" x14ac:dyDescent="0.3">
      <c r="A33" s="3" t="s">
        <v>32</v>
      </c>
      <c r="B33" s="5">
        <f>78.14/60+2.4</f>
        <v>3.7023333333333333</v>
      </c>
      <c r="E33" s="5">
        <f>9.1/60</f>
        <v>0.15166666666666667</v>
      </c>
      <c r="G33" s="5">
        <f>10/3/3</f>
        <v>1.1111111111111112</v>
      </c>
      <c r="I33" s="8">
        <f t="shared" si="0"/>
        <v>4.9651111111111117</v>
      </c>
    </row>
    <row r="34" spans="1:9" x14ac:dyDescent="0.3">
      <c r="A34" s="3" t="s">
        <v>33</v>
      </c>
      <c r="B34" s="5">
        <f>45.21/60+1.89+2.56+3.25</f>
        <v>8.4535</v>
      </c>
      <c r="E34" s="5">
        <f>14.11/60</f>
        <v>0.23516666666666666</v>
      </c>
      <c r="I34" s="8">
        <f t="shared" si="0"/>
        <v>8.6886666666666663</v>
      </c>
    </row>
    <row r="35" spans="1:9" x14ac:dyDescent="0.3">
      <c r="A35" s="3" t="s">
        <v>34</v>
      </c>
      <c r="B35" s="5">
        <f>226.19/60+241.11/60+2.11</f>
        <v>9.8983333333333334</v>
      </c>
      <c r="I35" s="8">
        <f t="shared" si="0"/>
        <v>9.8983333333333334</v>
      </c>
    </row>
    <row r="36" spans="1:9" x14ac:dyDescent="0.3">
      <c r="A36" s="3" t="s">
        <v>35</v>
      </c>
      <c r="B36" s="5">
        <f>2.11+2.5+3.981111111</f>
        <v>8.591111111</v>
      </c>
      <c r="C36" s="5">
        <f>1.13</f>
        <v>1.1299999999999999</v>
      </c>
      <c r="E36" s="5">
        <f>15.11/60</f>
        <v>0.2518333333333333</v>
      </c>
      <c r="I36" s="8">
        <f t="shared" si="0"/>
        <v>9.9729444443333328</v>
      </c>
    </row>
    <row r="37" spans="1:9" x14ac:dyDescent="0.3">
      <c r="A37" s="3" t="s">
        <v>36</v>
      </c>
      <c r="B37" s="5">
        <f>2.4711111111+3.5+2.1</f>
        <v>8.0711111111000005</v>
      </c>
      <c r="E37" s="5">
        <f>9.1111/60</f>
        <v>0.15185166666666666</v>
      </c>
      <c r="F37" s="5">
        <f>0.99</f>
        <v>0.99</v>
      </c>
      <c r="G37" s="5">
        <f>67.55/60+19.4/60</f>
        <v>1.4491666666666665</v>
      </c>
      <c r="I37" s="8">
        <f t="shared" si="0"/>
        <v>10.662129444433335</v>
      </c>
    </row>
    <row r="38" spans="1:9" x14ac:dyDescent="0.3">
      <c r="A38" s="3" t="s">
        <v>37</v>
      </c>
      <c r="B38" s="5">
        <f>73.1/60+3.51111+2.13</f>
        <v>6.8594433333333331</v>
      </c>
      <c r="D38" s="5">
        <f>58.07/60</f>
        <v>0.96783333333333332</v>
      </c>
      <c r="E38" s="5">
        <f>11.13/60</f>
        <v>0.18550000000000003</v>
      </c>
      <c r="F38" s="5">
        <f>48.12/60</f>
        <v>0.80199999999999994</v>
      </c>
      <c r="I38" s="8">
        <f t="shared" si="0"/>
        <v>8.8147766666666652</v>
      </c>
    </row>
    <row r="39" spans="1:9" x14ac:dyDescent="0.3">
      <c r="A39" s="3" t="s">
        <v>38</v>
      </c>
      <c r="B39" s="5">
        <f>1.9311111+3.5</f>
        <v>5.4311110999999999</v>
      </c>
      <c r="D39" s="5">
        <f>1.46</f>
        <v>1.46</v>
      </c>
      <c r="E39" s="5">
        <f>15.132/60</f>
        <v>0.25219999999999998</v>
      </c>
      <c r="F39" s="5">
        <f>0.97777777</f>
        <v>0.97777776999999999</v>
      </c>
      <c r="G39" s="5">
        <f>121.47/60</f>
        <v>2.0245000000000002</v>
      </c>
      <c r="I39" s="8">
        <f t="shared" si="0"/>
        <v>10.145588869999999</v>
      </c>
    </row>
    <row r="40" spans="1:9" x14ac:dyDescent="0.3">
      <c r="A40" s="3" t="s">
        <v>43</v>
      </c>
      <c r="B40" s="5">
        <f>5.41111111+2.1111</f>
        <v>7.5222111100000006</v>
      </c>
      <c r="E40" s="5">
        <f>15.11/60</f>
        <v>0.2518333333333333</v>
      </c>
      <c r="I40" s="8">
        <f t="shared" si="0"/>
        <v>7.7740444433333336</v>
      </c>
    </row>
    <row r="41" spans="1:9" x14ac:dyDescent="0.3">
      <c r="A41" s="3" t="s">
        <v>44</v>
      </c>
      <c r="B41" s="5">
        <f>63.13/60+5.32</f>
        <v>6.3721666666666668</v>
      </c>
      <c r="C41" s="5">
        <f>2.12</f>
        <v>2.12</v>
      </c>
      <c r="E41" s="5">
        <f>15.23/60</f>
        <v>0.25383333333333336</v>
      </c>
      <c r="I41" s="8">
        <f t="shared" si="0"/>
        <v>8.7459999999999987</v>
      </c>
    </row>
    <row r="42" spans="1:9" x14ac:dyDescent="0.3">
      <c r="A42" s="3" t="s">
        <v>45</v>
      </c>
      <c r="B42" s="5">
        <f>6.43</f>
        <v>6.43</v>
      </c>
      <c r="C42" s="5">
        <f>67.23/60+35.64/60</f>
        <v>1.7145000000000001</v>
      </c>
      <c r="E42" s="5">
        <f>15.03/60</f>
        <v>0.2505</v>
      </c>
      <c r="I42" s="8">
        <f t="shared" si="0"/>
        <v>8.3950000000000014</v>
      </c>
    </row>
    <row r="43" spans="1:9" x14ac:dyDescent="0.3">
      <c r="A43" s="3" t="s">
        <v>50</v>
      </c>
      <c r="B43" s="5">
        <f>1.27</f>
        <v>1.27</v>
      </c>
      <c r="C43" s="5">
        <f>4.57</f>
        <v>4.57</v>
      </c>
      <c r="E43" s="5">
        <f>15.62/60</f>
        <v>0.26033333333333331</v>
      </c>
      <c r="I43" s="8">
        <f t="shared" si="0"/>
        <v>6.1003333333333334</v>
      </c>
    </row>
    <row r="44" spans="1:9" x14ac:dyDescent="0.3">
      <c r="A44" s="3" t="s">
        <v>51</v>
      </c>
      <c r="I44" s="8">
        <f t="shared" si="0"/>
        <v>0</v>
      </c>
    </row>
    <row r="45" spans="1:9" x14ac:dyDescent="0.3">
      <c r="A45" s="3" t="s">
        <v>52</v>
      </c>
      <c r="I45" s="8">
        <f t="shared" si="0"/>
        <v>0</v>
      </c>
    </row>
    <row r="46" spans="1:9" x14ac:dyDescent="0.3">
      <c r="A46" s="3" t="s">
        <v>53</v>
      </c>
      <c r="I46" s="8">
        <f t="shared" si="0"/>
        <v>0</v>
      </c>
    </row>
    <row r="47" spans="1:9" x14ac:dyDescent="0.3">
      <c r="A47" s="3" t="s">
        <v>54</v>
      </c>
      <c r="I47" s="8">
        <f t="shared" si="0"/>
        <v>0</v>
      </c>
    </row>
    <row r="48" spans="1:9" x14ac:dyDescent="0.3">
      <c r="A48" s="3" t="s">
        <v>55</v>
      </c>
      <c r="I48" s="8">
        <f t="shared" si="0"/>
        <v>0</v>
      </c>
    </row>
    <row r="49" spans="1:9" x14ac:dyDescent="0.3">
      <c r="A49" s="3" t="s">
        <v>56</v>
      </c>
      <c r="I49" s="8">
        <f t="shared" si="0"/>
        <v>0</v>
      </c>
    </row>
    <row r="50" spans="1:9" x14ac:dyDescent="0.3">
      <c r="A50" s="3" t="s">
        <v>57</v>
      </c>
      <c r="I50" s="8">
        <f t="shared" si="0"/>
        <v>0</v>
      </c>
    </row>
    <row r="51" spans="1:9" x14ac:dyDescent="0.3">
      <c r="A51" s="3" t="s">
        <v>58</v>
      </c>
      <c r="I51" s="8">
        <f t="shared" si="0"/>
        <v>0</v>
      </c>
    </row>
    <row r="52" spans="1:9" x14ac:dyDescent="0.3">
      <c r="A52" s="3" t="s">
        <v>59</v>
      </c>
      <c r="I52" s="8">
        <f t="shared" si="0"/>
        <v>0</v>
      </c>
    </row>
    <row r="53" spans="1:9" x14ac:dyDescent="0.3">
      <c r="A53" s="3" t="s">
        <v>60</v>
      </c>
      <c r="I53" s="8">
        <f t="shared" si="0"/>
        <v>0</v>
      </c>
    </row>
    <row r="54" spans="1:9" x14ac:dyDescent="0.3">
      <c r="A54" s="3" t="s">
        <v>61</v>
      </c>
      <c r="I54" s="8">
        <f t="shared" si="0"/>
        <v>0</v>
      </c>
    </row>
    <row r="55" spans="1:9" x14ac:dyDescent="0.3">
      <c r="A55" s="3" t="s">
        <v>62</v>
      </c>
      <c r="I55" s="8">
        <f t="shared" si="0"/>
        <v>0</v>
      </c>
    </row>
    <row r="56" spans="1:9" x14ac:dyDescent="0.3">
      <c r="A56" s="3" t="s">
        <v>63</v>
      </c>
      <c r="I56" s="8">
        <f t="shared" si="0"/>
        <v>0</v>
      </c>
    </row>
    <row r="57" spans="1:9" x14ac:dyDescent="0.3">
      <c r="A57" s="3" t="s">
        <v>64</v>
      </c>
      <c r="I57" s="8">
        <f t="shared" si="0"/>
        <v>0</v>
      </c>
    </row>
    <row r="58" spans="1:9" x14ac:dyDescent="0.3">
      <c r="A58" s="3" t="s">
        <v>65</v>
      </c>
      <c r="I58" s="8">
        <f t="shared" si="0"/>
        <v>0</v>
      </c>
    </row>
    <row r="59" spans="1:9" x14ac:dyDescent="0.3">
      <c r="A59" s="3" t="s">
        <v>68</v>
      </c>
      <c r="I59" s="8">
        <f t="shared" si="0"/>
        <v>0</v>
      </c>
    </row>
    <row r="60" spans="1:9" x14ac:dyDescent="0.3">
      <c r="A60" s="3" t="s">
        <v>69</v>
      </c>
      <c r="I60" s="8">
        <f t="shared" si="0"/>
        <v>0</v>
      </c>
    </row>
    <row r="61" spans="1:9" x14ac:dyDescent="0.3">
      <c r="A61" s="3" t="s">
        <v>70</v>
      </c>
      <c r="I61" s="8">
        <f t="shared" si="0"/>
        <v>0</v>
      </c>
    </row>
    <row r="62" spans="1:9" x14ac:dyDescent="0.3">
      <c r="A62" s="3" t="s">
        <v>66</v>
      </c>
      <c r="I62" s="8">
        <f t="shared" si="0"/>
        <v>0</v>
      </c>
    </row>
    <row r="63" spans="1:9" x14ac:dyDescent="0.3">
      <c r="A63" s="3" t="s">
        <v>67</v>
      </c>
      <c r="I63" s="8">
        <f t="shared" si="0"/>
        <v>0</v>
      </c>
    </row>
    <row r="64" spans="1:9" x14ac:dyDescent="0.3">
      <c r="A64" s="3" t="s">
        <v>71</v>
      </c>
      <c r="I64" s="8">
        <f t="shared" si="0"/>
        <v>0</v>
      </c>
    </row>
    <row r="65" spans="1:9" x14ac:dyDescent="0.3">
      <c r="A65" s="3" t="s">
        <v>72</v>
      </c>
      <c r="I65" s="8">
        <f t="shared" si="0"/>
        <v>0</v>
      </c>
    </row>
    <row r="66" spans="1:9" x14ac:dyDescent="0.3">
      <c r="A66" s="3" t="s">
        <v>73</v>
      </c>
      <c r="I66" s="8">
        <f t="shared" ref="I66:I69" si="1">SUM(B66:H66)</f>
        <v>0</v>
      </c>
    </row>
    <row r="67" spans="1:9" x14ac:dyDescent="0.3">
      <c r="A67" s="3" t="s">
        <v>74</v>
      </c>
      <c r="I67" s="8">
        <f t="shared" si="1"/>
        <v>0</v>
      </c>
    </row>
    <row r="68" spans="1:9" x14ac:dyDescent="0.3">
      <c r="A68" s="3" t="s">
        <v>75</v>
      </c>
      <c r="I68" s="8">
        <f t="shared" si="1"/>
        <v>0</v>
      </c>
    </row>
    <row r="69" spans="1:9" x14ac:dyDescent="0.3">
      <c r="A69" s="3" t="s">
        <v>76</v>
      </c>
      <c r="I69" s="8">
        <f t="shared" si="1"/>
        <v>0</v>
      </c>
    </row>
  </sheetData>
  <phoneticPr fontId="1" type="noConversion"/>
  <conditionalFormatting sqref="E3">
    <cfRule type="colorScale" priority="23">
      <colorScale>
        <cfvo type="min"/>
        <cfvo type="percentile" val="50"/>
        <cfvo type="max"/>
        <color rgb="FFFFC000"/>
        <color rgb="FFFF6600"/>
        <color rgb="FFC42FF3"/>
      </colorScale>
    </cfRule>
  </conditionalFormatting>
  <conditionalFormatting sqref="B3">
    <cfRule type="colorScale" priority="22">
      <colorScale>
        <cfvo type="min"/>
        <cfvo type="percentile" val="50"/>
        <cfvo type="max"/>
        <color rgb="FFFFC000"/>
        <color rgb="FFFF6600"/>
        <color rgb="FFC42FF3"/>
      </colorScale>
    </cfRule>
  </conditionalFormatting>
  <conditionalFormatting sqref="G3">
    <cfRule type="colorScale" priority="20">
      <colorScale>
        <cfvo type="min"/>
        <cfvo type="percentile" val="50"/>
        <cfvo type="max"/>
        <color rgb="FFFFC000"/>
        <color rgb="FFFF6600"/>
        <color rgb="FFC42FF3"/>
      </colorScale>
    </cfRule>
  </conditionalFormatting>
  <conditionalFormatting sqref="A1:G1 C3:D3 F3 A4:G7 A13:E13 G13 A10:G12 B8 E8:G8 A2:A9 C9:G9 A14:G31 A32:F32 A33:G1048576">
    <cfRule type="colorScale" priority="29">
      <colorScale>
        <cfvo type="min"/>
        <cfvo type="percentile" val="50"/>
        <cfvo type="max"/>
        <color rgb="FFFFC000"/>
        <color rgb="FFFF6600"/>
        <color rgb="FF7030A0"/>
      </colorScale>
    </cfRule>
    <cfRule type="colorScale" priority="30">
      <colorScale>
        <cfvo type="min"/>
        <cfvo type="max"/>
        <color rgb="FFFF7128"/>
        <color rgb="FFFFEF9C"/>
      </colorScale>
    </cfRule>
  </conditionalFormatting>
  <conditionalFormatting sqref="A1:G2 A3 C3:D3 F3 A4:G7 A13:E13 G13 A10:G12 B8 E8:G8 A8:A9 C9:G9 A14:G31 A32:F32 A33:G1048576">
    <cfRule type="colorScale" priority="49">
      <colorScale>
        <cfvo type="min"/>
        <cfvo type="percentile" val="50"/>
        <cfvo type="max"/>
        <color rgb="FFFFC000"/>
        <color rgb="FFFF6600"/>
        <color rgb="FFC42FF3"/>
      </colorScale>
    </cfRule>
  </conditionalFormatting>
  <conditionalFormatting sqref="B1:G7 B13:E13 G13 B10:G12 B8 E8:G8 C9:G9 B14:G31 B32:F32 B33:G1048576">
    <cfRule type="colorScale" priority="60">
      <colorScale>
        <cfvo type="min"/>
        <cfvo type="percentile" val="50"/>
        <cfvo type="max"/>
        <color rgb="FFC42FF3"/>
        <color rgb="FFFFC000"/>
        <color rgb="FFFF0000"/>
      </colorScale>
    </cfRule>
    <cfRule type="colorScale" priority="61">
      <colorScale>
        <cfvo type="min"/>
        <cfvo type="percentile" val="50"/>
        <cfvo type="max"/>
        <color rgb="FFFF0000"/>
        <color rgb="FFFFC000"/>
        <color rgb="FFC42FF3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">
      <colorScale>
        <cfvo type="min"/>
        <cfvo type="max"/>
        <color rgb="FFFF7128"/>
        <color rgb="FFFFEF9C"/>
      </colorScale>
    </cfRule>
    <cfRule type="colorScale" priority="64">
      <colorScale>
        <cfvo type="min"/>
        <cfvo type="max"/>
        <color rgb="FFFF7128"/>
        <color rgb="FFC42FF3"/>
      </colorScale>
    </cfRule>
    <cfRule type="colorScale" priority="65">
      <colorScale>
        <cfvo type="min"/>
        <cfvo type="num" val="&quot;AVERAGE($B:$G)&quot;"/>
        <cfvo type="max"/>
        <color theme="7" tint="0.79998168889431442"/>
        <color rgb="FFFF6600"/>
        <color rgb="FFC42FF3"/>
      </colorScale>
    </cfRule>
    <cfRule type="colorScale" priority="66">
      <colorScale>
        <cfvo type="min"/>
        <cfvo type="num" val="&quot;mean($B:$G)&quot;"/>
        <cfvo type="max"/>
        <color rgb="FFF8696B"/>
        <color rgb="FFFFEB84"/>
        <color rgb="FF63BE7B"/>
      </colorScale>
    </cfRule>
  </conditionalFormatting>
  <conditionalFormatting sqref="B1:H7 B13:E13 B10:H12 B8 E8:H8 C9:H9 G13:H13 B14:H31 B32:F32 H32 B33:H1048576">
    <cfRule type="colorScale" priority="102">
      <colorScale>
        <cfvo type="min"/>
        <cfvo type="percentile" val="50"/>
        <cfvo type="max"/>
        <color rgb="FFC42FF3"/>
        <color rgb="FFFFC000"/>
        <color rgb="FFFF6600"/>
      </colorScale>
    </cfRule>
  </conditionalFormatting>
  <conditionalFormatting sqref="B13:E13 B1:H12 G13:H13 B14:H31 B32:F32 H32 B33:H1048576">
    <cfRule type="colorScale" priority="6">
      <colorScale>
        <cfvo type="min"/>
        <cfvo type="percentile" val="50"/>
        <cfvo type="max"/>
        <color rgb="FFC42FF3"/>
        <color rgb="FFFFC000"/>
        <color rgb="FFFF6600"/>
      </colorScale>
    </cfRule>
    <cfRule type="colorScale" priority="7">
      <colorScale>
        <cfvo type="min"/>
        <cfvo type="percentile" val="50"/>
        <cfvo type="max"/>
        <color rgb="FFFF5050"/>
        <color rgb="FFFFC000"/>
        <color rgb="FF7030A0"/>
      </colorScale>
    </cfRule>
    <cfRule type="colorScale" priority="8">
      <colorScale>
        <cfvo type="min"/>
        <cfvo type="percentile" val="50"/>
        <cfvo type="max"/>
        <color rgb="FFFF0000"/>
        <color rgb="FFFFC000"/>
        <color rgb="FFC42FF3"/>
      </colorScale>
    </cfRule>
  </conditionalFormatting>
  <conditionalFormatting sqref="B2:H31 B32:F32 H32 B33:H1048576">
    <cfRule type="colorScale" priority="5">
      <colorScale>
        <cfvo type="min"/>
        <cfvo type="percentile" val="30"/>
        <cfvo type="max"/>
        <color rgb="FFDCB394"/>
        <color rgb="FF66FF99"/>
        <color rgb="FF666699"/>
      </colorScale>
    </cfRule>
  </conditionalFormatting>
  <conditionalFormatting sqref="B1:H31 B32:F32 H32 B33:H1048576">
    <cfRule type="colorScale" priority="4">
      <colorScale>
        <cfvo type="min"/>
        <cfvo type="percentile" val="30"/>
        <cfvo type="max"/>
        <color rgb="FF666699"/>
        <color rgb="FFDCB394"/>
        <color rgb="FF66FF99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Jinzhao Li</dc:creator>
  <cp:lastModifiedBy>a1020</cp:lastModifiedBy>
  <dcterms:created xsi:type="dcterms:W3CDTF">2015-06-05T18:17:20Z</dcterms:created>
  <dcterms:modified xsi:type="dcterms:W3CDTF">2020-07-05T11:42:09Z</dcterms:modified>
</cp:coreProperties>
</file>