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andrew\Desktop\CU\Dynamic Clamp\inline-supplementary-material-1\"/>
    </mc:Choice>
  </mc:AlternateContent>
  <bookViews>
    <workbookView xWindow="0" yWindow="0" windowWidth="16388" windowHeight="8190" tabRatio="996" xr2:uid="{00000000-000D-0000-FFFF-FFFF00000000}"/>
  </bookViews>
  <sheets>
    <sheet name="Motivation" sheetId="4" r:id="rId1"/>
    <sheet name="Calibration Input" sheetId="1" r:id="rId2"/>
    <sheet name="Calibration Output" sheetId="2" r:id="rId3"/>
    <sheet name="Connections" sheetId="3" r:id="rId4"/>
  </sheets>
  <calcPr calcId="17102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N49" i="4" l="1"/>
  <c r="N48" i="4"/>
  <c r="N47" i="4"/>
  <c r="N46" i="4"/>
  <c r="J17" i="2" l="1"/>
  <c r="J16" i="2"/>
  <c r="J15" i="2"/>
  <c r="J14" i="2"/>
  <c r="J13" i="2"/>
  <c r="J12" i="2"/>
  <c r="J11" i="2"/>
  <c r="J10" i="2"/>
  <c r="J9" i="2"/>
  <c r="J8" i="2"/>
  <c r="K7" i="2"/>
  <c r="N7" i="2" s="1"/>
  <c r="J7" i="2"/>
  <c r="F7" i="2"/>
  <c r="F10" i="2" s="1"/>
  <c r="J19" i="1"/>
  <c r="N7" i="1" s="1"/>
  <c r="J18" i="1"/>
  <c r="J17" i="1"/>
  <c r="J16" i="1"/>
  <c r="J15" i="1"/>
  <c r="J14" i="1"/>
  <c r="J13" i="1"/>
  <c r="J12" i="1"/>
  <c r="J11" i="1"/>
  <c r="J10" i="1"/>
  <c r="J9" i="1"/>
  <c r="J8" i="1"/>
  <c r="J7" i="1"/>
  <c r="G7" i="1"/>
  <c r="F7" i="1"/>
  <c r="M7" i="2" l="1"/>
  <c r="L7" i="2"/>
  <c r="L7" i="1"/>
  <c r="P7" i="1" s="1"/>
  <c r="K7" i="1"/>
  <c r="G7" i="2"/>
  <c r="O7" i="2" l="1"/>
  <c r="O7" i="1"/>
  <c r="M8" i="1"/>
  <c r="M7" i="1"/>
</calcChain>
</file>

<file path=xl/sharedStrings.xml><?xml version="1.0" encoding="utf-8"?>
<sst xmlns="http://schemas.openxmlformats.org/spreadsheetml/2006/main" count="170" uniqueCount="106">
  <si>
    <t>Source:</t>
  </si>
  <si>
    <t>Patch Clamp Software</t>
  </si>
  <si>
    <t>Stated</t>
  </si>
  <si>
    <t>Chosen/Input</t>
  </si>
  <si>
    <t>Calculated</t>
  </si>
  <si>
    <t>Input</t>
  </si>
  <si>
    <t>Measured</t>
  </si>
  <si>
    <t>What:</t>
  </si>
  <si>
    <t>gain_INPUT</t>
  </si>
  <si>
    <t>Resistor #</t>
  </si>
  <si>
    <t>Resistor Value</t>
  </si>
  <si>
    <t>Expected Slope EQ1</t>
  </si>
  <si>
    <t>Expected Intercept EQ1</t>
  </si>
  <si>
    <t>Vin</t>
  </si>
  <si>
    <t>Vout (DAC0)</t>
  </si>
  <si>
    <t>Vout (ADC)</t>
  </si>
  <si>
    <t>Input Slope</t>
  </si>
  <si>
    <t>Input Intercept</t>
  </si>
  <si>
    <t>Range</t>
  </si>
  <si>
    <t>Rquared</t>
  </si>
  <si>
    <t>Goodness of Slope</t>
  </si>
  <si>
    <t>Goodness of Intercept</t>
  </si>
  <si>
    <t>Comment:</t>
  </si>
  <si>
    <t>The feedback resistor and current clamp gain set in software (probably) calculate to in this</t>
  </si>
  <si>
    <t>Choose Resistor values for ADC and DAC gains (see Calibration on website)</t>
  </si>
  <si>
    <t>The chosen resistors create an expected slope for converting the mV to an ADC value</t>
  </si>
  <si>
    <t>The chosen resistors create an expected intercept for converting the mV to an ADC value</t>
  </si>
  <si>
    <t>Input a constant voltage into Vin roughly simular to these values, but update these values to reflect what you input</t>
  </si>
  <si>
    <t xml:space="preserve">Measure the voltage out of the DAQ. </t>
  </si>
  <si>
    <t xml:space="preserve">Convert to ADC </t>
  </si>
  <si>
    <t>We calculate the input slope based on our measurements. INPUT THIS INTO THE CALIBRATION SECTION OF THE MAIN FILE</t>
  </si>
  <si>
    <t>We calculate the input intercept based on our measurements. INPUT THIS INTO THE CALIBRATION SECTION OF THE MAIN FILE</t>
  </si>
  <si>
    <t>Equation 1 (Vm) with ADC set to zero and Equation 1 (Vm) with ADC set to max (4095)</t>
  </si>
  <si>
    <t>A measure of how truly linear is this? Want close to 1.</t>
  </si>
  <si>
    <t>A measure of how good your circuit is, want this value below 5%</t>
  </si>
  <si>
    <t>Unit:</t>
  </si>
  <si>
    <t>mV/mV</t>
  </si>
  <si>
    <t>Unit</t>
  </si>
  <si>
    <t>Ohm</t>
  </si>
  <si>
    <t>mV/ADC</t>
  </si>
  <si>
    <t>mV</t>
  </si>
  <si>
    <t xml:space="preserve">V </t>
  </si>
  <si>
    <t>None          (0-4095)</t>
  </si>
  <si>
    <t>Unitless</t>
  </si>
  <si>
    <t>%</t>
  </si>
  <si>
    <t>R1</t>
  </si>
  <si>
    <t>R2</t>
  </si>
  <si>
    <t>R3</t>
  </si>
  <si>
    <t>R4</t>
  </si>
  <si>
    <t>R5</t>
  </si>
  <si>
    <t>R6</t>
  </si>
  <si>
    <t>R7</t>
  </si>
  <si>
    <t>R8</t>
  </si>
  <si>
    <t>R9</t>
  </si>
  <si>
    <t>R10</t>
  </si>
  <si>
    <t>gain_OUTPUT</t>
  </si>
  <si>
    <t>Expected Slope EQ2</t>
  </si>
  <si>
    <t>Expected Intercept EQ2</t>
  </si>
  <si>
    <t>DAC</t>
  </si>
  <si>
    <t>Vamp</t>
  </si>
  <si>
    <t>IDC</t>
  </si>
  <si>
    <t>Output Slope</t>
  </si>
  <si>
    <t>Output Intercept</t>
  </si>
  <si>
    <t>Set in software (probably)</t>
  </si>
  <si>
    <t>The chosen resistors create an expected slope for converting the the DAC to a current I_DC value</t>
  </si>
  <si>
    <t>The chosen resistors create an expected intercept for converting the DAC to a current I_DC value</t>
  </si>
  <si>
    <t>Input these values into the serial monitor when the specifyoutput.ino is loaded</t>
  </si>
  <si>
    <t>This calculates the current per the gain_OUTPUT of your sytem</t>
  </si>
  <si>
    <t>These are the measured slope values of your DAC to V. INPUT THIS INTO THE CALIBRATION SECTION OF THE MAIN FILE</t>
  </si>
  <si>
    <t>These are the measured intercept values of your DAC to V. INPUT THIS INTO THE CALIBRATION SECTION OF THE MAIN FILE</t>
  </si>
  <si>
    <t>pA/V</t>
  </si>
  <si>
    <t>DAC/V</t>
  </si>
  <si>
    <t>0-4095</t>
  </si>
  <si>
    <t xml:space="preserve">V  </t>
  </si>
  <si>
    <t>pA</t>
  </si>
  <si>
    <t>Divide by gain</t>
  </si>
  <si>
    <t xml:space="preserve">Teensy </t>
  </si>
  <si>
    <t>Name</t>
  </si>
  <si>
    <t>V_IN</t>
  </si>
  <si>
    <t>Primary</t>
  </si>
  <si>
    <t>V_DAQ</t>
  </si>
  <si>
    <t>Analog Output 0</t>
  </si>
  <si>
    <t>V_AMP</t>
  </si>
  <si>
    <t>Command</t>
  </si>
  <si>
    <t>TTL</t>
  </si>
  <si>
    <t>Digital Output 0</t>
  </si>
  <si>
    <t>Other Connections</t>
  </si>
  <si>
    <t>Analog Input 0</t>
  </si>
  <si>
    <t>Secondary</t>
  </si>
  <si>
    <t>USB to Computer</t>
  </si>
  <si>
    <t>Headstage</t>
  </si>
  <si>
    <t>Digital Output 1 (LED Opto)</t>
  </si>
  <si>
    <t>Power</t>
  </si>
  <si>
    <t>In the manuscript, we gave resistor values suitable for our own patch clamp amplifier: Multiclamp 700B with a 500 MΩ feedback resistor and a current clamp gain of 10 (the latter two numbers are set in the Multiclamp Commander software). This amplifier with these settings amplifies the membrane potential  by 100x at its scaled output (so that a membrane potential equal to -70 mV results in an output signal of -7.0 V) and uses a scaling of 400 pA/V to interpret signals at its command input (a change of -20 mV at the command input changes the injected current by -8 pA).</t>
  </si>
  <si>
    <t xml:space="preserve">Input your input gain (column C), the related resistor values (column E), upload the Arduino sketch 'passthrough', disconnect the USB, connect the power supply (18V), input the stated voltage in column H into Vin (or a simular range; if your values are different, change the values of column H), measure the voltage at the teensy DAQ input (pin D-10 on the breadboard). </t>
  </si>
  <si>
    <t>I used a DC power supply to input a range of voltages (column H) into Vin (through the BNC on top). I then measured the voltage across pin D10 on the breadboard and GND.</t>
  </si>
  <si>
    <t xml:space="preserve">Input your output gain (column C), the related resistor values (column E), upload the Arduino sketch 'specifyoutput', specify the port the teensy is connected to, open up serial monitor, connect the power supply (18V), input the column H into the serial port, measure the voltage at the teensy DAQ input (pin D-10 on the breadboard). </t>
  </si>
  <si>
    <t>Then measure the voltage at Vamp</t>
  </si>
  <si>
    <t xml:space="preserve"> </t>
  </si>
  <si>
    <t>From other sheets, here are the calculated parameters from calibration;</t>
  </si>
  <si>
    <t>inputSlope</t>
  </si>
  <si>
    <t>inputIntercept</t>
  </si>
  <si>
    <t>outputSlope</t>
  </si>
  <si>
    <t>outputIntercept</t>
  </si>
  <si>
    <t>Patch Clamp (Multiclamp 700B)</t>
  </si>
  <si>
    <t>DAQ (Digidata 1440A)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</si>
</sst>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sz val="11"/>
      <name val="Calibri"/>
      <family val="2"/>
      <charset val="1"/>
    </font>
    <font>
      <sz val="12"/>
      <color rgb="FF555555"/>
      <name val="Arial"/>
      <family val="2"/>
    </font>
  </fonts>
  <fills count="6">
    <fill>
      <patternFill patternType="none"/>
    </fill>
    <fill>
      <patternFill patternType="gray125"/>
    </fill>
    <fill>
      <patternFill patternType="solid">
        <fgColor rgb="FFDAE3F3"/>
        <bgColor rgb="FFD9D9D9"/>
      </patternFill>
    </fill>
    <fill>
      <patternFill patternType="solid">
        <fgColor rgb="FFB4C7E7"/>
        <bgColor rgb="FFBFBFBF"/>
      </patternFill>
    </fill>
    <fill>
      <patternFill patternType="solid">
        <fgColor rgb="FF8FAADC"/>
        <bgColor rgb="FF969696"/>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2" borderId="0" xfId="0" applyFont="1" applyFill="1" applyAlignment="1">
      <alignment wrapText="1"/>
    </xf>
    <xf numFmtId="0" fontId="0" fillId="2" borderId="0" xfId="0" applyFont="1" applyFill="1"/>
    <xf numFmtId="0" fontId="0" fillId="0" borderId="0" xfId="0" applyFont="1"/>
    <xf numFmtId="0" fontId="0" fillId="0" borderId="0" xfId="0" applyFont="1" applyAlignment="1">
      <alignment wrapText="1"/>
    </xf>
    <xf numFmtId="2" fontId="0" fillId="0" borderId="0" xfId="0" applyNumberFormat="1"/>
    <xf numFmtId="0" fontId="1" fillId="2" borderId="0" xfId="0" applyFont="1" applyFill="1"/>
    <xf numFmtId="0" fontId="0" fillId="3" borderId="0" xfId="0" applyFont="1" applyFill="1"/>
    <xf numFmtId="0" fontId="0" fillId="4" borderId="0" xfId="0" applyFont="1" applyFill="1"/>
    <xf numFmtId="0" fontId="0" fillId="0" borderId="0" xfId="0" applyAlignment="1">
      <alignment horizontal="center"/>
    </xf>
    <xf numFmtId="0" fontId="2" fillId="5" borderId="0" xfId="0" applyFont="1" applyFill="1" applyAlignment="1">
      <alignment horizontal="center" wrapText="1"/>
    </xf>
    <xf numFmtId="0" fontId="0" fillId="0" borderId="0" xfId="0" applyAlignment="1">
      <alignment horizontal="center" wrapText="1"/>
    </xf>
    <xf numFmtId="0" fontId="0" fillId="5"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8FAADC"/>
      <rgbColor rgb="FF993366"/>
      <rgbColor rgb="FFFFFFCC"/>
      <rgbColor rgb="FFDAE3F3"/>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4472C4"/>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uFill>
                  <a:solidFill>
                    <a:srgbClr val="FFFFFF"/>
                  </a:solidFill>
                </a:uFill>
                <a:latin typeface="Calibri"/>
              </a:defRPr>
            </a:pPr>
            <a:r>
              <a:rPr lang="en-US" sz="1400" b="0" strike="noStrike" spc="-1">
                <a:solidFill>
                  <a:srgbClr val="595959"/>
                </a:solidFill>
                <a:uFill>
                  <a:solidFill>
                    <a:srgbClr val="FFFFFF"/>
                  </a:solidFill>
                </a:uFill>
                <a:latin typeface="Calibri"/>
              </a:rPr>
              <a:t>Vin vs Vout</a:t>
            </a:r>
          </a:p>
        </c:rich>
      </c:tx>
      <c:overlay val="0"/>
    </c:title>
    <c:autoTitleDeleted val="0"/>
    <c:plotArea>
      <c:layout/>
      <c:scatterChart>
        <c:scatterStyle val="lineMarker"/>
        <c:varyColors val="0"/>
        <c:ser>
          <c:idx val="0"/>
          <c:order val="0"/>
          <c:spPr>
            <a:ln w="25560">
              <a:noFill/>
            </a:ln>
          </c:spPr>
          <c:marker>
            <c:symbol val="circle"/>
            <c:size val="5"/>
            <c:spPr>
              <a:solidFill>
                <a:srgbClr val="4472C4"/>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19080">
                <a:solidFill>
                  <a:srgbClr val="4472C4"/>
                </a:solidFill>
                <a:round/>
              </a:ln>
            </c:spPr>
            <c:trendlineType val="linear"/>
            <c:dispRSqr val="0"/>
            <c:dispEq val="1"/>
            <c:trendlineLbl>
              <c:numFmt formatCode="General" sourceLinked="0"/>
            </c:trendlineLbl>
          </c:trendline>
          <c:xVal>
            <c:numRef>
              <c:f>'Calibration Input'!$J$7:$J$19</c:f>
              <c:numCache>
                <c:formatCode>General</c:formatCode>
                <c:ptCount val="13"/>
                <c:pt idx="0">
                  <c:v>2090.9318181818185</c:v>
                </c:pt>
                <c:pt idx="1">
                  <c:v>2074.8000000000002</c:v>
                </c:pt>
                <c:pt idx="2">
                  <c:v>1908.518181818182</c:v>
                </c:pt>
                <c:pt idx="3">
                  <c:v>1738.5136363636366</c:v>
                </c:pt>
                <c:pt idx="4">
                  <c:v>1630.5545454545456</c:v>
                </c:pt>
                <c:pt idx="5">
                  <c:v>1440.6954545454546</c:v>
                </c:pt>
                <c:pt idx="6">
                  <c:v>1286.8227272727272</c:v>
                </c:pt>
                <c:pt idx="7">
                  <c:v>2986.8681818181822</c:v>
                </c:pt>
                <c:pt idx="8">
                  <c:v>2820.5863636363638</c:v>
                </c:pt>
                <c:pt idx="9">
                  <c:v>2669.1954545454546</c:v>
                </c:pt>
                <c:pt idx="10">
                  <c:v>2460.7227272727278</c:v>
                </c:pt>
                <c:pt idx="11">
                  <c:v>2282.0318181818184</c:v>
                </c:pt>
                <c:pt idx="12">
                  <c:v>2187.7227272727273</c:v>
                </c:pt>
              </c:numCache>
            </c:numRef>
          </c:xVal>
          <c:yVal>
            <c:numRef>
              <c:f>'Calibration Input'!$H$7:$H$19</c:f>
              <c:numCache>
                <c:formatCode>General</c:formatCode>
                <c:ptCount val="13"/>
                <c:pt idx="0">
                  <c:v>0</c:v>
                </c:pt>
                <c:pt idx="1">
                  <c:v>-0.5</c:v>
                </c:pt>
                <c:pt idx="2">
                  <c:v>-1.45</c:v>
                </c:pt>
                <c:pt idx="3">
                  <c:v>-2.39</c:v>
                </c:pt>
                <c:pt idx="4">
                  <c:v>-3.01</c:v>
                </c:pt>
                <c:pt idx="5">
                  <c:v>-4.07</c:v>
                </c:pt>
                <c:pt idx="6">
                  <c:v>-4.9400000000000004</c:v>
                </c:pt>
                <c:pt idx="7">
                  <c:v>4.97</c:v>
                </c:pt>
                <c:pt idx="8">
                  <c:v>4.05</c:v>
                </c:pt>
                <c:pt idx="9">
                  <c:v>3.22</c:v>
                </c:pt>
                <c:pt idx="10">
                  <c:v>2.06</c:v>
                </c:pt>
                <c:pt idx="11">
                  <c:v>1.06</c:v>
                </c:pt>
                <c:pt idx="12">
                  <c:v>0.51</c:v>
                </c:pt>
              </c:numCache>
            </c:numRef>
          </c:yVal>
          <c:smooth val="0"/>
          <c:extLst>
            <c:ext xmlns:c16="http://schemas.microsoft.com/office/drawing/2014/chart" uri="{C3380CC4-5D6E-409C-BE32-E72D297353CC}">
              <c16:uniqueId val="{00000001-2459-4FD3-B657-B15185B15FAE}"/>
            </c:ext>
          </c:extLst>
        </c:ser>
        <c:dLbls>
          <c:showLegendKey val="0"/>
          <c:showVal val="0"/>
          <c:showCatName val="0"/>
          <c:showSerName val="0"/>
          <c:showPercent val="0"/>
          <c:showBubbleSize val="0"/>
        </c:dLbls>
        <c:axId val="70086689"/>
        <c:axId val="82190623"/>
      </c:scatterChart>
      <c:valAx>
        <c:axId val="70086689"/>
        <c:scaling>
          <c:orientation val="minMax"/>
        </c:scaling>
        <c:delete val="0"/>
        <c:axPos val="b"/>
        <c:majorGridlines>
          <c:spPr>
            <a:ln w="9360">
              <a:solidFill>
                <a:srgbClr val="D9D9D9"/>
              </a:solidFill>
              <a:round/>
            </a:ln>
          </c:spPr>
        </c:majorGridlines>
        <c:title>
          <c:tx>
            <c:rich>
              <a:bodyPr rot="0"/>
              <a:lstStyle/>
              <a:p>
                <a:pPr>
                  <a:defRPr sz="1800" b="0" strike="noStrike" spc="-1">
                    <a:solidFill>
                      <a:srgbClr val="595959"/>
                    </a:solidFill>
                    <a:uFill>
                      <a:solidFill>
                        <a:srgbClr val="FFFFFF"/>
                      </a:solidFill>
                    </a:uFill>
                    <a:latin typeface="Calibri"/>
                  </a:defRPr>
                </a:pPr>
                <a:r>
                  <a:rPr lang="en-US" sz="1800" b="0" strike="noStrike" spc="-1">
                    <a:solidFill>
                      <a:srgbClr val="595959"/>
                    </a:solidFill>
                    <a:uFill>
                      <a:solidFill>
                        <a:srgbClr val="FFFFFF"/>
                      </a:solidFill>
                    </a:uFill>
                    <a:latin typeface="Calibri"/>
                  </a:rPr>
                  <a:t>Bits out at DAC0 (0-4095)</a:t>
                </a:r>
              </a:p>
            </c:rich>
          </c:tx>
          <c:overlay val="0"/>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uFill>
                  <a:solidFill>
                    <a:srgbClr val="FFFFFF"/>
                  </a:solidFill>
                </a:uFill>
                <a:latin typeface="Calibri"/>
              </a:defRPr>
            </a:pPr>
            <a:endParaRPr lang="en-US"/>
          </a:p>
        </c:txPr>
        <c:crossAx val="82190623"/>
        <c:crosses val="autoZero"/>
        <c:crossBetween val="midCat"/>
      </c:valAx>
      <c:valAx>
        <c:axId val="82190623"/>
        <c:scaling>
          <c:orientation val="minMax"/>
        </c:scaling>
        <c:delete val="0"/>
        <c:axPos val="l"/>
        <c:majorGridlines>
          <c:spPr>
            <a:ln w="9360">
              <a:solidFill>
                <a:srgbClr val="D9D9D9"/>
              </a:solidFill>
              <a:round/>
            </a:ln>
          </c:spPr>
        </c:majorGridlines>
        <c:title>
          <c:tx>
            <c:rich>
              <a:bodyPr rot="-5400000"/>
              <a:lstStyle/>
              <a:p>
                <a:pPr>
                  <a:defRPr sz="1000" b="0" strike="noStrike" spc="-1">
                    <a:solidFill>
                      <a:srgbClr val="595959"/>
                    </a:solidFill>
                    <a:uFill>
                      <a:solidFill>
                        <a:srgbClr val="FFFFFF"/>
                      </a:solidFill>
                    </a:uFill>
                    <a:latin typeface="Calibri"/>
                  </a:defRPr>
                </a:pPr>
                <a:r>
                  <a:rPr lang="en-US" sz="1000" b="0" strike="noStrike" spc="-1">
                    <a:solidFill>
                      <a:srgbClr val="595959"/>
                    </a:solidFill>
                    <a:uFill>
                      <a:solidFill>
                        <a:srgbClr val="FFFFFF"/>
                      </a:solidFill>
                    </a:uFill>
                    <a:latin typeface="Calibri"/>
                  </a:rPr>
                  <a:t>Vin (V)</a:t>
                </a:r>
              </a:p>
            </c:rich>
          </c:tx>
          <c:overlay val="0"/>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uFill>
                  <a:solidFill>
                    <a:srgbClr val="FFFFFF"/>
                  </a:solidFill>
                </a:uFill>
                <a:latin typeface="Calibri"/>
              </a:defRPr>
            </a:pPr>
            <a:endParaRPr lang="en-US"/>
          </a:p>
        </c:txPr>
        <c:crossAx val="70086689"/>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uFill>
                  <a:solidFill>
                    <a:srgbClr val="FFFFFF"/>
                  </a:solidFill>
                </a:uFill>
                <a:latin typeface="Calibri"/>
              </a:defRPr>
            </a:pPr>
            <a:r>
              <a:rPr lang="en-US" sz="1400" b="0" strike="noStrike" spc="-1">
                <a:solidFill>
                  <a:srgbClr val="595959"/>
                </a:solidFill>
                <a:uFill>
                  <a:solidFill>
                    <a:srgbClr val="FFFFFF"/>
                  </a:solidFill>
                </a:uFill>
                <a:latin typeface="Calibri"/>
              </a:rPr>
              <a:t>I_DC vs DAC</a:t>
            </a:r>
          </a:p>
        </c:rich>
      </c:tx>
      <c:layout>
        <c:manualLayout>
          <c:xMode val="edge"/>
          <c:yMode val="edge"/>
          <c:x val="0.40951596970694798"/>
          <c:y val="2.77484143763214E-2"/>
        </c:manualLayout>
      </c:layout>
      <c:overlay val="0"/>
    </c:title>
    <c:autoTitleDeleted val="0"/>
    <c:plotArea>
      <c:layout/>
      <c:scatterChart>
        <c:scatterStyle val="lineMarker"/>
        <c:varyColors val="0"/>
        <c:ser>
          <c:idx val="0"/>
          <c:order val="0"/>
          <c:spPr>
            <a:ln w="25560">
              <a:noFill/>
            </a:ln>
          </c:spPr>
          <c:marker>
            <c:symbol val="circle"/>
            <c:size val="5"/>
            <c:spPr>
              <a:solidFill>
                <a:srgbClr val="4472C4"/>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19080">
                <a:solidFill>
                  <a:srgbClr val="4472C4"/>
                </a:solidFill>
                <a:round/>
              </a:ln>
            </c:spPr>
            <c:trendlineType val="linear"/>
            <c:dispRSqr val="0"/>
            <c:dispEq val="1"/>
            <c:trendlineLbl>
              <c:numFmt formatCode="General" sourceLinked="0"/>
            </c:trendlineLbl>
          </c:trendline>
          <c:xVal>
            <c:numRef>
              <c:f>'Calibration Output'!$J$7:$J$17</c:f>
              <c:numCache>
                <c:formatCode>General</c:formatCode>
                <c:ptCount val="11"/>
                <c:pt idx="0">
                  <c:v>-637.20000000000005</c:v>
                </c:pt>
                <c:pt idx="1">
                  <c:v>-525.6</c:v>
                </c:pt>
                <c:pt idx="2">
                  <c:v>-417.2</c:v>
                </c:pt>
                <c:pt idx="3">
                  <c:v>-302</c:v>
                </c:pt>
                <c:pt idx="4">
                  <c:v>-190.39999999999998</c:v>
                </c:pt>
                <c:pt idx="5">
                  <c:v>-80.800000000000011</c:v>
                </c:pt>
                <c:pt idx="6">
                  <c:v>28.4</c:v>
                </c:pt>
                <c:pt idx="7">
                  <c:v>137.20000000000002</c:v>
                </c:pt>
                <c:pt idx="8">
                  <c:v>248.8</c:v>
                </c:pt>
                <c:pt idx="9">
                  <c:v>358.8</c:v>
                </c:pt>
                <c:pt idx="10">
                  <c:v>458.4</c:v>
                </c:pt>
              </c:numCache>
            </c:numRef>
          </c:xVal>
          <c:yVal>
            <c:numRef>
              <c:f>'Calibration Output'!$H$7:$H$17</c:f>
              <c:numCache>
                <c:formatCode>General</c:formatCode>
                <c:ptCount val="11"/>
                <c:pt idx="0">
                  <c:v>0</c:v>
                </c:pt>
                <c:pt idx="1">
                  <c:v>410</c:v>
                </c:pt>
                <c:pt idx="2">
                  <c:v>820</c:v>
                </c:pt>
                <c:pt idx="3">
                  <c:v>1230</c:v>
                </c:pt>
                <c:pt idx="4">
                  <c:v>1640</c:v>
                </c:pt>
                <c:pt idx="5">
                  <c:v>2050</c:v>
                </c:pt>
                <c:pt idx="6">
                  <c:v>2460</c:v>
                </c:pt>
                <c:pt idx="7">
                  <c:v>2870</c:v>
                </c:pt>
                <c:pt idx="8">
                  <c:v>3280</c:v>
                </c:pt>
                <c:pt idx="9">
                  <c:v>3690</c:v>
                </c:pt>
                <c:pt idx="10">
                  <c:v>4095</c:v>
                </c:pt>
              </c:numCache>
            </c:numRef>
          </c:yVal>
          <c:smooth val="0"/>
          <c:extLst>
            <c:ext xmlns:c16="http://schemas.microsoft.com/office/drawing/2014/chart" uri="{C3380CC4-5D6E-409C-BE32-E72D297353CC}">
              <c16:uniqueId val="{00000001-D836-44F3-B45E-E03FE8699120}"/>
            </c:ext>
          </c:extLst>
        </c:ser>
        <c:dLbls>
          <c:showLegendKey val="0"/>
          <c:showVal val="0"/>
          <c:showCatName val="0"/>
          <c:showSerName val="0"/>
          <c:showPercent val="0"/>
          <c:showBubbleSize val="0"/>
        </c:dLbls>
        <c:axId val="46669196"/>
        <c:axId val="21844323"/>
      </c:scatterChart>
      <c:valAx>
        <c:axId val="46669196"/>
        <c:scaling>
          <c:orientation val="minMax"/>
        </c:scaling>
        <c:delete val="0"/>
        <c:axPos val="b"/>
        <c:majorGridlines>
          <c:spPr>
            <a:ln w="9360">
              <a:solidFill>
                <a:srgbClr val="D9D9D9"/>
              </a:solidFill>
              <a:round/>
            </a:ln>
          </c:spPr>
        </c:majorGridlines>
        <c:title>
          <c:tx>
            <c:rich>
              <a:bodyPr rot="0"/>
              <a:lstStyle/>
              <a:p>
                <a:pPr>
                  <a:defRPr sz="1000" b="0" strike="noStrike" spc="-1">
                    <a:solidFill>
                      <a:srgbClr val="595959"/>
                    </a:solidFill>
                    <a:uFill>
                      <a:solidFill>
                        <a:srgbClr val="FFFFFF"/>
                      </a:solidFill>
                    </a:uFill>
                    <a:latin typeface="Calibri"/>
                  </a:defRPr>
                </a:pPr>
                <a:r>
                  <a:rPr lang="en-US" sz="1000" b="0" strike="noStrike" spc="-1">
                    <a:solidFill>
                      <a:srgbClr val="595959"/>
                    </a:solidFill>
                    <a:uFill>
                      <a:solidFill>
                        <a:srgbClr val="FFFFFF"/>
                      </a:solidFill>
                    </a:uFill>
                    <a:latin typeface="Calibri"/>
                  </a:rPr>
                  <a:t>I_DC (pA)</a:t>
                </a:r>
              </a:p>
            </c:rich>
          </c:tx>
          <c:overlay val="0"/>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uFill>
                  <a:solidFill>
                    <a:srgbClr val="FFFFFF"/>
                  </a:solidFill>
                </a:uFill>
                <a:latin typeface="Calibri"/>
              </a:defRPr>
            </a:pPr>
            <a:endParaRPr lang="en-US"/>
          </a:p>
        </c:txPr>
        <c:crossAx val="21844323"/>
        <c:crosses val="autoZero"/>
        <c:crossBetween val="midCat"/>
      </c:valAx>
      <c:valAx>
        <c:axId val="21844323"/>
        <c:scaling>
          <c:orientation val="minMax"/>
        </c:scaling>
        <c:delete val="0"/>
        <c:axPos val="l"/>
        <c:majorGridlines>
          <c:spPr>
            <a:ln w="9360">
              <a:solidFill>
                <a:srgbClr val="D9D9D9"/>
              </a:solidFill>
              <a:round/>
            </a:ln>
          </c:spPr>
        </c:majorGridlines>
        <c:title>
          <c:tx>
            <c:rich>
              <a:bodyPr rot="-5400000"/>
              <a:lstStyle/>
              <a:p>
                <a:pPr>
                  <a:defRPr sz="1000" b="0" strike="noStrike" spc="-1">
                    <a:solidFill>
                      <a:srgbClr val="595959"/>
                    </a:solidFill>
                    <a:uFill>
                      <a:solidFill>
                        <a:srgbClr val="FFFFFF"/>
                      </a:solidFill>
                    </a:uFill>
                    <a:latin typeface="Calibri"/>
                  </a:defRPr>
                </a:pPr>
                <a:r>
                  <a:rPr lang="en-US" sz="1000" b="0" strike="noStrike" spc="-1">
                    <a:solidFill>
                      <a:srgbClr val="595959"/>
                    </a:solidFill>
                    <a:uFill>
                      <a:solidFill>
                        <a:srgbClr val="FFFFFF"/>
                      </a:solidFill>
                    </a:uFill>
                    <a:latin typeface="Calibri"/>
                  </a:rPr>
                  <a:t>DAC (0-4095)</a:t>
                </a:r>
              </a:p>
            </c:rich>
          </c:tx>
          <c:overlay val="0"/>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uFill>
                  <a:solidFill>
                    <a:srgbClr val="FFFFFF"/>
                  </a:solidFill>
                </a:uFill>
                <a:latin typeface="Calibri"/>
              </a:defRPr>
            </a:pPr>
            <a:endParaRPr lang="en-US"/>
          </a:p>
        </c:txPr>
        <c:crossAx val="46669196"/>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71437</xdr:colOff>
      <xdr:row>0</xdr:row>
      <xdr:rowOff>23813</xdr:rowOff>
    </xdr:from>
    <xdr:to>
      <xdr:col>11</xdr:col>
      <xdr:colOff>575308</xdr:colOff>
      <xdr:row>19</xdr:row>
      <xdr:rowOff>109097</xdr:rowOff>
    </xdr:to>
    <xdr:pic>
      <xdr:nvPicPr>
        <xdr:cNvPr id="2" name="Picture 1">
          <a:extLst>
            <a:ext uri="{FF2B5EF4-FFF2-40B4-BE49-F238E27FC236}">
              <a16:creationId xmlns:a16="http://schemas.microsoft.com/office/drawing/2014/main" id="{C0CB72D7-CC31-43CE-8B23-27E52534879B}"/>
            </a:ext>
          </a:extLst>
        </xdr:cNvPr>
        <xdr:cNvPicPr>
          <a:picLocks noChangeAspect="1"/>
        </xdr:cNvPicPr>
      </xdr:nvPicPr>
      <xdr:blipFill>
        <a:blip xmlns:r="http://schemas.openxmlformats.org/officeDocument/2006/relationships" r:embed="rId1"/>
        <a:stretch>
          <a:fillRect/>
        </a:stretch>
      </xdr:blipFill>
      <xdr:spPr>
        <a:xfrm>
          <a:off x="71437" y="23813"/>
          <a:ext cx="7628571" cy="3523809"/>
        </a:xfrm>
        <a:prstGeom prst="rect">
          <a:avLst/>
        </a:prstGeom>
      </xdr:spPr>
    </xdr:pic>
    <xdr:clientData/>
  </xdr:twoCellAnchor>
  <xdr:twoCellAnchor editAs="oneCell">
    <xdr:from>
      <xdr:col>0</xdr:col>
      <xdr:colOff>561975</xdr:colOff>
      <xdr:row>20</xdr:row>
      <xdr:rowOff>85726</xdr:rowOff>
    </xdr:from>
    <xdr:to>
      <xdr:col>10</xdr:col>
      <xdr:colOff>75451</xdr:colOff>
      <xdr:row>24</xdr:row>
      <xdr:rowOff>76112</xdr:rowOff>
    </xdr:to>
    <xdr:pic>
      <xdr:nvPicPr>
        <xdr:cNvPr id="3" name="Picture 2">
          <a:extLst>
            <a:ext uri="{FF2B5EF4-FFF2-40B4-BE49-F238E27FC236}">
              <a16:creationId xmlns:a16="http://schemas.microsoft.com/office/drawing/2014/main" id="{163D3B87-60EA-4E33-A61C-E7EE82563859}"/>
            </a:ext>
          </a:extLst>
        </xdr:cNvPr>
        <xdr:cNvPicPr>
          <a:picLocks noChangeAspect="1"/>
        </xdr:cNvPicPr>
      </xdr:nvPicPr>
      <xdr:blipFill>
        <a:blip xmlns:r="http://schemas.openxmlformats.org/officeDocument/2006/relationships" r:embed="rId2"/>
        <a:stretch>
          <a:fillRect/>
        </a:stretch>
      </xdr:blipFill>
      <xdr:spPr>
        <a:xfrm>
          <a:off x="561975" y="3705226"/>
          <a:ext cx="5990476" cy="714286"/>
        </a:xfrm>
        <a:prstGeom prst="rect">
          <a:avLst/>
        </a:prstGeom>
      </xdr:spPr>
    </xdr:pic>
    <xdr:clientData/>
  </xdr:twoCellAnchor>
  <xdr:twoCellAnchor editAs="oneCell">
    <xdr:from>
      <xdr:col>1</xdr:col>
      <xdr:colOff>285750</xdr:colOff>
      <xdr:row>25</xdr:row>
      <xdr:rowOff>14288</xdr:rowOff>
    </xdr:from>
    <xdr:to>
      <xdr:col>9</xdr:col>
      <xdr:colOff>380340</xdr:colOff>
      <xdr:row>30</xdr:row>
      <xdr:rowOff>118937</xdr:rowOff>
    </xdr:to>
    <xdr:pic>
      <xdr:nvPicPr>
        <xdr:cNvPr id="4" name="Picture 3">
          <a:extLst>
            <a:ext uri="{FF2B5EF4-FFF2-40B4-BE49-F238E27FC236}">
              <a16:creationId xmlns:a16="http://schemas.microsoft.com/office/drawing/2014/main" id="{DB4CDB5F-87B9-4C9A-B75C-E8E195931E9C}"/>
            </a:ext>
          </a:extLst>
        </xdr:cNvPr>
        <xdr:cNvPicPr>
          <a:picLocks noChangeAspect="1"/>
        </xdr:cNvPicPr>
      </xdr:nvPicPr>
      <xdr:blipFill>
        <a:blip xmlns:r="http://schemas.openxmlformats.org/officeDocument/2006/relationships" r:embed="rId3"/>
        <a:stretch>
          <a:fillRect/>
        </a:stretch>
      </xdr:blipFill>
      <xdr:spPr>
        <a:xfrm>
          <a:off x="933450" y="4538663"/>
          <a:ext cx="5276190" cy="1009524"/>
        </a:xfrm>
        <a:prstGeom prst="rect">
          <a:avLst/>
        </a:prstGeom>
      </xdr:spPr>
    </xdr:pic>
    <xdr:clientData/>
  </xdr:twoCellAnchor>
  <xdr:twoCellAnchor editAs="oneCell">
    <xdr:from>
      <xdr:col>2</xdr:col>
      <xdr:colOff>209550</xdr:colOff>
      <xdr:row>31</xdr:row>
      <xdr:rowOff>9525</xdr:rowOff>
    </xdr:from>
    <xdr:to>
      <xdr:col>8</xdr:col>
      <xdr:colOff>409064</xdr:colOff>
      <xdr:row>36</xdr:row>
      <xdr:rowOff>18936</xdr:rowOff>
    </xdr:to>
    <xdr:pic>
      <xdr:nvPicPr>
        <xdr:cNvPr id="5" name="Picture 4">
          <a:extLst>
            <a:ext uri="{FF2B5EF4-FFF2-40B4-BE49-F238E27FC236}">
              <a16:creationId xmlns:a16="http://schemas.microsoft.com/office/drawing/2014/main" id="{93DF5771-2E54-4DE9-86F1-26448A56EE9A}"/>
            </a:ext>
          </a:extLst>
        </xdr:cNvPr>
        <xdr:cNvPicPr>
          <a:picLocks noChangeAspect="1"/>
        </xdr:cNvPicPr>
      </xdr:nvPicPr>
      <xdr:blipFill>
        <a:blip xmlns:r="http://schemas.openxmlformats.org/officeDocument/2006/relationships" r:embed="rId4"/>
        <a:stretch>
          <a:fillRect/>
        </a:stretch>
      </xdr:blipFill>
      <xdr:spPr>
        <a:xfrm>
          <a:off x="1504950" y="5619750"/>
          <a:ext cx="4085714" cy="914286"/>
        </a:xfrm>
        <a:prstGeom prst="rect">
          <a:avLst/>
        </a:prstGeom>
      </xdr:spPr>
    </xdr:pic>
    <xdr:clientData/>
  </xdr:twoCellAnchor>
  <xdr:twoCellAnchor editAs="oneCell">
    <xdr:from>
      <xdr:col>0</xdr:col>
      <xdr:colOff>57150</xdr:colOff>
      <xdr:row>36</xdr:row>
      <xdr:rowOff>95250</xdr:rowOff>
    </xdr:from>
    <xdr:to>
      <xdr:col>11</xdr:col>
      <xdr:colOff>794408</xdr:colOff>
      <xdr:row>50</xdr:row>
      <xdr:rowOff>14003</xdr:rowOff>
    </xdr:to>
    <xdr:pic>
      <xdr:nvPicPr>
        <xdr:cNvPr id="6" name="Picture 5">
          <a:extLst>
            <a:ext uri="{FF2B5EF4-FFF2-40B4-BE49-F238E27FC236}">
              <a16:creationId xmlns:a16="http://schemas.microsoft.com/office/drawing/2014/main" id="{BF76E305-9DA8-4C6B-8D27-0E0B3520C383}"/>
            </a:ext>
          </a:extLst>
        </xdr:cNvPr>
        <xdr:cNvPicPr>
          <a:picLocks noChangeAspect="1"/>
        </xdr:cNvPicPr>
      </xdr:nvPicPr>
      <xdr:blipFill>
        <a:blip xmlns:r="http://schemas.openxmlformats.org/officeDocument/2006/relationships" r:embed="rId5"/>
        <a:stretch>
          <a:fillRect/>
        </a:stretch>
      </xdr:blipFill>
      <xdr:spPr>
        <a:xfrm>
          <a:off x="57150" y="6610350"/>
          <a:ext cx="7861958" cy="24524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495360</xdr:colOff>
      <xdr:row>16</xdr:row>
      <xdr:rowOff>176040</xdr:rowOff>
    </xdr:from>
    <xdr:to>
      <xdr:col>7</xdr:col>
      <xdr:colOff>176040</xdr:colOff>
      <xdr:row>31</xdr:row>
      <xdr:rowOff>147240</xdr:rowOff>
    </xdr:to>
    <xdr:graphicFrame macro="">
      <xdr:nvGraphicFramePr>
        <xdr:cNvPr id="2" name="Chart 3">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1071562</xdr:colOff>
      <xdr:row>20</xdr:row>
      <xdr:rowOff>23811</xdr:rowOff>
    </xdr:from>
    <xdr:to>
      <xdr:col>18</xdr:col>
      <xdr:colOff>345279</xdr:colOff>
      <xdr:row>47</xdr:row>
      <xdr:rowOff>88914</xdr:rowOff>
    </xdr:to>
    <xdr:pic>
      <xdr:nvPicPr>
        <xdr:cNvPr id="4" name="Picture 3">
          <a:extLst>
            <a:ext uri="{FF2B5EF4-FFF2-40B4-BE49-F238E27FC236}">
              <a16:creationId xmlns:a16="http://schemas.microsoft.com/office/drawing/2014/main" id="{8D7296BD-3C64-4A1D-B6A1-E65AFD49517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43625" y="6191249"/>
          <a:ext cx="9024937" cy="48871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473761</xdr:colOff>
      <xdr:row>17</xdr:row>
      <xdr:rowOff>152400</xdr:rowOff>
    </xdr:from>
    <xdr:to>
      <xdr:col>8</xdr:col>
      <xdr:colOff>71438</xdr:colOff>
      <xdr:row>32</xdr:row>
      <xdr:rowOff>152280</xdr:rowOff>
    </xdr:to>
    <xdr:graphicFrame macro="">
      <xdr:nvGraphicFramePr>
        <xdr:cNvPr id="2" name="Chart 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404812</xdr:colOff>
      <xdr:row>17</xdr:row>
      <xdr:rowOff>178593</xdr:rowOff>
    </xdr:from>
    <xdr:to>
      <xdr:col>16</xdr:col>
      <xdr:colOff>152402</xdr:colOff>
      <xdr:row>39</xdr:row>
      <xdr:rowOff>157164</xdr:rowOff>
    </xdr:to>
    <xdr:pic>
      <xdr:nvPicPr>
        <xdr:cNvPr id="3" name="Picture 2">
          <a:extLst>
            <a:ext uri="{FF2B5EF4-FFF2-40B4-BE49-F238E27FC236}">
              <a16:creationId xmlns:a16="http://schemas.microsoft.com/office/drawing/2014/main" id="{939F199B-E7B3-4CEC-9A73-8AA724236CD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50782" y="5631656"/>
          <a:ext cx="6831808" cy="39076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6EF80-FC93-4AAC-9FF3-9AC5A50349EA}">
  <dimension ref="M6:U49"/>
  <sheetViews>
    <sheetView tabSelected="1" workbookViewId="0">
      <selection activeCell="N53" sqref="N53"/>
    </sheetView>
  </sheetViews>
  <sheetFormatPr defaultRowHeight="14.25" x14ac:dyDescent="0.45"/>
  <cols>
    <col min="12" max="12" width="11.59765625" customWidth="1"/>
    <col min="13" max="13" width="13.265625" bestFit="1" customWidth="1"/>
  </cols>
  <sheetData>
    <row r="6" spans="13:16" x14ac:dyDescent="0.45">
      <c r="M6" s="10" t="s">
        <v>93</v>
      </c>
      <c r="N6" s="10"/>
      <c r="O6" s="10"/>
      <c r="P6" s="10"/>
    </row>
    <row r="7" spans="13:16" x14ac:dyDescent="0.45">
      <c r="M7" s="10"/>
      <c r="N7" s="10"/>
      <c r="O7" s="10"/>
      <c r="P7" s="10"/>
    </row>
    <row r="8" spans="13:16" x14ac:dyDescent="0.45">
      <c r="M8" s="10"/>
      <c r="N8" s="10"/>
      <c r="O8" s="10"/>
      <c r="P8" s="10"/>
    </row>
    <row r="9" spans="13:16" x14ac:dyDescent="0.45">
      <c r="M9" s="10"/>
      <c r="N9" s="10"/>
      <c r="O9" s="10"/>
      <c r="P9" s="10"/>
    </row>
    <row r="10" spans="13:16" x14ac:dyDescent="0.45">
      <c r="M10" s="10"/>
      <c r="N10" s="10"/>
      <c r="O10" s="10"/>
      <c r="P10" s="10"/>
    </row>
    <row r="11" spans="13:16" x14ac:dyDescent="0.45">
      <c r="M11" s="10"/>
      <c r="N11" s="10"/>
      <c r="O11" s="10"/>
      <c r="P11" s="10"/>
    </row>
    <row r="12" spans="13:16" ht="14.25" customHeight="1" x14ac:dyDescent="0.45">
      <c r="M12" s="10"/>
      <c r="N12" s="10"/>
      <c r="O12" s="10"/>
      <c r="P12" s="10"/>
    </row>
    <row r="13" spans="13:16" ht="14.25" customHeight="1" x14ac:dyDescent="0.45">
      <c r="M13" s="10"/>
      <c r="N13" s="10"/>
      <c r="O13" s="10"/>
      <c r="P13" s="10"/>
    </row>
    <row r="14" spans="13:16" ht="14.25" customHeight="1" x14ac:dyDescent="0.45">
      <c r="M14" s="10"/>
      <c r="N14" s="10"/>
      <c r="O14" s="10"/>
      <c r="P14" s="10"/>
    </row>
    <row r="15" spans="13:16" ht="14.25" customHeight="1" x14ac:dyDescent="0.45">
      <c r="M15" s="10"/>
      <c r="N15" s="10"/>
      <c r="O15" s="10"/>
      <c r="P15" s="10"/>
    </row>
    <row r="16" spans="13:16" ht="14.25" customHeight="1" x14ac:dyDescent="0.45">
      <c r="M16" s="10"/>
      <c r="N16" s="10"/>
      <c r="O16" s="10"/>
      <c r="P16" s="10"/>
    </row>
    <row r="17" spans="13:16" ht="14.25" customHeight="1" x14ac:dyDescent="0.45">
      <c r="M17" s="10"/>
      <c r="N17" s="10"/>
      <c r="O17" s="10"/>
      <c r="P17" s="10"/>
    </row>
    <row r="18" spans="13:16" ht="14.25" customHeight="1" x14ac:dyDescent="0.45">
      <c r="M18" s="10"/>
      <c r="N18" s="10"/>
      <c r="O18" s="10"/>
      <c r="P18" s="10"/>
    </row>
    <row r="19" spans="13:16" ht="14.25" customHeight="1" x14ac:dyDescent="0.45">
      <c r="M19" s="10"/>
      <c r="N19" s="10"/>
      <c r="O19" s="10"/>
      <c r="P19" s="10"/>
    </row>
    <row r="20" spans="13:16" ht="14.25" customHeight="1" x14ac:dyDescent="0.45">
      <c r="M20" s="10"/>
      <c r="N20" s="10"/>
      <c r="O20" s="10"/>
      <c r="P20" s="10"/>
    </row>
    <row r="21" spans="13:16" ht="14.25" customHeight="1" x14ac:dyDescent="0.45">
      <c r="M21" s="10"/>
      <c r="N21" s="10"/>
      <c r="O21" s="10"/>
      <c r="P21" s="10"/>
    </row>
    <row r="22" spans="13:16" ht="14.25" customHeight="1" x14ac:dyDescent="0.45">
      <c r="M22" s="10"/>
      <c r="N22" s="10"/>
      <c r="O22" s="10"/>
      <c r="P22" s="10"/>
    </row>
    <row r="23" spans="13:16" ht="14.25" customHeight="1" x14ac:dyDescent="0.45">
      <c r="M23" s="10"/>
      <c r="N23" s="10"/>
      <c r="O23" s="10"/>
      <c r="P23" s="10"/>
    </row>
    <row r="24" spans="13:16" ht="14.25" customHeight="1" x14ac:dyDescent="0.45">
      <c r="M24" s="10"/>
      <c r="N24" s="10"/>
      <c r="O24" s="10"/>
      <c r="P24" s="10"/>
    </row>
    <row r="25" spans="13:16" ht="14.25" customHeight="1" x14ac:dyDescent="0.45">
      <c r="M25" s="10"/>
      <c r="N25" s="10"/>
      <c r="O25" s="10"/>
      <c r="P25" s="10"/>
    </row>
    <row r="26" spans="13:16" ht="14.25" customHeight="1" x14ac:dyDescent="0.45">
      <c r="M26" s="10"/>
      <c r="N26" s="10"/>
      <c r="O26" s="10"/>
      <c r="P26" s="10"/>
    </row>
    <row r="27" spans="13:16" ht="14.25" customHeight="1" x14ac:dyDescent="0.45">
      <c r="M27" s="10"/>
      <c r="N27" s="10"/>
      <c r="O27" s="10"/>
      <c r="P27" s="10"/>
    </row>
    <row r="28" spans="13:16" ht="14.25" customHeight="1" x14ac:dyDescent="0.45">
      <c r="M28" s="10"/>
      <c r="N28" s="10"/>
      <c r="O28" s="10"/>
      <c r="P28" s="10"/>
    </row>
    <row r="45" spans="13:21" x14ac:dyDescent="0.45">
      <c r="N45" t="s">
        <v>99</v>
      </c>
    </row>
    <row r="46" spans="13:21" x14ac:dyDescent="0.45">
      <c r="M46" t="s">
        <v>100</v>
      </c>
      <c r="N46">
        <f>'Calibration Input'!K7</f>
        <v>5.9216263840010273</v>
      </c>
      <c r="U46" t="s">
        <v>98</v>
      </c>
    </row>
    <row r="47" spans="13:21" x14ac:dyDescent="0.45">
      <c r="M47" t="s">
        <v>101</v>
      </c>
      <c r="N47">
        <f>'Calibration Input'!L7</f>
        <v>-12599.722852777835</v>
      </c>
    </row>
    <row r="48" spans="13:21" x14ac:dyDescent="0.45">
      <c r="M48" t="s">
        <v>102</v>
      </c>
      <c r="N48">
        <f>'Calibration Output'!K7</f>
        <v>1488.6219528617823</v>
      </c>
    </row>
    <row r="49" spans="13:14" x14ac:dyDescent="0.45">
      <c r="M49" t="s">
        <v>103</v>
      </c>
      <c r="N49">
        <f>'Calibration Output'!L7</f>
        <v>2361.344089035777</v>
      </c>
    </row>
  </sheetData>
  <mergeCells count="1">
    <mergeCell ref="M6:P2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51"/>
  <sheetViews>
    <sheetView zoomScale="70" zoomScaleNormal="70" workbookViewId="0">
      <selection activeCell="U30" sqref="U30"/>
    </sheetView>
  </sheetViews>
  <sheetFormatPr defaultRowHeight="14.25" x14ac:dyDescent="0.45"/>
  <cols>
    <col min="1" max="1" width="3.06640625"/>
    <col min="2" max="2" width="9.53125"/>
    <col min="3" max="3" width="12.3984375"/>
    <col min="4" max="4" width="9.19921875"/>
    <col min="5" max="5" width="12.59765625"/>
    <col min="6" max="6" width="11.86328125"/>
    <col min="7" max="7" width="12.46484375"/>
    <col min="8" max="8" width="21.9296875"/>
    <col min="9" max="9" width="15.3984375"/>
    <col min="10" max="10" width="8.796875"/>
    <col min="11" max="11" width="14.53125"/>
    <col min="12" max="12" width="17.19921875"/>
    <col min="13" max="13" width="10.53125"/>
    <col min="14" max="15" width="8.796875"/>
    <col min="16" max="16" width="12.86328125"/>
    <col min="17" max="1025" width="8.796875"/>
  </cols>
  <sheetData>
    <row r="1" spans="2:16" ht="62.25" customHeight="1" x14ac:dyDescent="0.45">
      <c r="B1" s="11" t="s">
        <v>94</v>
      </c>
      <c r="C1" s="11"/>
      <c r="D1" s="11"/>
      <c r="E1" s="11"/>
      <c r="F1" s="11"/>
      <c r="G1" s="11"/>
      <c r="H1" s="11"/>
    </row>
    <row r="3" spans="2:16" ht="28.5" x14ac:dyDescent="0.45">
      <c r="B3" t="s">
        <v>0</v>
      </c>
      <c r="C3" s="1" t="s">
        <v>1</v>
      </c>
      <c r="D3" t="s">
        <v>2</v>
      </c>
      <c r="E3" s="2" t="s">
        <v>3</v>
      </c>
      <c r="F3" t="s">
        <v>4</v>
      </c>
      <c r="G3" t="s">
        <v>4</v>
      </c>
      <c r="H3" s="2" t="s">
        <v>5</v>
      </c>
      <c r="I3" s="2" t="s">
        <v>6</v>
      </c>
      <c r="J3" t="s">
        <v>4</v>
      </c>
      <c r="K3" t="s">
        <v>4</v>
      </c>
      <c r="L3" t="s">
        <v>4</v>
      </c>
      <c r="M3" s="3" t="s">
        <v>4</v>
      </c>
      <c r="N3" t="s">
        <v>4</v>
      </c>
      <c r="O3" s="3" t="s">
        <v>4</v>
      </c>
      <c r="P3" t="s">
        <v>4</v>
      </c>
    </row>
    <row r="4" spans="2:16" ht="28.5" x14ac:dyDescent="0.45">
      <c r="B4" t="s">
        <v>7</v>
      </c>
      <c r="C4" s="4" t="s">
        <v>8</v>
      </c>
      <c r="D4" t="s">
        <v>9</v>
      </c>
      <c r="E4" t="s">
        <v>10</v>
      </c>
      <c r="F4" s="4" t="s">
        <v>11</v>
      </c>
      <c r="G4" s="4" t="s">
        <v>12</v>
      </c>
      <c r="H4" t="s">
        <v>13</v>
      </c>
      <c r="I4" t="s">
        <v>14</v>
      </c>
      <c r="J4" t="s">
        <v>15</v>
      </c>
      <c r="K4" s="4" t="s">
        <v>16</v>
      </c>
      <c r="L4" s="4" t="s">
        <v>17</v>
      </c>
      <c r="M4" t="s">
        <v>18</v>
      </c>
      <c r="N4" s="4" t="s">
        <v>19</v>
      </c>
      <c r="O4" s="4" t="s">
        <v>20</v>
      </c>
      <c r="P4" s="4" t="s">
        <v>21</v>
      </c>
    </row>
    <row r="5" spans="2:16" ht="128.25" x14ac:dyDescent="0.45">
      <c r="B5" t="s">
        <v>22</v>
      </c>
      <c r="C5" s="4" t="s">
        <v>23</v>
      </c>
      <c r="E5" s="4" t="s">
        <v>24</v>
      </c>
      <c r="F5" s="4" t="s">
        <v>25</v>
      </c>
      <c r="G5" s="4" t="s">
        <v>26</v>
      </c>
      <c r="H5" s="4" t="s">
        <v>27</v>
      </c>
      <c r="I5" s="4" t="s">
        <v>28</v>
      </c>
      <c r="J5" s="4" t="s">
        <v>29</v>
      </c>
      <c r="K5" s="4" t="s">
        <v>30</v>
      </c>
      <c r="L5" s="4" t="s">
        <v>31</v>
      </c>
      <c r="M5" s="4" t="s">
        <v>32</v>
      </c>
      <c r="N5" s="4" t="s">
        <v>33</v>
      </c>
      <c r="O5" s="4" t="s">
        <v>34</v>
      </c>
      <c r="P5" s="4" t="s">
        <v>34</v>
      </c>
    </row>
    <row r="6" spans="2:16" ht="28.5" x14ac:dyDescent="0.45">
      <c r="B6" t="s">
        <v>35</v>
      </c>
      <c r="C6" t="s">
        <v>36</v>
      </c>
      <c r="D6" t="s">
        <v>37</v>
      </c>
      <c r="E6" t="s">
        <v>38</v>
      </c>
      <c r="F6" t="s">
        <v>39</v>
      </c>
      <c r="G6" t="s">
        <v>40</v>
      </c>
      <c r="H6" t="s">
        <v>41</v>
      </c>
      <c r="I6" t="s">
        <v>41</v>
      </c>
      <c r="J6" s="4" t="s">
        <v>42</v>
      </c>
      <c r="K6" t="s">
        <v>39</v>
      </c>
      <c r="L6" t="s">
        <v>40</v>
      </c>
      <c r="M6" t="s">
        <v>40</v>
      </c>
      <c r="N6" t="s">
        <v>43</v>
      </c>
      <c r="O6" t="s">
        <v>44</v>
      </c>
      <c r="P6" t="s">
        <v>44</v>
      </c>
    </row>
    <row r="7" spans="2:16" x14ac:dyDescent="0.45">
      <c r="C7">
        <v>100</v>
      </c>
      <c r="D7" t="s">
        <v>45</v>
      </c>
      <c r="E7">
        <v>2200</v>
      </c>
      <c r="F7">
        <f>1000*(3.3/4095)*(E7+E8)*(E9+E10)/((E10*E8)*(1+E12/E11))</f>
        <v>5.5009873210842244</v>
      </c>
      <c r="G7">
        <f>-1000*(E7+E8)*E9*9/(E8*E10)</f>
        <v>-10922.727272727272</v>
      </c>
      <c r="H7">
        <v>0</v>
      </c>
      <c r="I7">
        <v>1.6850000000000001</v>
      </c>
      <c r="J7">
        <f t="shared" ref="J7:J19" si="0">(4095)/3.3*I7</f>
        <v>2090.9318181818185</v>
      </c>
      <c r="K7" s="12">
        <f>LINEST(H7:H19,J7:J19)*1000</f>
        <v>5.9216263840010273</v>
      </c>
      <c r="L7" s="12">
        <f>INDEX(LINEST(H7:H19,J7:J19),2)*1000</f>
        <v>-12599.722852777835</v>
      </c>
      <c r="M7">
        <f>(K7/C7)*0+(L7/C7)</f>
        <v>-125.99722852777835</v>
      </c>
      <c r="N7">
        <f>RSQ(J7:J19,H7:H19)</f>
        <v>0.99836391753047615</v>
      </c>
      <c r="O7">
        <f>(K7-F7)/F7*100</f>
        <v>7.6466102967475384</v>
      </c>
      <c r="P7">
        <f>(L7-G7)/G7*100</f>
        <v>15.353267898923177</v>
      </c>
    </row>
    <row r="8" spans="2:16" x14ac:dyDescent="0.45">
      <c r="D8" t="s">
        <v>46</v>
      </c>
      <c r="E8">
        <v>470</v>
      </c>
      <c r="H8">
        <v>-0.5</v>
      </c>
      <c r="I8">
        <v>1.6719999999999999</v>
      </c>
      <c r="J8">
        <f t="shared" si="0"/>
        <v>2074.8000000000002</v>
      </c>
      <c r="M8">
        <f>(K7/C7)*4095+(L7/C7)</f>
        <v>116.49337189706374</v>
      </c>
    </row>
    <row r="9" spans="2:16" x14ac:dyDescent="0.45">
      <c r="D9" t="s">
        <v>47</v>
      </c>
      <c r="E9">
        <v>4700</v>
      </c>
      <c r="H9">
        <v>-1.45</v>
      </c>
      <c r="I9">
        <v>1.538</v>
      </c>
      <c r="J9">
        <f t="shared" si="0"/>
        <v>1908.518181818182</v>
      </c>
    </row>
    <row r="10" spans="2:16" x14ac:dyDescent="0.45">
      <c r="D10" t="s">
        <v>48</v>
      </c>
      <c r="E10">
        <v>22000</v>
      </c>
      <c r="H10">
        <v>-2.39</v>
      </c>
      <c r="I10">
        <v>1.401</v>
      </c>
      <c r="J10">
        <f t="shared" si="0"/>
        <v>1738.5136363636366</v>
      </c>
    </row>
    <row r="11" spans="2:16" x14ac:dyDescent="0.45">
      <c r="D11" t="s">
        <v>49</v>
      </c>
      <c r="E11">
        <v>10000</v>
      </c>
      <c r="H11">
        <v>-3.01</v>
      </c>
      <c r="I11">
        <v>1.3140000000000001</v>
      </c>
      <c r="J11">
        <f t="shared" si="0"/>
        <v>1630.5545454545456</v>
      </c>
    </row>
    <row r="12" spans="2:16" x14ac:dyDescent="0.45">
      <c r="D12" t="s">
        <v>50</v>
      </c>
      <c r="E12">
        <v>100</v>
      </c>
      <c r="H12">
        <v>-4.07</v>
      </c>
      <c r="I12">
        <v>1.161</v>
      </c>
      <c r="J12">
        <f t="shared" si="0"/>
        <v>1440.6954545454546</v>
      </c>
    </row>
    <row r="13" spans="2:16" x14ac:dyDescent="0.45">
      <c r="D13" t="s">
        <v>51</v>
      </c>
      <c r="E13">
        <v>4700</v>
      </c>
      <c r="H13">
        <v>-4.9400000000000004</v>
      </c>
      <c r="I13">
        <v>1.0369999999999999</v>
      </c>
      <c r="J13">
        <f t="shared" si="0"/>
        <v>1286.8227272727272</v>
      </c>
    </row>
    <row r="14" spans="2:16" x14ac:dyDescent="0.45">
      <c r="D14" t="s">
        <v>52</v>
      </c>
      <c r="E14">
        <v>22000</v>
      </c>
      <c r="H14">
        <v>4.97</v>
      </c>
      <c r="I14">
        <v>2.407</v>
      </c>
      <c r="J14">
        <f t="shared" si="0"/>
        <v>2986.8681818181822</v>
      </c>
    </row>
    <row r="15" spans="2:16" x14ac:dyDescent="0.45">
      <c r="D15" t="s">
        <v>53</v>
      </c>
      <c r="E15">
        <v>10000</v>
      </c>
      <c r="H15">
        <v>4.05</v>
      </c>
      <c r="I15">
        <v>2.2730000000000001</v>
      </c>
      <c r="J15">
        <f t="shared" si="0"/>
        <v>2820.5863636363638</v>
      </c>
    </row>
    <row r="16" spans="2:16" x14ac:dyDescent="0.45">
      <c r="D16" t="s">
        <v>54</v>
      </c>
      <c r="E16">
        <v>10000</v>
      </c>
      <c r="H16">
        <v>3.22</v>
      </c>
      <c r="I16">
        <v>2.1509999999999998</v>
      </c>
      <c r="J16">
        <f t="shared" si="0"/>
        <v>2669.1954545454546</v>
      </c>
    </row>
    <row r="17" spans="8:10" x14ac:dyDescent="0.45">
      <c r="H17">
        <v>2.06</v>
      </c>
      <c r="I17">
        <v>1.9830000000000001</v>
      </c>
      <c r="J17">
        <f t="shared" si="0"/>
        <v>2460.7227272727278</v>
      </c>
    </row>
    <row r="18" spans="8:10" x14ac:dyDescent="0.45">
      <c r="H18">
        <v>1.06</v>
      </c>
      <c r="I18">
        <v>1.839</v>
      </c>
      <c r="J18">
        <f t="shared" si="0"/>
        <v>2282.0318181818184</v>
      </c>
    </row>
    <row r="19" spans="8:10" x14ac:dyDescent="0.45">
      <c r="H19">
        <v>0.51</v>
      </c>
      <c r="I19">
        <v>1.7629999999999999</v>
      </c>
      <c r="J19">
        <f t="shared" si="0"/>
        <v>2187.7227272727273</v>
      </c>
    </row>
    <row r="49" spans="9:16" x14ac:dyDescent="0.45">
      <c r="I49" s="11" t="s">
        <v>95</v>
      </c>
      <c r="J49" s="11"/>
      <c r="K49" s="11"/>
      <c r="L49" s="11"/>
      <c r="M49" s="11"/>
      <c r="N49" s="11"/>
      <c r="O49" s="11"/>
      <c r="P49" s="11"/>
    </row>
    <row r="50" spans="9:16" x14ac:dyDescent="0.45">
      <c r="I50" s="11"/>
      <c r="J50" s="11"/>
      <c r="K50" s="11"/>
      <c r="L50" s="11"/>
      <c r="M50" s="11"/>
      <c r="N50" s="11"/>
      <c r="O50" s="11"/>
      <c r="P50" s="11"/>
    </row>
    <row r="51" spans="9:16" x14ac:dyDescent="0.45">
      <c r="I51" s="11"/>
      <c r="J51" s="11"/>
      <c r="K51" s="11"/>
      <c r="L51" s="11"/>
      <c r="M51" s="11"/>
      <c r="N51" s="11"/>
      <c r="O51" s="11"/>
      <c r="P51" s="11"/>
    </row>
  </sheetData>
  <mergeCells count="2">
    <mergeCell ref="B1:H1"/>
    <mergeCell ref="I49:P51"/>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17"/>
  <sheetViews>
    <sheetView topLeftCell="A10" zoomScale="70" zoomScaleNormal="70" workbookViewId="0">
      <selection activeCell="O10" sqref="O10"/>
    </sheetView>
  </sheetViews>
  <sheetFormatPr defaultRowHeight="14.25" x14ac:dyDescent="0.45"/>
  <cols>
    <col min="1" max="1" width="3.06640625"/>
    <col min="2" max="2" width="9.53125"/>
    <col min="3" max="3" width="12.3984375"/>
    <col min="4" max="4" width="8.9296875"/>
    <col min="5" max="5" width="12.3984375"/>
    <col min="6" max="6" width="13.73046875"/>
    <col min="7" max="7" width="12.46484375"/>
    <col min="8" max="8" width="9.53125"/>
    <col min="9" max="9" width="12.3984375"/>
    <col min="10" max="10" width="8.796875"/>
    <col min="11" max="11" width="18.796875"/>
    <col min="12" max="12" width="17"/>
    <col min="13" max="14" width="8.796875"/>
    <col min="15" max="15" width="15.73046875"/>
    <col min="16" max="1025" width="8.796875"/>
  </cols>
  <sheetData>
    <row r="1" spans="2:15" ht="62.25" customHeight="1" x14ac:dyDescent="0.45">
      <c r="B1" s="11" t="s">
        <v>96</v>
      </c>
      <c r="C1" s="11"/>
      <c r="D1" s="11"/>
      <c r="E1" s="11"/>
      <c r="F1" s="11"/>
      <c r="G1" s="11"/>
      <c r="H1" s="11"/>
    </row>
    <row r="3" spans="2:15" ht="28.5" x14ac:dyDescent="0.45">
      <c r="B3" t="s">
        <v>0</v>
      </c>
      <c r="C3" s="1" t="s">
        <v>1</v>
      </c>
      <c r="D3" t="s">
        <v>2</v>
      </c>
      <c r="E3" s="2" t="s">
        <v>3</v>
      </c>
      <c r="F3" t="s">
        <v>4</v>
      </c>
      <c r="G3" t="s">
        <v>4</v>
      </c>
      <c r="H3" s="4" t="s">
        <v>2</v>
      </c>
      <c r="I3" s="1" t="s">
        <v>6</v>
      </c>
      <c r="J3" t="s">
        <v>4</v>
      </c>
      <c r="K3" t="s">
        <v>4</v>
      </c>
      <c r="L3" t="s">
        <v>4</v>
      </c>
      <c r="M3" t="s">
        <v>4</v>
      </c>
      <c r="N3" s="3" t="s">
        <v>4</v>
      </c>
      <c r="O3" t="s">
        <v>4</v>
      </c>
    </row>
    <row r="4" spans="2:15" ht="28.5" x14ac:dyDescent="0.45">
      <c r="B4" t="s">
        <v>7</v>
      </c>
      <c r="C4" s="4" t="s">
        <v>55</v>
      </c>
      <c r="D4" t="s">
        <v>9</v>
      </c>
      <c r="E4" t="s">
        <v>10</v>
      </c>
      <c r="F4" s="4" t="s">
        <v>56</v>
      </c>
      <c r="G4" s="4" t="s">
        <v>57</v>
      </c>
      <c r="H4" s="4" t="s">
        <v>58</v>
      </c>
      <c r="I4" s="4" t="s">
        <v>59</v>
      </c>
      <c r="J4" t="s">
        <v>60</v>
      </c>
      <c r="K4" s="4" t="s">
        <v>61</v>
      </c>
      <c r="L4" s="4" t="s">
        <v>62</v>
      </c>
      <c r="M4" s="4" t="s">
        <v>19</v>
      </c>
      <c r="N4" s="4" t="s">
        <v>20</v>
      </c>
      <c r="O4" s="4" t="s">
        <v>21</v>
      </c>
    </row>
    <row r="5" spans="2:15" ht="128.25" x14ac:dyDescent="0.45">
      <c r="B5" t="s">
        <v>22</v>
      </c>
      <c r="C5" s="4" t="s">
        <v>63</v>
      </c>
      <c r="E5" s="4" t="s">
        <v>24</v>
      </c>
      <c r="F5" s="4" t="s">
        <v>64</v>
      </c>
      <c r="G5" s="4" t="s">
        <v>65</v>
      </c>
      <c r="H5" s="4" t="s">
        <v>66</v>
      </c>
      <c r="I5" s="4" t="s">
        <v>97</v>
      </c>
      <c r="J5" s="4" t="s">
        <v>67</v>
      </c>
      <c r="K5" s="4" t="s">
        <v>68</v>
      </c>
      <c r="L5" s="4" t="s">
        <v>69</v>
      </c>
      <c r="M5" s="4" t="s">
        <v>33</v>
      </c>
      <c r="N5" s="4" t="s">
        <v>34</v>
      </c>
      <c r="O5" s="4" t="s">
        <v>34</v>
      </c>
    </row>
    <row r="6" spans="2:15" x14ac:dyDescent="0.45">
      <c r="B6" t="s">
        <v>35</v>
      </c>
      <c r="C6" s="4" t="s">
        <v>70</v>
      </c>
      <c r="D6" t="s">
        <v>37</v>
      </c>
      <c r="E6" t="s">
        <v>38</v>
      </c>
      <c r="F6" s="4" t="s">
        <v>71</v>
      </c>
      <c r="G6" t="s">
        <v>58</v>
      </c>
      <c r="H6" s="4" t="s">
        <v>72</v>
      </c>
      <c r="I6" s="4" t="s">
        <v>73</v>
      </c>
      <c r="J6" t="s">
        <v>74</v>
      </c>
      <c r="K6" t="s">
        <v>71</v>
      </c>
      <c r="L6" t="s">
        <v>74</v>
      </c>
      <c r="M6" t="s">
        <v>43</v>
      </c>
      <c r="N6" t="s">
        <v>44</v>
      </c>
      <c r="O6" t="s">
        <v>44</v>
      </c>
    </row>
    <row r="7" spans="2:15" x14ac:dyDescent="0.45">
      <c r="C7">
        <v>400</v>
      </c>
      <c r="D7" t="s">
        <v>45</v>
      </c>
      <c r="E7">
        <v>2200</v>
      </c>
      <c r="F7">
        <f>1/((1+E16/E15)*(E14/(E13+E14))*(3.3/4095))</f>
        <v>753.00619834710744</v>
      </c>
      <c r="G7">
        <f>-1*((1+E16/E15)*(E13/(E13+E14))*-9)*F7</f>
        <v>2385.9297520661157</v>
      </c>
      <c r="H7">
        <v>0</v>
      </c>
      <c r="I7">
        <v>-1.593</v>
      </c>
      <c r="J7">
        <f t="shared" ref="J7:J17" si="0">I7*$C$7</f>
        <v>-637.20000000000005</v>
      </c>
      <c r="K7" s="12">
        <f>LINEST(H7:H17,J7:J17)*C7</f>
        <v>1488.6219528617823</v>
      </c>
      <c r="L7" s="12">
        <f>INDEX(LINEST(H7:H17,J7:J17),2)</f>
        <v>2361.344089035777</v>
      </c>
      <c r="M7">
        <f>RSQ(J7:J19,H7:H19)</f>
        <v>0.99991885942424175</v>
      </c>
      <c r="N7" s="5">
        <f>(K7-F7)/F7*100</f>
        <v>97.690531117724461</v>
      </c>
      <c r="O7" s="5">
        <f>(L7-G7)/G7*100</f>
        <v>-1.0304437089586818</v>
      </c>
    </row>
    <row r="8" spans="2:15" x14ac:dyDescent="0.45">
      <c r="D8" t="s">
        <v>46</v>
      </c>
      <c r="E8">
        <v>470</v>
      </c>
      <c r="H8">
        <v>410</v>
      </c>
      <c r="I8">
        <v>-1.3140000000000001</v>
      </c>
      <c r="J8">
        <f t="shared" si="0"/>
        <v>-525.6</v>
      </c>
    </row>
    <row r="9" spans="2:15" x14ac:dyDescent="0.45">
      <c r="D9" t="s">
        <v>47</v>
      </c>
      <c r="E9">
        <v>4700</v>
      </c>
      <c r="F9" t="s">
        <v>75</v>
      </c>
      <c r="H9">
        <v>820</v>
      </c>
      <c r="I9">
        <v>-1.0429999999999999</v>
      </c>
      <c r="J9">
        <f t="shared" si="0"/>
        <v>-417.2</v>
      </c>
    </row>
    <row r="10" spans="2:15" x14ac:dyDescent="0.45">
      <c r="D10" t="s">
        <v>48</v>
      </c>
      <c r="E10">
        <v>22000</v>
      </c>
      <c r="F10">
        <f>F7/C7</f>
        <v>1.8825154958677686</v>
      </c>
      <c r="H10">
        <v>1230</v>
      </c>
      <c r="I10">
        <v>-0.755</v>
      </c>
      <c r="J10">
        <f t="shared" si="0"/>
        <v>-302</v>
      </c>
    </row>
    <row r="11" spans="2:15" x14ac:dyDescent="0.45">
      <c r="D11" t="s">
        <v>49</v>
      </c>
      <c r="E11">
        <v>10000</v>
      </c>
      <c r="H11">
        <v>1640</v>
      </c>
      <c r="I11">
        <v>-0.47599999999999998</v>
      </c>
      <c r="J11">
        <f t="shared" si="0"/>
        <v>-190.39999999999998</v>
      </c>
    </row>
    <row r="12" spans="2:15" x14ac:dyDescent="0.45">
      <c r="D12" t="s">
        <v>50</v>
      </c>
      <c r="E12">
        <v>100</v>
      </c>
      <c r="H12">
        <v>2050</v>
      </c>
      <c r="I12">
        <v>-0.20200000000000001</v>
      </c>
      <c r="J12">
        <f t="shared" si="0"/>
        <v>-80.800000000000011</v>
      </c>
    </row>
    <row r="13" spans="2:15" x14ac:dyDescent="0.45">
      <c r="D13" t="s">
        <v>51</v>
      </c>
      <c r="E13">
        <v>4700</v>
      </c>
      <c r="H13">
        <v>2460</v>
      </c>
      <c r="I13">
        <v>7.0999999999999994E-2</v>
      </c>
      <c r="J13">
        <f t="shared" si="0"/>
        <v>28.4</v>
      </c>
    </row>
    <row r="14" spans="2:15" x14ac:dyDescent="0.45">
      <c r="D14" t="s">
        <v>52</v>
      </c>
      <c r="E14">
        <v>22000</v>
      </c>
      <c r="H14">
        <v>2870</v>
      </c>
      <c r="I14">
        <v>0.34300000000000003</v>
      </c>
      <c r="J14">
        <f t="shared" si="0"/>
        <v>137.20000000000002</v>
      </c>
    </row>
    <row r="15" spans="2:15" x14ac:dyDescent="0.45">
      <c r="D15" t="s">
        <v>53</v>
      </c>
      <c r="E15">
        <v>10000</v>
      </c>
      <c r="H15">
        <v>3280</v>
      </c>
      <c r="I15">
        <v>0.622</v>
      </c>
      <c r="J15">
        <f t="shared" si="0"/>
        <v>248.8</v>
      </c>
    </row>
    <row r="16" spans="2:15" x14ac:dyDescent="0.45">
      <c r="D16" t="s">
        <v>54</v>
      </c>
      <c r="E16">
        <v>10000</v>
      </c>
      <c r="H16">
        <v>3690</v>
      </c>
      <c r="I16">
        <v>0.89700000000000002</v>
      </c>
      <c r="J16">
        <f t="shared" si="0"/>
        <v>358.8</v>
      </c>
    </row>
    <row r="17" spans="8:10" x14ac:dyDescent="0.45">
      <c r="H17">
        <v>4095</v>
      </c>
      <c r="I17">
        <v>1.1459999999999999</v>
      </c>
      <c r="J17">
        <f t="shared" si="0"/>
        <v>458.4</v>
      </c>
    </row>
  </sheetData>
  <mergeCells count="1">
    <mergeCell ref="B1:H1"/>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zoomScale="85" zoomScaleNormal="85" workbookViewId="0">
      <selection activeCell="E13" sqref="E13"/>
    </sheetView>
  </sheetViews>
  <sheetFormatPr defaultRowHeight="14.25" x14ac:dyDescent="0.45"/>
  <cols>
    <col min="1" max="3" width="8.796875"/>
    <col min="4" max="4" width="24"/>
    <col min="5" max="5" width="26.59765625" bestFit="1" customWidth="1"/>
    <col min="6" max="1025" width="8.796875"/>
  </cols>
  <sheetData>
    <row r="1" spans="1:5" x14ac:dyDescent="0.45">
      <c r="C1" s="6" t="s">
        <v>76</v>
      </c>
      <c r="D1" s="7" t="s">
        <v>105</v>
      </c>
      <c r="E1" s="8" t="s">
        <v>104</v>
      </c>
    </row>
    <row r="2" spans="1:5" x14ac:dyDescent="0.45">
      <c r="C2" t="s">
        <v>77</v>
      </c>
    </row>
    <row r="3" spans="1:5" x14ac:dyDescent="0.45">
      <c r="B3" s="9"/>
      <c r="C3" t="s">
        <v>78</v>
      </c>
      <c r="E3" t="s">
        <v>79</v>
      </c>
    </row>
    <row r="4" spans="1:5" x14ac:dyDescent="0.45">
      <c r="B4" s="9"/>
      <c r="C4" t="s">
        <v>80</v>
      </c>
      <c r="D4" t="s">
        <v>81</v>
      </c>
    </row>
    <row r="5" spans="1:5" x14ac:dyDescent="0.45">
      <c r="B5" s="9"/>
      <c r="C5" t="s">
        <v>82</v>
      </c>
      <c r="E5" t="s">
        <v>83</v>
      </c>
    </row>
    <row r="6" spans="1:5" x14ac:dyDescent="0.45">
      <c r="B6" s="9"/>
      <c r="C6" t="s">
        <v>84</v>
      </c>
      <c r="D6" t="s">
        <v>85</v>
      </c>
    </row>
    <row r="7" spans="1:5" x14ac:dyDescent="0.45">
      <c r="A7" t="s">
        <v>86</v>
      </c>
      <c r="D7" t="s">
        <v>87</v>
      </c>
      <c r="E7" t="s">
        <v>88</v>
      </c>
    </row>
    <row r="8" spans="1:5" x14ac:dyDescent="0.45">
      <c r="A8" t="s">
        <v>86</v>
      </c>
      <c r="D8" t="s">
        <v>89</v>
      </c>
      <c r="E8" t="s">
        <v>89</v>
      </c>
    </row>
    <row r="9" spans="1:5" x14ac:dyDescent="0.45">
      <c r="A9" t="s">
        <v>86</v>
      </c>
      <c r="E9" t="s">
        <v>90</v>
      </c>
    </row>
    <row r="10" spans="1:5" x14ac:dyDescent="0.45">
      <c r="A10" t="s">
        <v>86</v>
      </c>
      <c r="D10" t="s">
        <v>91</v>
      </c>
    </row>
    <row r="11" spans="1:5" x14ac:dyDescent="0.45">
      <c r="A11" t="s">
        <v>86</v>
      </c>
      <c r="D11" t="s">
        <v>92</v>
      </c>
      <c r="E11" t="s">
        <v>92</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16</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Motivation</vt:lpstr>
      <vt:lpstr>Calibration Input</vt:lpstr>
      <vt:lpstr>Calibration Output</vt:lpstr>
      <vt:lpstr>Connections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scallon</dc:creator>
  <dc:description/>
  <cp:lastModifiedBy>andrew scallon</cp:lastModifiedBy>
  <cp:revision>1</cp:revision>
  <dcterms:created xsi:type="dcterms:W3CDTF">2017-11-06T17:43:32Z</dcterms:created>
  <dcterms:modified xsi:type="dcterms:W3CDTF">2017-12-01T15:30:09Z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