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ctrlProps/ctrlProp96.xml" ContentType="application/vnd.ms-excel.controlproperties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67.xml" ContentType="application/vnd.ms-excel.controlproperties+xml"/>
  <Override PartName="/xl/ctrlProps/ctrlProp85.xml" ContentType="application/vnd.ms-excel.controlproperties+xml"/>
  <Override PartName="/xl/worksheets/sheet7.xml" ContentType="application/vnd.openxmlformats-officedocument.spreadsheetml.worksheet+xml"/>
  <Override PartName="/xl/ctrlProps/ctrlProp92.xml" ContentType="application/vnd.ms-excel.controlproperties+xml"/>
  <Override PartName="/xl/ctrlProps/ctrlProp45.xml" ContentType="application/vnd.ms-excel.controlproperties+xml"/>
  <Override PartName="/xl/ctrlProps/ctrlProp27.xml" ContentType="application/vnd.ms-excel.controlproperties+xml"/>
  <Override PartName="/xl/ctrlProps/ctrlProp74.xml" ContentType="application/vnd.ms-excel.controlproperties+xml"/>
  <Override PartName="/xl/ctrlProps/ctrlProp56.xml" ContentType="application/vnd.ms-excel.controlproperties+xml"/>
  <Default Extension="xml" ContentType="application/xml"/>
  <Override PartName="/xl/drawings/drawing2.xml" ContentType="application/vnd.openxmlformats-officedocument.drawing+xml"/>
  <Override PartName="/xl/ctrlProps/ctrlProp107.xml" ContentType="application/vnd.ms-excel.controlproperties+xml"/>
  <Override PartName="/xl/ctrlProps/ctrlProp118.xml" ContentType="application/vnd.ms-excel.controlproperties+xml"/>
  <Override PartName="/xl/ctrlProps/ctrlProp81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63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125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70.xml" ContentType="application/vnd.ms-excel.controlproperties+xml"/>
  <Override PartName="/xl/ctrlProps/ctrlProp103.xml" ContentType="application/vnd.ms-excel.controlproperties+xml"/>
  <Override PartName="/xl/ctrlProps/ctrlProp114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21.xml" ContentType="application/vnd.ms-excel.controlproperties+xml"/>
  <Override PartName="/xl/ctrlProps/ctrlProp110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Default Extension="png" ContentType="image/png"/>
  <Override PartName="/xl/ctrlProps/ctrlProp68.xml" ContentType="application/vnd.ms-excel.controlproperties+xml"/>
  <Override PartName="/xl/ctrlProps/ctrlProp79.xml" ContentType="application/vnd.ms-excel.controlproperties+xml"/>
  <Override PartName="/xl/ctrlProps/ctrlProp97.xml" ContentType="application/vnd.ms-excel.controlproperties+xml"/>
  <Override PartName="/xl/ctrlProps/ctrlProp39.xml" ContentType="application/vnd.ms-excel.controlproperties+xml"/>
  <Override PartName="/xl/ctrlProps/ctrlProp86.xml" ContentType="application/vnd.ms-excel.controlproperties+xml"/>
  <Override PartName="/xl/ctrlProps/ctrlProp28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Override PartName="/xl/ctrlProps/ctrlProp119.xml" ContentType="application/vnd.ms-excel.controlproperties+xml"/>
  <Override PartName="/xl/ctrlProps/ctrlProp73.xml" ContentType="application/vnd.ms-excel.controlproperties+xml"/>
  <Override PartName="/xl/ctrlProps/ctrlProp26.xml" ContentType="application/vnd.ms-excel.controlproperties+xml"/>
  <Override PartName="/xl/ctrlProps/ctrlProp55.xml" ContentType="application/vnd.ms-excel.controlproperties+xml"/>
  <Override PartName="/xl/ctrlProps/ctrlProp37.xml" ContentType="application/vnd.ms-excel.controlproperties+xml"/>
  <Override PartName="/xl/ctrlProps/ctrlProp84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trlProps/ctrlProp108.xml" ContentType="application/vnd.ms-excel.controlproperties+xml"/>
  <Override PartName="/xl/ctrlProps/ctrlProp126.xml" ContentType="application/vnd.ms-excel.controlproperties+xml"/>
  <Override PartName="/xl/ctrlProps/ctrlProp117.xml" ContentType="application/vnd.ms-excel.controlproperties+xml"/>
  <Override PartName="/xl/ctrlProps/ctrlProp44.xml" ContentType="application/vnd.ms-excel.controlproperties+xml"/>
  <Override PartName="/xl/ctrlProps/ctrlProp71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5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15.xml" ContentType="application/vnd.ms-excel.controlproperties+xml"/>
  <Override PartName="/xl/ctrlProps/ctrlProp124.xml" ContentType="application/vnd.ms-excel.controlproperties+xml"/>
  <Override PartName="/xl/ctrlProps/ctrlProp106.xml" ContentType="application/vnd.ms-excel.controlproperties+xml"/>
  <Override PartName="/xl/ctrlProps/ctrlProp60.xml" ContentType="application/vnd.ms-excel.controlproperties+xml"/>
  <Override PartName="/xl/ctrlProps/ctrlProp13.xml" ContentType="application/vnd.ms-excel.controlproperties+xml"/>
  <Override PartName="/xl/ctrlProps/ctrlProp42.xml" ContentType="application/vnd.ms-excel.controlproperties+xml"/>
  <Override PartName="/xl/ctrlProps/ctrlProp22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113.xml" ContentType="application/vnd.ms-excel.controlproperties+xml"/>
  <Override PartName="/xl/ctrlProps/ctrlProp104.xml" ContentType="application/vnd.ms-excel.controlproperties+xml"/>
  <Override PartName="/xl/ctrlProps/ctrlProp122.xml" ContentType="application/vnd.ms-excel.controlproperties+xml"/>
  <Override PartName="/xl/ctrlProps/ctrlProp31.xml" ContentType="application/vnd.ms-excel.controlproperties+xml"/>
  <Override PartName="/xl/ctrlProps/ctrlProp40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20.xml" ContentType="application/vnd.ms-excel.controlproperties+xml"/>
  <Override PartName="/xl/ctrlProps/ctrlProp102.xml" ContentType="application/vnd.ms-excel.controlproperties+xml"/>
  <Override PartName="/xl/ctrlProps/ctrlProp120.xml" ContentType="application/vnd.ms-excel.controlproperties+xml"/>
  <Override PartName="/xl/ctrlProps/ctrlProp111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100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87.xml" ContentType="application/vnd.ms-excel.controlproperties+xml"/>
  <Override PartName="/xl/ctrlProps/ctrlProp69.xml" ContentType="application/vnd.ms-excel.controlproperties+xml"/>
  <Override PartName="/xl/theme/theme1.xml" ContentType="application/vnd.openxmlformats-officedocument.theme+xml"/>
  <Override PartName="/xl/ctrlProps/ctrlProp47.xml" ContentType="application/vnd.ms-excel.controlproperties+xml"/>
  <Override PartName="/xl/ctrlProps/ctrlProp94.xml" ContentType="application/vnd.ms-excel.controlproperties+xml"/>
  <Override PartName="/xl/ctrlProps/ctrlProp29.xml" ContentType="application/vnd.ms-excel.controlproperties+xml"/>
  <Override PartName="/xl/ctrlProps/ctrlProp76.xml" ContentType="application/vnd.ms-excel.controlproperties+xml"/>
  <Override PartName="/xl/ctrlProps/ctrlProp58.xml" ContentType="application/vnd.ms-excel.controlproperties+xml"/>
  <Override PartName="/xl/ctrlProps/ctrlProp18.xml" ContentType="application/vnd.ms-excel.controlproperties+xml"/>
  <Override PartName="/xl/ctrlProps/ctrlProp65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Default Extension="rels" ContentType="application/vnd.openxmlformats-package.relationships+xml"/>
  <Override PartName="/xl/worksheets/sheet5.xml" ContentType="application/vnd.openxmlformats-officedocument.spreadsheetml.worksheet+xml"/>
  <Override PartName="/xl/embeddings/oleObject2.bin" ContentType="application/vnd.openxmlformats-officedocument.oleObject"/>
  <Override PartName="/xl/ctrlProps/ctrlProp127.xml" ContentType="application/vnd.ms-excel.controlproperties+xml"/>
  <Override PartName="/xl/ctrlProps/ctrlProp109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16.xml" ContentType="application/vnd.ms-excel.controlproperties+xml"/>
  <Override PartName="/xl/ctrlProps/ctrlProp105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61.xml" ContentType="application/vnd.ms-excel.controlproperties+xml"/>
  <Override PartName="/xl/ctrlProps/ctrlProp32.xml" ContentType="application/vnd.ms-excel.controlproperties+xml"/>
  <Override PartName="/xl/ctrlProps/ctrlProp14.xml" ContentType="application/vnd.ms-excel.controlproperties+xml"/>
  <Override PartName="/xl/worksheets/sheet1.xml" ContentType="application/vnd.openxmlformats-officedocument.spreadsheetml.worksheet+xml"/>
  <Override PartName="/xl/ctrlProps/ctrlProp123.xml" ContentType="application/vnd.ms-excel.controlproperties+xml"/>
  <Override PartName="/xl/ctrlProps/ctrlProp21.xml" ContentType="application/vnd.ms-excel.controlproperties+xml"/>
  <Override PartName="/xl/ctrlProps/ctrlProp112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10.xml" ContentType="application/vnd.ms-excel.controlproperties+xml"/>
  <Override PartName="/xl/ctrlProps/ctrlProp99.xml" ContentType="application/vnd.ms-excel.controlproperties+xml"/>
  <Override PartName="/xl/ctrlProps/ctrlProp77.xml" ContentType="application/vnd.ms-excel.controlproperties+xml"/>
  <Override PartName="/xl/ctrlProps/ctrlProp59.xml" ContentType="application/vnd.ms-excel.controlproperties+xml"/>
  <Override PartName="/xl/ctrlProps/ctrlProp88.xml" ContentType="application/vnd.ms-excel.controlproperties+xml"/>
  <Override PartName="/xl/ctrlProps/ctrlProp19.xml" ContentType="application/vnd.ms-excel.controlproperties+xml"/>
  <Override PartName="/xl/ctrlProps/ctrlProp66.xml" ContentType="application/vnd.ms-excel.controlproperties+xml"/>
  <Override PartName="/xl/ctrlProps/ctrlProp48.xml" ContentType="application/vnd.ms-excel.controlproperties+xml"/>
  <Override PartName="/xl/ctrlProps/ctrlProp95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-120" yWindow="-120" windowWidth="4872" windowHeight="3840" firstSheet="1" activeTab="3"/>
  </bookViews>
  <sheets>
    <sheet name="Version" sheetId="8" r:id="rId1"/>
    <sheet name="OPL2500PA1 Design check list" sheetId="9" r:id="rId2"/>
    <sheet name="OPL2500SA1 Design check list" sheetId="1" r:id="rId3"/>
    <sheet name="Layout Check List" sheetId="6" r:id="rId4"/>
    <sheet name="Ref" sheetId="5" r:id="rId5"/>
    <sheet name="OPL2500P_Ref_Circuit" sheetId="10" r:id="rId6"/>
    <sheet name="OPL2500S_Ref_Circuit" sheetId="2" r:id="rId7"/>
    <sheet name="分壓計算" sheetId="7" r:id="rId8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6"/>
  <c r="F76" i="1"/>
  <c r="F75"/>
  <c r="F44" i="9"/>
  <c r="F42"/>
  <c r="F41"/>
  <c r="F72"/>
  <c r="F71"/>
  <c r="F43"/>
  <c r="F45" i="6"/>
  <c r="F43"/>
  <c r="F42"/>
  <c r="F36"/>
  <c r="F34"/>
  <c r="F33"/>
  <c r="F31"/>
  <c r="F28"/>
  <c r="F27"/>
  <c r="F23"/>
  <c r="F22"/>
  <c r="F21"/>
  <c r="F20"/>
  <c r="F19"/>
  <c r="F14"/>
  <c r="F10"/>
  <c r="F8"/>
  <c r="F6"/>
  <c r="F5"/>
  <c r="F11" i="1"/>
  <c r="F68" i="9"/>
  <c r="F10"/>
  <c r="F14" i="1"/>
  <c r="F53" i="9"/>
  <c r="F52"/>
  <c r="F51"/>
  <c r="F49"/>
  <c r="F48"/>
  <c r="F54" i="1"/>
  <c r="F57"/>
  <c r="F56"/>
  <c r="F55"/>
  <c r="F53"/>
  <c r="F52"/>
  <c r="F71"/>
  <c r="F67" i="9"/>
  <c r="F50"/>
  <c r="F72" i="1" l="1"/>
  <c r="F35" i="9"/>
  <c r="F34"/>
  <c r="F32"/>
  <c r="F29"/>
  <c r="F28"/>
  <c r="F39" i="1"/>
  <c r="F38"/>
  <c r="F36"/>
  <c r="F33"/>
  <c r="F32"/>
  <c r="F16" i="9"/>
  <c r="F15"/>
  <c r="F14"/>
  <c r="F13"/>
  <c r="F20" i="1"/>
  <c r="F19"/>
  <c r="F18"/>
  <c r="F17"/>
  <c r="F9"/>
  <c r="F28"/>
  <c r="F26"/>
  <c r="F24"/>
  <c r="F22"/>
  <c r="F13"/>
  <c r="F5"/>
  <c r="F24" i="9"/>
  <c r="F22"/>
  <c r="F20"/>
  <c r="F18"/>
  <c r="F9"/>
  <c r="F5"/>
  <c r="C19" i="7"/>
  <c r="B14" s="1"/>
  <c r="B19"/>
  <c r="C18"/>
  <c r="B18"/>
  <c r="B13"/>
  <c r="C9"/>
  <c r="B9"/>
  <c r="C8"/>
  <c r="B2" s="1"/>
  <c r="B8"/>
  <c r="B3"/>
  <c r="B12" l="1"/>
  <c r="B4"/>
</calcChain>
</file>

<file path=xl/sharedStrings.xml><?xml version="1.0" encoding="utf-8"?>
<sst xmlns="http://schemas.openxmlformats.org/spreadsheetml/2006/main" count="508" uniqueCount="336">
  <si>
    <t>Check Lists</t>
    <phoneticPr fontId="1" type="noConversion"/>
  </si>
  <si>
    <t>Check Items</t>
    <phoneticPr fontId="1" type="noConversion"/>
  </si>
  <si>
    <t>RST_N pin</t>
  </si>
  <si>
    <t>External crystals</t>
  </si>
  <si>
    <t>1.1.1</t>
    <phoneticPr fontId="1" type="noConversion"/>
  </si>
  <si>
    <t>1.2.1</t>
    <phoneticPr fontId="1" type="noConversion"/>
  </si>
  <si>
    <t>1.3.1</t>
    <phoneticPr fontId="1" type="noConversion"/>
  </si>
  <si>
    <t>1.3.2</t>
    <phoneticPr fontId="1" type="noConversion"/>
  </si>
  <si>
    <t>1.5.1</t>
    <phoneticPr fontId="1" type="noConversion"/>
  </si>
  <si>
    <t>1.6.1</t>
    <phoneticPr fontId="1" type="noConversion"/>
  </si>
  <si>
    <t>2.1.1</t>
    <phoneticPr fontId="1" type="noConversion"/>
  </si>
  <si>
    <t>2.1.2</t>
    <phoneticPr fontId="1" type="noConversion"/>
  </si>
  <si>
    <t>PWR_ON pin</t>
    <phoneticPr fontId="1" type="noConversion"/>
  </si>
  <si>
    <t>2.2.1</t>
    <phoneticPr fontId="1" type="noConversion"/>
  </si>
  <si>
    <t>Links/Notes</t>
    <phoneticPr fontId="1" type="noConversion"/>
  </si>
  <si>
    <t>2.3.1</t>
    <phoneticPr fontId="1" type="noConversion"/>
  </si>
  <si>
    <t>2.3.2</t>
  </si>
  <si>
    <t>3.1.1</t>
    <phoneticPr fontId="1" type="noConversion"/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</si>
  <si>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</si>
  <si>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</si>
  <si>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</si>
  <si>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</si>
  <si>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</si>
  <si>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</si>
  <si>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</si>
  <si>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</si>
  <si>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</si>
  <si>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</si>
  <si>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</si>
  <si>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</si>
  <si>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</si>
  <si>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</si>
  <si>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</si>
  <si>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</si>
  <si>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</si>
  <si>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</si>
  <si>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</si>
  <si>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3.1.21</t>
  </si>
  <si>
    <t>3.1.22</t>
  </si>
  <si>
    <t>3.1.23</t>
  </si>
  <si>
    <t>3.1.24</t>
  </si>
  <si>
    <t>3.1.25</t>
  </si>
  <si>
    <t>Ground</t>
    <phoneticPr fontId="1" type="noConversion"/>
  </si>
  <si>
    <t>1.8.1</t>
    <phoneticPr fontId="1" type="noConversion"/>
  </si>
  <si>
    <t>1.8.2</t>
    <phoneticPr fontId="1" type="noConversion"/>
  </si>
  <si>
    <t>Comments / Ref</t>
    <phoneticPr fontId="1" type="noConversion"/>
  </si>
  <si>
    <t>VBAT</t>
    <phoneticPr fontId="1" type="noConversion"/>
  </si>
  <si>
    <t>Ref 1</t>
    <phoneticPr fontId="1" type="noConversion"/>
  </si>
  <si>
    <t>Ref 3</t>
    <phoneticPr fontId="1" type="noConversion"/>
  </si>
  <si>
    <t>1.2.2</t>
    <phoneticPr fontId="1" type="noConversion"/>
  </si>
  <si>
    <t>1.2.3</t>
    <phoneticPr fontId="1" type="noConversion"/>
  </si>
  <si>
    <t>1.1.2</t>
    <phoneticPr fontId="1" type="noConversion"/>
  </si>
  <si>
    <t>VDD_PA</t>
    <phoneticPr fontId="1" type="noConversion"/>
  </si>
  <si>
    <t>Buck (DC-DC)</t>
    <phoneticPr fontId="1" type="noConversion"/>
  </si>
  <si>
    <t>Ref 4</t>
    <phoneticPr fontId="1" type="noConversion"/>
  </si>
  <si>
    <t>Ref 5</t>
    <phoneticPr fontId="1" type="noConversion"/>
  </si>
  <si>
    <t>Ref 6</t>
    <phoneticPr fontId="1" type="noConversion"/>
  </si>
  <si>
    <t>Ref 7</t>
    <phoneticPr fontId="1" type="noConversion"/>
  </si>
  <si>
    <t>Ref 8</t>
    <phoneticPr fontId="1" type="noConversion"/>
  </si>
  <si>
    <t>Ref 9</t>
    <phoneticPr fontId="1" type="noConversion"/>
  </si>
  <si>
    <t>Ref10</t>
    <phoneticPr fontId="1" type="noConversion"/>
  </si>
  <si>
    <t>Ref 11</t>
    <phoneticPr fontId="1" type="noConversion"/>
  </si>
  <si>
    <t xml:space="preserve"> VDDO (VDDIO)</t>
    <phoneticPr fontId="1" type="noConversion"/>
  </si>
  <si>
    <t>5.1.2</t>
    <phoneticPr fontId="1" type="noConversion"/>
  </si>
  <si>
    <t>Ref 12</t>
    <phoneticPr fontId="1" type="noConversion"/>
  </si>
  <si>
    <t>Ref14</t>
  </si>
  <si>
    <t>Ref15</t>
  </si>
  <si>
    <t>Ref16</t>
  </si>
  <si>
    <t>Ref17</t>
  </si>
  <si>
    <t>Ref18</t>
  </si>
  <si>
    <t>Ref19</t>
  </si>
  <si>
    <t>Ref20</t>
  </si>
  <si>
    <t>Ref21</t>
  </si>
  <si>
    <t>Ref13</t>
    <phoneticPr fontId="1" type="noConversion"/>
  </si>
  <si>
    <t>QFN</t>
    <phoneticPr fontId="1" type="noConversion"/>
  </si>
  <si>
    <t>I-PEX</t>
    <phoneticPr fontId="1" type="noConversion"/>
  </si>
  <si>
    <t>Module outline</t>
    <phoneticPr fontId="1" type="noConversion"/>
  </si>
  <si>
    <t>Check</t>
    <phoneticPr fontId="1" type="noConversion"/>
  </si>
  <si>
    <t>e-Pad 需增加貫穿孔，可讓多餘的錫引流避免芯片短路，也可增加散熱</t>
    <phoneticPr fontId="1" type="noConversion"/>
  </si>
  <si>
    <t>模組腳位在 Bottom 層需加大，以利在生產測試時，方便頂針連接測試與燒錄</t>
    <phoneticPr fontId="1" type="noConversion"/>
  </si>
  <si>
    <t>Bottom PAD 大小與選用之頂針相關</t>
    <phoneticPr fontId="1" type="noConversion"/>
  </si>
  <si>
    <t>除了 Antenna match 所需之元件外，其餘元件皆應受屏蔽罩保護</t>
    <phoneticPr fontId="1" type="noConversion"/>
  </si>
  <si>
    <t>2.1.3</t>
    <phoneticPr fontId="1" type="noConversion"/>
  </si>
  <si>
    <t>2.1.4</t>
    <phoneticPr fontId="1" type="noConversion"/>
  </si>
  <si>
    <t>2.1.5</t>
    <phoneticPr fontId="1" type="noConversion"/>
  </si>
  <si>
    <t>Ref22</t>
  </si>
  <si>
    <t>Ref23</t>
  </si>
  <si>
    <t>Ref24</t>
  </si>
  <si>
    <t>Ref25</t>
  </si>
  <si>
    <t>Ref27</t>
  </si>
  <si>
    <t>Ref28</t>
  </si>
  <si>
    <t>Ref29</t>
  </si>
  <si>
    <t>Ref30</t>
  </si>
  <si>
    <t>Ref31</t>
  </si>
  <si>
    <t>Ref32</t>
  </si>
  <si>
    <t>Ref33</t>
  </si>
  <si>
    <t>Ref34</t>
  </si>
  <si>
    <t>Ref35</t>
  </si>
  <si>
    <t>Ref36</t>
  </si>
  <si>
    <t>Ref37</t>
  </si>
  <si>
    <t>Ref38</t>
  </si>
  <si>
    <t>Ref39</t>
  </si>
  <si>
    <t>Ref40</t>
  </si>
  <si>
    <t>Ref41</t>
  </si>
  <si>
    <t>2.1.6</t>
    <phoneticPr fontId="1" type="noConversion"/>
  </si>
  <si>
    <t>適用於電源轉換後，至各芯片或裝置之電源 (主電源)</t>
    <phoneticPr fontId="1" type="noConversion"/>
  </si>
  <si>
    <t>適用於芯片或裝置內部之電源 (分支電源)</t>
    <phoneticPr fontId="1" type="noConversion"/>
  </si>
  <si>
    <t>2.2.2</t>
    <phoneticPr fontId="1" type="noConversion"/>
  </si>
  <si>
    <t>2.2.7</t>
    <phoneticPr fontId="1" type="noConversion"/>
  </si>
  <si>
    <t>電源電路及 DC-DC switching regulator 相關路徑，必須考慮IC的迴路電流，加大線寬、鋪銅面積，以及最短路徑接地</t>
    <phoneticPr fontId="1" type="noConversion"/>
  </si>
  <si>
    <t>Antenna match and RF match</t>
    <phoneticPr fontId="1" type="noConversion"/>
  </si>
  <si>
    <t>6.1.1</t>
    <phoneticPr fontId="1" type="noConversion"/>
  </si>
  <si>
    <t>模組腳位規劃</t>
    <phoneticPr fontId="1" type="noConversion"/>
  </si>
  <si>
    <t>6.1.2</t>
    <phoneticPr fontId="1" type="noConversion"/>
  </si>
  <si>
    <t>6.1.3</t>
    <phoneticPr fontId="1" type="noConversion"/>
  </si>
  <si>
    <t>ADC for voltage monitoring</t>
    <phoneticPr fontId="1" type="noConversion"/>
  </si>
  <si>
    <t>4.1.1</t>
    <phoneticPr fontId="1" type="noConversion"/>
  </si>
  <si>
    <t>4.1.2</t>
    <phoneticPr fontId="1" type="noConversion"/>
  </si>
  <si>
    <t>5.1.1</t>
    <phoneticPr fontId="1" type="noConversion"/>
  </si>
  <si>
    <t>2.2.3</t>
    <phoneticPr fontId="1" type="noConversion"/>
  </si>
  <si>
    <t>1. Footprint</t>
    <phoneticPr fontId="1" type="noConversion"/>
  </si>
  <si>
    <t>2. Shielding</t>
    <phoneticPr fontId="1" type="noConversion"/>
  </si>
  <si>
    <t>3. Power and Ground</t>
    <phoneticPr fontId="1" type="noConversion"/>
  </si>
  <si>
    <t>4. RF signal</t>
    <phoneticPr fontId="1" type="noConversion"/>
  </si>
  <si>
    <t>4.1.3</t>
  </si>
  <si>
    <t>4.1.4</t>
  </si>
  <si>
    <t>4.1.5</t>
  </si>
  <si>
    <t>4.1.6</t>
  </si>
  <si>
    <t>RF and Antenna</t>
    <phoneticPr fontId="1" type="noConversion"/>
  </si>
  <si>
    <t>Ref26</t>
    <phoneticPr fontId="1" type="noConversion"/>
  </si>
  <si>
    <t>5. Other</t>
    <phoneticPr fontId="1" type="noConversion"/>
  </si>
  <si>
    <t>5.2.1</t>
    <phoneticPr fontId="1" type="noConversion"/>
  </si>
  <si>
    <t>連接器</t>
    <phoneticPr fontId="1" type="noConversion"/>
  </si>
  <si>
    <t>7.1.1</t>
    <phoneticPr fontId="1" type="noConversion"/>
  </si>
  <si>
    <t>5.2.2</t>
    <phoneticPr fontId="1" type="noConversion"/>
  </si>
  <si>
    <t>相鄰的二層走線時，不可平行與重疊，如空間不足，則需拉開間距，避免互相干預</t>
  </si>
  <si>
    <t>5.2.3</t>
    <phoneticPr fontId="1" type="noConversion"/>
  </si>
  <si>
    <t>5.2.4</t>
    <phoneticPr fontId="1" type="noConversion"/>
  </si>
  <si>
    <t>5.2.5</t>
    <phoneticPr fontId="1" type="noConversion"/>
  </si>
  <si>
    <t>Layout 完成，要修整走線，可增加 GND Plane 面積</t>
    <phoneticPr fontId="1" type="noConversion"/>
  </si>
  <si>
    <t xml:space="preserve">Vout = </t>
    <phoneticPr fontId="1" type="noConversion"/>
  </si>
  <si>
    <t>[ Vin / ( R1+R2 ) ] * R1</t>
    <phoneticPr fontId="1" type="noConversion"/>
  </si>
  <si>
    <t>Vin</t>
    <phoneticPr fontId="1" type="noConversion"/>
  </si>
  <si>
    <t>MAX</t>
    <phoneticPr fontId="1" type="noConversion"/>
  </si>
  <si>
    <t>TYP</t>
    <phoneticPr fontId="1" type="noConversion"/>
  </si>
  <si>
    <t>MIN</t>
    <phoneticPr fontId="1" type="noConversion"/>
  </si>
  <si>
    <t>Values</t>
    <phoneticPr fontId="1" type="noConversion"/>
  </si>
  <si>
    <t>R1</t>
    <phoneticPr fontId="1" type="noConversion"/>
  </si>
  <si>
    <t>R2</t>
    <phoneticPr fontId="1" type="noConversion"/>
  </si>
  <si>
    <t>k ohm</t>
    <phoneticPr fontId="1" type="noConversion"/>
  </si>
  <si>
    <t>電容</t>
    <phoneticPr fontId="1" type="noConversion"/>
  </si>
  <si>
    <t>7.2.1</t>
    <phoneticPr fontId="1" type="noConversion"/>
  </si>
  <si>
    <t>電阻</t>
    <phoneticPr fontId="1" type="noConversion"/>
  </si>
  <si>
    <t>7.3.1</t>
    <phoneticPr fontId="1" type="noConversion"/>
  </si>
  <si>
    <t>磁珠</t>
    <phoneticPr fontId="1" type="noConversion"/>
  </si>
  <si>
    <t>7.4.1</t>
    <phoneticPr fontId="1" type="noConversion"/>
  </si>
  <si>
    <t>7.5.1</t>
    <phoneticPr fontId="1" type="noConversion"/>
  </si>
  <si>
    <t>LDO / DC-DC</t>
    <phoneticPr fontId="1" type="noConversion"/>
  </si>
  <si>
    <t>VDD_RF</t>
    <phoneticPr fontId="1" type="noConversion"/>
  </si>
  <si>
    <t>1.7.1</t>
    <phoneticPr fontId="1" type="noConversion"/>
  </si>
  <si>
    <t>磁珠的過電流應為電路電流的1.5~2倍</t>
    <phoneticPr fontId="1" type="noConversion"/>
  </si>
  <si>
    <t>1.3.3</t>
    <phoneticPr fontId="1" type="noConversion"/>
  </si>
  <si>
    <t>1. PCB天線與 I-PEX 連接器，只能二選一，不可同時使用
2. 外置天線的性能，請天線廠處理，電路上無法提供協助</t>
    <phoneticPr fontId="1" type="noConversion"/>
  </si>
  <si>
    <t>日期</t>
    <phoneticPr fontId="1" type="noConversion"/>
  </si>
  <si>
    <t>描述</t>
    <phoneticPr fontId="1" type="noConversion"/>
  </si>
  <si>
    <t>版本</t>
    <phoneticPr fontId="1" type="noConversion"/>
  </si>
  <si>
    <t>新建立</t>
    <phoneticPr fontId="1" type="noConversion"/>
  </si>
  <si>
    <t>V1.0</t>
    <phoneticPr fontId="1" type="noConversion"/>
  </si>
  <si>
    <t>OPL2500SA1 circuit design check list</t>
    <phoneticPr fontId="1" type="noConversion"/>
  </si>
  <si>
    <t>V2.0</t>
    <phoneticPr fontId="1" type="noConversion"/>
  </si>
  <si>
    <t>1.1.2</t>
    <phoneticPr fontId="1" type="noConversion"/>
  </si>
  <si>
    <t>1.1.3</t>
    <phoneticPr fontId="1" type="noConversion"/>
  </si>
  <si>
    <r>
      <t xml:space="preserve">VDD_PA 連接至 VBAT
</t>
    </r>
    <r>
      <rPr>
        <b/>
        <sz val="12"/>
        <color theme="4"/>
        <rFont val="新細明體"/>
        <family val="1"/>
        <charset val="136"/>
        <scheme val="minor"/>
      </rPr>
      <t>VDD_PA connect to VBAT</t>
    </r>
    <phoneticPr fontId="1" type="noConversion"/>
  </si>
  <si>
    <r>
      <t xml:space="preserve">VDDO1, VDDO2, VDDO3 與 VBAT 同電壓
</t>
    </r>
    <r>
      <rPr>
        <b/>
        <sz val="12"/>
        <color theme="4"/>
        <rFont val="新細明體"/>
        <family val="1"/>
        <charset val="136"/>
        <scheme val="minor"/>
      </rPr>
      <t>VDDO1, VDDO2, VDDO3 connect to VBAT</t>
    </r>
    <phoneticPr fontId="1" type="noConversion"/>
  </si>
  <si>
    <r>
      <t xml:space="preserve">SMPS_IND1 與 SMPS_IND2 之間只有一顆電感
</t>
    </r>
    <r>
      <rPr>
        <b/>
        <sz val="12"/>
        <color theme="4"/>
        <rFont val="新細明體"/>
        <family val="1"/>
        <charset val="136"/>
        <scheme val="minor"/>
      </rPr>
      <t>Both ends of the inductor connect to SMPS_IND1 and SMPS_IND2</t>
    </r>
    <phoneticPr fontId="1" type="noConversion"/>
  </si>
  <si>
    <r>
      <t xml:space="preserve">SMPS_RF 連接至 DCDC_IN
</t>
    </r>
    <r>
      <rPr>
        <b/>
        <sz val="12"/>
        <color theme="4"/>
        <rFont val="新細明體"/>
        <family val="1"/>
        <charset val="136"/>
        <scheme val="minor"/>
      </rPr>
      <t>SMPS_RF connect to DCDC_IN</t>
    </r>
    <phoneticPr fontId="1" type="noConversion"/>
  </si>
  <si>
    <r>
      <t xml:space="preserve">SMPS_CORE 連接至 VDD1, VDD2
</t>
    </r>
    <r>
      <rPr>
        <b/>
        <sz val="12"/>
        <color theme="4"/>
        <rFont val="新細明體"/>
        <family val="1"/>
        <charset val="136"/>
        <scheme val="minor"/>
      </rPr>
      <t>SMPS_CORE connect to VDD1 and VDD2</t>
    </r>
    <phoneticPr fontId="1" type="noConversion"/>
  </si>
  <si>
    <r>
      <t xml:space="preserve">e-PAD 連接至 Ground
</t>
    </r>
    <r>
      <rPr>
        <b/>
        <sz val="12"/>
        <color theme="4"/>
        <rFont val="新細明體"/>
        <family val="1"/>
        <charset val="136"/>
        <scheme val="minor"/>
      </rPr>
      <t>e-PAD connect to ground</t>
    </r>
    <phoneticPr fontId="1" type="noConversion"/>
  </si>
  <si>
    <r>
      <t xml:space="preserve">VSS_BAT2 連接至 Ground
</t>
    </r>
    <r>
      <rPr>
        <b/>
        <sz val="12"/>
        <color theme="4"/>
        <rFont val="新細明體"/>
        <family val="1"/>
        <charset val="136"/>
        <scheme val="minor"/>
      </rPr>
      <t>VSS_BAT2 connect to ground</t>
    </r>
    <phoneticPr fontId="1" type="noConversion"/>
  </si>
  <si>
    <t>1.4.1</t>
    <phoneticPr fontId="1" type="noConversion"/>
  </si>
  <si>
    <t>1.4.2</t>
    <phoneticPr fontId="1" type="noConversion"/>
  </si>
  <si>
    <t>1.4.3</t>
    <phoneticPr fontId="1" type="noConversion"/>
  </si>
  <si>
    <t>1.4.4</t>
    <phoneticPr fontId="1" type="noConversion"/>
  </si>
  <si>
    <t>VDD</t>
    <phoneticPr fontId="1" type="noConversion"/>
  </si>
  <si>
    <t>DCDC_IN</t>
    <phoneticPr fontId="1" type="noConversion"/>
  </si>
  <si>
    <t>1.2.1</t>
    <phoneticPr fontId="1" type="noConversion"/>
  </si>
  <si>
    <t>1.2.2</t>
    <phoneticPr fontId="1" type="noConversion"/>
  </si>
  <si>
    <t>1.2.3</t>
    <phoneticPr fontId="1" type="noConversion"/>
  </si>
  <si>
    <t>1.3.1</t>
    <phoneticPr fontId="1" type="noConversion"/>
  </si>
  <si>
    <t>1.3.2</t>
    <phoneticPr fontId="1" type="noConversion"/>
  </si>
  <si>
    <t>1.3.4</t>
    <phoneticPr fontId="1" type="noConversion"/>
  </si>
  <si>
    <t>1.5.1</t>
    <phoneticPr fontId="1" type="noConversion"/>
  </si>
  <si>
    <t>1.6.1</t>
    <phoneticPr fontId="1" type="noConversion"/>
  </si>
  <si>
    <t>1.7.2</t>
    <phoneticPr fontId="1" type="noConversion"/>
  </si>
  <si>
    <t>Add OPL2500PA1 Design check list</t>
    <phoneticPr fontId="1" type="noConversion"/>
  </si>
  <si>
    <r>
      <t xml:space="preserve">如沒有控制 PWR_ON 功能的需求下，PWR_ON 與 VBAT 同電壓，二者短路即可
</t>
    </r>
    <r>
      <rPr>
        <b/>
        <sz val="12"/>
        <color theme="4"/>
        <rFont val="新細明體"/>
        <family val="1"/>
        <charset val="136"/>
        <scheme val="minor"/>
      </rPr>
      <t>If not control PWR_ON function, PWR_ON connect to VBAT</t>
    </r>
    <phoneticPr fontId="1" type="noConversion"/>
  </si>
  <si>
    <r>
      <t xml:space="preserve">如沒有控制 RST_N 功能的需求下，RST_N 與 VBAT 同電壓，二者短路即可
</t>
    </r>
    <r>
      <rPr>
        <b/>
        <sz val="12"/>
        <color theme="4"/>
        <rFont val="新細明體"/>
        <family val="1"/>
        <charset val="136"/>
        <scheme val="minor"/>
      </rPr>
      <t>If not control RST_N function, RST_N connect to VBAT</t>
    </r>
    <phoneticPr fontId="1" type="noConversion"/>
  </si>
  <si>
    <r>
      <t xml:space="preserve">ESR 必須小於 55 ohm
</t>
    </r>
    <r>
      <rPr>
        <b/>
        <sz val="12"/>
        <color theme="4"/>
        <rFont val="新細明體"/>
        <family val="1"/>
        <charset val="136"/>
        <scheme val="minor"/>
      </rPr>
      <t>ESR must less than 55 ohm</t>
    </r>
    <phoneticPr fontId="1" type="noConversion"/>
  </si>
  <si>
    <t>OPL2500PA1 circuit design check list</t>
    <phoneticPr fontId="1" type="noConversion"/>
  </si>
  <si>
    <r>
      <t xml:space="preserve">VBAT 操作電壓為 3.3V ~ 2.8V
</t>
    </r>
    <r>
      <rPr>
        <b/>
        <sz val="12"/>
        <color theme="4"/>
        <rFont val="新細明體"/>
        <family val="1"/>
        <charset val="136"/>
        <scheme val="minor"/>
      </rPr>
      <t>VBAT operating voltage 3.3V to 2.8V</t>
    </r>
    <phoneticPr fontId="1" type="noConversion"/>
  </si>
  <si>
    <r>
      <t xml:space="preserve">VBAT 操作電壓為 3.3V ~ 2.1V
</t>
    </r>
    <r>
      <rPr>
        <b/>
        <sz val="12"/>
        <color theme="4"/>
        <rFont val="新細明體"/>
        <family val="1"/>
        <charset val="136"/>
        <scheme val="minor"/>
      </rPr>
      <t>VBAT operating voltage 3.3V to 2.1V</t>
    </r>
    <phoneticPr fontId="1" type="noConversion"/>
  </si>
  <si>
    <r>
      <t xml:space="preserve">SMPS_RF 需要一顆 4.7uF 的電容
</t>
    </r>
    <r>
      <rPr>
        <b/>
        <sz val="12"/>
        <color theme="4"/>
        <rFont val="新細明體"/>
        <family val="1"/>
        <charset val="136"/>
        <scheme val="minor"/>
      </rPr>
      <t>A capacitor of 4.7uF to SMPS_RF, please check reference circuit</t>
    </r>
    <phoneticPr fontId="1" type="noConversion"/>
  </si>
  <si>
    <r>
      <t xml:space="preserve">SMPS_CORE 需要一顆 4.7uF 的電容
</t>
    </r>
    <r>
      <rPr>
        <b/>
        <sz val="12"/>
        <color theme="4"/>
        <rFont val="新細明體"/>
        <family val="1"/>
        <charset val="136"/>
        <scheme val="minor"/>
      </rPr>
      <t>A capacitor of 4.7uF to SMPS_CORE, please check reference circuit</t>
    </r>
    <phoneticPr fontId="1" type="noConversion"/>
  </si>
  <si>
    <r>
      <t xml:space="preserve">IO15 不可使用
</t>
    </r>
    <r>
      <rPr>
        <b/>
        <sz val="12"/>
        <color theme="4"/>
        <rFont val="新細明體"/>
        <family val="1"/>
        <charset val="136"/>
        <scheme val="minor"/>
      </rPr>
      <t>Don't use IO15</t>
    </r>
    <phoneticPr fontId="1" type="noConversion"/>
  </si>
  <si>
    <r>
      <t xml:space="preserve">IO14 不可使用
</t>
    </r>
    <r>
      <rPr>
        <b/>
        <sz val="12"/>
        <color theme="4"/>
        <rFont val="新細明體"/>
        <family val="1"/>
        <charset val="136"/>
        <scheme val="minor"/>
      </rPr>
      <t>Don't use IO14</t>
    </r>
    <phoneticPr fontId="1" type="noConversion"/>
  </si>
  <si>
    <r>
      <t xml:space="preserve">IO13 不可使用
</t>
    </r>
    <r>
      <rPr>
        <b/>
        <sz val="12"/>
        <color theme="4"/>
        <rFont val="新細明體"/>
        <family val="1"/>
        <charset val="136"/>
        <scheme val="minor"/>
      </rPr>
      <t>Don't use IO13</t>
    </r>
    <phoneticPr fontId="1" type="noConversion"/>
  </si>
  <si>
    <r>
      <t xml:space="preserve">IO11 不可使用
</t>
    </r>
    <r>
      <rPr>
        <b/>
        <sz val="12"/>
        <color theme="4"/>
        <rFont val="新細明體"/>
        <family val="1"/>
        <charset val="136"/>
        <scheme val="minor"/>
      </rPr>
      <t>Don't use IO11</t>
    </r>
    <phoneticPr fontId="1" type="noConversion"/>
  </si>
  <si>
    <r>
      <t xml:space="preserve">IO10 不可使用
</t>
    </r>
    <r>
      <rPr>
        <b/>
        <sz val="12"/>
        <color theme="4"/>
        <rFont val="新細明體"/>
        <family val="1"/>
        <charset val="136"/>
        <scheme val="minor"/>
      </rPr>
      <t>Don't use IO10</t>
    </r>
    <phoneticPr fontId="1" type="noConversion"/>
  </si>
  <si>
    <t>Internal flash pin ( SPI0_CS0 )</t>
    <phoneticPr fontId="1" type="noConversion"/>
  </si>
  <si>
    <r>
      <t xml:space="preserve">如有控制 RST_N 功能的需求 時，RST_N 需要上拉電阻 47k ohm，以確保芯片可正常工作
</t>
    </r>
    <r>
      <rPr>
        <b/>
        <sz val="12"/>
        <color theme="4"/>
        <rFont val="新細明體"/>
        <family val="1"/>
        <charset val="136"/>
        <scheme val="minor"/>
      </rPr>
      <t>If control RST_N function, RST_N must add a pull-up resistor of 47k ohm</t>
    </r>
    <phoneticPr fontId="1" type="noConversion"/>
  </si>
  <si>
    <r>
      <t xml:space="preserve">如有控制 PWR_ON 功能的需求 時，PWR_ON 需要上拉電阻47k ohm，以確保芯片可正常工作
</t>
    </r>
    <r>
      <rPr>
        <b/>
        <sz val="12"/>
        <color theme="4"/>
        <rFont val="新細明體"/>
        <family val="1"/>
        <charset val="136"/>
        <scheme val="minor"/>
      </rPr>
      <t>If control PWR_ON function,  PWR_ON must add a pull-up resistor of 47k ohm</t>
    </r>
    <phoneticPr fontId="1" type="noConversion"/>
  </si>
  <si>
    <t>APS_DBG_UART_TX</t>
    <phoneticPr fontId="1" type="noConversion"/>
  </si>
  <si>
    <t>APS_DBG_UART_RX</t>
    <phoneticPr fontId="1" type="noConversion"/>
  </si>
  <si>
    <r>
      <t xml:space="preserve">IO12 不可使用，如有控制 RST_N 與 PWR_ON 的功能需求，則需要上拉電阻 47k ohm
</t>
    </r>
    <r>
      <rPr>
        <b/>
        <sz val="12"/>
        <color theme="4"/>
        <rFont val="新細明體"/>
        <family val="1"/>
        <charset val="136"/>
        <scheme val="minor"/>
      </rPr>
      <t>Don't use IO12, if control RST_N or PWR_ON function, IO12 must add a pull-up resistor of 47k ohm</t>
    </r>
    <phoneticPr fontId="1" type="noConversion"/>
  </si>
  <si>
    <r>
      <t xml:space="preserve">VDDO1, VDDO2, VDDO3 與 VBAT 同電壓
</t>
    </r>
    <r>
      <rPr>
        <b/>
        <sz val="12"/>
        <color theme="4"/>
        <rFont val="新細明體"/>
        <family val="1"/>
        <charset val="136"/>
        <scheme val="minor"/>
      </rPr>
      <t>VDDO1, VDDO2, VDDO3 connect to VBAT</t>
    </r>
    <phoneticPr fontId="1" type="noConversion"/>
  </si>
  <si>
    <t>Ref 2</t>
    <phoneticPr fontId="1" type="noConversion"/>
  </si>
  <si>
    <t>Front-end module operating voltage 2.8V( Min. )</t>
    <phoneticPr fontId="1" type="noConversion"/>
  </si>
  <si>
    <t>Internal pull-down</t>
    <phoneticPr fontId="1" type="noConversion"/>
  </si>
  <si>
    <t>4.1.3</t>
    <phoneticPr fontId="1" type="noConversion"/>
  </si>
  <si>
    <t>4.1.4</t>
    <phoneticPr fontId="1" type="noConversion"/>
  </si>
  <si>
    <r>
      <t xml:space="preserve">IO12 不可使用，如有控制 RST_N 與 PWR_ON 的功能需求，則需要上拉電阻 47k ohm
</t>
    </r>
    <r>
      <rPr>
        <b/>
        <sz val="12"/>
        <color theme="4"/>
        <rFont val="新細明體"/>
        <family val="1"/>
        <charset val="136"/>
        <scheme val="minor"/>
      </rPr>
      <t>Don't use IO12, if control RST_N or PWR_ON function, IO12 must add a pull-up resistor of 47k ohm</t>
    </r>
    <phoneticPr fontId="1" type="noConversion"/>
  </si>
  <si>
    <t>Up to 500k ohm</t>
    <phoneticPr fontId="1" type="noConversion"/>
  </si>
  <si>
    <r>
      <t xml:space="preserve">芯片在生產時已校準
</t>
    </r>
    <r>
      <rPr>
        <b/>
        <sz val="12"/>
        <color theme="4"/>
        <rFont val="新細明體"/>
        <family val="1"/>
        <charset val="136"/>
        <scheme val="minor"/>
      </rPr>
      <t>FT test have calibrated ADC</t>
    </r>
    <phoneticPr fontId="1" type="noConversion"/>
  </si>
  <si>
    <r>
      <t xml:space="preserve">IO0 不可使用，請留測試點，方便燒錄與除錯使用
</t>
    </r>
    <r>
      <rPr>
        <b/>
        <sz val="12"/>
        <color theme="4"/>
        <rFont val="新細明體"/>
        <family val="1"/>
        <charset val="136"/>
        <scheme val="minor"/>
      </rPr>
      <t>Don't use IO0, this pin support programming and debug and reserve test points</t>
    </r>
    <phoneticPr fontId="1" type="noConversion"/>
  </si>
  <si>
    <r>
      <t xml:space="preserve">IO2 不可使用，請留測試點，方便燒錄與除錯使用
</t>
    </r>
    <r>
      <rPr>
        <b/>
        <sz val="12"/>
        <color theme="4"/>
        <rFont val="新細明體"/>
        <family val="1"/>
        <charset val="136"/>
        <scheme val="minor"/>
      </rPr>
      <t>Don't use IO2, this pin support programming and debug and reserve test points</t>
    </r>
    <phoneticPr fontId="1" type="noConversion"/>
  </si>
  <si>
    <r>
      <t xml:space="preserve">電阻分壓計算
</t>
    </r>
    <r>
      <rPr>
        <b/>
        <sz val="12"/>
        <color theme="4"/>
        <rFont val="新細明體"/>
        <family val="1"/>
        <charset val="136"/>
        <scheme val="minor"/>
      </rPr>
      <t>Voltage Divider Calculator</t>
    </r>
    <phoneticPr fontId="1" type="noConversion"/>
  </si>
  <si>
    <r>
      <t xml:space="preserve">電阻分壓計算
</t>
    </r>
    <r>
      <rPr>
        <b/>
        <sz val="12"/>
        <color theme="4"/>
        <rFont val="新細明體"/>
        <family val="1"/>
        <charset val="136"/>
        <scheme val="minor"/>
      </rPr>
      <t>Voltage Divider Calculator</t>
    </r>
    <phoneticPr fontId="1" type="noConversion"/>
  </si>
  <si>
    <r>
      <rPr>
        <u/>
        <sz val="36"/>
        <color theme="10"/>
        <rFont val="新細明體"/>
        <family val="2"/>
        <charset val="136"/>
      </rPr>
      <t xml:space="preserve">分壓計算
</t>
    </r>
    <r>
      <rPr>
        <u/>
        <sz val="36"/>
        <color theme="10"/>
        <rFont val="Calibri"/>
        <family val="2"/>
      </rPr>
      <t xml:space="preserve">Voltage Divider Calculator
</t>
    </r>
    <phoneticPr fontId="1" type="noConversion"/>
  </si>
  <si>
    <t>Unit</t>
    <phoneticPr fontId="1" type="noConversion"/>
  </si>
  <si>
    <r>
      <t xml:space="preserve">VDDO 可與其它裝置同電壓，讓 GPIO 有相同電壓位準
</t>
    </r>
    <r>
      <rPr>
        <b/>
        <sz val="12"/>
        <color theme="4"/>
        <rFont val="新細明體"/>
        <family val="1"/>
        <charset val="136"/>
        <scheme val="minor"/>
      </rPr>
      <t>VDDO connect to VBAT, if other device's IO use different voltage, VDDO can connect to device's voltage</t>
    </r>
    <phoneticPr fontId="1" type="noConversion"/>
  </si>
  <si>
    <t>OPL2500SA1 POR detect 2.1V</t>
    <phoneticPr fontId="1" type="noConversion"/>
  </si>
  <si>
    <r>
      <t xml:space="preserve">確認各電容的耐壓值是否足夠
</t>
    </r>
    <r>
      <rPr>
        <b/>
        <sz val="12"/>
        <color theme="4"/>
        <rFont val="新細明體"/>
        <family val="1"/>
        <charset val="136"/>
        <scheme val="minor"/>
      </rPr>
      <t>Confirm withstand voltage value of the resistor</t>
    </r>
    <phoneticPr fontId="1" type="noConversion"/>
  </si>
  <si>
    <r>
      <t xml:space="preserve">如使用 PWM 來驅動負載較大之元件，需在 VDDO3 增加一顆 4.7uF 的電容
</t>
    </r>
    <r>
      <rPr>
        <b/>
        <sz val="12"/>
        <color theme="4"/>
        <rFont val="新細明體"/>
        <family val="1"/>
        <charset val="136"/>
        <scheme val="minor"/>
      </rPr>
      <t>If use PWM to drive high loading component, must add a capacitor of 4.7uF to VDDO3</t>
    </r>
    <phoneticPr fontId="1" type="noConversion"/>
  </si>
  <si>
    <t>Other</t>
  </si>
  <si>
    <t>Module</t>
  </si>
  <si>
    <t>RF circuit</t>
    <phoneticPr fontId="1" type="noConversion"/>
  </si>
  <si>
    <t>ADC</t>
    <phoneticPr fontId="1" type="noConversion"/>
  </si>
  <si>
    <r>
      <t xml:space="preserve">usages of GPIO ( </t>
    </r>
    <r>
      <rPr>
        <sz val="12"/>
        <color rgb="FFFF0000"/>
        <rFont val="新細明體"/>
        <family val="1"/>
        <charset val="136"/>
        <scheme val="minor"/>
      </rPr>
      <t>Check if GPIO can be in an undefined state - example, 訊迪單火線use one GPIO to control relay and LED; a voltage divider exists causing issue</t>
    </r>
    <r>
      <rPr>
        <sz val="12"/>
        <color theme="1"/>
        <rFont val="新細明體"/>
        <family val="1"/>
        <charset val="136"/>
        <scheme val="minor"/>
      </rPr>
      <t>. )</t>
    </r>
    <phoneticPr fontId="1" type="noConversion"/>
  </si>
  <si>
    <t>Power and Ground</t>
  </si>
  <si>
    <t>Enable, Reset and Clcok</t>
  </si>
  <si>
    <t>GPIOs</t>
  </si>
  <si>
    <r>
      <t xml:space="preserve">使用高功率模式時，需增加一顆磁珠，串聯在 VBAT 與VDD_PA 之間
</t>
    </r>
    <r>
      <rPr>
        <b/>
        <sz val="12"/>
        <color theme="4"/>
        <rFont val="新細明體"/>
        <family val="1"/>
        <charset val="136"/>
        <scheme val="minor"/>
      </rPr>
      <t>When using high-power mode, add a ferrite bead in series between VBAT and VDD_PA</t>
    </r>
    <phoneticPr fontId="1" type="noConversion"/>
  </si>
  <si>
    <t>Internal flash pin ( SPI0_SIO2 ), can connect external flash in parallel</t>
    <phoneticPr fontId="1" type="noConversion"/>
  </si>
  <si>
    <t>Internal flash pin ( SPI0_SIO3 ), can connect external flash in parallel</t>
    <phoneticPr fontId="1" type="noConversion"/>
  </si>
  <si>
    <t>Internal flash pin ( SPI0_CLK ), can connect external flash in parallel</t>
    <phoneticPr fontId="1" type="noConversion"/>
  </si>
  <si>
    <t>Internal flash pin ( SPI0_SIO0 ), can connect external flash in parallel</t>
    <phoneticPr fontId="1" type="noConversion"/>
  </si>
  <si>
    <t>Internal flash pin ( SPI0_SIO1 ), can connect external flash in parallel</t>
    <phoneticPr fontId="1" type="noConversion"/>
  </si>
  <si>
    <r>
      <t xml:space="preserve">電感請遵循 Ref4 所標示之規格
</t>
    </r>
    <r>
      <rPr>
        <b/>
        <sz val="12"/>
        <color theme="4"/>
        <rFont val="新細明體"/>
        <family val="1"/>
        <charset val="136"/>
        <scheme val="minor"/>
      </rPr>
      <t>Use reference inductance of Ref 4</t>
    </r>
    <phoneticPr fontId="1" type="noConversion"/>
  </si>
  <si>
    <r>
      <t xml:space="preserve">晶振 32.768kHz 的規格，請遵循 Ref9 所標示之規格
</t>
    </r>
    <r>
      <rPr>
        <b/>
        <sz val="12"/>
        <color theme="4"/>
        <rFont val="新細明體"/>
        <family val="1"/>
        <charset val="136"/>
        <scheme val="minor"/>
      </rPr>
      <t>Use reference crystal of Ref 9</t>
    </r>
    <phoneticPr fontId="1" type="noConversion"/>
  </si>
  <si>
    <r>
      <t xml:space="preserve">晶振 20MHz 的規格，請遵循 Ref10 所標示之規格
</t>
    </r>
    <r>
      <rPr>
        <b/>
        <sz val="12"/>
        <color theme="4"/>
        <rFont val="新細明體"/>
        <family val="1"/>
        <charset val="136"/>
        <scheme val="minor"/>
      </rPr>
      <t>Use reference crystal of Ref 10</t>
    </r>
    <phoneticPr fontId="1" type="noConversion"/>
  </si>
  <si>
    <t>7.5.2</t>
    <phoneticPr fontId="1" type="noConversion"/>
  </si>
  <si>
    <r>
      <rPr>
        <sz val="12"/>
        <rFont val="新細明體"/>
        <family val="1"/>
        <charset val="136"/>
        <scheme val="minor"/>
      </rPr>
      <t>必須提供 600mA 給 VBAT，因為 RF 測試模式下，秏電流300mA</t>
    </r>
    <r>
      <rPr>
        <sz val="12"/>
        <color rgb="FFFF0000"/>
        <rFont val="新細明體"/>
        <family val="1"/>
        <charset val="136"/>
        <scheme val="minor"/>
      </rPr>
      <t xml:space="preserve">
</t>
    </r>
    <r>
      <rPr>
        <b/>
        <sz val="12"/>
        <color theme="4"/>
        <rFont val="新細明體"/>
        <family val="1"/>
        <charset val="136"/>
        <scheme val="minor"/>
      </rPr>
      <t>System current must support 600mA to VBAT, because in RF test mode, the current is 300mA</t>
    </r>
    <phoneticPr fontId="1" type="noConversion"/>
  </si>
  <si>
    <r>
      <t xml:space="preserve">降低電源雜訊，並控制在 100mV 以下 
</t>
    </r>
    <r>
      <rPr>
        <b/>
        <sz val="12"/>
        <color theme="4"/>
        <rFont val="新細明體"/>
        <family val="1"/>
        <charset val="136"/>
        <scheme val="minor"/>
      </rPr>
      <t>Reduce power supply noise and keep it below 100mV</t>
    </r>
    <phoneticPr fontId="1" type="noConversion"/>
  </si>
  <si>
    <t>OPL2500 Layout check list</t>
    <phoneticPr fontId="1" type="noConversion"/>
  </si>
  <si>
    <r>
      <t xml:space="preserve">VBAT 須加二顆去耦電容 22uF 和 0.1uF
</t>
    </r>
    <r>
      <rPr>
        <b/>
        <sz val="12"/>
        <color theme="4"/>
        <rFont val="新細明體"/>
        <family val="1"/>
        <charset val="136"/>
        <scheme val="minor"/>
      </rPr>
      <t>VBAT must add two bypass capacitors of 22uF and 0.1uF</t>
    </r>
    <phoneticPr fontId="1" type="noConversion"/>
  </si>
  <si>
    <r>
      <t xml:space="preserve">VDD_PA 須加二顆去耦電容 10uF 和 0.1uF
</t>
    </r>
    <r>
      <rPr>
        <b/>
        <sz val="12"/>
        <color theme="4"/>
        <rFont val="新細明體"/>
        <family val="1"/>
        <charset val="136"/>
        <scheme val="minor"/>
      </rPr>
      <t>VDD_PA must add two bypass capacitors of 10uF and 0.1uF</t>
    </r>
    <phoneticPr fontId="1" type="noConversion"/>
  </si>
  <si>
    <r>
      <t xml:space="preserve">如使用 PWM 來驅動負載較大之元件，須在 VDDO3 增加一顆 4.7uF 的電容
</t>
    </r>
    <r>
      <rPr>
        <b/>
        <sz val="12"/>
        <color theme="4"/>
        <rFont val="新細明體"/>
        <family val="1"/>
        <charset val="136"/>
        <scheme val="minor"/>
      </rPr>
      <t>If use PWM to drive high loading component, must add a capacitor of 4.7uF to VDDO3</t>
    </r>
    <phoneticPr fontId="1" type="noConversion"/>
  </si>
  <si>
    <r>
      <t xml:space="preserve">SMPS_RF 需要一顆 4.7uF 的電容
</t>
    </r>
    <r>
      <rPr>
        <b/>
        <sz val="12"/>
        <color theme="4"/>
        <rFont val="新細明體"/>
        <family val="1"/>
        <charset val="136"/>
        <scheme val="minor"/>
      </rPr>
      <t>A capacitor of 4.7uF to SMPS_RF, please check reference circuit</t>
    </r>
    <phoneticPr fontId="1" type="noConversion"/>
  </si>
  <si>
    <r>
      <t xml:space="preserve">VDD_RF 須要二顆去耦電容 4.7uF 和 0.1uF
</t>
    </r>
    <r>
      <rPr>
        <b/>
        <sz val="12"/>
        <color theme="4"/>
        <rFont val="新細明體"/>
        <family val="1"/>
        <charset val="136"/>
        <scheme val="minor"/>
      </rPr>
      <t>VDD_RF must add two bypass capacitors of 4.7uF and 0.1uF</t>
    </r>
    <phoneticPr fontId="1" type="noConversion"/>
  </si>
  <si>
    <r>
      <t xml:space="preserve">IO0 不可使用，請留測試點，方便燒錄與除錯使用
</t>
    </r>
    <r>
      <rPr>
        <b/>
        <sz val="12"/>
        <color theme="4"/>
        <rFont val="新細明體"/>
        <family val="1"/>
        <charset val="136"/>
        <scheme val="minor"/>
      </rPr>
      <t>Don't use IO0, this pin support programming and debug and reserve test point</t>
    </r>
    <phoneticPr fontId="1" type="noConversion"/>
  </si>
  <si>
    <r>
      <t xml:space="preserve">IO2 不可使用，請留測試點，方便燒錄與除錯使用
</t>
    </r>
    <r>
      <rPr>
        <b/>
        <sz val="12"/>
        <color theme="4"/>
        <rFont val="新細明體"/>
        <family val="1"/>
        <charset val="136"/>
        <scheme val="minor"/>
      </rPr>
      <t>Don't use IO2, this pin support programming and debug and reserve test point</t>
    </r>
    <phoneticPr fontId="1" type="noConversion"/>
  </si>
  <si>
    <t>Functions of IO7, internal pull-up</t>
    <phoneticPr fontId="1" type="noConversion"/>
  </si>
  <si>
    <t>Functions of IO8, internal pull-up</t>
    <phoneticPr fontId="1" type="noConversion"/>
  </si>
  <si>
    <t>Functions of IO9, internal pull-up</t>
    <phoneticPr fontId="1" type="noConversion"/>
  </si>
  <si>
    <t>Functions of IO1, internal pull-up</t>
    <phoneticPr fontId="1" type="noConversion"/>
  </si>
  <si>
    <t>Functions of IO16, internal pull-down</t>
    <phoneticPr fontId="1" type="noConversion"/>
  </si>
  <si>
    <t>Functions of IO17, internal pull-down</t>
    <phoneticPr fontId="1" type="noConversion"/>
  </si>
  <si>
    <t>Functions of IO18, internal pull-up</t>
    <phoneticPr fontId="1" type="noConversion"/>
  </si>
  <si>
    <t>Functions of IO19, internal pull-up</t>
    <phoneticPr fontId="1" type="noConversion"/>
  </si>
  <si>
    <t>Functions of IO22, internal pull-up</t>
    <phoneticPr fontId="1" type="noConversion"/>
  </si>
  <si>
    <t>Functions of IO24, internal pull-up</t>
    <phoneticPr fontId="1" type="noConversion"/>
  </si>
  <si>
    <t>Functions of IO25, internal pull-up</t>
    <phoneticPr fontId="1" type="noConversion"/>
  </si>
  <si>
    <t>Functions of IO28, internal pull-up</t>
    <phoneticPr fontId="1" type="noConversion"/>
  </si>
  <si>
    <t>Functions of IO29, internal pull-up</t>
    <phoneticPr fontId="1" type="noConversion"/>
  </si>
  <si>
    <t>Functions of IO3, internal pull-down</t>
    <phoneticPr fontId="1" type="noConversion"/>
  </si>
  <si>
    <t>Functions of IO4, internal pull-up</t>
    <phoneticPr fontId="1" type="noConversion"/>
  </si>
  <si>
    <t>Functions of IO5, internal pull-up</t>
    <phoneticPr fontId="1" type="noConversion"/>
  </si>
  <si>
    <t>Functions of IO4, control TXEN of front-end module</t>
    <phoneticPr fontId="1" type="noConversion"/>
  </si>
  <si>
    <t>Functions of IO3, control LNAEN of front-end module</t>
    <phoneticPr fontId="1" type="noConversion"/>
  </si>
  <si>
    <t>Functions of IO6, control RXEN of front-end module</t>
    <phoneticPr fontId="1" type="noConversion"/>
  </si>
  <si>
    <t>Functions of IO5, control VFEM of front-end module</t>
    <phoneticPr fontId="1" type="noConversion"/>
  </si>
  <si>
    <t>KCT8226D shutdown 功秏為 400uA，對於系統進入睡眠模式時，秏電流過大，故加上電源開關
Ref 35 circuit can reduce power consumption of 400uA in sleep mode</t>
    <phoneticPr fontId="1" type="noConversion"/>
  </si>
  <si>
    <r>
      <t xml:space="preserve">VDDO 可與其它裝置同電壓，讓 GPIO 有相同電壓位準
</t>
    </r>
    <r>
      <rPr>
        <b/>
        <sz val="12"/>
        <color theme="4"/>
        <rFont val="新細明體"/>
        <family val="1"/>
        <charset val="136"/>
        <scheme val="minor"/>
      </rPr>
      <t>VDDO connect to VBAT, if other device's IO use different voltage, VDDO can connect to device's voltage</t>
    </r>
    <phoneticPr fontId="1" type="noConversion"/>
  </si>
  <si>
    <r>
      <t xml:space="preserve">Ref 7 標示 47k ohm，是可以確保芯片可正常工作，但如果需要降低功秏，可將電阻改為 100k ohm
</t>
    </r>
    <r>
      <rPr>
        <b/>
        <sz val="12"/>
        <color theme="4"/>
        <rFont val="新細明體"/>
        <family val="1"/>
        <charset val="136"/>
        <scheme val="minor"/>
      </rPr>
      <t>You can change 47k ohm to 100k ohm to reduce power consumption</t>
    </r>
    <phoneticPr fontId="1" type="noConversion"/>
  </si>
  <si>
    <r>
      <t xml:space="preserve">Ref 8 標示 47k ohm，是可以確保芯片可正常工作，但如果需要降低功秏，可將電阻改為 100k ohm
</t>
    </r>
    <r>
      <rPr>
        <b/>
        <sz val="12"/>
        <color theme="4"/>
        <rFont val="新細明體"/>
        <family val="1"/>
        <charset val="136"/>
        <scheme val="minor"/>
      </rPr>
      <t>You can change 47k ohm to 100k ohm to reduce power consumption</t>
    </r>
    <phoneticPr fontId="1" type="noConversion"/>
  </si>
  <si>
    <r>
      <t xml:space="preserve">IO6 是設定芯片的腳位，禁止當輸入使用
</t>
    </r>
    <r>
      <rPr>
        <b/>
        <sz val="12"/>
        <color theme="4"/>
        <rFont val="新細明體"/>
        <family val="1"/>
        <charset val="136"/>
        <scheme val="minor"/>
      </rPr>
      <t>IO6 is set chip boot mode, should not be used as an input</t>
    </r>
    <phoneticPr fontId="1" type="noConversion"/>
  </si>
  <si>
    <r>
      <t xml:space="preserve">如要量測準確的電壓，在產品生產時，需進行第二次校準，並預留測試點
</t>
    </r>
    <r>
      <rPr>
        <b/>
        <sz val="12"/>
        <color theme="4"/>
        <rFont val="新細明體"/>
        <family val="1"/>
        <charset val="136"/>
        <scheme val="minor"/>
      </rPr>
      <t>If want to measure the exact voltage, need to do a second calibration, and reserve test points</t>
    </r>
    <phoneticPr fontId="1" type="noConversion"/>
  </si>
  <si>
    <r>
      <t xml:space="preserve">量測電池電壓，需選用高阻值且誤差值1%的電阻，用來降低功率消耗
</t>
    </r>
    <r>
      <rPr>
        <b/>
        <sz val="12"/>
        <color theme="4"/>
        <rFont val="新細明體"/>
        <family val="1"/>
        <charset val="136"/>
        <scheme val="minor"/>
      </rPr>
      <t>Measure battery voltage must select high-value and 1% tolerance  resistor to reduce power consumption</t>
    </r>
    <phoneticPr fontId="1" type="noConversion"/>
  </si>
  <si>
    <r>
      <t xml:space="preserve">量測電池電壓，需選用高阻值且誤差值1%的電阻，用來降低功率消耗
</t>
    </r>
    <r>
      <rPr>
        <b/>
        <sz val="12"/>
        <color theme="4"/>
        <rFont val="新細明體"/>
        <family val="1"/>
        <charset val="136"/>
        <scheme val="minor"/>
      </rPr>
      <t>Measure battery voltage must select high-value and tolerance 1% resistor to reduce power consumption</t>
    </r>
    <phoneticPr fontId="1" type="noConversion"/>
  </si>
  <si>
    <r>
      <t xml:space="preserve">隨耦器用於阻抗隔離和增加 ADC 動態範圍
</t>
    </r>
    <r>
      <rPr>
        <b/>
        <sz val="12"/>
        <color theme="4"/>
        <rFont val="新細明體"/>
        <family val="1"/>
        <charset val="136"/>
        <scheme val="minor"/>
      </rPr>
      <t>Voltage follower can make impedance isolation and increased ADC dynamic range</t>
    </r>
    <phoneticPr fontId="1" type="noConversion"/>
  </si>
  <si>
    <r>
      <t xml:space="preserve">隨耦器用於隔離阻抗和增加 ADC 動態範圍
</t>
    </r>
    <r>
      <rPr>
        <b/>
        <sz val="12"/>
        <color theme="4"/>
        <rFont val="新細明體"/>
        <family val="1"/>
        <charset val="136"/>
        <scheme val="minor"/>
      </rPr>
      <t>Voltage follower can isolation impedance and increased ADC dynamic range</t>
    </r>
    <phoneticPr fontId="1" type="noConversion"/>
  </si>
  <si>
    <r>
      <t xml:space="preserve">功率大的電路，需確認電阻包裝大小
</t>
    </r>
    <r>
      <rPr>
        <b/>
        <sz val="12"/>
        <color theme="4"/>
        <rFont val="新細明體"/>
        <family val="1"/>
        <charset val="136"/>
        <scheme val="minor"/>
      </rPr>
      <t>Confirm package size of the resistor to high power circuit</t>
    </r>
    <phoneticPr fontId="1" type="noConversion"/>
  </si>
  <si>
    <r>
      <t xml:space="preserve">挑選磁珠，應以電流為主，阻抗為輔
</t>
    </r>
    <r>
      <rPr>
        <b/>
        <sz val="12"/>
        <color theme="4"/>
        <rFont val="新細明體"/>
        <family val="1"/>
        <charset val="136"/>
        <scheme val="minor"/>
      </rPr>
      <t>The bead should be select current first, than select impedance</t>
    </r>
    <phoneticPr fontId="1" type="noConversion"/>
  </si>
  <si>
    <r>
      <t xml:space="preserve">類比腳位應遠離數位腳位，避免類比信號被干擾
</t>
    </r>
    <r>
      <rPr>
        <b/>
        <sz val="12"/>
        <color theme="4"/>
        <rFont val="新細明體"/>
        <family val="1"/>
        <charset val="136"/>
        <scheme val="minor"/>
      </rPr>
      <t>Analog pin should be keep away from digital pin</t>
    </r>
    <phoneticPr fontId="1" type="noConversion"/>
  </si>
  <si>
    <r>
      <t xml:space="preserve">靠近天線的位置，不應規劃高頻信號，如PWM、SPI…..等等
</t>
    </r>
    <r>
      <rPr>
        <b/>
        <sz val="12"/>
        <color theme="4"/>
        <rFont val="新細明體"/>
        <family val="1"/>
        <charset val="136"/>
        <scheme val="minor"/>
      </rPr>
      <t>Closer to antenna area, this area can't plan high frequency signal to module pin</t>
    </r>
    <phoneticPr fontId="1" type="noConversion"/>
  </si>
  <si>
    <r>
      <t xml:space="preserve">連接器的接腳，若有腳位沒使用，須連接至 GND，避免雜散電容產生
</t>
    </r>
    <r>
      <rPr>
        <b/>
        <sz val="12"/>
        <color theme="4"/>
        <rFont val="新細明體"/>
        <family val="1"/>
        <charset val="136"/>
        <scheme val="minor"/>
      </rPr>
      <t>If the pins of the connector are not used, must connect them to ground to parasitic capacitance</t>
    </r>
    <phoneticPr fontId="1" type="noConversion"/>
  </si>
  <si>
    <r>
      <t xml:space="preserve">靠近 RF 天線的位置，請規劃 GND PIN
</t>
    </r>
    <r>
      <rPr>
        <b/>
        <sz val="12"/>
        <color theme="4"/>
        <rFont val="新細明體"/>
        <family val="1"/>
        <charset val="136"/>
        <scheme val="minor"/>
      </rPr>
      <t>Closer to antenna area, need plan ground signal to module pin</t>
    </r>
    <phoneticPr fontId="1" type="noConversion"/>
  </si>
  <si>
    <r>
      <t xml:space="preserve">電感請遵循 Ref4 所標示之規格
</t>
    </r>
    <r>
      <rPr>
        <b/>
        <sz val="12"/>
        <color theme="4"/>
        <rFont val="新細明體"/>
        <family val="1"/>
        <charset val="136"/>
        <scheme val="minor"/>
      </rPr>
      <t>Use reference inductance of Ref 4</t>
    </r>
    <phoneticPr fontId="1" type="noConversion"/>
  </si>
  <si>
    <r>
      <t xml:space="preserve">RF match 參考電路
</t>
    </r>
    <r>
      <rPr>
        <b/>
        <sz val="12"/>
        <color theme="4"/>
        <rFont val="新細明體"/>
        <family val="1"/>
        <charset val="136"/>
        <scheme val="minor"/>
      </rPr>
      <t>Reference circuit for RF match</t>
    </r>
    <phoneticPr fontId="1" type="noConversion"/>
  </si>
  <si>
    <r>
      <t xml:space="preserve">Antenna match 參考電路
</t>
    </r>
    <r>
      <rPr>
        <b/>
        <sz val="12"/>
        <color theme="4"/>
        <rFont val="新細明體"/>
        <family val="1"/>
        <charset val="136"/>
        <scheme val="minor"/>
      </rPr>
      <t>Reference circuit for antenna match</t>
    </r>
    <phoneticPr fontId="1" type="noConversion"/>
  </si>
  <si>
    <r>
      <t xml:space="preserve">如使用 Chip Antenna，需嚴格依照規格書制作
</t>
    </r>
    <r>
      <rPr>
        <b/>
        <sz val="12"/>
        <color theme="4"/>
        <rFont val="新細明體"/>
        <family val="1"/>
        <charset val="136"/>
        <scheme val="minor"/>
      </rPr>
      <t>If use chip antenna, must refer to datasheet</t>
    </r>
    <phoneticPr fontId="1" type="noConversion"/>
  </si>
  <si>
    <r>
      <t xml:space="preserve">UART 板須隔離IO電源，避免芯片無法使用電源上下電來重置芯片
</t>
    </r>
    <r>
      <rPr>
        <b/>
        <sz val="12"/>
        <color theme="4"/>
        <rFont val="新細明體"/>
        <family val="1"/>
        <charset val="136"/>
        <scheme val="minor"/>
      </rPr>
      <t>UART board must isolate the IO power to DUT, chip need to use the power supply to power on and off to reset the chip</t>
    </r>
    <phoneticPr fontId="1" type="noConversion"/>
  </si>
  <si>
    <r>
      <t xml:space="preserve">VBAT1 與 VBAT2 電壓相同
</t>
    </r>
    <r>
      <rPr>
        <b/>
        <sz val="12"/>
        <color theme="4"/>
        <rFont val="新細明體"/>
        <family val="1"/>
        <charset val="136"/>
        <scheme val="minor"/>
      </rPr>
      <t>VBAT1 and VBAT2 have the same voltage</t>
    </r>
    <phoneticPr fontId="1" type="noConversion"/>
  </si>
  <si>
    <r>
      <t xml:space="preserve">VBAT1 與 VBAT2 電壓相同
</t>
    </r>
    <r>
      <rPr>
        <b/>
        <sz val="12"/>
        <color theme="4"/>
        <rFont val="新細明體"/>
        <family val="1"/>
        <charset val="136"/>
        <scheme val="minor"/>
      </rPr>
      <t>VBAT1 and VBAT2 have the same voltage</t>
    </r>
    <phoneticPr fontId="1" type="noConversion"/>
  </si>
  <si>
    <r>
      <t xml:space="preserve">VBAT 須加二顆去耦電容 10uF 和 0.1uF
</t>
    </r>
    <r>
      <rPr>
        <b/>
        <sz val="12"/>
        <color theme="4"/>
        <rFont val="新細明體"/>
        <family val="1"/>
        <charset val="136"/>
        <scheme val="minor"/>
      </rPr>
      <t>VBAT must add two bypass capacitors of 10uF and 0.1uF</t>
    </r>
    <phoneticPr fontId="1" type="noConversion"/>
  </si>
  <si>
    <r>
      <t xml:space="preserve">QFN包裝，在芯片的底下有 e-PAD，在這區域的 TOP 層與 Bottom 層皆需打開防焊層
</t>
    </r>
    <r>
      <rPr>
        <b/>
        <sz val="12"/>
        <color theme="4"/>
        <rFont val="新細明體"/>
        <family val="1"/>
        <charset val="136"/>
        <scheme val="minor"/>
      </rPr>
      <t>The e-PAD need open solder mask on top and bottom layers</t>
    </r>
    <phoneticPr fontId="1" type="noConversion"/>
  </si>
  <si>
    <r>
      <t xml:space="preserve">I-PEX 連接器，所有層面都禁止鋪銅
</t>
    </r>
    <r>
      <rPr>
        <b/>
        <sz val="12"/>
        <color theme="4"/>
        <rFont val="新細明體"/>
        <family val="1"/>
        <charset val="136"/>
        <scheme val="minor"/>
      </rPr>
      <t>The I-PEX connector need cut out prohibition area to GND plane on all layers</t>
    </r>
    <phoneticPr fontId="1" type="noConversion"/>
  </si>
  <si>
    <r>
      <t xml:space="preserve">Power Plane 必須比 GND Plane 面積小
</t>
    </r>
    <r>
      <rPr>
        <b/>
        <sz val="12"/>
        <color theme="4"/>
        <rFont val="新細明體"/>
        <family val="1"/>
        <charset val="136"/>
        <scheme val="minor"/>
      </rPr>
      <t>Power plane must less than GND plane</t>
    </r>
    <phoneticPr fontId="1" type="noConversion"/>
  </si>
  <si>
    <r>
      <t xml:space="preserve">晶振儘量靠近IC，並遠離大電流電源及高頻訊號
</t>
    </r>
    <r>
      <rPr>
        <b/>
        <sz val="12"/>
        <color theme="4"/>
        <rFont val="新細明體"/>
        <family val="1"/>
        <charset val="136"/>
        <scheme val="minor"/>
      </rPr>
      <t>The crystal closer to IC, keep away power and high-frequency signal</t>
    </r>
    <phoneticPr fontId="1" type="noConversion"/>
  </si>
  <si>
    <r>
      <t xml:space="preserve">晶振底下，不可以走線，晶振信號除外
</t>
    </r>
    <r>
      <rPr>
        <b/>
        <sz val="12"/>
        <color theme="4"/>
        <rFont val="新細明體"/>
        <family val="1"/>
        <charset val="136"/>
        <scheme val="minor"/>
      </rPr>
      <t>Don't route traces under the crystal</t>
    </r>
    <phoneticPr fontId="1" type="noConversion"/>
  </si>
  <si>
    <t>走線時，不可有銳角</t>
    <phoneticPr fontId="1" type="noConversion"/>
  </si>
  <si>
    <r>
      <t xml:space="preserve">負載大之電源及高頻訊須遠離RF信號與天線
</t>
    </r>
    <r>
      <rPr>
        <b/>
        <sz val="12"/>
        <color theme="4"/>
        <rFont val="新細明體"/>
        <family val="1"/>
        <charset val="136"/>
        <scheme val="minor"/>
      </rPr>
      <t xml:space="preserve">Power and high-frequency signal keep away RF signal </t>
    </r>
    <phoneticPr fontId="1" type="noConversion"/>
  </si>
  <si>
    <r>
      <t xml:space="preserve">RF信號要50Ω阻抗
</t>
    </r>
    <r>
      <rPr>
        <b/>
        <sz val="12"/>
        <color theme="4"/>
        <rFont val="新細明體"/>
        <family val="1"/>
        <charset val="136"/>
        <scheme val="minor"/>
      </rPr>
      <t>RF signals must be designed with 50Ω impedance</t>
    </r>
    <phoneticPr fontId="1" type="noConversion"/>
  </si>
  <si>
    <t>內層銅鉑須完整，禁止有死銅的情況產生，只要有斷銅的情況，都算是死銅</t>
    <phoneticPr fontId="1" type="noConversion"/>
  </si>
  <si>
    <t>RF 信號在第一層，第二層則必須是GND層，且GND Plane需保持完整</t>
    <phoneticPr fontId="1" type="noConversion"/>
  </si>
  <si>
    <r>
      <t xml:space="preserve">重要信號需包覆 GND 並在兩側佈置大量的 GND VIA
</t>
    </r>
    <r>
      <rPr>
        <b/>
        <sz val="12"/>
        <color theme="4"/>
        <rFont val="新細明體"/>
        <family val="1"/>
        <charset val="136"/>
        <scheme val="minor"/>
      </rPr>
      <t xml:space="preserve">Add more GND via around the important signal </t>
    </r>
    <phoneticPr fontId="1" type="noConversion"/>
  </si>
  <si>
    <r>
      <t xml:space="preserve">類比信號應遠離高頻與大電流之信號
</t>
    </r>
    <r>
      <rPr>
        <b/>
        <sz val="12"/>
        <color theme="4"/>
        <rFont val="新細明體"/>
        <family val="1"/>
        <charset val="136"/>
        <scheme val="minor"/>
      </rPr>
      <t>The analog signal keep away power and high-frequency signal</t>
    </r>
    <phoneticPr fontId="1" type="noConversion"/>
  </si>
  <si>
    <r>
      <t xml:space="preserve">芯片底下不鋪銅
</t>
    </r>
    <r>
      <rPr>
        <b/>
        <sz val="12"/>
        <color theme="4"/>
        <rFont val="新細明體"/>
        <family val="1"/>
        <charset val="136"/>
        <scheme val="minor"/>
      </rPr>
      <t>The copper prohibited under the chip</t>
    </r>
    <phoneticPr fontId="1" type="noConversion"/>
  </si>
  <si>
    <r>
      <t xml:space="preserve">去耦電容必須靠近 IC，並且注意電源行進的順序，要先經過電容，再由電容供給 IC
</t>
    </r>
    <r>
      <rPr>
        <b/>
        <sz val="12"/>
        <color theme="4"/>
        <rFont val="新細明體"/>
        <family val="1"/>
        <charset val="136"/>
        <scheme val="minor"/>
      </rPr>
      <t>The decoupling capacitor must be close to the IC. 
It must first pass through the capacitor and then be supplied to the IC by the capacitor.</t>
    </r>
    <phoneticPr fontId="1" type="noConversion"/>
  </si>
  <si>
    <r>
      <t xml:space="preserve">電源必須以樹枝狀的方式佈線，將負載大與負載小的電源分開
</t>
    </r>
    <r>
      <rPr>
        <b/>
        <sz val="12"/>
        <color theme="4"/>
        <rFont val="新細明體"/>
        <family val="1"/>
        <charset val="136"/>
        <scheme val="minor"/>
      </rPr>
      <t>The power supply must be routed in a dendritic fashion
Separate the power supply lines with large load and small load</t>
    </r>
    <phoneticPr fontId="1" type="noConversion"/>
  </si>
  <si>
    <r>
      <t>電源走線</t>
    </r>
    <r>
      <rPr>
        <sz val="12"/>
        <rFont val="新細明體"/>
        <family val="1"/>
        <charset val="136"/>
        <scheme val="minor"/>
      </rPr>
      <t>不要用</t>
    </r>
    <r>
      <rPr>
        <sz val="12"/>
        <color rgb="FFFF0000"/>
        <rFont val="新細明體"/>
        <family val="1"/>
        <charset val="136"/>
        <scheme val="minor"/>
      </rPr>
      <t>串接</t>
    </r>
    <r>
      <rPr>
        <sz val="12"/>
        <color theme="1"/>
        <rFont val="新細明體"/>
        <family val="1"/>
        <charset val="136"/>
        <scheme val="minor"/>
      </rPr>
      <t xml:space="preserve">方式
</t>
    </r>
    <r>
      <rPr>
        <b/>
        <sz val="12"/>
        <color theme="4"/>
        <rFont val="新細明體"/>
        <family val="1"/>
        <charset val="136"/>
        <scheme val="minor"/>
      </rPr>
      <t>Power routing don't use series connection</t>
    </r>
    <phoneticPr fontId="1" type="noConversion"/>
  </si>
  <si>
    <r>
      <t xml:space="preserve">VSS_BAT2 不可與 e-PAD 直接連接，需經過 VIA 連接
</t>
    </r>
    <r>
      <rPr>
        <b/>
        <sz val="12"/>
        <color theme="4"/>
        <rFont val="新細明體"/>
        <family val="1"/>
        <charset val="136"/>
        <scheme val="minor"/>
      </rPr>
      <t>VSS_BAT2 cannot be directly connected to e-PAD</t>
    </r>
    <phoneticPr fontId="1" type="noConversion"/>
  </si>
  <si>
    <r>
      <t xml:space="preserve">Ref 8 標示 47k ohm，是可以確保芯片可正常工作，但如果需要降低功秏，可將電阻改為 1M ohm
</t>
    </r>
    <r>
      <rPr>
        <b/>
        <sz val="12"/>
        <color theme="4"/>
        <rFont val="新細明體"/>
        <family val="1"/>
        <charset val="136"/>
        <scheme val="minor"/>
      </rPr>
      <t>You can change 47k ohm to 1M ohm to reduce power consumption</t>
    </r>
    <phoneticPr fontId="1" type="noConversion"/>
  </si>
  <si>
    <r>
      <t xml:space="preserve">Ref 7 標示 47k ohm，是可以確保芯片可正常工作，但如果需要降低功秏，可將電阻改為 1M ohm
</t>
    </r>
    <r>
      <rPr>
        <b/>
        <sz val="12"/>
        <color theme="4"/>
        <rFont val="新細明體"/>
        <family val="1"/>
        <charset val="136"/>
        <scheme val="minor"/>
      </rPr>
      <t>You can change 47k ohm to 1M ohm to reduce power consumption</t>
    </r>
    <phoneticPr fontId="1" type="noConversion"/>
  </si>
  <si>
    <r>
      <t xml:space="preserve">RF 信號週圍，佈置大量 GND VIA
</t>
    </r>
    <r>
      <rPr>
        <b/>
        <sz val="12"/>
        <color theme="4"/>
        <rFont val="新細明體"/>
        <family val="1"/>
        <charset val="136"/>
        <scheme val="minor"/>
      </rPr>
      <t xml:space="preserve">Add more GND via around the RF signal </t>
    </r>
    <phoneticPr fontId="1" type="noConversion"/>
  </si>
  <si>
    <r>
      <t xml:space="preserve">RF信號走線時，如有彎角必須是圓弧，都在同一層面
</t>
    </r>
    <r>
      <rPr>
        <b/>
        <sz val="12"/>
        <color theme="4"/>
        <rFont val="新細明體"/>
        <family val="1"/>
        <charset val="136"/>
        <scheme val="minor"/>
      </rPr>
      <t>When routing RF signals, any corners must be arcs and all on the same level.</t>
    </r>
    <phoneticPr fontId="1" type="noConversion"/>
  </si>
  <si>
    <t>PCB 天線需對應相同的 GND 信號</t>
    <phoneticPr fontId="1" type="noConversion"/>
  </si>
  <si>
    <r>
      <t xml:space="preserve">降低電源雜訊，並控制在 100mV 以下 
</t>
    </r>
    <r>
      <rPr>
        <b/>
        <sz val="12"/>
        <color theme="4"/>
        <rFont val="新細明體"/>
        <family val="1"/>
        <charset val="136"/>
        <scheme val="minor"/>
      </rPr>
      <t>Reduce power supply noise and keep it below 100mV</t>
    </r>
    <phoneticPr fontId="1" type="noConversion"/>
  </si>
  <si>
    <r>
      <t xml:space="preserve">Shielding cover 需增加 GND via，增強其屏蔽能力
</t>
    </r>
    <r>
      <rPr>
        <b/>
        <sz val="12"/>
        <color theme="4"/>
        <rFont val="新細明體"/>
        <family val="1"/>
        <charset val="136"/>
        <scheme val="minor"/>
      </rPr>
      <t>Shielding cover must add more GND via</t>
    </r>
    <phoneticPr fontId="1" type="noConversion"/>
  </si>
  <si>
    <r>
      <t xml:space="preserve">屏蔽殼 </t>
    </r>
    <r>
      <rPr>
        <b/>
        <sz val="12"/>
        <color theme="4"/>
        <rFont val="新細明體"/>
        <family val="1"/>
        <charset val="136"/>
        <scheme val="minor"/>
      </rPr>
      <t>Shielding cover</t>
    </r>
    <phoneticPr fontId="1" type="noConversion"/>
  </si>
  <si>
    <r>
      <t xml:space="preserve">電源 </t>
    </r>
    <r>
      <rPr>
        <b/>
        <sz val="12"/>
        <color theme="4"/>
        <rFont val="新細明體"/>
        <family val="1"/>
        <charset val="136"/>
        <scheme val="minor"/>
      </rPr>
      <t>Power</t>
    </r>
    <phoneticPr fontId="1" type="noConversion"/>
  </si>
  <si>
    <r>
      <t xml:space="preserve">接地 </t>
    </r>
    <r>
      <rPr>
        <b/>
        <sz val="12"/>
        <color theme="4"/>
        <rFont val="新細明體"/>
        <family val="1"/>
        <charset val="136"/>
        <scheme val="minor"/>
      </rPr>
      <t>Ground</t>
    </r>
    <phoneticPr fontId="1" type="noConversion"/>
  </si>
  <si>
    <r>
      <t xml:space="preserve">晶振 </t>
    </r>
    <r>
      <rPr>
        <b/>
        <sz val="12"/>
        <color theme="4"/>
        <rFont val="新細明體"/>
        <family val="1"/>
        <charset val="136"/>
        <scheme val="minor"/>
      </rPr>
      <t>Crystal</t>
    </r>
    <phoneticPr fontId="1" type="noConversion"/>
  </si>
  <si>
    <r>
      <t xml:space="preserve">走線 </t>
    </r>
    <r>
      <rPr>
        <b/>
        <sz val="12"/>
        <color theme="4"/>
        <rFont val="新細明體"/>
        <family val="1"/>
        <charset val="136"/>
        <scheme val="minor"/>
      </rPr>
      <t>Router</t>
    </r>
    <phoneticPr fontId="1" type="noConversion"/>
  </si>
  <si>
    <r>
      <t xml:space="preserve">銅泊厚度 1oz，電源線寬 15mil，其耐電流約 500mA
</t>
    </r>
    <r>
      <rPr>
        <b/>
        <sz val="12"/>
        <color theme="4"/>
        <rFont val="新細明體"/>
        <family val="1"/>
        <charset val="136"/>
        <scheme val="minor"/>
      </rPr>
      <t>The power traces router refer to Ref 36</t>
    </r>
    <phoneticPr fontId="1" type="noConversion"/>
  </si>
  <si>
    <r>
      <t>電源源頭至各分支電源，請使用</t>
    </r>
    <r>
      <rPr>
        <sz val="12"/>
        <color rgb="FFFF0000"/>
        <rFont val="新細明體"/>
        <family val="1"/>
        <charset val="136"/>
        <scheme val="minor"/>
      </rPr>
      <t>星狀</t>
    </r>
    <r>
      <rPr>
        <sz val="12"/>
        <color theme="1"/>
        <rFont val="新細明體"/>
        <family val="1"/>
        <charset val="136"/>
        <scheme val="minor"/>
      </rPr>
      <t>分散各電源，可避免各路電源互相干擾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</si>
</sst>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0_ "/>
  </numFmts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theme="4" tint="-0.499984740745262"/>
      <name val="Calibri"/>
      <family val="2"/>
    </font>
    <font>
      <u/>
      <sz val="12"/>
      <color theme="10"/>
      <name val="Calibri"/>
      <family val="2"/>
    </font>
    <font>
      <sz val="12"/>
      <color theme="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color theme="4" tint="-0.499984740745262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u/>
      <sz val="12"/>
      <color theme="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u/>
      <sz val="48"/>
      <color theme="10"/>
      <name val="新細明體"/>
      <family val="1"/>
      <charset val="136"/>
      <scheme val="minor"/>
    </font>
    <font>
      <b/>
      <sz val="12"/>
      <color theme="4"/>
      <name val="新細明體"/>
      <family val="1"/>
      <charset val="136"/>
      <scheme val="minor"/>
    </font>
    <font>
      <u/>
      <sz val="36"/>
      <color theme="10"/>
      <name val="Calibri"/>
      <family val="2"/>
    </font>
    <font>
      <u/>
      <sz val="36"/>
      <color theme="10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vertical="center" wrapText="1"/>
    </xf>
    <xf numFmtId="0" fontId="12" fillId="3" borderId="0" xfId="0" applyFont="1" applyFill="1">
      <alignment vertical="center"/>
    </xf>
    <xf numFmtId="0" fontId="12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 wrapText="1"/>
    </xf>
    <xf numFmtId="0" fontId="12" fillId="3" borderId="0" xfId="0" applyFont="1" applyFill="1" applyAlignment="1">
      <alignment vertical="center" wrapText="1"/>
    </xf>
    <xf numFmtId="0" fontId="13" fillId="0" borderId="0" xfId="1" applyFont="1">
      <alignment vertical="center"/>
    </xf>
    <xf numFmtId="0" fontId="10" fillId="2" borderId="0" xfId="0" applyFont="1" applyFill="1">
      <alignment vertical="center"/>
    </xf>
    <xf numFmtId="0" fontId="16" fillId="0" borderId="0" xfId="1" applyFont="1">
      <alignment vertical="center"/>
    </xf>
    <xf numFmtId="0" fontId="12" fillId="0" borderId="0" xfId="0" applyFont="1" applyFill="1">
      <alignment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5" fillId="0" borderId="0" xfId="1">
      <alignment vertical="center"/>
    </xf>
    <xf numFmtId="0" fontId="20" fillId="0" borderId="0" xfId="0" applyFont="1" applyFill="1" applyAlignment="1">
      <alignment vertical="center" wrapText="1"/>
    </xf>
    <xf numFmtId="0" fontId="21" fillId="0" borderId="1" xfId="1" applyFon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vertical="center"/>
    </xf>
    <xf numFmtId="0" fontId="0" fillId="0" borderId="29" xfId="0" applyBorder="1" applyAlignment="1">
      <alignment horizontal="center" vertical="center"/>
    </xf>
    <xf numFmtId="0" fontId="23" fillId="0" borderId="1" xfId="1" applyFont="1" applyBorder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NumberFormat="1" applyFont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5" fillId="0" borderId="0" xfId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5" fillId="0" borderId="0" xfId="0" applyFont="1" applyFill="1" applyAlignment="1">
      <alignment horizontal="left" vertical="center" wrapText="1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176" fontId="17" fillId="0" borderId="8" xfId="0" applyNumberFormat="1" applyFont="1" applyBorder="1" applyAlignment="1">
      <alignment horizontal="center" vertical="center"/>
    </xf>
    <xf numFmtId="176" fontId="17" fillId="0" borderId="9" xfId="0" applyNumberFormat="1" applyFont="1" applyBorder="1" applyAlignment="1">
      <alignment horizontal="center" vertical="center"/>
    </xf>
    <xf numFmtId="176" fontId="17" fillId="0" borderId="10" xfId="0" applyNumberFormat="1" applyFont="1" applyBorder="1" applyAlignment="1">
      <alignment horizontal="center" vertical="center"/>
    </xf>
    <xf numFmtId="176" fontId="18" fillId="0" borderId="12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76" fontId="17" fillId="0" borderId="16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7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一般" xfId="0" builtinId="0"/>
    <cellStyle name="超連結" xfId="1" builtinId="8" customBuiltin="1"/>
  </cellStyles>
  <dxfs count="16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#REF!" lockText="1" noThreeD="1"/>
</file>

<file path=xl/ctrlProps/ctrlProp10.xml><?xml version="1.0" encoding="utf-8"?>
<formControlPr xmlns="http://schemas.microsoft.com/office/spreadsheetml/2009/9/main" objectType="CheckBox" fmlaLink="#REF!" lockText="1" noThreeD="1"/>
</file>

<file path=xl/ctrlProps/ctrlProp100.xml><?xml version="1.0" encoding="utf-8"?>
<formControlPr xmlns="http://schemas.microsoft.com/office/spreadsheetml/2009/9/main" objectType="CheckBox" fmlaLink="$H$6" lockText="1" noThreeD="1"/>
</file>

<file path=xl/ctrlProps/ctrlProp101.xml><?xml version="1.0" encoding="utf-8"?>
<formControlPr xmlns="http://schemas.microsoft.com/office/spreadsheetml/2009/9/main" objectType="CheckBox" fmlaLink="$H$10" lockText="1" noThreeD="1"/>
</file>

<file path=xl/ctrlProps/ctrlProp102.xml><?xml version="1.0" encoding="utf-8"?>
<formControlPr xmlns="http://schemas.microsoft.com/office/spreadsheetml/2009/9/main" objectType="CheckBox" fmlaLink="$H$11" lockText="1" noThreeD="1"/>
</file>

<file path=xl/ctrlProps/ctrlProp103.xml><?xml version="1.0" encoding="utf-8"?>
<formControlPr xmlns="http://schemas.microsoft.com/office/spreadsheetml/2009/9/main" objectType="CheckBox" fmlaLink="$H$15" lockText="1" noThreeD="1"/>
</file>

<file path=xl/ctrlProps/ctrlProp104.xml><?xml version="1.0" encoding="utf-8"?>
<formControlPr xmlns="http://schemas.microsoft.com/office/spreadsheetml/2009/9/main" objectType="CheckBox" fmlaLink="$H$19" lockText="1" noThreeD="1"/>
</file>

<file path=xl/ctrlProps/ctrlProp105.xml><?xml version="1.0" encoding="utf-8"?>
<formControlPr xmlns="http://schemas.microsoft.com/office/spreadsheetml/2009/9/main" objectType="CheckBox" fmlaLink="$H$14" lockText="1" noThreeD="1"/>
</file>

<file path=xl/ctrlProps/ctrlProp106.xml><?xml version="1.0" encoding="utf-8"?>
<formControlPr xmlns="http://schemas.microsoft.com/office/spreadsheetml/2009/9/main" objectType="CheckBox" fmlaLink="$H$20" lockText="1" noThreeD="1"/>
</file>

<file path=xl/ctrlProps/ctrlProp107.xml><?xml version="1.0" encoding="utf-8"?>
<formControlPr xmlns="http://schemas.microsoft.com/office/spreadsheetml/2009/9/main" objectType="CheckBox" fmlaLink="$H$21" lockText="1" noThreeD="1"/>
</file>

<file path=xl/ctrlProps/ctrlProp108.xml><?xml version="1.0" encoding="utf-8"?>
<formControlPr xmlns="http://schemas.microsoft.com/office/spreadsheetml/2009/9/main" objectType="CheckBox" fmlaLink="$H$22" lockText="1" noThreeD="1"/>
</file>

<file path=xl/ctrlProps/ctrlProp109.xml><?xml version="1.0" encoding="utf-8"?>
<formControlPr xmlns="http://schemas.microsoft.com/office/spreadsheetml/2009/9/main" objectType="CheckBox" fmlaLink="$H$23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10.xml><?xml version="1.0" encoding="utf-8"?>
<formControlPr xmlns="http://schemas.microsoft.com/office/spreadsheetml/2009/9/main" objectType="CheckBox" fmlaLink="$H$26" lockText="1" noThreeD="1"/>
</file>

<file path=xl/ctrlProps/ctrlProp111.xml><?xml version="1.0" encoding="utf-8"?>
<formControlPr xmlns="http://schemas.microsoft.com/office/spreadsheetml/2009/9/main" objectType="CheckBox" fmlaLink="$H$27" lockText="1" noThreeD="1"/>
</file>

<file path=xl/ctrlProps/ctrlProp112.xml><?xml version="1.0" encoding="utf-8"?>
<formControlPr xmlns="http://schemas.microsoft.com/office/spreadsheetml/2009/9/main" objectType="CheckBox" fmlaLink="$H$24" lockText="1" noThreeD="1"/>
</file>

<file path=xl/ctrlProps/ctrlProp113.xml><?xml version="1.0" encoding="utf-8"?>
<formControlPr xmlns="http://schemas.microsoft.com/office/spreadsheetml/2009/9/main" objectType="CheckBox" fmlaLink="$H$28" lockText="1" noThreeD="1"/>
</file>

<file path=xl/ctrlProps/ctrlProp114.xml><?xml version="1.0" encoding="utf-8"?>
<formControlPr xmlns="http://schemas.microsoft.com/office/spreadsheetml/2009/9/main" objectType="CheckBox" fmlaLink="$H$33" lockText="1" noThreeD="1"/>
</file>

<file path=xl/ctrlProps/ctrlProp115.xml><?xml version="1.0" encoding="utf-8"?>
<formControlPr xmlns="http://schemas.microsoft.com/office/spreadsheetml/2009/9/main" objectType="CheckBox" fmlaLink="$H$34" lockText="1" noThreeD="1"/>
</file>

<file path=xl/ctrlProps/ctrlProp116.xml><?xml version="1.0" encoding="utf-8"?>
<formControlPr xmlns="http://schemas.microsoft.com/office/spreadsheetml/2009/9/main" objectType="CheckBox" fmlaLink="$H$36" lockText="1" noThreeD="1"/>
</file>

<file path=xl/ctrlProps/ctrlProp117.xml><?xml version="1.0" encoding="utf-8"?>
<formControlPr xmlns="http://schemas.microsoft.com/office/spreadsheetml/2009/9/main" objectType="CheckBox" fmlaLink="$H$35" lockText="1" noThreeD="1"/>
</file>

<file path=xl/ctrlProps/ctrlProp118.xml><?xml version="1.0" encoding="utf-8"?>
<formControlPr xmlns="http://schemas.microsoft.com/office/spreadsheetml/2009/9/main" objectType="CheckBox" fmlaLink="$H$39" lockText="1" noThreeD="1"/>
</file>

<file path=xl/ctrlProps/ctrlProp119.xml><?xml version="1.0" encoding="utf-8"?>
<formControlPr xmlns="http://schemas.microsoft.com/office/spreadsheetml/2009/9/main" objectType="CheckBox" fmlaLink="$H$40" lockText="1" noThreeD="1"/>
</file>

<file path=xl/ctrlProps/ctrlProp12.xml><?xml version="1.0" encoding="utf-8"?>
<formControlPr xmlns="http://schemas.microsoft.com/office/spreadsheetml/2009/9/main" objectType="CheckBox" fmlaLink="#REF!" lockText="1" noThreeD="1"/>
</file>

<file path=xl/ctrlProps/ctrlProp120.xml><?xml version="1.0" encoding="utf-8"?>
<formControlPr xmlns="http://schemas.microsoft.com/office/spreadsheetml/2009/9/main" objectType="CheckBox" fmlaLink="$H$42" lockText="1" noThreeD="1"/>
</file>

<file path=xl/ctrlProps/ctrlProp121.xml><?xml version="1.0" encoding="utf-8"?>
<formControlPr xmlns="http://schemas.microsoft.com/office/spreadsheetml/2009/9/main" objectType="CheckBox" fmlaLink="$H$44" lockText="1" noThreeD="1"/>
</file>

<file path=xl/ctrlProps/ctrlProp122.xml><?xml version="1.0" encoding="utf-8"?>
<formControlPr xmlns="http://schemas.microsoft.com/office/spreadsheetml/2009/9/main" objectType="CheckBox" fmlaLink="$H$45" lockText="1" noThreeD="1"/>
</file>

<file path=xl/ctrlProps/ctrlProp123.xml><?xml version="1.0" encoding="utf-8"?>
<formControlPr xmlns="http://schemas.microsoft.com/office/spreadsheetml/2009/9/main" objectType="CheckBox" fmlaLink="$H$32" lockText="1" noThreeD="1"/>
</file>

<file path=xl/ctrlProps/ctrlProp124.xml><?xml version="1.0" encoding="utf-8"?>
<formControlPr xmlns="http://schemas.microsoft.com/office/spreadsheetml/2009/9/main" objectType="CheckBox" fmlaLink="$H$31" lockText="1" noThreeD="1"/>
</file>

<file path=xl/ctrlProps/ctrlProp125.xml><?xml version="1.0" encoding="utf-8"?>
<formControlPr xmlns="http://schemas.microsoft.com/office/spreadsheetml/2009/9/main" objectType="CheckBox" fmlaLink="$H$43" lockText="1" noThreeD="1"/>
</file>

<file path=xl/ctrlProps/ctrlProp126.xml><?xml version="1.0" encoding="utf-8"?>
<formControlPr xmlns="http://schemas.microsoft.com/office/spreadsheetml/2009/9/main" objectType="CheckBox" fmlaLink="$H$46" lockText="1" noThreeD="1"/>
</file>

<file path=xl/ctrlProps/ctrlProp127.xml><?xml version="1.0" encoding="utf-8"?>
<formControlPr xmlns="http://schemas.microsoft.com/office/spreadsheetml/2009/9/main" objectType="CheckBox" fmlaLink="$H$48" lockText="1" noThreeD="1"/>
</file>

<file path=xl/ctrlProps/ctrlProp13.xml><?xml version="1.0" encoding="utf-8"?>
<formControlPr xmlns="http://schemas.microsoft.com/office/spreadsheetml/2009/9/main" objectType="CheckBox" fmlaLink="#REF!" lockText="1" noThreeD="1"/>
</file>

<file path=xl/ctrlProps/ctrlProp14.xml><?xml version="1.0" encoding="utf-8"?>
<formControlPr xmlns="http://schemas.microsoft.com/office/spreadsheetml/2009/9/main" objectType="CheckBox" fmlaLink="#REF!" lockText="1" noThreeD="1"/>
</file>

<file path=xl/ctrlProps/ctrlProp15.xml><?xml version="1.0" encoding="utf-8"?>
<formControlPr xmlns="http://schemas.microsoft.com/office/spreadsheetml/2009/9/main" objectType="CheckBox" fmlaLink="#REF!" lockText="1" noThreeD="1"/>
</file>

<file path=xl/ctrlProps/ctrlProp16.xml><?xml version="1.0" encoding="utf-8"?>
<formControlPr xmlns="http://schemas.microsoft.com/office/spreadsheetml/2009/9/main" objectType="CheckBox" fmlaLink="#REF!" lockText="1" noThreeD="1"/>
</file>

<file path=xl/ctrlProps/ctrlProp17.xml><?xml version="1.0" encoding="utf-8"?>
<formControlPr xmlns="http://schemas.microsoft.com/office/spreadsheetml/2009/9/main" objectType="CheckBox" fmlaLink="#REF!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fmlaLink="#REF!" lockText="1" noThreeD="1"/>
</file>

<file path=xl/ctrlProps/ctrlProp20.xml><?xml version="1.0" encoding="utf-8"?>
<formControlPr xmlns="http://schemas.microsoft.com/office/spreadsheetml/2009/9/main" objectType="CheckBox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fmlaLink="#REF!" lockText="1" noThreeD="1"/>
</file>

<file path=xl/ctrlProps/ctrlProp23.xml><?xml version="1.0" encoding="utf-8"?>
<formControlPr xmlns="http://schemas.microsoft.com/office/spreadsheetml/2009/9/main" objectType="CheckBox" fmlaLink="$H$6" lockText="1" noThreeD="1"/>
</file>

<file path=xl/ctrlProps/ctrlProp24.xml><?xml version="1.0" encoding="utf-8"?>
<formControlPr xmlns="http://schemas.microsoft.com/office/spreadsheetml/2009/9/main" objectType="CheckBox" fmlaLink="$H$5" lockText="1" noThreeD="1"/>
</file>

<file path=xl/ctrlProps/ctrlProp25.xml><?xml version="1.0" encoding="utf-8"?>
<formControlPr xmlns="http://schemas.microsoft.com/office/spreadsheetml/2009/9/main" objectType="CheckBox" fmlaLink="$H$45" lockText="1" noThreeD="1"/>
</file>

<file path=xl/ctrlProps/ctrlProp26.xml><?xml version="1.0" encoding="utf-8"?>
<formControlPr xmlns="http://schemas.microsoft.com/office/spreadsheetml/2009/9/main" objectType="CheckBox" fmlaLink="$H$46" lockText="1" noThreeD="1"/>
</file>

<file path=xl/ctrlProps/ctrlProp27.xml><?xml version="1.0" encoding="utf-8"?>
<formControlPr xmlns="http://schemas.microsoft.com/office/spreadsheetml/2009/9/main" objectType="CheckBox" fmlaLink="$H$47" lockText="1" noThreeD="1"/>
</file>

<file path=xl/ctrlProps/ctrlProp28.xml><?xml version="1.0" encoding="utf-8"?>
<formControlPr xmlns="http://schemas.microsoft.com/office/spreadsheetml/2009/9/main" objectType="CheckBox" fmlaLink="$H$48" lockText="1" noThreeD="1"/>
</file>

<file path=xl/ctrlProps/ctrlProp29.xml><?xml version="1.0" encoding="utf-8"?>
<formControlPr xmlns="http://schemas.microsoft.com/office/spreadsheetml/2009/9/main" objectType="CheckBox" fmlaLink="$H$49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30.xml><?xml version="1.0" encoding="utf-8"?>
<formControlPr xmlns="http://schemas.microsoft.com/office/spreadsheetml/2009/9/main" objectType="CheckBox" fmlaLink="$H$50" lockText="1" noThreeD="1"/>
</file>

<file path=xl/ctrlProps/ctrlProp31.xml><?xml version="1.0" encoding="utf-8"?>
<formControlPr xmlns="http://schemas.microsoft.com/office/spreadsheetml/2009/9/main" objectType="CheckBox" fmlaLink="$H$51" lockText="1" noThreeD="1"/>
</file>

<file path=xl/ctrlProps/ctrlProp32.xml><?xml version="1.0" encoding="utf-8"?>
<formControlPr xmlns="http://schemas.microsoft.com/office/spreadsheetml/2009/9/main" objectType="CheckBox" fmlaLink="$H$53" lockText="1" noThreeD="1"/>
</file>

<file path=xl/ctrlProps/ctrlProp33.xml><?xml version="1.0" encoding="utf-8"?>
<formControlPr xmlns="http://schemas.microsoft.com/office/spreadsheetml/2009/9/main" objectType="CheckBox" fmlaLink="$H$54" lockText="1" noThreeD="1"/>
</file>

<file path=xl/ctrlProps/ctrlProp34.xml><?xml version="1.0" encoding="utf-8"?>
<formControlPr xmlns="http://schemas.microsoft.com/office/spreadsheetml/2009/9/main" objectType="CheckBox" fmlaLink="$H$55" lockText="1" noThreeD="1"/>
</file>

<file path=xl/ctrlProps/ctrlProp35.xml><?xml version="1.0" encoding="utf-8"?>
<formControlPr xmlns="http://schemas.microsoft.com/office/spreadsheetml/2009/9/main" objectType="CheckBox" fmlaLink="$H$56" lockText="1" noThreeD="1"/>
</file>

<file path=xl/ctrlProps/ctrlProp36.xml><?xml version="1.0" encoding="utf-8"?>
<formControlPr xmlns="http://schemas.microsoft.com/office/spreadsheetml/2009/9/main" objectType="CheckBox" fmlaLink="$H$57" lockText="1" noThreeD="1"/>
</file>

<file path=xl/ctrlProps/ctrlProp37.xml><?xml version="1.0" encoding="utf-8"?>
<formControlPr xmlns="http://schemas.microsoft.com/office/spreadsheetml/2009/9/main" objectType="CheckBox" fmlaLink="$H$59" lockText="1" noThreeD="1"/>
</file>

<file path=xl/ctrlProps/ctrlProp38.xml><?xml version="1.0" encoding="utf-8"?>
<formControlPr xmlns="http://schemas.microsoft.com/office/spreadsheetml/2009/9/main" objectType="CheckBox" fmlaLink="$H$60" lockText="1" noThreeD="1"/>
</file>

<file path=xl/ctrlProps/ctrlProp39.xml><?xml version="1.0" encoding="utf-8"?>
<formControlPr xmlns="http://schemas.microsoft.com/office/spreadsheetml/2009/9/main" objectType="CheckBox" fmlaLink="$H$61" lockText="1" noThreeD="1"/>
</file>

<file path=xl/ctrlProps/ctrlProp4.xml><?xml version="1.0" encoding="utf-8"?>
<formControlPr xmlns="http://schemas.microsoft.com/office/spreadsheetml/2009/9/main" objectType="CheckBox" fmlaLink="#REF!" lockText="1" noThreeD="1"/>
</file>

<file path=xl/ctrlProps/ctrlProp40.xml><?xml version="1.0" encoding="utf-8"?>
<formControlPr xmlns="http://schemas.microsoft.com/office/spreadsheetml/2009/9/main" objectType="CheckBox" fmlaLink="$H$62" lockText="1" noThreeD="1"/>
</file>

<file path=xl/ctrlProps/ctrlProp41.xml><?xml version="1.0" encoding="utf-8"?>
<formControlPr xmlns="http://schemas.microsoft.com/office/spreadsheetml/2009/9/main" objectType="CheckBox" fmlaLink="$H$63" lockText="1" noThreeD="1"/>
</file>

<file path=xl/ctrlProps/ctrlProp42.xml><?xml version="1.0" encoding="utf-8"?>
<formControlPr xmlns="http://schemas.microsoft.com/office/spreadsheetml/2009/9/main" objectType="CheckBox" fmlaLink="$H$64" lockText="1" noThreeD="1"/>
</file>

<file path=xl/ctrlProps/ctrlProp43.xml><?xml version="1.0" encoding="utf-8"?>
<formControlPr xmlns="http://schemas.microsoft.com/office/spreadsheetml/2009/9/main" objectType="CheckBox" fmlaLink="$H$65" lockText="1" noThreeD="1"/>
</file>

<file path=xl/ctrlProps/ctrlProp44.xml><?xml version="1.0" encoding="utf-8"?>
<formControlPr xmlns="http://schemas.microsoft.com/office/spreadsheetml/2009/9/main" objectType="CheckBox" fmlaLink="$H$66" lockText="1" noThreeD="1"/>
</file>

<file path=xl/ctrlProps/ctrlProp45.xml><?xml version="1.0" encoding="utf-8"?>
<formControlPr xmlns="http://schemas.microsoft.com/office/spreadsheetml/2009/9/main" objectType="CheckBox" fmlaLink="$H$67" lockText="1" noThreeD="1"/>
</file>

<file path=xl/ctrlProps/ctrlProp46.xml><?xml version="1.0" encoding="utf-8"?>
<formControlPr xmlns="http://schemas.microsoft.com/office/spreadsheetml/2009/9/main" objectType="CheckBox" fmlaLink="#REF!" lockText="1" noThreeD="1"/>
</file>

<file path=xl/ctrlProps/ctrlProp47.xml><?xml version="1.0" encoding="utf-8"?>
<formControlPr xmlns="http://schemas.microsoft.com/office/spreadsheetml/2009/9/main" objectType="CheckBox" fmlaLink="$H$73" lockText="1" noThreeD="1"/>
</file>

<file path=xl/ctrlProps/ctrlProp48.xml><?xml version="1.0" encoding="utf-8"?>
<formControlPr xmlns="http://schemas.microsoft.com/office/spreadsheetml/2009/9/main" objectType="CheckBox" fmlaLink="$H$75" lockText="1" noThreeD="1"/>
</file>

<file path=xl/ctrlProps/ctrlProp49.xml><?xml version="1.0" encoding="utf-8"?>
<formControlPr xmlns="http://schemas.microsoft.com/office/spreadsheetml/2009/9/main" objectType="CheckBox" fmlaLink="$H$79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$H$84" lockText="1" noThreeD="1"/>
</file>

<file path=xl/ctrlProps/ctrlProp51.xml><?xml version="1.0" encoding="utf-8"?>
<formControlPr xmlns="http://schemas.microsoft.com/office/spreadsheetml/2009/9/main" objectType="CheckBox" fmlaLink="$H$85" lockText="1" noThreeD="1"/>
</file>

<file path=xl/ctrlProps/ctrlProp52.xml><?xml version="1.0" encoding="utf-8"?>
<formControlPr xmlns="http://schemas.microsoft.com/office/spreadsheetml/2009/9/main" objectType="CheckBox" fmlaLink="$H$7" lockText="1" noThreeD="1"/>
</file>

<file path=xl/ctrlProps/ctrlProp53.xml><?xml version="1.0" encoding="utf-8"?>
<formControlPr xmlns="http://schemas.microsoft.com/office/spreadsheetml/2009/9/main" objectType="CheckBox" fmlaLink="$H$8" lockText="1" noThreeD="1"/>
</file>

<file path=xl/ctrlProps/ctrlProp54.xml><?xml version="1.0" encoding="utf-8"?>
<formControlPr xmlns="http://schemas.microsoft.com/office/spreadsheetml/2009/9/main" objectType="CheckBox" fmlaLink="$H$10" lockText="1" noThreeD="1"/>
</file>

<file path=xl/ctrlProps/ctrlProp55.xml><?xml version="1.0" encoding="utf-8"?>
<formControlPr xmlns="http://schemas.microsoft.com/office/spreadsheetml/2009/9/main" objectType="CheckBox" fmlaLink="$H$11" lockText="1" noThreeD="1"/>
</file>

<file path=xl/ctrlProps/ctrlProp56.xml><?xml version="1.0" encoding="utf-8"?>
<formControlPr xmlns="http://schemas.microsoft.com/office/spreadsheetml/2009/9/main" objectType="CheckBox" fmlaLink="$H$12" lockText="1" noThreeD="1"/>
</file>

<file path=xl/ctrlProps/ctrlProp57.xml><?xml version="1.0" encoding="utf-8"?>
<formControlPr xmlns="http://schemas.microsoft.com/office/spreadsheetml/2009/9/main" objectType="CheckBox" fmlaLink="$H$14" lockText="1" noThreeD="1"/>
</file>

<file path=xl/ctrlProps/ctrlProp58.xml><?xml version="1.0" encoding="utf-8"?>
<formControlPr xmlns="http://schemas.microsoft.com/office/spreadsheetml/2009/9/main" objectType="CheckBox" fmlaLink="$H$15" lockText="1" noThreeD="1"/>
</file>

<file path=xl/ctrlProps/ctrlProp59.xml><?xml version="1.0" encoding="utf-8"?>
<formControlPr xmlns="http://schemas.microsoft.com/office/spreadsheetml/2009/9/main" objectType="CheckBox" fmlaLink="$H$16" lockText="1" noThreeD="1"/>
</file>

<file path=xl/ctrlProps/ctrlProp6.xml><?xml version="1.0" encoding="utf-8"?>
<formControlPr xmlns="http://schemas.microsoft.com/office/spreadsheetml/2009/9/main" objectType="CheckBox" fmlaLink="#REF!" lockText="1" noThreeD="1"/>
</file>

<file path=xl/ctrlProps/ctrlProp60.xml><?xml version="1.0" encoding="utf-8"?>
<formControlPr xmlns="http://schemas.microsoft.com/office/spreadsheetml/2009/9/main" objectType="CheckBox" fmlaLink="$H$17" lockText="1" noThreeD="1"/>
</file>

<file path=xl/ctrlProps/ctrlProp61.xml><?xml version="1.0" encoding="utf-8"?>
<formControlPr xmlns="http://schemas.microsoft.com/office/spreadsheetml/2009/9/main" objectType="CheckBox" fmlaLink="$H$19" lockText="1" noThreeD="1"/>
</file>

<file path=xl/ctrlProps/ctrlProp62.xml><?xml version="1.0" encoding="utf-8"?>
<formControlPr xmlns="http://schemas.microsoft.com/office/spreadsheetml/2009/9/main" objectType="CheckBox" fmlaLink="$H$20" lockText="1" noThreeD="1"/>
</file>

<file path=xl/ctrlProps/ctrlProp63.xml><?xml version="1.0" encoding="utf-8"?>
<formControlPr xmlns="http://schemas.microsoft.com/office/spreadsheetml/2009/9/main" objectType="CheckBox" fmlaLink="$H$21" lockText="1" noThreeD="1"/>
</file>

<file path=xl/ctrlProps/ctrlProp64.xml><?xml version="1.0" encoding="utf-8"?>
<formControlPr xmlns="http://schemas.microsoft.com/office/spreadsheetml/2009/9/main" objectType="CheckBox" fmlaLink="$H$22" lockText="1" noThreeD="1"/>
</file>

<file path=xl/ctrlProps/ctrlProp65.xml><?xml version="1.0" encoding="utf-8"?>
<formControlPr xmlns="http://schemas.microsoft.com/office/spreadsheetml/2009/9/main" objectType="CheckBox" fmlaLink="$H$24" lockText="1" noThreeD="1"/>
</file>

<file path=xl/ctrlProps/ctrlProp66.xml><?xml version="1.0" encoding="utf-8"?>
<formControlPr xmlns="http://schemas.microsoft.com/office/spreadsheetml/2009/9/main" objectType="CheckBox" fmlaLink="$H$26" lockText="1" noThreeD="1"/>
</file>

<file path=xl/ctrlProps/ctrlProp67.xml><?xml version="1.0" encoding="utf-8"?>
<formControlPr xmlns="http://schemas.microsoft.com/office/spreadsheetml/2009/9/main" objectType="CheckBox" fmlaLink="$H$30" lockText="1" noThreeD="1"/>
</file>

<file path=xl/ctrlProps/ctrlProp68.xml><?xml version="1.0" encoding="utf-8"?>
<formControlPr xmlns="http://schemas.microsoft.com/office/spreadsheetml/2009/9/main" objectType="CheckBox" fmlaLink="$H$31" lockText="1" noThreeD="1"/>
</file>

<file path=xl/ctrlProps/ctrlProp69.xml><?xml version="1.0" encoding="utf-8"?>
<formControlPr xmlns="http://schemas.microsoft.com/office/spreadsheetml/2009/9/main" objectType="CheckBox" fmlaLink="$H$34" lockText="1" noThreeD="1"/>
</file>

<file path=xl/ctrlProps/ctrlProp7.xml><?xml version="1.0" encoding="utf-8"?>
<formControlPr xmlns="http://schemas.microsoft.com/office/spreadsheetml/2009/9/main" objectType="CheckBox" fmlaLink="#REF!" lockText="1" noThreeD="1"/>
</file>

<file path=xl/ctrlProps/ctrlProp70.xml><?xml version="1.0" encoding="utf-8"?>
<formControlPr xmlns="http://schemas.microsoft.com/office/spreadsheetml/2009/9/main" objectType="CheckBox" fmlaLink="$H$35" lockText="1" noThreeD="1"/>
</file>

<file path=xl/ctrlProps/ctrlProp71.xml><?xml version="1.0" encoding="utf-8"?>
<formControlPr xmlns="http://schemas.microsoft.com/office/spreadsheetml/2009/9/main" objectType="CheckBox" fmlaLink="$H$38" lockText="1" noThreeD="1"/>
</file>

<file path=xl/ctrlProps/ctrlProp72.xml><?xml version="1.0" encoding="utf-8"?>
<formControlPr xmlns="http://schemas.microsoft.com/office/spreadsheetml/2009/9/main" objectType="CheckBox" fmlaLink="$H$40" lockText="1" noThreeD="1"/>
</file>

<file path=xl/ctrlProps/ctrlProp73.xml><?xml version="1.0" encoding="utf-8"?>
<formControlPr xmlns="http://schemas.microsoft.com/office/spreadsheetml/2009/9/main" objectType="CheckBox" fmlaLink="$H$41" lockText="1" noThreeD="1"/>
</file>

<file path=xl/ctrlProps/ctrlProp74.xml><?xml version="1.0" encoding="utf-8"?>
<formControlPr xmlns="http://schemas.microsoft.com/office/spreadsheetml/2009/9/main" objectType="CheckBox" fmlaLink="$H$42" lockText="1" noThreeD="1"/>
</file>

<file path=xl/ctrlProps/ctrlProp75.xml><?xml version="1.0" encoding="utf-8"?>
<formControlPr xmlns="http://schemas.microsoft.com/office/spreadsheetml/2009/9/main" objectType="CheckBox" fmlaLink="$H$58" lockText="1" noThreeD="1"/>
</file>

<file path=xl/ctrlProps/ctrlProp76.xml><?xml version="1.0" encoding="utf-8"?>
<formControlPr xmlns="http://schemas.microsoft.com/office/spreadsheetml/2009/9/main" objectType="CheckBox" fmlaLink="$H$68" lockText="1" noThreeD="1"/>
</file>

<file path=xl/ctrlProps/ctrlProp77.xml><?xml version="1.0" encoding="utf-8"?>
<formControlPr xmlns="http://schemas.microsoft.com/office/spreadsheetml/2009/9/main" objectType="CheckBox" fmlaLink="$H$69" lockText="1" noThreeD="1"/>
</file>

<file path=xl/ctrlProps/ctrlProp78.xml><?xml version="1.0" encoding="utf-8"?>
<formControlPr xmlns="http://schemas.microsoft.com/office/spreadsheetml/2009/9/main" objectType="CheckBox" fmlaLink="$H$86" lockText="1" noThreeD="1"/>
</file>

<file path=xl/ctrlProps/ctrlProp79.xml><?xml version="1.0" encoding="utf-8"?>
<formControlPr xmlns="http://schemas.microsoft.com/office/spreadsheetml/2009/9/main" objectType="CheckBox" fmlaLink="$H$80" lockText="1" noThreeD="1"/>
</file>

<file path=xl/ctrlProps/ctrlProp8.xml><?xml version="1.0" encoding="utf-8"?>
<formControlPr xmlns="http://schemas.microsoft.com/office/spreadsheetml/2009/9/main" objectType="CheckBox" fmlaLink="#REF!" lockText="1" noThreeD="1"/>
</file>

<file path=xl/ctrlProps/ctrlProp80.xml><?xml version="1.0" encoding="utf-8"?>
<formControlPr xmlns="http://schemas.microsoft.com/office/spreadsheetml/2009/9/main" objectType="CheckBox" fmlaLink="$H$81" lockText="1" noThreeD="1"/>
</file>

<file path=xl/ctrlProps/ctrlProp81.xml><?xml version="1.0" encoding="utf-8"?>
<formControlPr xmlns="http://schemas.microsoft.com/office/spreadsheetml/2009/9/main" objectType="CheckBox" fmlaLink="$H$52" lockText="1" noThreeD="1"/>
</file>

<file path=xl/ctrlProps/ctrlProp82.xml><?xml version="1.0" encoding="utf-8"?>
<formControlPr xmlns="http://schemas.microsoft.com/office/spreadsheetml/2009/9/main" objectType="CheckBox" fmlaLink="$H$91" lockText="1" noThreeD="1"/>
</file>

<file path=xl/ctrlProps/ctrlProp83.xml><?xml version="1.0" encoding="utf-8"?>
<formControlPr xmlns="http://schemas.microsoft.com/office/spreadsheetml/2009/9/main" objectType="CheckBox" fmlaLink="$H$90" lockText="1" noThreeD="1"/>
</file>

<file path=xl/ctrlProps/ctrlProp84.xml><?xml version="1.0" encoding="utf-8"?>
<formControlPr xmlns="http://schemas.microsoft.com/office/spreadsheetml/2009/9/main" objectType="CheckBox" fmlaLink="$H$89" lockText="1" noThreeD="1"/>
</file>

<file path=xl/ctrlProps/ctrlProp85.xml><?xml version="1.0" encoding="utf-8"?>
<formControlPr xmlns="http://schemas.microsoft.com/office/spreadsheetml/2009/9/main" objectType="CheckBox" fmlaLink="$H$94" lockText="1" noThreeD="1"/>
</file>

<file path=xl/ctrlProps/ctrlProp86.xml><?xml version="1.0" encoding="utf-8"?>
<formControlPr xmlns="http://schemas.microsoft.com/office/spreadsheetml/2009/9/main" objectType="CheckBox" fmlaLink="$H$96" lockText="1" noThreeD="1"/>
</file>

<file path=xl/ctrlProps/ctrlProp87.xml><?xml version="1.0" encoding="utf-8"?>
<formControlPr xmlns="http://schemas.microsoft.com/office/spreadsheetml/2009/9/main" objectType="CheckBox" fmlaLink="$H$37" lockText="1" noThreeD="1"/>
</file>

<file path=xl/ctrlProps/ctrlProp88.xml><?xml version="1.0" encoding="utf-8"?>
<formControlPr xmlns="http://schemas.microsoft.com/office/spreadsheetml/2009/9/main" objectType="CheckBox" fmlaLink="$H$76" lockText="1" noThreeD="1"/>
</file>

<file path=xl/ctrlProps/ctrlProp89.xml><?xml version="1.0" encoding="utf-8"?>
<formControlPr xmlns="http://schemas.microsoft.com/office/spreadsheetml/2009/9/main" objectType="CheckBox" fmlaLink="$H$77" lockText="1" noThreeD="1"/>
</file>

<file path=xl/ctrlProps/ctrlProp9.xml><?xml version="1.0" encoding="utf-8"?>
<formControlPr xmlns="http://schemas.microsoft.com/office/spreadsheetml/2009/9/main" objectType="CheckBox" fmlaLink="#REF!" lockText="1" noThreeD="1"/>
</file>

<file path=xl/ctrlProps/ctrlProp90.xml><?xml version="1.0" encoding="utf-8"?>
<formControlPr xmlns="http://schemas.microsoft.com/office/spreadsheetml/2009/9/main" objectType="CheckBox" fmlaLink="$H$70" lockText="1" noThreeD="1"/>
</file>

<file path=xl/ctrlProps/ctrlProp91.xml><?xml version="1.0" encoding="utf-8"?>
<formControlPr xmlns="http://schemas.microsoft.com/office/spreadsheetml/2009/9/main" objectType="CheckBox" fmlaLink="$H$74" lockText="1" noThreeD="1"/>
</file>

<file path=xl/ctrlProps/ctrlProp92.xml><?xml version="1.0" encoding="utf-8"?>
<formControlPr xmlns="http://schemas.microsoft.com/office/spreadsheetml/2009/9/main" objectType="CheckBox" fmlaLink="$H$98" lockText="1" noThreeD="1"/>
</file>

<file path=xl/ctrlProps/ctrlProp93.xml><?xml version="1.0" encoding="utf-8"?>
<formControlPr xmlns="http://schemas.microsoft.com/office/spreadsheetml/2009/9/main" objectType="CheckBox" fmlaLink="$H$99" lockText="1" noThreeD="1"/>
</file>

<file path=xl/ctrlProps/ctrlProp94.xml><?xml version="1.0" encoding="utf-8"?>
<formControlPr xmlns="http://schemas.microsoft.com/office/spreadsheetml/2009/9/main" objectType="CheckBox" fmlaLink="$H$101" lockText="1" noThreeD="1"/>
</file>

<file path=xl/ctrlProps/ctrlProp95.xml><?xml version="1.0" encoding="utf-8"?>
<formControlPr xmlns="http://schemas.microsoft.com/office/spreadsheetml/2009/9/main" objectType="CheckBox" fmlaLink="$H$103" lockText="1" noThreeD="1"/>
</file>

<file path=xl/ctrlProps/ctrlProp96.xml><?xml version="1.0" encoding="utf-8"?>
<formControlPr xmlns="http://schemas.microsoft.com/office/spreadsheetml/2009/9/main" objectType="CheckBox" fmlaLink="$H$104" lockText="1" noThreeD="1"/>
</file>

<file path=xl/ctrlProps/ctrlProp97.xml><?xml version="1.0" encoding="utf-8"?>
<formControlPr xmlns="http://schemas.microsoft.com/office/spreadsheetml/2009/9/main" objectType="CheckBox" fmlaLink="$H$28" lockText="1" noThreeD="1"/>
</file>

<file path=xl/ctrlProps/ctrlProp98.xml><?xml version="1.0" encoding="utf-8"?>
<formControlPr xmlns="http://schemas.microsoft.com/office/spreadsheetml/2009/9/main" objectType="CheckBox" fmlaLink="$H$8" lockText="1" noThreeD="1"/>
</file>

<file path=xl/ctrlProps/ctrlProp99.xml><?xml version="1.0" encoding="utf-8"?>
<formControlPr xmlns="http://schemas.microsoft.com/office/spreadsheetml/2009/9/main" objectType="CheckBox" fmlaLink="$H$5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8.emf"/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141514</xdr:colOff>
      <xdr:row>2</xdr:row>
      <xdr:rowOff>21772</xdr:rowOff>
    </xdr:from>
    <xdr:to>
      <xdr:col>1</xdr:col>
      <xdr:colOff>5954486</xdr:colOff>
      <xdr:row>2</xdr:row>
      <xdr:rowOff>2471057</xdr:rowOff>
    </xdr:to>
    <xdr:pic>
      <xdr:nvPicPr>
        <xdr:cNvPr id="5" name="圖片 4" descr="螢幕擷取畫面 2022-08-25 173240.jpg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114" y="5094515"/>
          <a:ext cx="5812972" cy="2449285"/>
        </a:xfrm>
        <a:prstGeom prst="rect">
          <a:avLst/>
        </a:prstGeom>
      </xdr:spPr>
    </xdr:pic>
    <xdr:clientData/>
  </xdr:twoCellAnchor>
  <xdr:twoCellAnchor editAs="oneCell">
    <xdr:from>
      <xdr:col>1</xdr:col>
      <xdr:colOff>481445</xdr:colOff>
      <xdr:row>5</xdr:row>
      <xdr:rowOff>346363</xdr:rowOff>
    </xdr:from>
    <xdr:to>
      <xdr:col>1</xdr:col>
      <xdr:colOff>5000105</xdr:colOff>
      <xdr:row>5</xdr:row>
      <xdr:rowOff>2358043</xdr:rowOff>
    </xdr:to>
    <xdr:pic>
      <xdr:nvPicPr>
        <xdr:cNvPr id="9" name="圖片 8" descr="螢幕擷取畫面 2022-07-20 224007.jpg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1045" y="15558654"/>
          <a:ext cx="4518660" cy="2011680"/>
        </a:xfrm>
        <a:prstGeom prst="rect">
          <a:avLst/>
        </a:prstGeom>
      </xdr:spPr>
    </xdr:pic>
    <xdr:clientData/>
  </xdr:twoCellAnchor>
  <xdr:twoCellAnchor editAs="oneCell">
    <xdr:from>
      <xdr:col>1</xdr:col>
      <xdr:colOff>304107</xdr:colOff>
      <xdr:row>4</xdr:row>
      <xdr:rowOff>371995</xdr:rowOff>
    </xdr:from>
    <xdr:to>
      <xdr:col>1</xdr:col>
      <xdr:colOff>4472247</xdr:colOff>
      <xdr:row>4</xdr:row>
      <xdr:rowOff>2173901</xdr:rowOff>
    </xdr:to>
    <xdr:pic>
      <xdr:nvPicPr>
        <xdr:cNvPr id="10" name="圖片 9" descr="螢幕擷取畫面 2022-07-20 194840.jpg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3707" y="13048904"/>
          <a:ext cx="4168140" cy="1801906"/>
        </a:xfrm>
        <a:prstGeom prst="rect">
          <a:avLst/>
        </a:prstGeom>
      </xdr:spPr>
    </xdr:pic>
    <xdr:clientData/>
  </xdr:twoCellAnchor>
  <xdr:twoCellAnchor editAs="oneCell">
    <xdr:from>
      <xdr:col>1</xdr:col>
      <xdr:colOff>581891</xdr:colOff>
      <xdr:row>3</xdr:row>
      <xdr:rowOff>415637</xdr:rowOff>
    </xdr:from>
    <xdr:to>
      <xdr:col>1</xdr:col>
      <xdr:colOff>4181891</xdr:colOff>
      <xdr:row>3</xdr:row>
      <xdr:rowOff>2217543</xdr:rowOff>
    </xdr:to>
    <xdr:pic>
      <xdr:nvPicPr>
        <xdr:cNvPr id="11" name="圖片 10" descr="螢幕擷取畫面 2022-07-20 194634.jpg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91491" y="10557164"/>
          <a:ext cx="3600000" cy="1801906"/>
        </a:xfrm>
        <a:prstGeom prst="rect">
          <a:avLst/>
        </a:prstGeom>
      </xdr:spPr>
    </xdr:pic>
    <xdr:clientData/>
  </xdr:twoCellAnchor>
  <xdr:twoCellAnchor editAs="oneCell">
    <xdr:from>
      <xdr:col>1</xdr:col>
      <xdr:colOff>221673</xdr:colOff>
      <xdr:row>7</xdr:row>
      <xdr:rowOff>443345</xdr:rowOff>
    </xdr:from>
    <xdr:to>
      <xdr:col>1</xdr:col>
      <xdr:colOff>3101673</xdr:colOff>
      <xdr:row>7</xdr:row>
      <xdr:rowOff>2243570</xdr:rowOff>
    </xdr:to>
    <xdr:pic>
      <xdr:nvPicPr>
        <xdr:cNvPr id="12" name="圖片 11" descr="螢幕擷取畫面 2022-08-12 100719.jpg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31273" y="20726400"/>
          <a:ext cx="2880000" cy="18002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180109</xdr:colOff>
      <xdr:row>6</xdr:row>
      <xdr:rowOff>512618</xdr:rowOff>
    </xdr:from>
    <xdr:to>
      <xdr:col>1</xdr:col>
      <xdr:colOff>3060109</xdr:colOff>
      <xdr:row>6</xdr:row>
      <xdr:rowOff>2312843</xdr:rowOff>
    </xdr:to>
    <xdr:pic>
      <xdr:nvPicPr>
        <xdr:cNvPr id="13" name="圖片 12" descr="螢幕擷取畫面 2022-08-12 100949.jpg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89709" y="18260291"/>
          <a:ext cx="2880000" cy="18002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3334871</xdr:colOff>
      <xdr:row>7</xdr:row>
      <xdr:rowOff>107577</xdr:rowOff>
    </xdr:from>
    <xdr:to>
      <xdr:col>1</xdr:col>
      <xdr:colOff>10092018</xdr:colOff>
      <xdr:row>7</xdr:row>
      <xdr:rowOff>2519083</xdr:rowOff>
    </xdr:to>
    <xdr:pic>
      <xdr:nvPicPr>
        <xdr:cNvPr id="14" name="圖片 13" descr="螢幕擷取畫面 2022-08-25 190346.jpg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944471" y="20403671"/>
          <a:ext cx="6757147" cy="2411506"/>
        </a:xfrm>
        <a:prstGeom prst="rect">
          <a:avLst/>
        </a:prstGeom>
      </xdr:spPr>
    </xdr:pic>
    <xdr:clientData/>
  </xdr:twoCellAnchor>
  <xdr:twoCellAnchor editAs="oneCell">
    <xdr:from>
      <xdr:col>1</xdr:col>
      <xdr:colOff>3478304</xdr:colOff>
      <xdr:row>6</xdr:row>
      <xdr:rowOff>107577</xdr:rowOff>
    </xdr:from>
    <xdr:to>
      <xdr:col>1</xdr:col>
      <xdr:colOff>10112187</xdr:colOff>
      <xdr:row>6</xdr:row>
      <xdr:rowOff>2519083</xdr:rowOff>
    </xdr:to>
    <xdr:pic>
      <xdr:nvPicPr>
        <xdr:cNvPr id="15" name="圖片 14" descr="螢幕擷取畫面 2022-08-25 190534.jpg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087904" y="17866659"/>
          <a:ext cx="6633883" cy="24115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8</xdr:row>
      <xdr:rowOff>152399</xdr:rowOff>
    </xdr:from>
    <xdr:to>
      <xdr:col>1</xdr:col>
      <xdr:colOff>4141694</xdr:colOff>
      <xdr:row>8</xdr:row>
      <xdr:rowOff>2407676</xdr:rowOff>
    </xdr:to>
    <xdr:pic>
      <xdr:nvPicPr>
        <xdr:cNvPr id="20" name="圖片 19" descr="下載.png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26141" y="22985505"/>
          <a:ext cx="4025153" cy="2255277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107576</xdr:colOff>
      <xdr:row>11</xdr:row>
      <xdr:rowOff>89646</xdr:rowOff>
    </xdr:from>
    <xdr:to>
      <xdr:col>1</xdr:col>
      <xdr:colOff>2627576</xdr:colOff>
      <xdr:row>11</xdr:row>
      <xdr:rowOff>2447365</xdr:rowOff>
    </xdr:to>
    <xdr:pic>
      <xdr:nvPicPr>
        <xdr:cNvPr id="16" name="圖片 15" descr="螢幕擷取畫面 2022-06-22 142401.jpg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17176" y="30533787"/>
          <a:ext cx="2520000" cy="2357719"/>
        </a:xfrm>
        <a:prstGeom prst="rect">
          <a:avLst/>
        </a:prstGeom>
      </xdr:spPr>
    </xdr:pic>
    <xdr:clientData/>
  </xdr:twoCellAnchor>
  <xdr:twoCellAnchor editAs="oneCell">
    <xdr:from>
      <xdr:col>1</xdr:col>
      <xdr:colOff>35859</xdr:colOff>
      <xdr:row>10</xdr:row>
      <xdr:rowOff>53789</xdr:rowOff>
    </xdr:from>
    <xdr:to>
      <xdr:col>1</xdr:col>
      <xdr:colOff>6091070</xdr:colOff>
      <xdr:row>10</xdr:row>
      <xdr:rowOff>2465295</xdr:rowOff>
    </xdr:to>
    <xdr:pic>
      <xdr:nvPicPr>
        <xdr:cNvPr id="18" name="圖片 17" descr="螢幕擷取畫面 2022-08-26 090229.jpg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45459" y="27960918"/>
          <a:ext cx="6055211" cy="2411506"/>
        </a:xfrm>
        <a:prstGeom prst="rect">
          <a:avLst/>
        </a:prstGeom>
      </xdr:spPr>
    </xdr:pic>
    <xdr:clientData/>
  </xdr:twoCellAnchor>
  <xdr:twoCellAnchor editAs="oneCell">
    <xdr:from>
      <xdr:col>1</xdr:col>
      <xdr:colOff>96983</xdr:colOff>
      <xdr:row>12</xdr:row>
      <xdr:rowOff>110836</xdr:rowOff>
    </xdr:from>
    <xdr:to>
      <xdr:col>1</xdr:col>
      <xdr:colOff>3241965</xdr:colOff>
      <xdr:row>12</xdr:row>
      <xdr:rowOff>2424545</xdr:rowOff>
    </xdr:to>
    <xdr:pic>
      <xdr:nvPicPr>
        <xdr:cNvPr id="22" name="圖片 21" descr="螢幕擷取畫面 2022-08-26 090836.jpg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06583" y="33070800"/>
          <a:ext cx="3144982" cy="2313709"/>
        </a:xfrm>
        <a:prstGeom prst="rect">
          <a:avLst/>
        </a:prstGeom>
      </xdr:spPr>
    </xdr:pic>
    <xdr:clientData/>
  </xdr:twoCellAnchor>
  <xdr:twoCellAnchor editAs="oneCell">
    <xdr:from>
      <xdr:col>1</xdr:col>
      <xdr:colOff>33338</xdr:colOff>
      <xdr:row>13</xdr:row>
      <xdr:rowOff>42863</xdr:rowOff>
    </xdr:from>
    <xdr:to>
      <xdr:col>1</xdr:col>
      <xdr:colOff>4391978</xdr:colOff>
      <xdr:row>13</xdr:row>
      <xdr:rowOff>2528888</xdr:rowOff>
    </xdr:to>
    <xdr:pic>
      <xdr:nvPicPr>
        <xdr:cNvPr id="23" name="圖片 22" descr="螢幕擷取畫面 2022-08-26 091856.jpg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42938" y="35580638"/>
          <a:ext cx="4358640" cy="2486025"/>
        </a:xfrm>
        <a:prstGeom prst="rect">
          <a:avLst/>
        </a:prstGeom>
      </xdr:spPr>
    </xdr:pic>
    <xdr:clientData/>
  </xdr:twoCellAnchor>
  <xdr:twoCellAnchor editAs="oneCell">
    <xdr:from>
      <xdr:col>1</xdr:col>
      <xdr:colOff>105508</xdr:colOff>
      <xdr:row>14</xdr:row>
      <xdr:rowOff>63061</xdr:rowOff>
    </xdr:from>
    <xdr:to>
      <xdr:col>1</xdr:col>
      <xdr:colOff>3773421</xdr:colOff>
      <xdr:row>14</xdr:row>
      <xdr:rowOff>2498060</xdr:rowOff>
    </xdr:to>
    <xdr:pic>
      <xdr:nvPicPr>
        <xdr:cNvPr id="24" name="圖片 23" descr="螢幕擷取畫面 2022-07-19 172715.jpg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15108" y="38133753"/>
          <a:ext cx="3667913" cy="2434999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16</xdr:row>
      <xdr:rowOff>53340</xdr:rowOff>
    </xdr:from>
    <xdr:to>
      <xdr:col>1</xdr:col>
      <xdr:colOff>3413760</xdr:colOff>
      <xdr:row>16</xdr:row>
      <xdr:rowOff>2430780</xdr:rowOff>
    </xdr:to>
    <xdr:pic>
      <xdr:nvPicPr>
        <xdr:cNvPr id="25" name="圖片 24" descr="螢幕擷取畫面 2022-07-14 091711.jpg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70560" y="43190160"/>
          <a:ext cx="3352800" cy="2377440"/>
        </a:xfrm>
        <a:prstGeom prst="rect">
          <a:avLst/>
        </a:prstGeom>
      </xdr:spPr>
    </xdr:pic>
    <xdr:clientData/>
  </xdr:twoCellAnchor>
  <xdr:twoCellAnchor editAs="oneCell">
    <xdr:from>
      <xdr:col>1</xdr:col>
      <xdr:colOff>110835</xdr:colOff>
      <xdr:row>15</xdr:row>
      <xdr:rowOff>96982</xdr:rowOff>
    </xdr:from>
    <xdr:to>
      <xdr:col>1</xdr:col>
      <xdr:colOff>4059382</xdr:colOff>
      <xdr:row>15</xdr:row>
      <xdr:rowOff>2438400</xdr:rowOff>
    </xdr:to>
    <xdr:pic>
      <xdr:nvPicPr>
        <xdr:cNvPr id="26" name="圖片 25" descr="螢幕擷取畫面 2022-08-26 100235.jpg">
          <a:extLst>
            <a:ext uri="{FF2B5EF4-FFF2-40B4-BE49-F238E27FC236}">
              <a16:creationId xmlns=""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720435" y="40663091"/>
          <a:ext cx="3948547" cy="2341418"/>
        </a:xfrm>
        <a:prstGeom prst="rect">
          <a:avLst/>
        </a:prstGeom>
      </xdr:spPr>
    </xdr:pic>
    <xdr:clientData/>
  </xdr:twoCellAnchor>
  <xdr:twoCellAnchor editAs="oneCell">
    <xdr:from>
      <xdr:col>1</xdr:col>
      <xdr:colOff>110836</xdr:colOff>
      <xdr:row>17</xdr:row>
      <xdr:rowOff>138545</xdr:rowOff>
    </xdr:from>
    <xdr:to>
      <xdr:col>1</xdr:col>
      <xdr:colOff>3616036</xdr:colOff>
      <xdr:row>17</xdr:row>
      <xdr:rowOff>2451163</xdr:rowOff>
    </xdr:to>
    <xdr:pic>
      <xdr:nvPicPr>
        <xdr:cNvPr id="27" name="圖片 26" descr="螢幕擷取畫面 2022-06-23 092028.jpg">
          <a:extLst>
            <a:ext uri="{FF2B5EF4-FFF2-40B4-BE49-F238E27FC236}">
              <a16:creationId xmlns=""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720436" y="45775418"/>
          <a:ext cx="3505200" cy="2312618"/>
        </a:xfrm>
        <a:prstGeom prst="rect">
          <a:avLst/>
        </a:prstGeom>
      </xdr:spPr>
    </xdr:pic>
    <xdr:clientData/>
  </xdr:twoCellAnchor>
  <xdr:twoCellAnchor editAs="oneCell">
    <xdr:from>
      <xdr:col>1</xdr:col>
      <xdr:colOff>53789</xdr:colOff>
      <xdr:row>19</xdr:row>
      <xdr:rowOff>80682</xdr:rowOff>
    </xdr:from>
    <xdr:to>
      <xdr:col>1</xdr:col>
      <xdr:colOff>4540217</xdr:colOff>
      <xdr:row>19</xdr:row>
      <xdr:rowOff>2449810</xdr:rowOff>
    </xdr:to>
    <xdr:pic>
      <xdr:nvPicPr>
        <xdr:cNvPr id="29" name="圖片 28" descr="螢幕擷取畫面 2022-08-26 101004.jpg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63389" y="50820917"/>
          <a:ext cx="4486428" cy="2369128"/>
        </a:xfrm>
        <a:prstGeom prst="rect">
          <a:avLst/>
        </a:prstGeom>
      </xdr:spPr>
    </xdr:pic>
    <xdr:clientData/>
  </xdr:twoCellAnchor>
  <xdr:twoCellAnchor>
    <xdr:from>
      <xdr:col>1</xdr:col>
      <xdr:colOff>80683</xdr:colOff>
      <xdr:row>18</xdr:row>
      <xdr:rowOff>44823</xdr:rowOff>
    </xdr:from>
    <xdr:to>
      <xdr:col>1</xdr:col>
      <xdr:colOff>4760259</xdr:colOff>
      <xdr:row>18</xdr:row>
      <xdr:rowOff>2483224</xdr:rowOff>
    </xdr:to>
    <xdr:pic>
      <xdr:nvPicPr>
        <xdr:cNvPr id="4097" name="Picture 1" descr="2">
          <a:extLst>
            <a:ext uri="{FF2B5EF4-FFF2-40B4-BE49-F238E27FC236}">
              <a16:creationId xmlns="" xmlns:a16="http://schemas.microsoft.com/office/drawing/2014/main" id="{00000000-0008-0000-0300-000001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90283" y="48248047"/>
          <a:ext cx="4679576" cy="2438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53789</xdr:colOff>
      <xdr:row>20</xdr:row>
      <xdr:rowOff>26894</xdr:rowOff>
    </xdr:from>
    <xdr:to>
      <xdr:col>1</xdr:col>
      <xdr:colOff>6203577</xdr:colOff>
      <xdr:row>20</xdr:row>
      <xdr:rowOff>2501153</xdr:rowOff>
    </xdr:to>
    <xdr:pic>
      <xdr:nvPicPr>
        <xdr:cNvPr id="30" name="圖片 29" descr="螢幕擷取畫面 2022-08-26 104722.jpg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63389" y="53304141"/>
          <a:ext cx="6149788" cy="2474259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21</xdr:row>
      <xdr:rowOff>116540</xdr:rowOff>
    </xdr:from>
    <xdr:to>
      <xdr:col>1</xdr:col>
      <xdr:colOff>4589929</xdr:colOff>
      <xdr:row>21</xdr:row>
      <xdr:rowOff>2411505</xdr:rowOff>
    </xdr:to>
    <xdr:pic>
      <xdr:nvPicPr>
        <xdr:cNvPr id="31" name="圖片 30" descr="螢幕擷取畫面 2022-08-26 112551.jpg">
          <a:extLst>
            <a:ext uri="{FF2B5EF4-FFF2-40B4-BE49-F238E27FC236}">
              <a16:creationId xmlns=""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726141" y="55930799"/>
          <a:ext cx="4473388" cy="2294965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23</xdr:row>
      <xdr:rowOff>87086</xdr:rowOff>
    </xdr:from>
    <xdr:to>
      <xdr:col>1</xdr:col>
      <xdr:colOff>3603171</xdr:colOff>
      <xdr:row>23</xdr:row>
      <xdr:rowOff>2520043</xdr:rowOff>
    </xdr:to>
    <xdr:pic>
      <xdr:nvPicPr>
        <xdr:cNvPr id="33" name="圖片 32" descr="螢幕擷取畫面 2022-08-26 130036.jpg">
          <a:extLst>
            <a:ext uri="{FF2B5EF4-FFF2-40B4-BE49-F238E27FC236}">
              <a16:creationId xmlns=""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664029" y="60960000"/>
          <a:ext cx="3548742" cy="243295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24</xdr:row>
      <xdr:rowOff>15240</xdr:rowOff>
    </xdr:from>
    <xdr:to>
      <xdr:col>1</xdr:col>
      <xdr:colOff>10142220</xdr:colOff>
      <xdr:row>24</xdr:row>
      <xdr:rowOff>2529841</xdr:rowOff>
    </xdr:to>
    <xdr:pic>
      <xdr:nvPicPr>
        <xdr:cNvPr id="34" name="圖片 33" descr="螢幕擷取畫面 2022-08-26 130726.jpg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47700" y="63451740"/>
          <a:ext cx="10104120" cy="2514601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</xdr:colOff>
      <xdr:row>25</xdr:row>
      <xdr:rowOff>80010</xdr:rowOff>
    </xdr:from>
    <xdr:to>
      <xdr:col>1</xdr:col>
      <xdr:colOff>3634740</xdr:colOff>
      <xdr:row>25</xdr:row>
      <xdr:rowOff>2453640</xdr:rowOff>
    </xdr:to>
    <xdr:pic>
      <xdr:nvPicPr>
        <xdr:cNvPr id="35" name="圖片 34" descr="螢幕擷取畫面 2022-08-26 132324.jpg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97230" y="66053970"/>
          <a:ext cx="3547110" cy="2373630"/>
        </a:xfrm>
        <a:prstGeom prst="rect">
          <a:avLst/>
        </a:prstGeom>
      </xdr:spPr>
    </xdr:pic>
    <xdr:clientData/>
  </xdr:twoCellAnchor>
  <xdr:twoCellAnchor editAs="oneCell">
    <xdr:from>
      <xdr:col>1</xdr:col>
      <xdr:colOff>5306290</xdr:colOff>
      <xdr:row>25</xdr:row>
      <xdr:rowOff>110836</xdr:rowOff>
    </xdr:from>
    <xdr:to>
      <xdr:col>1</xdr:col>
      <xdr:colOff>9975273</xdr:colOff>
      <xdr:row>25</xdr:row>
      <xdr:rowOff>2438400</xdr:rowOff>
    </xdr:to>
    <xdr:pic>
      <xdr:nvPicPr>
        <xdr:cNvPr id="36" name="圖片 35" descr="螢幕擷取畫面 2022-08-26 132648.jpg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915890" y="66030763"/>
          <a:ext cx="4668983" cy="2327564"/>
        </a:xfrm>
        <a:prstGeom prst="rect">
          <a:avLst/>
        </a:prstGeom>
      </xdr:spPr>
    </xdr:pic>
    <xdr:clientData/>
  </xdr:twoCellAnchor>
  <xdr:twoCellAnchor editAs="oneCell">
    <xdr:from>
      <xdr:col>1</xdr:col>
      <xdr:colOff>27708</xdr:colOff>
      <xdr:row>26</xdr:row>
      <xdr:rowOff>27709</xdr:rowOff>
    </xdr:from>
    <xdr:to>
      <xdr:col>1</xdr:col>
      <xdr:colOff>10266217</xdr:colOff>
      <xdr:row>26</xdr:row>
      <xdr:rowOff>2452255</xdr:rowOff>
    </xdr:to>
    <xdr:pic>
      <xdr:nvPicPr>
        <xdr:cNvPr id="37" name="圖片 36" descr="螢幕擷取畫面 2022-08-26 132840.jpg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37308" y="68483018"/>
          <a:ext cx="10238509" cy="2424546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107576</xdr:colOff>
      <xdr:row>27</xdr:row>
      <xdr:rowOff>53789</xdr:rowOff>
    </xdr:from>
    <xdr:to>
      <xdr:col>1</xdr:col>
      <xdr:colOff>5522259</xdr:colOff>
      <xdr:row>27</xdr:row>
      <xdr:rowOff>2456328</xdr:rowOff>
    </xdr:to>
    <xdr:pic>
      <xdr:nvPicPr>
        <xdr:cNvPr id="38" name="圖片 37" descr="螢幕擷取畫面 2022-08-26 134005.jpg">
          <a:extLst>
            <a:ext uri="{FF2B5EF4-FFF2-40B4-BE49-F238E27FC236}">
              <a16:creationId xmlns=""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 rot="16200000">
          <a:off x="2223248" y="69584046"/>
          <a:ext cx="2402539" cy="5414683"/>
        </a:xfrm>
        <a:prstGeom prst="rect">
          <a:avLst/>
        </a:prstGeom>
      </xdr:spPr>
    </xdr:pic>
    <xdr:clientData/>
  </xdr:twoCellAnchor>
  <xdr:twoCellAnchor editAs="oneCell">
    <xdr:from>
      <xdr:col>1</xdr:col>
      <xdr:colOff>87086</xdr:colOff>
      <xdr:row>1</xdr:row>
      <xdr:rowOff>97971</xdr:rowOff>
    </xdr:from>
    <xdr:to>
      <xdr:col>1</xdr:col>
      <xdr:colOff>4549140</xdr:colOff>
      <xdr:row>1</xdr:row>
      <xdr:rowOff>2405743</xdr:rowOff>
    </xdr:to>
    <xdr:pic>
      <xdr:nvPicPr>
        <xdr:cNvPr id="44" name="圖片 43" descr="螢幕擷取畫面 2023-07-17 145319.jpg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96686" y="5170714"/>
          <a:ext cx="4462054" cy="2307772"/>
        </a:xfrm>
        <a:prstGeom prst="rect">
          <a:avLst/>
        </a:prstGeom>
      </xdr:spPr>
    </xdr:pic>
    <xdr:clientData/>
  </xdr:twoCellAnchor>
  <xdr:twoCellAnchor editAs="oneCell">
    <xdr:from>
      <xdr:col>1</xdr:col>
      <xdr:colOff>4887685</xdr:colOff>
      <xdr:row>1</xdr:row>
      <xdr:rowOff>65314</xdr:rowOff>
    </xdr:from>
    <xdr:to>
      <xdr:col>1</xdr:col>
      <xdr:colOff>9622970</xdr:colOff>
      <xdr:row>1</xdr:row>
      <xdr:rowOff>2427514</xdr:rowOff>
    </xdr:to>
    <xdr:pic>
      <xdr:nvPicPr>
        <xdr:cNvPr id="45" name="圖片 44" descr="螢幕擷取畫面 2023-07-17 145340.jpg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497285" y="5138057"/>
          <a:ext cx="4735285" cy="2362200"/>
        </a:xfrm>
        <a:prstGeom prst="rect">
          <a:avLst/>
        </a:prstGeom>
      </xdr:spPr>
    </xdr:pic>
    <xdr:clientData/>
  </xdr:twoCellAnchor>
  <xdr:twoCellAnchor editAs="oneCell">
    <xdr:from>
      <xdr:col>1</xdr:col>
      <xdr:colOff>185057</xdr:colOff>
      <xdr:row>0</xdr:row>
      <xdr:rowOff>114719</xdr:rowOff>
    </xdr:from>
    <xdr:to>
      <xdr:col>1</xdr:col>
      <xdr:colOff>7062107</xdr:colOff>
      <xdr:row>0</xdr:row>
      <xdr:rowOff>2422491</xdr:rowOff>
    </xdr:to>
    <xdr:pic>
      <xdr:nvPicPr>
        <xdr:cNvPr id="47" name="圖片 46"/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794657" y="114719"/>
          <a:ext cx="6877050" cy="2307772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119743</xdr:colOff>
      <xdr:row>29</xdr:row>
      <xdr:rowOff>239485</xdr:rowOff>
    </xdr:from>
    <xdr:to>
      <xdr:col>1</xdr:col>
      <xdr:colOff>4321628</xdr:colOff>
      <xdr:row>29</xdr:row>
      <xdr:rowOff>2351314</xdr:rowOff>
    </xdr:to>
    <xdr:pic>
      <xdr:nvPicPr>
        <xdr:cNvPr id="48" name="圖片 47" descr="螢幕擷取畫面 2022-07-20 232224.jpg"/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729343" y="73794256"/>
          <a:ext cx="4201885" cy="211182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32</xdr:row>
      <xdr:rowOff>76199</xdr:rowOff>
    </xdr:from>
    <xdr:to>
      <xdr:col>1</xdr:col>
      <xdr:colOff>5856514</xdr:colOff>
      <xdr:row>32</xdr:row>
      <xdr:rowOff>2449285</xdr:rowOff>
    </xdr:to>
    <xdr:pic>
      <xdr:nvPicPr>
        <xdr:cNvPr id="39" name="圖片 38" descr="2023-07-20 10 36 21.pn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85799" y="81240085"/>
          <a:ext cx="5780315" cy="2373086"/>
        </a:xfrm>
        <a:prstGeom prst="rect">
          <a:avLst/>
        </a:prstGeom>
      </xdr:spPr>
    </xdr:pic>
    <xdr:clientData/>
  </xdr:twoCellAnchor>
  <xdr:twoCellAnchor editAs="oneCell">
    <xdr:from>
      <xdr:col>1</xdr:col>
      <xdr:colOff>6103620</xdr:colOff>
      <xdr:row>32</xdr:row>
      <xdr:rowOff>1226821</xdr:rowOff>
    </xdr:from>
    <xdr:to>
      <xdr:col>1</xdr:col>
      <xdr:colOff>8100060</xdr:colOff>
      <xdr:row>32</xdr:row>
      <xdr:rowOff>2133601</xdr:rowOff>
    </xdr:to>
    <xdr:pic>
      <xdr:nvPicPr>
        <xdr:cNvPr id="43" name="圖片 42" descr="2023-07-20 16 21 04.pn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6713220" y="82425541"/>
          <a:ext cx="1996440" cy="906780"/>
        </a:xfrm>
        <a:prstGeom prst="rect">
          <a:avLst/>
        </a:prstGeom>
      </xdr:spPr>
    </xdr:pic>
    <xdr:clientData/>
  </xdr:twoCellAnchor>
  <xdr:twoCellAnchor editAs="oneCell">
    <xdr:from>
      <xdr:col>1</xdr:col>
      <xdr:colOff>350520</xdr:colOff>
      <xdr:row>9</xdr:row>
      <xdr:rowOff>739140</xdr:rowOff>
    </xdr:from>
    <xdr:to>
      <xdr:col>1</xdr:col>
      <xdr:colOff>4541520</xdr:colOff>
      <xdr:row>9</xdr:row>
      <xdr:rowOff>1645920</xdr:rowOff>
    </xdr:to>
    <xdr:pic>
      <xdr:nvPicPr>
        <xdr:cNvPr id="46" name="圖片 45" descr="2023-07-20 16 20 33.png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960120" y="23576280"/>
          <a:ext cx="4191000" cy="90678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22</xdr:row>
      <xdr:rowOff>106680</xdr:rowOff>
    </xdr:from>
    <xdr:to>
      <xdr:col>1</xdr:col>
      <xdr:colOff>5768340</xdr:colOff>
      <xdr:row>22</xdr:row>
      <xdr:rowOff>2491740</xdr:rowOff>
    </xdr:to>
    <xdr:pic>
      <xdr:nvPicPr>
        <xdr:cNvPr id="51" name="圖片 50" descr="2023-07-20 19 34 50.pn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678180" y="55930800"/>
          <a:ext cx="5699760" cy="2385060"/>
        </a:xfrm>
        <a:prstGeom prst="rect">
          <a:avLst/>
        </a:prstGeom>
      </xdr:spPr>
    </xdr:pic>
    <xdr:clientData/>
  </xdr:twoCellAnchor>
  <xdr:twoCellAnchor editAs="oneCell">
    <xdr:from>
      <xdr:col>1</xdr:col>
      <xdr:colOff>193433</xdr:colOff>
      <xdr:row>33</xdr:row>
      <xdr:rowOff>58615</xdr:rowOff>
    </xdr:from>
    <xdr:to>
      <xdr:col>1</xdr:col>
      <xdr:colOff>2514601</xdr:colOff>
      <xdr:row>33</xdr:row>
      <xdr:rowOff>2450123</xdr:rowOff>
    </xdr:to>
    <xdr:pic>
      <xdr:nvPicPr>
        <xdr:cNvPr id="41" name="圖片 40" descr="123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803033" y="83814138"/>
          <a:ext cx="2321168" cy="2391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1</xdr:row>
      <xdr:rowOff>35859</xdr:rowOff>
    </xdr:from>
    <xdr:to>
      <xdr:col>0</xdr:col>
      <xdr:colOff>9809647</xdr:colOff>
      <xdr:row>10</xdr:row>
      <xdr:rowOff>607412</xdr:rowOff>
    </xdr:to>
    <xdr:pic>
      <xdr:nvPicPr>
        <xdr:cNvPr id="2" name="圖片 1" descr="2023-07-20 14 56 37.pn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647" y="251012"/>
          <a:ext cx="9720000" cy="63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89648</xdr:colOff>
      <xdr:row>12</xdr:row>
      <xdr:rowOff>8965</xdr:rowOff>
    </xdr:from>
    <xdr:to>
      <xdr:col>0</xdr:col>
      <xdr:colOff>9809648</xdr:colOff>
      <xdr:row>42</xdr:row>
      <xdr:rowOff>123318</xdr:rowOff>
    </xdr:to>
    <xdr:pic>
      <xdr:nvPicPr>
        <xdr:cNvPr id="3" name="圖片 2" descr="2023-07-20 14 57 52.png"/>
        <xdr:cNvPicPr preferRelativeResize="0"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648" y="6795247"/>
          <a:ext cx="9720000" cy="63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16135</xdr:rowOff>
    </xdr:from>
    <xdr:to>
      <xdr:col>0</xdr:col>
      <xdr:colOff>9872400</xdr:colOff>
      <xdr:row>10</xdr:row>
      <xdr:rowOff>587688</xdr:rowOff>
    </xdr:to>
    <xdr:pic>
      <xdr:nvPicPr>
        <xdr:cNvPr id="2" name="圖片 1" descr="2023-07-20 16 09 38.pn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31288"/>
          <a:ext cx="9720000" cy="63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13" Type="http://schemas.openxmlformats.org/officeDocument/2006/relationships/ctrlProp" Target="../ctrlProps/ctrlProp108.xml"/><Relationship Id="rId18" Type="http://schemas.openxmlformats.org/officeDocument/2006/relationships/ctrlProp" Target="../ctrlProps/ctrlProp113.xml"/><Relationship Id="rId26" Type="http://schemas.openxmlformats.org/officeDocument/2006/relationships/ctrlProp" Target="../ctrlProps/ctrlProp121.xml"/><Relationship Id="rId3" Type="http://schemas.openxmlformats.org/officeDocument/2006/relationships/ctrlProp" Target="../ctrlProps/ctrlProp98.xml"/><Relationship Id="rId21" Type="http://schemas.openxmlformats.org/officeDocument/2006/relationships/ctrlProp" Target="../ctrlProps/ctrlProp116.xml"/><Relationship Id="rId7" Type="http://schemas.openxmlformats.org/officeDocument/2006/relationships/ctrlProp" Target="../ctrlProps/ctrlProp102.xml"/><Relationship Id="rId12" Type="http://schemas.openxmlformats.org/officeDocument/2006/relationships/ctrlProp" Target="../ctrlProps/ctrlProp107.xml"/><Relationship Id="rId17" Type="http://schemas.openxmlformats.org/officeDocument/2006/relationships/ctrlProp" Target="../ctrlProps/ctrlProp112.xml"/><Relationship Id="rId25" Type="http://schemas.openxmlformats.org/officeDocument/2006/relationships/ctrlProp" Target="../ctrlProps/ctrlProp120.xml"/><Relationship Id="rId16" Type="http://schemas.openxmlformats.org/officeDocument/2006/relationships/ctrlProp" Target="../ctrlProps/ctrlProp111.xml"/><Relationship Id="rId20" Type="http://schemas.openxmlformats.org/officeDocument/2006/relationships/ctrlProp" Target="../ctrlProps/ctrlProp115.xml"/><Relationship Id="rId29" Type="http://schemas.openxmlformats.org/officeDocument/2006/relationships/ctrlProp" Target="../ctrlProps/ctrlProp124.xml"/><Relationship Id="rId1" Type="http://schemas.openxmlformats.org/officeDocument/2006/relationships/vmlDrawing" Target="../drawings/vmlDrawing3.vml"/><Relationship Id="rId6" Type="http://schemas.openxmlformats.org/officeDocument/2006/relationships/ctrlProp" Target="../ctrlProps/ctrlProp101.xml"/><Relationship Id="rId11" Type="http://schemas.openxmlformats.org/officeDocument/2006/relationships/ctrlProp" Target="../ctrlProps/ctrlProp106.xml"/><Relationship Id="rId24" Type="http://schemas.openxmlformats.org/officeDocument/2006/relationships/ctrlProp" Target="../ctrlProps/ctrlProp119.xml"/><Relationship Id="rId32" Type="http://schemas.openxmlformats.org/officeDocument/2006/relationships/ctrlProp" Target="../ctrlProps/ctrlProp127.xml"/><Relationship Id="rId5" Type="http://schemas.openxmlformats.org/officeDocument/2006/relationships/ctrlProp" Target="../ctrlProps/ctrlProp100.xml"/><Relationship Id="rId15" Type="http://schemas.openxmlformats.org/officeDocument/2006/relationships/ctrlProp" Target="../ctrlProps/ctrlProp110.xml"/><Relationship Id="rId23" Type="http://schemas.openxmlformats.org/officeDocument/2006/relationships/ctrlProp" Target="../ctrlProps/ctrlProp118.xml"/><Relationship Id="rId28" Type="http://schemas.openxmlformats.org/officeDocument/2006/relationships/ctrlProp" Target="../ctrlProps/ctrlProp123.xml"/><Relationship Id="rId10" Type="http://schemas.openxmlformats.org/officeDocument/2006/relationships/ctrlProp" Target="../ctrlProps/ctrlProp105.xml"/><Relationship Id="rId19" Type="http://schemas.openxmlformats.org/officeDocument/2006/relationships/ctrlProp" Target="../ctrlProps/ctrlProp114.xml"/><Relationship Id="rId31" Type="http://schemas.openxmlformats.org/officeDocument/2006/relationships/ctrlProp" Target="../ctrlProps/ctrlProp126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Relationship Id="rId14" Type="http://schemas.openxmlformats.org/officeDocument/2006/relationships/ctrlProp" Target="../ctrlProps/ctrlProp109.xml"/><Relationship Id="rId22" Type="http://schemas.openxmlformats.org/officeDocument/2006/relationships/ctrlProp" Target="../ctrlProps/ctrlProp117.xml"/><Relationship Id="rId27" Type="http://schemas.openxmlformats.org/officeDocument/2006/relationships/ctrlProp" Target="../ctrlProps/ctrlProp122.xml"/><Relationship Id="rId30" Type="http://schemas.openxmlformats.org/officeDocument/2006/relationships/ctrlProp" Target="../ctrlProps/ctrlProp12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12" sqref="B12"/>
    </sheetView>
  </sheetViews>
  <sheetFormatPr defaultRowHeight="16.2"/>
  <cols>
    <col min="1" max="1" width="18.21875" customWidth="1"/>
    <col min="2" max="2" width="113.77734375" customWidth="1"/>
    <col min="3" max="3" width="11.77734375" customWidth="1"/>
  </cols>
  <sheetData>
    <row r="1" spans="1:3">
      <c r="A1" s="62" t="s">
        <v>163</v>
      </c>
      <c r="B1" s="62" t="s">
        <v>164</v>
      </c>
      <c r="C1" s="62" t="s">
        <v>165</v>
      </c>
    </row>
    <row r="2" spans="1:3">
      <c r="A2" s="61">
        <v>44816</v>
      </c>
      <c r="B2" t="s">
        <v>166</v>
      </c>
      <c r="C2" s="46" t="s">
        <v>167</v>
      </c>
    </row>
    <row r="3" spans="1:3">
      <c r="A3" s="61">
        <v>45121</v>
      </c>
      <c r="B3" t="s">
        <v>194</v>
      </c>
      <c r="C3" s="46" t="s">
        <v>169</v>
      </c>
    </row>
    <row r="4" spans="1:3">
      <c r="C4" s="46"/>
    </row>
    <row r="5" spans="1:3">
      <c r="C5" s="46"/>
    </row>
    <row r="6" spans="1:3">
      <c r="C6" s="46"/>
    </row>
    <row r="7" spans="1:3">
      <c r="C7" s="46"/>
    </row>
    <row r="8" spans="1:3">
      <c r="C8" s="46"/>
    </row>
    <row r="9" spans="1:3">
      <c r="C9" s="46"/>
    </row>
    <row r="10" spans="1:3">
      <c r="C10" s="46"/>
    </row>
    <row r="11" spans="1:3">
      <c r="C11" s="46"/>
    </row>
    <row r="12" spans="1:3">
      <c r="C12" s="46"/>
    </row>
    <row r="13" spans="1:3">
      <c r="C13" s="46"/>
    </row>
    <row r="14" spans="1:3">
      <c r="C14" s="46"/>
    </row>
    <row r="15" spans="1:3">
      <c r="C15" s="46"/>
    </row>
    <row r="16" spans="1:3">
      <c r="C16" s="46"/>
    </row>
    <row r="17" spans="3:3">
      <c r="C17" s="4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128"/>
  <sheetViews>
    <sheetView topLeftCell="A82" zoomScaleNormal="100" workbookViewId="0">
      <selection activeCell="E91" sqref="E91"/>
    </sheetView>
  </sheetViews>
  <sheetFormatPr defaultColWidth="9" defaultRowHeight="15.6"/>
  <cols>
    <col min="1" max="1" width="5.77734375" style="1" customWidth="1"/>
    <col min="2" max="3" width="5.77734375" style="5" customWidth="1"/>
    <col min="4" max="4" width="7.77734375" style="73" customWidth="1"/>
    <col min="5" max="5" width="100.77734375" style="73" customWidth="1"/>
    <col min="6" max="6" width="15.77734375" style="5" customWidth="1"/>
    <col min="7" max="7" width="10.77734375" style="5" customWidth="1"/>
    <col min="8" max="8" width="9.6640625" style="1" hidden="1" customWidth="1"/>
    <col min="9" max="9" width="120.77734375" style="5" customWidth="1"/>
    <col min="10" max="16384" width="9" style="1"/>
  </cols>
  <sheetData>
    <row r="1" spans="1:9" ht="27.75" customHeight="1">
      <c r="A1" s="90" t="s">
        <v>198</v>
      </c>
      <c r="B1" s="87"/>
      <c r="C1" s="87"/>
      <c r="D1" s="87"/>
      <c r="E1" s="87"/>
      <c r="F1" s="87"/>
      <c r="G1" s="87"/>
      <c r="H1" s="87"/>
      <c r="I1" s="87"/>
    </row>
    <row r="2" spans="1:9" s="2" customFormat="1" ht="16.2">
      <c r="A2" s="91" t="s">
        <v>1</v>
      </c>
      <c r="B2" s="92"/>
      <c r="C2" s="92"/>
      <c r="D2" s="93" t="s">
        <v>0</v>
      </c>
      <c r="E2" s="92"/>
      <c r="F2" s="75" t="s">
        <v>45</v>
      </c>
      <c r="G2" s="75" t="s">
        <v>77</v>
      </c>
      <c r="H2" s="35"/>
      <c r="I2" s="75" t="s">
        <v>14</v>
      </c>
    </row>
    <row r="3" spans="1:9" s="3" customFormat="1" ht="19.95" customHeight="1">
      <c r="A3" s="31">
        <v>1</v>
      </c>
      <c r="B3" s="89" t="s">
        <v>238</v>
      </c>
      <c r="C3" s="87"/>
      <c r="D3" s="87"/>
      <c r="E3" s="87"/>
      <c r="F3" s="87"/>
      <c r="G3" s="87"/>
      <c r="H3" s="87"/>
      <c r="I3" s="87"/>
    </row>
    <row r="4" spans="1:9" ht="19.95" customHeight="1">
      <c r="A4" s="17"/>
      <c r="B4" s="67">
        <v>1.1000000000000001</v>
      </c>
      <c r="C4" s="23" t="s">
        <v>46</v>
      </c>
      <c r="D4" s="67"/>
      <c r="E4" s="67"/>
      <c r="F4" s="23"/>
      <c r="G4" s="23"/>
      <c r="H4" s="17"/>
      <c r="I4" s="23"/>
    </row>
    <row r="5" spans="1:9" ht="34.950000000000003" customHeight="1">
      <c r="A5" s="17"/>
      <c r="B5" s="23"/>
      <c r="C5" s="23"/>
      <c r="D5" s="74" t="s">
        <v>4</v>
      </c>
      <c r="E5" s="66" t="s">
        <v>254</v>
      </c>
      <c r="F5" s="76" t="str">
        <f>HYPERLINK("[OPL2500 HW Design check list_V2.0.xlsx]OPL2500P_Ref_Circuit!A1","Ref 1")</f>
        <v>Ref 1</v>
      </c>
      <c r="G5" s="23"/>
      <c r="H5" s="19" t="b">
        <v>0</v>
      </c>
      <c r="I5" s="23"/>
    </row>
    <row r="6" spans="1:9" ht="34.950000000000003" customHeight="1">
      <c r="A6" s="17"/>
      <c r="B6" s="23"/>
      <c r="C6" s="23"/>
      <c r="D6" s="67" t="s">
        <v>170</v>
      </c>
      <c r="E6" s="67" t="s">
        <v>303</v>
      </c>
      <c r="F6" s="77"/>
      <c r="G6" s="23"/>
      <c r="H6" s="19" t="b">
        <v>0</v>
      </c>
      <c r="I6" s="23"/>
    </row>
    <row r="7" spans="1:9" ht="34.950000000000003" customHeight="1">
      <c r="A7" s="17"/>
      <c r="B7" s="23"/>
      <c r="C7" s="23"/>
      <c r="D7" s="67" t="s">
        <v>171</v>
      </c>
      <c r="E7" s="66" t="s">
        <v>199</v>
      </c>
      <c r="F7" s="76"/>
      <c r="G7" s="23"/>
      <c r="H7" s="19" t="b">
        <v>0</v>
      </c>
      <c r="I7" s="23" t="s">
        <v>216</v>
      </c>
    </row>
    <row r="8" spans="1:9" ht="19.95" customHeight="1">
      <c r="A8" s="17"/>
      <c r="B8" s="67">
        <v>1.2</v>
      </c>
      <c r="C8" s="88" t="s">
        <v>62</v>
      </c>
      <c r="D8" s="87"/>
      <c r="E8" s="87"/>
      <c r="F8" s="87"/>
      <c r="G8" s="87"/>
      <c r="H8" s="87"/>
      <c r="I8" s="87"/>
    </row>
    <row r="9" spans="1:9" ht="34.950000000000003" customHeight="1">
      <c r="A9" s="17"/>
      <c r="B9" s="23"/>
      <c r="C9" s="23"/>
      <c r="D9" s="67" t="s">
        <v>185</v>
      </c>
      <c r="E9" s="67" t="s">
        <v>214</v>
      </c>
      <c r="F9" s="76" t="str">
        <f>HYPERLINK("[OPL2500 HW Design check list_V2.0.xlsx]OPL2500P_Ref_Circuit!A1","Ref 1")</f>
        <v>Ref 1</v>
      </c>
      <c r="G9" s="23"/>
      <c r="H9" s="19" t="b">
        <v>0</v>
      </c>
      <c r="I9" s="23"/>
    </row>
    <row r="10" spans="1:9" ht="34.950000000000003" customHeight="1">
      <c r="A10" s="17"/>
      <c r="B10" s="23"/>
      <c r="C10" s="23"/>
      <c r="D10" s="67" t="s">
        <v>186</v>
      </c>
      <c r="E10" s="67" t="s">
        <v>282</v>
      </c>
      <c r="F10" s="76" t="str">
        <f>HYPERLINK("[OPL2500 HW Design check list_V2.0.xlsx]Ref!A32","Ref 34")</f>
        <v>Ref 34</v>
      </c>
      <c r="G10" s="23"/>
      <c r="H10" s="19" t="b">
        <v>0</v>
      </c>
      <c r="I10" s="23"/>
    </row>
    <row r="11" spans="1:9" ht="34.950000000000003" customHeight="1">
      <c r="A11" s="17"/>
      <c r="B11" s="23"/>
      <c r="C11" s="23"/>
      <c r="D11" s="67" t="s">
        <v>187</v>
      </c>
      <c r="E11" s="67" t="s">
        <v>232</v>
      </c>
      <c r="F11" s="23"/>
      <c r="G11" s="23"/>
      <c r="H11" s="19" t="b">
        <v>0</v>
      </c>
      <c r="I11" s="23"/>
    </row>
    <row r="12" spans="1:9" ht="19.95" customHeight="1">
      <c r="A12" s="17"/>
      <c r="B12" s="67">
        <v>1.3</v>
      </c>
      <c r="C12" s="88" t="s">
        <v>53</v>
      </c>
      <c r="D12" s="87"/>
      <c r="E12" s="87"/>
      <c r="F12" s="87"/>
      <c r="G12" s="87"/>
      <c r="H12" s="87"/>
      <c r="I12" s="87"/>
    </row>
    <row r="13" spans="1:9" ht="34.950000000000003" customHeight="1">
      <c r="A13" s="17"/>
      <c r="B13" s="23"/>
      <c r="C13" s="23"/>
      <c r="D13" s="67" t="s">
        <v>188</v>
      </c>
      <c r="E13" s="67" t="s">
        <v>247</v>
      </c>
      <c r="F13" s="76" t="str">
        <f>HYPERLINK("[OPL2500 HW Design check list_V2.0.xlsx]Ref!A2","Ref 4")</f>
        <v>Ref 4</v>
      </c>
      <c r="G13" s="23"/>
      <c r="H13" s="19" t="b">
        <v>0</v>
      </c>
      <c r="I13" s="23"/>
    </row>
    <row r="14" spans="1:9" ht="34.950000000000003" customHeight="1">
      <c r="A14" s="17"/>
      <c r="B14" s="23"/>
      <c r="C14" s="23"/>
      <c r="D14" s="67" t="s">
        <v>189</v>
      </c>
      <c r="E14" s="67" t="s">
        <v>174</v>
      </c>
      <c r="F14" s="76" t="str">
        <f>HYPERLINK("[OPL2500 HW Design check list_V2.0.xlsx]Ref!A3","Ref 5")</f>
        <v>Ref 5</v>
      </c>
      <c r="G14" s="23"/>
      <c r="H14" s="19" t="b">
        <v>0</v>
      </c>
      <c r="I14" s="23"/>
    </row>
    <row r="15" spans="1:9" ht="34.950000000000003" customHeight="1">
      <c r="A15" s="17"/>
      <c r="B15" s="23"/>
      <c r="C15" s="23"/>
      <c r="D15" s="67" t="s">
        <v>161</v>
      </c>
      <c r="E15" s="67" t="s">
        <v>201</v>
      </c>
      <c r="F15" s="76" t="str">
        <f>HYPERLINK("[OPL2500 HW Design check list_V2.0.xlsx]Ref!A3","Ref 5")</f>
        <v>Ref 5</v>
      </c>
      <c r="G15" s="23"/>
      <c r="H15" s="19" t="b">
        <v>0</v>
      </c>
      <c r="I15" s="23"/>
    </row>
    <row r="16" spans="1:9" ht="34.950000000000003" customHeight="1">
      <c r="A16" s="17"/>
      <c r="B16" s="23"/>
      <c r="C16" s="23"/>
      <c r="D16" s="67" t="s">
        <v>190</v>
      </c>
      <c r="E16" s="67" t="s">
        <v>202</v>
      </c>
      <c r="F16" s="76" t="str">
        <f>HYPERLINK("[OPL2500 HW Design check list_V2.0.xlsx]Ref!A3","Ref 5")</f>
        <v>Ref 5</v>
      </c>
      <c r="G16" s="23"/>
      <c r="H16" s="19" t="b">
        <v>0</v>
      </c>
      <c r="I16" s="23"/>
    </row>
    <row r="17" spans="1:9" ht="19.95" customHeight="1">
      <c r="A17" s="17"/>
      <c r="B17" s="67">
        <v>1.4</v>
      </c>
      <c r="C17" s="88" t="s">
        <v>184</v>
      </c>
      <c r="D17" s="87"/>
      <c r="E17" s="87"/>
      <c r="F17" s="87"/>
      <c r="G17" s="87"/>
      <c r="H17" s="87"/>
      <c r="I17" s="87"/>
    </row>
    <row r="18" spans="1:9" ht="34.950000000000003" customHeight="1">
      <c r="A18" s="17"/>
      <c r="B18" s="23"/>
      <c r="C18" s="23"/>
      <c r="D18" s="67" t="s">
        <v>179</v>
      </c>
      <c r="E18" s="67" t="s">
        <v>175</v>
      </c>
      <c r="F18" s="76" t="str">
        <f>HYPERLINK("[OPL2500 HW Design check list_V2.0.xlsx]OPL2500P_Ref_Circuit!A1","Ref 1")</f>
        <v>Ref 1</v>
      </c>
      <c r="G18" s="23"/>
      <c r="H18" s="19" t="b">
        <v>0</v>
      </c>
      <c r="I18" s="23"/>
    </row>
    <row r="19" spans="1:9" ht="19.95" customHeight="1">
      <c r="A19" s="17"/>
      <c r="B19" s="67">
        <v>1.5</v>
      </c>
      <c r="C19" s="88" t="s">
        <v>183</v>
      </c>
      <c r="D19" s="87"/>
      <c r="E19" s="87"/>
      <c r="F19" s="87"/>
      <c r="G19" s="87"/>
      <c r="H19" s="87"/>
      <c r="I19" s="87"/>
    </row>
    <row r="20" spans="1:9" ht="34.950000000000003" customHeight="1">
      <c r="A20" s="17"/>
      <c r="B20" s="23"/>
      <c r="C20" s="23"/>
      <c r="D20" s="67" t="s">
        <v>191</v>
      </c>
      <c r="E20" s="67" t="s">
        <v>176</v>
      </c>
      <c r="F20" s="76" t="str">
        <f>HYPERLINK("[OPL2500 HW Design check list_V2.0.xlsx]OPL2500P_Ref_Circuit!A1","Ref 1")</f>
        <v>Ref 1</v>
      </c>
      <c r="G20" s="23"/>
      <c r="H20" s="19" t="b">
        <v>0</v>
      </c>
      <c r="I20" s="23"/>
    </row>
    <row r="21" spans="1:9" ht="19.95" customHeight="1">
      <c r="A21" s="17"/>
      <c r="B21" s="23">
        <v>1.6</v>
      </c>
      <c r="C21" s="88" t="s">
        <v>158</v>
      </c>
      <c r="D21" s="87"/>
      <c r="E21" s="87"/>
      <c r="F21" s="87"/>
      <c r="G21" s="87"/>
      <c r="H21" s="87"/>
      <c r="I21" s="87"/>
    </row>
    <row r="22" spans="1:9" ht="34.950000000000003" customHeight="1">
      <c r="A22" s="17"/>
      <c r="B22" s="23"/>
      <c r="C22" s="23"/>
      <c r="D22" s="67" t="s">
        <v>192</v>
      </c>
      <c r="E22" s="67" t="s">
        <v>258</v>
      </c>
      <c r="F22" s="76" t="str">
        <f>HYPERLINK("[OPL2500 HW Design check list_V2.0.xlsx]OPL2500P_Ref_Circuit!A1","Ref 1")</f>
        <v>Ref 1</v>
      </c>
      <c r="G22" s="23"/>
      <c r="H22" s="19" t="b">
        <v>0</v>
      </c>
      <c r="I22" s="23"/>
    </row>
    <row r="23" spans="1:9" ht="19.95" customHeight="1">
      <c r="A23" s="17"/>
      <c r="B23" s="23">
        <v>1.7</v>
      </c>
      <c r="C23" s="88" t="s">
        <v>42</v>
      </c>
      <c r="D23" s="87"/>
      <c r="E23" s="87"/>
      <c r="F23" s="87"/>
      <c r="G23" s="87"/>
      <c r="H23" s="87"/>
      <c r="I23" s="87"/>
    </row>
    <row r="24" spans="1:9" ht="34.950000000000003" customHeight="1">
      <c r="A24" s="17"/>
      <c r="B24" s="23"/>
      <c r="C24" s="23"/>
      <c r="D24" s="67" t="s">
        <v>159</v>
      </c>
      <c r="E24" s="67" t="s">
        <v>177</v>
      </c>
      <c r="F24" s="76" t="str">
        <f>HYPERLINK("[OPL2500 HW Design check list_V2.0.xlsx]OPL2500P_Ref_Circuit!A1","Ref 1")</f>
        <v>Ref 1</v>
      </c>
      <c r="G24" s="23"/>
      <c r="H24" s="19" t="b">
        <v>0</v>
      </c>
      <c r="I24" s="23"/>
    </row>
    <row r="25" spans="1:9" ht="34.950000000000003" customHeight="1">
      <c r="A25" s="17"/>
      <c r="B25" s="23"/>
      <c r="C25" s="23"/>
      <c r="D25" s="67" t="s">
        <v>193</v>
      </c>
      <c r="E25" s="67" t="s">
        <v>178</v>
      </c>
      <c r="F25" s="77"/>
      <c r="G25" s="23"/>
      <c r="H25" s="19" t="b">
        <v>0</v>
      </c>
      <c r="I25" s="23"/>
    </row>
    <row r="26" spans="1:9" s="3" customFormat="1" ht="19.95" customHeight="1">
      <c r="A26" s="31">
        <v>2</v>
      </c>
      <c r="B26" s="89" t="s">
        <v>239</v>
      </c>
      <c r="C26" s="87"/>
      <c r="D26" s="87"/>
      <c r="E26" s="87"/>
      <c r="F26" s="87"/>
      <c r="G26" s="87"/>
      <c r="H26" s="87"/>
      <c r="I26" s="87"/>
    </row>
    <row r="27" spans="1:9" ht="19.95" customHeight="1">
      <c r="A27" s="17"/>
      <c r="B27" s="67">
        <v>2.2000000000000002</v>
      </c>
      <c r="C27" s="88" t="s">
        <v>12</v>
      </c>
      <c r="D27" s="87"/>
      <c r="E27" s="87"/>
      <c r="F27" s="87"/>
      <c r="G27" s="87"/>
      <c r="H27" s="87"/>
      <c r="I27" s="87"/>
    </row>
    <row r="28" spans="1:9" ht="34.950000000000003" customHeight="1">
      <c r="A28" s="17"/>
      <c r="B28" s="23"/>
      <c r="C28" s="23"/>
      <c r="D28" s="67" t="s">
        <v>10</v>
      </c>
      <c r="E28" s="67" t="s">
        <v>195</v>
      </c>
      <c r="F28" s="76" t="str">
        <f>HYPERLINK("[OPL2500 HW Design check list_V2.0.xlsx]Ref!A4","Ref 6")</f>
        <v>Ref 6</v>
      </c>
      <c r="G28" s="23"/>
      <c r="H28" s="19" t="b">
        <v>0</v>
      </c>
      <c r="I28" s="69"/>
    </row>
    <row r="29" spans="1:9" ht="34.950000000000003" customHeight="1">
      <c r="A29" s="17"/>
      <c r="B29" s="23"/>
      <c r="C29" s="23"/>
      <c r="D29" s="67" t="s">
        <v>11</v>
      </c>
      <c r="E29" s="67" t="s">
        <v>210</v>
      </c>
      <c r="F29" s="76" t="str">
        <f>HYPERLINK("[OPL2500 HW Design check list_V2.0.xlsx]Ref!A5","Ref 7")</f>
        <v>Ref 7</v>
      </c>
      <c r="G29" s="23"/>
      <c r="H29" s="19" t="b">
        <v>0</v>
      </c>
      <c r="I29" s="67" t="s">
        <v>323</v>
      </c>
    </row>
    <row r="30" spans="1:9" ht="19.95" customHeight="1">
      <c r="A30" s="17"/>
      <c r="B30" s="67">
        <v>2.2000000000000002</v>
      </c>
      <c r="C30" s="88" t="s">
        <v>2</v>
      </c>
      <c r="D30" s="87"/>
      <c r="E30" s="87"/>
      <c r="F30" s="87"/>
      <c r="G30" s="87"/>
      <c r="H30" s="87"/>
      <c r="I30" s="87"/>
    </row>
    <row r="31" spans="1:9" ht="34.950000000000003" customHeight="1">
      <c r="A31" s="17"/>
      <c r="B31" s="67"/>
      <c r="C31" s="23"/>
      <c r="D31" s="67" t="s">
        <v>13</v>
      </c>
      <c r="E31" s="67" t="s">
        <v>196</v>
      </c>
      <c r="F31" s="23"/>
      <c r="G31" s="23"/>
      <c r="H31" s="19" t="b">
        <v>0</v>
      </c>
      <c r="I31" s="69" t="s">
        <v>301</v>
      </c>
    </row>
    <row r="32" spans="1:9" ht="34.950000000000003" customHeight="1">
      <c r="A32" s="17"/>
      <c r="B32" s="23"/>
      <c r="C32" s="23"/>
      <c r="D32" s="67" t="s">
        <v>107</v>
      </c>
      <c r="E32" s="67" t="s">
        <v>209</v>
      </c>
      <c r="F32" s="76" t="str">
        <f>HYPERLINK("[OPL2500 HW Design check list_V2.0.xlsx]Ref!A6","Ref 8")</f>
        <v>Ref 8</v>
      </c>
      <c r="G32" s="23"/>
      <c r="H32" s="19" t="b">
        <v>0</v>
      </c>
      <c r="I32" s="67" t="s">
        <v>322</v>
      </c>
    </row>
    <row r="33" spans="1:9" ht="19.95" customHeight="1">
      <c r="A33" s="17"/>
      <c r="B33" s="67">
        <v>2.2999999999999998</v>
      </c>
      <c r="C33" s="88" t="s">
        <v>3</v>
      </c>
      <c r="D33" s="87"/>
      <c r="E33" s="87"/>
      <c r="F33" s="87"/>
      <c r="G33" s="87"/>
      <c r="H33" s="87"/>
      <c r="I33" s="87"/>
    </row>
    <row r="34" spans="1:9" ht="34.950000000000003" customHeight="1">
      <c r="A34" s="17"/>
      <c r="B34" s="23"/>
      <c r="C34" s="23"/>
      <c r="D34" s="67" t="s">
        <v>15</v>
      </c>
      <c r="E34" s="67" t="s">
        <v>248</v>
      </c>
      <c r="F34" s="76" t="str">
        <f>HYPERLINK("[OPL2500 HW Design check list_V2.0.xlsx]Ref!A7","Ref 9")</f>
        <v>Ref 9</v>
      </c>
      <c r="G34" s="23"/>
      <c r="H34" s="19" t="b">
        <v>0</v>
      </c>
      <c r="I34" s="23"/>
    </row>
    <row r="35" spans="1:9" ht="34.950000000000003" customHeight="1">
      <c r="A35" s="17"/>
      <c r="B35" s="23"/>
      <c r="C35" s="23"/>
      <c r="D35" s="67" t="s">
        <v>16</v>
      </c>
      <c r="E35" s="67" t="s">
        <v>249</v>
      </c>
      <c r="F35" s="76" t="str">
        <f>HYPERLINK("[OPL2500 HW Design check list_V2.0.xlsx]Ref!A8","Ref 10")</f>
        <v>Ref 10</v>
      </c>
      <c r="G35" s="23"/>
      <c r="H35" s="19" t="b">
        <v>0</v>
      </c>
      <c r="I35" s="67" t="s">
        <v>197</v>
      </c>
    </row>
    <row r="36" spans="1:9" s="3" customFormat="1" ht="19.95" customHeight="1">
      <c r="A36" s="31">
        <v>3</v>
      </c>
      <c r="B36" s="89" t="s">
        <v>240</v>
      </c>
      <c r="C36" s="87"/>
      <c r="D36" s="87"/>
      <c r="E36" s="87"/>
      <c r="F36" s="87"/>
      <c r="G36" s="87"/>
      <c r="H36" s="87"/>
      <c r="I36" s="87"/>
    </row>
    <row r="37" spans="1:9" ht="34.950000000000003" customHeight="1">
      <c r="A37" s="17"/>
      <c r="B37" s="67">
        <v>3.1</v>
      </c>
      <c r="C37" s="88" t="s">
        <v>237</v>
      </c>
      <c r="D37" s="87"/>
      <c r="E37" s="87"/>
      <c r="F37" s="87"/>
      <c r="G37" s="87"/>
      <c r="H37" s="87"/>
      <c r="I37" s="87"/>
    </row>
    <row r="38" spans="1:9" ht="34.950000000000003" customHeight="1">
      <c r="A38" s="17"/>
      <c r="B38" s="23"/>
      <c r="C38" s="23"/>
      <c r="D38" s="69" t="s">
        <v>17</v>
      </c>
      <c r="E38" s="69" t="s">
        <v>259</v>
      </c>
      <c r="F38" s="23"/>
      <c r="G38" s="23"/>
      <c r="H38" s="19" t="b">
        <v>0</v>
      </c>
      <c r="I38" s="23" t="s">
        <v>211</v>
      </c>
    </row>
    <row r="39" spans="1:9" ht="34.950000000000003" customHeight="1">
      <c r="A39" s="17"/>
      <c r="B39" s="23"/>
      <c r="C39" s="23"/>
      <c r="D39" s="67" t="s">
        <v>18</v>
      </c>
      <c r="E39" s="67" t="s">
        <v>264</v>
      </c>
      <c r="F39" s="23"/>
      <c r="G39" s="23"/>
      <c r="H39" s="19" t="b">
        <v>0</v>
      </c>
      <c r="I39" s="23"/>
    </row>
    <row r="40" spans="1:9" ht="34.950000000000003" customHeight="1">
      <c r="A40" s="17"/>
      <c r="B40" s="23"/>
      <c r="C40" s="23"/>
      <c r="D40" s="69" t="s">
        <v>19</v>
      </c>
      <c r="E40" s="69" t="s">
        <v>260</v>
      </c>
      <c r="F40" s="23"/>
      <c r="G40" s="23"/>
      <c r="H40" s="19" t="b">
        <v>0</v>
      </c>
      <c r="I40" s="23" t="s">
        <v>212</v>
      </c>
    </row>
    <row r="41" spans="1:9" ht="34.950000000000003" customHeight="1">
      <c r="A41" s="17"/>
      <c r="B41" s="23"/>
      <c r="C41" s="23"/>
      <c r="D41" s="67" t="s">
        <v>20</v>
      </c>
      <c r="E41" s="67" t="s">
        <v>278</v>
      </c>
      <c r="F41" s="76" t="str">
        <f>HYPERLINK("[OPL2500 HW Design check list_V2.0.xlsx]Ref!A10","Ref 12")</f>
        <v>Ref 12</v>
      </c>
      <c r="G41" s="23"/>
      <c r="H41" s="19" t="b">
        <v>0</v>
      </c>
      <c r="I41" s="81"/>
    </row>
    <row r="42" spans="1:9" ht="34.950000000000003" customHeight="1">
      <c r="A42" s="17"/>
      <c r="B42" s="23"/>
      <c r="C42" s="23"/>
      <c r="D42" s="67" t="s">
        <v>21</v>
      </c>
      <c r="E42" s="67" t="s">
        <v>277</v>
      </c>
      <c r="F42" s="76" t="str">
        <f>HYPERLINK("[OPL2500 HW Design check list_V2.0.xlsx]Ref!A10","Ref 12")</f>
        <v>Ref 12</v>
      </c>
      <c r="G42" s="23"/>
      <c r="H42" s="19" t="b">
        <v>0</v>
      </c>
      <c r="I42" s="81"/>
    </row>
    <row r="43" spans="1:9" ht="34.950000000000003" customHeight="1">
      <c r="A43" s="17"/>
      <c r="B43" s="23"/>
      <c r="C43" s="23"/>
      <c r="D43" s="67" t="s">
        <v>22</v>
      </c>
      <c r="E43" s="67" t="s">
        <v>280</v>
      </c>
      <c r="F43" s="76" t="str">
        <f>HYPERLINK("[OPL2500 HW Design check list_V2.0.xlsx]Ref!A33","Ref 35")</f>
        <v>Ref 35</v>
      </c>
      <c r="G43" s="23"/>
      <c r="H43" s="19" t="b">
        <v>0</v>
      </c>
      <c r="I43" s="67" t="s">
        <v>281</v>
      </c>
    </row>
    <row r="44" spans="1:9" ht="34.950000000000003" customHeight="1">
      <c r="A44" s="17"/>
      <c r="B44" s="23"/>
      <c r="C44" s="23"/>
      <c r="D44" s="67" t="s">
        <v>23</v>
      </c>
      <c r="E44" s="66" t="s">
        <v>279</v>
      </c>
      <c r="F44" s="76" t="str">
        <f>HYPERLINK("[OPL2500 HW Design check list_V2.0.xlsx]Ref!A10","Ref 12")</f>
        <v>Ref 12</v>
      </c>
      <c r="G44" s="23"/>
      <c r="H44" s="19" t="b">
        <v>0</v>
      </c>
      <c r="I44" s="81"/>
    </row>
    <row r="45" spans="1:9" ht="34.950000000000003" customHeight="1">
      <c r="A45" s="17"/>
      <c r="B45" s="23"/>
      <c r="C45" s="23"/>
      <c r="D45" s="67" t="s">
        <v>24</v>
      </c>
      <c r="E45" s="67" t="s">
        <v>261</v>
      </c>
      <c r="F45" s="76"/>
      <c r="G45" s="23"/>
      <c r="H45" s="19" t="b">
        <v>0</v>
      </c>
      <c r="I45" s="81"/>
    </row>
    <row r="46" spans="1:9" ht="34.950000000000003" customHeight="1">
      <c r="A46" s="17"/>
      <c r="B46" s="23"/>
      <c r="C46" s="23"/>
      <c r="D46" s="67" t="s">
        <v>25</v>
      </c>
      <c r="E46" s="67" t="s">
        <v>262</v>
      </c>
      <c r="F46" s="23"/>
      <c r="G46" s="23"/>
      <c r="H46" s="19" t="b">
        <v>0</v>
      </c>
      <c r="I46" s="23"/>
    </row>
    <row r="47" spans="1:9" ht="34.950000000000003" customHeight="1">
      <c r="A47" s="17"/>
      <c r="B47" s="23"/>
      <c r="C47" s="23"/>
      <c r="D47" s="67" t="s">
        <v>26</v>
      </c>
      <c r="E47" s="67" t="s">
        <v>263</v>
      </c>
      <c r="F47" s="23"/>
      <c r="G47" s="23"/>
      <c r="H47" s="19" t="b">
        <v>0</v>
      </c>
      <c r="I47" s="23"/>
    </row>
    <row r="48" spans="1:9" ht="34.950000000000003" customHeight="1">
      <c r="A48" s="17"/>
      <c r="B48" s="23"/>
      <c r="C48" s="23"/>
      <c r="D48" s="69" t="s">
        <v>27</v>
      </c>
      <c r="E48" s="69" t="s">
        <v>207</v>
      </c>
      <c r="F48" s="76" t="str">
        <f>HYPERLINK("[OPL2500 HW Design check list_V2.0.xlsx]Ref!A31","Ref 33")</f>
        <v>Ref 33</v>
      </c>
      <c r="G48" s="23"/>
      <c r="H48" s="19" t="b">
        <v>0</v>
      </c>
      <c r="I48" s="17" t="s">
        <v>242</v>
      </c>
    </row>
    <row r="49" spans="1:9" ht="34.950000000000003" customHeight="1">
      <c r="A49" s="17"/>
      <c r="B49" s="23"/>
      <c r="C49" s="23"/>
      <c r="D49" s="69" t="s">
        <v>28</v>
      </c>
      <c r="E49" s="69" t="s">
        <v>206</v>
      </c>
      <c r="F49" s="76" t="str">
        <f>HYPERLINK("[OPL2500 HW Design check list_V2.0.xlsx]Ref!A31","Ref 33")</f>
        <v>Ref 33</v>
      </c>
      <c r="G49" s="23"/>
      <c r="H49" s="19" t="b">
        <v>0</v>
      </c>
      <c r="I49" s="17" t="s">
        <v>243</v>
      </c>
    </row>
    <row r="50" spans="1:9" ht="34.950000000000003" customHeight="1">
      <c r="A50" s="17"/>
      <c r="B50" s="23"/>
      <c r="C50" s="23"/>
      <c r="D50" s="69" t="s">
        <v>29</v>
      </c>
      <c r="E50" s="69" t="s">
        <v>213</v>
      </c>
      <c r="F50" s="76" t="str">
        <f>HYPERLINK("[OPL2500 HW Design check list_V2.0.xlsx]Ref!A30","Ref 32")</f>
        <v>Ref 32</v>
      </c>
      <c r="G50" s="23"/>
      <c r="H50" s="19" t="b">
        <v>0</v>
      </c>
      <c r="I50" s="17" t="s">
        <v>208</v>
      </c>
    </row>
    <row r="51" spans="1:9" ht="34.950000000000003" customHeight="1">
      <c r="A51" s="17"/>
      <c r="B51" s="23"/>
      <c r="C51" s="23"/>
      <c r="D51" s="69" t="s">
        <v>30</v>
      </c>
      <c r="E51" s="69" t="s">
        <v>205</v>
      </c>
      <c r="F51" s="76" t="str">
        <f>HYPERLINK("[OPL2500 HW Design check list_V2.0.xlsx]Ref!A31","Ref 33")</f>
        <v>Ref 33</v>
      </c>
      <c r="G51" s="23"/>
      <c r="H51" s="19" t="b">
        <v>0</v>
      </c>
      <c r="I51" s="17" t="s">
        <v>244</v>
      </c>
    </row>
    <row r="52" spans="1:9" ht="34.950000000000003" customHeight="1">
      <c r="A52" s="17"/>
      <c r="B52" s="23"/>
      <c r="C52" s="23"/>
      <c r="D52" s="69" t="s">
        <v>31</v>
      </c>
      <c r="E52" s="69" t="s">
        <v>204</v>
      </c>
      <c r="F52" s="76" t="str">
        <f>HYPERLINK("[OPL2500 HW Design check list_V2.0.xlsx]Ref!A31","Ref 33")</f>
        <v>Ref 33</v>
      </c>
      <c r="G52" s="23"/>
      <c r="H52" s="19" t="b">
        <v>0</v>
      </c>
      <c r="I52" s="17" t="s">
        <v>245</v>
      </c>
    </row>
    <row r="53" spans="1:9" ht="34.950000000000003" customHeight="1">
      <c r="A53" s="17"/>
      <c r="B53" s="23"/>
      <c r="C53" s="23"/>
      <c r="D53" s="69" t="s">
        <v>32</v>
      </c>
      <c r="E53" s="69" t="s">
        <v>203</v>
      </c>
      <c r="F53" s="76" t="str">
        <f>HYPERLINK("[OPL2500 HW Design check list_V2.0.xlsx]Ref!A31","Ref 33")</f>
        <v>Ref 33</v>
      </c>
      <c r="G53" s="23"/>
      <c r="H53" s="19" t="b">
        <v>0</v>
      </c>
      <c r="I53" s="17" t="s">
        <v>246</v>
      </c>
    </row>
    <row r="54" spans="1:9" ht="34.950000000000003" customHeight="1">
      <c r="A54" s="17"/>
      <c r="B54" s="23"/>
      <c r="C54" s="23"/>
      <c r="D54" s="67" t="s">
        <v>33</v>
      </c>
      <c r="E54" s="67" t="s">
        <v>265</v>
      </c>
      <c r="F54" s="23"/>
      <c r="G54" s="23"/>
      <c r="H54" s="19" t="b">
        <v>0</v>
      </c>
      <c r="I54" s="23"/>
    </row>
    <row r="55" spans="1:9" ht="34.950000000000003" customHeight="1">
      <c r="A55" s="17"/>
      <c r="B55" s="23"/>
      <c r="C55" s="23"/>
      <c r="D55" s="67" t="s">
        <v>34</v>
      </c>
      <c r="E55" s="67" t="s">
        <v>266</v>
      </c>
      <c r="F55" s="23"/>
      <c r="G55" s="23"/>
      <c r="H55" s="19" t="b">
        <v>0</v>
      </c>
      <c r="I55" s="23"/>
    </row>
    <row r="56" spans="1:9" ht="34.950000000000003" customHeight="1">
      <c r="A56" s="17"/>
      <c r="B56" s="23"/>
      <c r="C56" s="23"/>
      <c r="D56" s="67" t="s">
        <v>35</v>
      </c>
      <c r="E56" s="67" t="s">
        <v>267</v>
      </c>
      <c r="F56" s="23"/>
      <c r="G56" s="23"/>
      <c r="H56" s="19" t="b">
        <v>0</v>
      </c>
      <c r="I56" s="23"/>
    </row>
    <row r="57" spans="1:9" ht="34.950000000000003" customHeight="1">
      <c r="A57" s="17"/>
      <c r="B57" s="23"/>
      <c r="C57" s="23"/>
      <c r="D57" s="67" t="s">
        <v>36</v>
      </c>
      <c r="E57" s="67" t="s">
        <v>268</v>
      </c>
      <c r="F57" s="23"/>
      <c r="G57" s="23"/>
      <c r="H57" s="19" t="b">
        <v>0</v>
      </c>
      <c r="I57" s="23"/>
    </row>
    <row r="58" spans="1:9" ht="34.950000000000003" customHeight="1">
      <c r="A58" s="17"/>
      <c r="B58" s="23"/>
      <c r="C58" s="23"/>
      <c r="D58" s="67" t="s">
        <v>37</v>
      </c>
      <c r="E58" s="67" t="s">
        <v>269</v>
      </c>
      <c r="F58" s="23"/>
      <c r="G58" s="23"/>
      <c r="H58" s="19" t="b">
        <v>0</v>
      </c>
      <c r="I58" s="23"/>
    </row>
    <row r="59" spans="1:9" ht="34.950000000000003" customHeight="1">
      <c r="A59" s="17"/>
      <c r="B59" s="23"/>
      <c r="C59" s="23"/>
      <c r="D59" s="67" t="s">
        <v>38</v>
      </c>
      <c r="E59" s="67" t="s">
        <v>270</v>
      </c>
      <c r="F59" s="23"/>
      <c r="G59" s="23"/>
      <c r="H59" s="19" t="b">
        <v>0</v>
      </c>
      <c r="I59" s="23"/>
    </row>
    <row r="60" spans="1:9" ht="34.950000000000003" customHeight="1">
      <c r="A60" s="17"/>
      <c r="B60" s="23"/>
      <c r="C60" s="23"/>
      <c r="D60" s="67" t="s">
        <v>39</v>
      </c>
      <c r="E60" s="67" t="s">
        <v>271</v>
      </c>
      <c r="F60" s="23"/>
      <c r="G60" s="23"/>
      <c r="H60" s="19" t="b">
        <v>0</v>
      </c>
      <c r="I60" s="23"/>
    </row>
    <row r="61" spans="1:9" ht="34.950000000000003" customHeight="1">
      <c r="A61" s="17"/>
      <c r="B61" s="23"/>
      <c r="C61" s="23"/>
      <c r="D61" s="67" t="s">
        <v>40</v>
      </c>
      <c r="E61" s="67" t="s">
        <v>272</v>
      </c>
      <c r="F61" s="23"/>
      <c r="G61" s="23"/>
      <c r="H61" s="19" t="b">
        <v>0</v>
      </c>
      <c r="I61" s="23"/>
    </row>
    <row r="62" spans="1:9" ht="34.950000000000003" customHeight="1">
      <c r="A62" s="17"/>
      <c r="B62" s="23"/>
      <c r="C62" s="23"/>
      <c r="D62" s="67" t="s">
        <v>41</v>
      </c>
      <c r="E62" s="67" t="s">
        <v>273</v>
      </c>
      <c r="F62" s="23"/>
      <c r="G62" s="23"/>
      <c r="H62" s="19" t="b">
        <v>0</v>
      </c>
      <c r="I62" s="23"/>
    </row>
    <row r="63" spans="1:9" s="3" customFormat="1" ht="19.95" customHeight="1">
      <c r="A63" s="31">
        <v>4</v>
      </c>
      <c r="B63" s="89" t="s">
        <v>236</v>
      </c>
      <c r="C63" s="87"/>
      <c r="D63" s="87"/>
      <c r="E63" s="87"/>
      <c r="F63" s="87"/>
      <c r="G63" s="87"/>
      <c r="H63" s="87"/>
      <c r="I63" s="87"/>
    </row>
    <row r="64" spans="1:9" ht="19.95" customHeight="1">
      <c r="A64" s="17"/>
      <c r="B64" s="23">
        <v>4.0999999999999996</v>
      </c>
      <c r="C64" s="88" t="s">
        <v>115</v>
      </c>
      <c r="D64" s="87"/>
      <c r="E64" s="87"/>
      <c r="F64" s="87"/>
      <c r="G64" s="87"/>
      <c r="H64" s="87"/>
      <c r="I64" s="87"/>
    </row>
    <row r="65" spans="1:9" ht="34.950000000000003" customHeight="1">
      <c r="A65" s="17"/>
      <c r="B65" s="23"/>
      <c r="C65" s="23"/>
      <c r="D65" s="67" t="s">
        <v>116</v>
      </c>
      <c r="E65" s="67" t="s">
        <v>286</v>
      </c>
      <c r="F65" s="23"/>
      <c r="G65" s="23"/>
      <c r="H65" s="19" t="b">
        <v>0</v>
      </c>
      <c r="I65" s="67" t="s">
        <v>222</v>
      </c>
    </row>
    <row r="66" spans="1:9" ht="34.950000000000003" customHeight="1">
      <c r="A66" s="17"/>
      <c r="B66" s="23"/>
      <c r="C66" s="23"/>
      <c r="D66" s="67" t="s">
        <v>117</v>
      </c>
      <c r="E66" s="67" t="s">
        <v>287</v>
      </c>
      <c r="F66" s="23"/>
      <c r="G66" s="23"/>
      <c r="H66" s="19" t="b">
        <v>0</v>
      </c>
      <c r="I66" s="23" t="s">
        <v>221</v>
      </c>
    </row>
    <row r="67" spans="1:9" ht="34.950000000000003" customHeight="1">
      <c r="A67" s="17"/>
      <c r="B67" s="23"/>
      <c r="C67" s="23"/>
      <c r="D67" s="67" t="s">
        <v>218</v>
      </c>
      <c r="E67" s="67" t="s">
        <v>226</v>
      </c>
      <c r="F67" s="76" t="str">
        <f>HYPERLINK("[OPL2500 HW Design check list_V2.0.xlsx]Ref!A29","Ref 31")</f>
        <v>Ref 31</v>
      </c>
      <c r="G67" s="23"/>
      <c r="H67" s="36" t="b">
        <v>0</v>
      </c>
      <c r="I67" s="23"/>
    </row>
    <row r="68" spans="1:9" ht="34.950000000000003" customHeight="1">
      <c r="A68" s="17"/>
      <c r="B68" s="23"/>
      <c r="C68" s="23"/>
      <c r="D68" s="67" t="s">
        <v>219</v>
      </c>
      <c r="E68" s="67" t="s">
        <v>289</v>
      </c>
      <c r="F68" s="76" t="str">
        <f>HYPERLINK("[OPL2500 HW Design check list_V2.0.xlsx]Ref!A9","Ref 11")</f>
        <v>Ref 11</v>
      </c>
      <c r="G68" s="23"/>
      <c r="H68" s="36" t="b">
        <v>0</v>
      </c>
      <c r="I68" s="23"/>
    </row>
    <row r="69" spans="1:9" s="3" customFormat="1" ht="19.95" customHeight="1">
      <c r="A69" s="31">
        <v>5</v>
      </c>
      <c r="B69" s="89" t="s">
        <v>235</v>
      </c>
      <c r="C69" s="87"/>
      <c r="D69" s="87"/>
      <c r="E69" s="87"/>
      <c r="F69" s="87"/>
      <c r="G69" s="87"/>
      <c r="H69" s="87"/>
      <c r="I69" s="87"/>
    </row>
    <row r="70" spans="1:9" ht="19.95" customHeight="1">
      <c r="A70" s="17"/>
      <c r="B70" s="23">
        <v>5.0999999999999996</v>
      </c>
      <c r="C70" s="23" t="s">
        <v>110</v>
      </c>
      <c r="D70" s="67"/>
      <c r="E70" s="67"/>
      <c r="F70" s="23"/>
      <c r="G70" s="17"/>
      <c r="H70" s="17"/>
      <c r="I70" s="17"/>
    </row>
    <row r="71" spans="1:9" ht="34.950000000000003" customHeight="1">
      <c r="A71" s="17"/>
      <c r="B71" s="23"/>
      <c r="C71" s="23"/>
      <c r="D71" s="67" t="s">
        <v>118</v>
      </c>
      <c r="E71" s="67" t="s">
        <v>298</v>
      </c>
      <c r="F71" s="76" t="str">
        <f>HYPERLINK("[OPL2500 HW Design check list_V2.0.xlsx]OPL2500P_Ref_Circuit!A1","Ref 1")</f>
        <v>Ref 1</v>
      </c>
      <c r="G71" s="23"/>
      <c r="H71" s="19" t="b">
        <v>0</v>
      </c>
    </row>
    <row r="72" spans="1:9" s="4" customFormat="1" ht="34.950000000000003" customHeight="1">
      <c r="A72" s="18"/>
      <c r="B72" s="38"/>
      <c r="C72" s="38"/>
      <c r="D72" s="70" t="s">
        <v>63</v>
      </c>
      <c r="E72" s="70" t="s">
        <v>299</v>
      </c>
      <c r="F72" s="76" t="str">
        <f>HYPERLINK("[OPL2500 HW Design check list_V2.0.xlsx]OPL2500P_Ref_Circuit!A1","Ref 1")</f>
        <v>Ref 1</v>
      </c>
      <c r="G72" s="78"/>
      <c r="H72" s="39" t="b">
        <v>0</v>
      </c>
      <c r="I72" s="66" t="s">
        <v>162</v>
      </c>
    </row>
    <row r="73" spans="1:9" s="9" customFormat="1" ht="34.950000000000003" customHeight="1">
      <c r="A73" s="18"/>
      <c r="B73" s="38"/>
      <c r="C73" s="38"/>
      <c r="D73" s="70" t="s">
        <v>63</v>
      </c>
      <c r="E73" s="70" t="s">
        <v>300</v>
      </c>
      <c r="F73" s="38"/>
      <c r="G73" s="78"/>
      <c r="H73" s="39" t="b">
        <v>0</v>
      </c>
      <c r="I73" s="79"/>
    </row>
    <row r="74" spans="1:9" s="3" customFormat="1" ht="19.95" customHeight="1">
      <c r="A74" s="31">
        <v>6</v>
      </c>
      <c r="B74" s="89" t="s">
        <v>234</v>
      </c>
      <c r="C74" s="87"/>
      <c r="D74" s="87"/>
      <c r="E74" s="87"/>
      <c r="F74" s="87"/>
      <c r="G74" s="87"/>
      <c r="H74" s="87"/>
      <c r="I74" s="87"/>
    </row>
    <row r="75" spans="1:9" s="9" customFormat="1" ht="19.95" customHeight="1">
      <c r="A75" s="18"/>
      <c r="B75" s="38">
        <v>6.1</v>
      </c>
      <c r="C75" s="86" t="s">
        <v>112</v>
      </c>
      <c r="D75" s="87"/>
      <c r="E75" s="87"/>
      <c r="F75" s="87"/>
      <c r="G75" s="87"/>
      <c r="H75" s="87"/>
      <c r="I75" s="87"/>
    </row>
    <row r="76" spans="1:9" s="9" customFormat="1" ht="34.950000000000003" customHeight="1">
      <c r="A76" s="18"/>
      <c r="B76" s="38"/>
      <c r="C76" s="38"/>
      <c r="D76" s="70" t="s">
        <v>111</v>
      </c>
      <c r="E76" s="70" t="s">
        <v>296</v>
      </c>
      <c r="F76" s="38"/>
      <c r="G76" s="38"/>
      <c r="H76" s="39" t="b">
        <v>0</v>
      </c>
      <c r="I76" s="38"/>
    </row>
    <row r="77" spans="1:9" s="9" customFormat="1" ht="34.950000000000003" customHeight="1">
      <c r="A77" s="18"/>
      <c r="B77" s="38"/>
      <c r="C77" s="38"/>
      <c r="D77" s="70" t="s">
        <v>113</v>
      </c>
      <c r="E77" s="67" t="s">
        <v>294</v>
      </c>
      <c r="F77" s="38"/>
      <c r="G77" s="38"/>
      <c r="H77" s="39" t="b">
        <v>0</v>
      </c>
      <c r="I77" s="38"/>
    </row>
    <row r="78" spans="1:9" s="9" customFormat="1" ht="34.950000000000003" customHeight="1">
      <c r="A78" s="18"/>
      <c r="B78" s="38"/>
      <c r="C78" s="38"/>
      <c r="D78" s="70" t="s">
        <v>114</v>
      </c>
      <c r="E78" s="67" t="s">
        <v>293</v>
      </c>
      <c r="F78" s="38"/>
      <c r="G78" s="38"/>
      <c r="H78" s="39" t="b">
        <v>0</v>
      </c>
      <c r="I78" s="38"/>
    </row>
    <row r="79" spans="1:9" s="3" customFormat="1" ht="19.95" customHeight="1">
      <c r="A79" s="31">
        <v>7</v>
      </c>
      <c r="B79" s="31" t="s">
        <v>233</v>
      </c>
      <c r="C79" s="31"/>
      <c r="D79" s="68"/>
      <c r="E79" s="68"/>
      <c r="F79" s="31"/>
      <c r="G79" s="29"/>
      <c r="H79" s="29"/>
      <c r="I79" s="29"/>
    </row>
    <row r="80" spans="1:9" s="9" customFormat="1" ht="19.95" customHeight="1">
      <c r="A80" s="18"/>
      <c r="B80" s="38">
        <v>7.1</v>
      </c>
      <c r="C80" s="86" t="s">
        <v>132</v>
      </c>
      <c r="D80" s="87"/>
      <c r="E80" s="87"/>
      <c r="F80" s="87"/>
      <c r="G80" s="87"/>
      <c r="H80" s="87"/>
      <c r="I80" s="87"/>
    </row>
    <row r="81" spans="1:9" s="9" customFormat="1" ht="34.950000000000003" customHeight="1">
      <c r="A81" s="18"/>
      <c r="B81" s="38"/>
      <c r="C81" s="38"/>
      <c r="D81" s="70" t="s">
        <v>133</v>
      </c>
      <c r="E81" s="70" t="s">
        <v>295</v>
      </c>
      <c r="F81" s="38"/>
      <c r="G81" s="38"/>
      <c r="H81" s="39" t="b">
        <v>0</v>
      </c>
      <c r="I81" s="10"/>
    </row>
    <row r="82" spans="1:9" s="9" customFormat="1" ht="19.95" customHeight="1">
      <c r="A82" s="18"/>
      <c r="B82" s="38">
        <v>7.2</v>
      </c>
      <c r="C82" s="86" t="s">
        <v>150</v>
      </c>
      <c r="D82" s="86"/>
      <c r="E82" s="86"/>
      <c r="F82" s="86"/>
      <c r="G82" s="86"/>
      <c r="H82" s="86"/>
      <c r="I82" s="86"/>
    </row>
    <row r="83" spans="1:9" s="9" customFormat="1" ht="34.950000000000003" customHeight="1">
      <c r="A83" s="18"/>
      <c r="B83" s="10"/>
      <c r="C83" s="10"/>
      <c r="D83" s="70" t="s">
        <v>151</v>
      </c>
      <c r="E83" s="70" t="s">
        <v>231</v>
      </c>
      <c r="F83" s="38"/>
      <c r="G83" s="38"/>
      <c r="H83" s="39" t="b">
        <v>0</v>
      </c>
      <c r="I83" s="10"/>
    </row>
    <row r="84" spans="1:9" s="9" customFormat="1" ht="19.95" customHeight="1">
      <c r="A84" s="18"/>
      <c r="B84" s="38">
        <v>7.3</v>
      </c>
      <c r="C84" s="86" t="s">
        <v>152</v>
      </c>
      <c r="D84" s="87"/>
      <c r="E84" s="87"/>
      <c r="F84" s="87"/>
      <c r="G84" s="87"/>
      <c r="H84" s="87"/>
      <c r="I84" s="87"/>
    </row>
    <row r="85" spans="1:9" s="9" customFormat="1" ht="34.950000000000003" customHeight="1">
      <c r="A85" s="18"/>
      <c r="B85" s="38"/>
      <c r="C85" s="38"/>
      <c r="D85" s="70" t="s">
        <v>153</v>
      </c>
      <c r="E85" s="70" t="s">
        <v>291</v>
      </c>
      <c r="F85" s="38"/>
      <c r="G85" s="38"/>
      <c r="H85" s="39" t="b">
        <v>0</v>
      </c>
      <c r="I85" s="10"/>
    </row>
    <row r="86" spans="1:9" s="9" customFormat="1" ht="19.95" customHeight="1">
      <c r="A86" s="18"/>
      <c r="B86" s="38">
        <v>7.4</v>
      </c>
      <c r="C86" s="86" t="s">
        <v>154</v>
      </c>
      <c r="D86" s="87"/>
      <c r="E86" s="87"/>
      <c r="F86" s="87"/>
      <c r="G86" s="87"/>
      <c r="H86" s="87"/>
      <c r="I86" s="87"/>
    </row>
    <row r="87" spans="1:9" s="9" customFormat="1" ht="34.950000000000003" customHeight="1">
      <c r="A87" s="18"/>
      <c r="B87" s="38"/>
      <c r="C87" s="38"/>
      <c r="D87" s="70" t="s">
        <v>155</v>
      </c>
      <c r="E87" s="70" t="s">
        <v>292</v>
      </c>
      <c r="F87" s="38"/>
      <c r="G87" s="38"/>
      <c r="H87" s="39" t="b">
        <v>0</v>
      </c>
      <c r="I87" s="80" t="s">
        <v>160</v>
      </c>
    </row>
    <row r="88" spans="1:9" s="9" customFormat="1" ht="19.95" customHeight="1">
      <c r="A88" s="18"/>
      <c r="B88" s="38">
        <v>7.5</v>
      </c>
      <c r="C88" s="86" t="s">
        <v>157</v>
      </c>
      <c r="D88" s="87"/>
      <c r="E88" s="87"/>
      <c r="F88" s="87"/>
      <c r="G88" s="87"/>
      <c r="H88" s="87"/>
      <c r="I88" s="87"/>
    </row>
    <row r="89" spans="1:9" s="9" customFormat="1" ht="34.950000000000003" customHeight="1">
      <c r="A89" s="18"/>
      <c r="B89" s="38"/>
      <c r="C89" s="38"/>
      <c r="D89" s="82" t="s">
        <v>156</v>
      </c>
      <c r="E89" s="71" t="s">
        <v>251</v>
      </c>
      <c r="F89" s="38"/>
      <c r="G89" s="38"/>
      <c r="H89" s="39" t="b">
        <v>0</v>
      </c>
      <c r="I89" s="72"/>
    </row>
    <row r="90" spans="1:9" s="9" customFormat="1" ht="34.950000000000003" customHeight="1">
      <c r="A90" s="18"/>
      <c r="B90" s="38"/>
      <c r="C90" s="38"/>
      <c r="D90" s="70" t="s">
        <v>250</v>
      </c>
      <c r="E90" s="70" t="s">
        <v>327</v>
      </c>
      <c r="F90" s="38"/>
      <c r="G90" s="38"/>
      <c r="H90" s="39" t="b">
        <v>0</v>
      </c>
      <c r="I90" s="10"/>
    </row>
    <row r="91" spans="1:9" s="9" customFormat="1" ht="16.2">
      <c r="A91" s="18"/>
      <c r="B91" s="38"/>
      <c r="C91" s="38"/>
      <c r="D91" s="70"/>
      <c r="E91" s="70"/>
      <c r="F91" s="38"/>
      <c r="G91" s="38"/>
      <c r="H91" s="18"/>
      <c r="I91" s="10"/>
    </row>
    <row r="92" spans="1:9" s="9" customFormat="1">
      <c r="B92" s="10"/>
      <c r="C92" s="10"/>
      <c r="D92" s="72"/>
      <c r="E92" s="72"/>
      <c r="F92" s="10"/>
      <c r="G92" s="10"/>
      <c r="I92" s="10"/>
    </row>
    <row r="93" spans="1:9" s="9" customFormat="1">
      <c r="B93" s="10"/>
      <c r="C93" s="10"/>
      <c r="D93" s="72"/>
      <c r="E93" s="72"/>
      <c r="F93" s="10"/>
      <c r="G93" s="10"/>
      <c r="I93" s="10"/>
    </row>
    <row r="94" spans="1:9" s="9" customFormat="1">
      <c r="B94" s="10"/>
      <c r="C94" s="10"/>
      <c r="D94" s="72"/>
      <c r="E94" s="72"/>
      <c r="F94" s="10"/>
      <c r="G94" s="10"/>
      <c r="I94" s="10"/>
    </row>
    <row r="95" spans="1:9" s="9" customFormat="1">
      <c r="B95" s="10"/>
      <c r="C95" s="10"/>
      <c r="D95" s="72"/>
      <c r="E95" s="72"/>
      <c r="F95" s="10"/>
      <c r="G95" s="10"/>
      <c r="I95" s="10"/>
    </row>
    <row r="96" spans="1:9" s="9" customFormat="1">
      <c r="B96" s="10"/>
      <c r="C96" s="10"/>
      <c r="D96" s="72"/>
      <c r="E96" s="72"/>
      <c r="F96" s="10"/>
      <c r="G96" s="10"/>
      <c r="I96" s="10"/>
    </row>
    <row r="97" spans="2:9" s="9" customFormat="1">
      <c r="B97" s="10"/>
      <c r="C97" s="10"/>
      <c r="D97" s="72"/>
      <c r="E97" s="72"/>
      <c r="F97" s="10"/>
      <c r="G97" s="10"/>
      <c r="I97" s="10"/>
    </row>
    <row r="98" spans="2:9" s="9" customFormat="1">
      <c r="B98" s="10"/>
      <c r="C98" s="10"/>
      <c r="D98" s="72"/>
      <c r="E98" s="72"/>
      <c r="F98" s="10"/>
      <c r="G98" s="10"/>
      <c r="I98" s="10"/>
    </row>
    <row r="99" spans="2:9" s="9" customFormat="1">
      <c r="B99" s="10"/>
      <c r="C99" s="10"/>
      <c r="D99" s="72"/>
      <c r="E99" s="72"/>
      <c r="F99" s="10"/>
      <c r="G99" s="10"/>
      <c r="I99" s="10"/>
    </row>
    <row r="100" spans="2:9" s="9" customFormat="1">
      <c r="B100" s="10"/>
      <c r="C100" s="10"/>
      <c r="D100" s="72"/>
      <c r="E100" s="72"/>
      <c r="F100" s="10"/>
      <c r="G100" s="10"/>
      <c r="I100" s="10"/>
    </row>
    <row r="101" spans="2:9" s="9" customFormat="1">
      <c r="B101" s="10"/>
      <c r="C101" s="10"/>
      <c r="D101" s="72"/>
      <c r="E101" s="72"/>
      <c r="F101" s="10"/>
      <c r="G101" s="10"/>
      <c r="I101" s="10"/>
    </row>
    <row r="102" spans="2:9" s="9" customFormat="1">
      <c r="B102" s="10"/>
      <c r="C102" s="10"/>
      <c r="D102" s="72"/>
      <c r="E102" s="72"/>
      <c r="F102" s="10"/>
      <c r="G102" s="10"/>
      <c r="I102" s="10"/>
    </row>
    <row r="103" spans="2:9" s="9" customFormat="1">
      <c r="B103" s="10"/>
      <c r="C103" s="10"/>
      <c r="D103" s="72"/>
      <c r="E103" s="72"/>
      <c r="F103" s="10"/>
      <c r="G103" s="10"/>
      <c r="I103" s="10"/>
    </row>
    <row r="104" spans="2:9" s="9" customFormat="1">
      <c r="B104" s="10"/>
      <c r="C104" s="10"/>
      <c r="D104" s="72"/>
      <c r="E104" s="72"/>
      <c r="F104" s="10"/>
      <c r="G104" s="10"/>
      <c r="I104" s="10"/>
    </row>
    <row r="105" spans="2:9" s="9" customFormat="1">
      <c r="B105" s="10"/>
      <c r="C105" s="10"/>
      <c r="D105" s="72"/>
      <c r="E105" s="72"/>
      <c r="F105" s="10"/>
      <c r="G105" s="10"/>
      <c r="I105" s="10"/>
    </row>
    <row r="106" spans="2:9" s="9" customFormat="1">
      <c r="B106" s="10"/>
      <c r="C106" s="10"/>
      <c r="D106" s="72"/>
      <c r="E106" s="72"/>
      <c r="F106" s="10"/>
      <c r="G106" s="10"/>
      <c r="I106" s="10"/>
    </row>
    <row r="107" spans="2:9" s="9" customFormat="1">
      <c r="B107" s="10"/>
      <c r="C107" s="10"/>
      <c r="D107" s="72"/>
      <c r="E107" s="72"/>
      <c r="F107" s="10"/>
      <c r="G107" s="10"/>
      <c r="I107" s="10"/>
    </row>
    <row r="108" spans="2:9" s="9" customFormat="1">
      <c r="B108" s="10"/>
      <c r="C108" s="10"/>
      <c r="D108" s="72"/>
      <c r="E108" s="72"/>
      <c r="F108" s="10"/>
      <c r="G108" s="10"/>
      <c r="I108" s="10"/>
    </row>
    <row r="109" spans="2:9" s="9" customFormat="1">
      <c r="B109" s="10"/>
      <c r="C109" s="10"/>
      <c r="D109" s="72"/>
      <c r="E109" s="72"/>
      <c r="F109" s="10"/>
      <c r="G109" s="10"/>
      <c r="I109" s="10"/>
    </row>
    <row r="110" spans="2:9" s="9" customFormat="1">
      <c r="B110" s="10"/>
      <c r="C110" s="10"/>
      <c r="D110" s="72"/>
      <c r="E110" s="72"/>
      <c r="F110" s="10"/>
      <c r="G110" s="10"/>
      <c r="I110" s="10"/>
    </row>
    <row r="111" spans="2:9" s="9" customFormat="1">
      <c r="B111" s="10"/>
      <c r="C111" s="10"/>
      <c r="D111" s="72"/>
      <c r="E111" s="72"/>
      <c r="F111" s="10"/>
      <c r="G111" s="10"/>
      <c r="I111" s="10"/>
    </row>
    <row r="112" spans="2:9" s="9" customFormat="1">
      <c r="B112" s="10"/>
      <c r="C112" s="10"/>
      <c r="D112" s="72"/>
      <c r="E112" s="72"/>
      <c r="F112" s="10"/>
      <c r="G112" s="10"/>
      <c r="I112" s="10"/>
    </row>
    <row r="113" spans="2:9" s="9" customFormat="1">
      <c r="B113" s="10"/>
      <c r="C113" s="10"/>
      <c r="D113" s="72"/>
      <c r="E113" s="72"/>
      <c r="F113" s="10"/>
      <c r="G113" s="10"/>
      <c r="I113" s="10"/>
    </row>
    <row r="114" spans="2:9" s="9" customFormat="1">
      <c r="B114" s="10"/>
      <c r="C114" s="10"/>
      <c r="D114" s="72"/>
      <c r="E114" s="72"/>
      <c r="F114" s="10"/>
      <c r="G114" s="10"/>
      <c r="I114" s="10"/>
    </row>
    <row r="115" spans="2:9" s="9" customFormat="1">
      <c r="B115" s="10"/>
      <c r="C115" s="10"/>
      <c r="D115" s="72"/>
      <c r="E115" s="72"/>
      <c r="F115" s="10"/>
      <c r="G115" s="10"/>
      <c r="I115" s="10"/>
    </row>
    <row r="116" spans="2:9" s="9" customFormat="1">
      <c r="B116" s="10"/>
      <c r="C116" s="10"/>
      <c r="D116" s="72"/>
      <c r="E116" s="72"/>
      <c r="F116" s="10"/>
      <c r="G116" s="10"/>
      <c r="I116" s="10"/>
    </row>
    <row r="117" spans="2:9" s="9" customFormat="1">
      <c r="B117" s="10"/>
      <c r="C117" s="10"/>
      <c r="D117" s="72"/>
      <c r="E117" s="72"/>
      <c r="F117" s="10"/>
      <c r="G117" s="10"/>
      <c r="I117" s="10"/>
    </row>
    <row r="118" spans="2:9" s="9" customFormat="1">
      <c r="B118" s="10"/>
      <c r="C118" s="10"/>
      <c r="D118" s="72"/>
      <c r="E118" s="72"/>
      <c r="F118" s="10"/>
      <c r="G118" s="10"/>
      <c r="I118" s="10"/>
    </row>
    <row r="119" spans="2:9" s="9" customFormat="1">
      <c r="B119" s="10"/>
      <c r="C119" s="10"/>
      <c r="D119" s="72"/>
      <c r="E119" s="72"/>
      <c r="F119" s="10"/>
      <c r="G119" s="10"/>
      <c r="I119" s="10"/>
    </row>
    <row r="120" spans="2:9" s="9" customFormat="1">
      <c r="B120" s="10"/>
      <c r="C120" s="10"/>
      <c r="D120" s="72"/>
      <c r="E120" s="72"/>
      <c r="F120" s="10"/>
      <c r="G120" s="10"/>
      <c r="I120" s="10"/>
    </row>
    <row r="121" spans="2:9" s="9" customFormat="1">
      <c r="B121" s="10"/>
      <c r="C121" s="10"/>
      <c r="D121" s="72"/>
      <c r="E121" s="72"/>
      <c r="F121" s="10"/>
      <c r="G121" s="10"/>
      <c r="I121" s="10"/>
    </row>
    <row r="122" spans="2:9" s="9" customFormat="1">
      <c r="B122" s="10"/>
      <c r="C122" s="10"/>
      <c r="D122" s="72"/>
      <c r="E122" s="72"/>
      <c r="F122" s="10"/>
      <c r="G122" s="10"/>
      <c r="I122" s="10"/>
    </row>
    <row r="123" spans="2:9" s="9" customFormat="1">
      <c r="B123" s="10"/>
      <c r="C123" s="10"/>
      <c r="D123" s="72"/>
      <c r="E123" s="72"/>
      <c r="F123" s="10"/>
      <c r="G123" s="10"/>
      <c r="I123" s="10"/>
    </row>
    <row r="124" spans="2:9" s="9" customFormat="1">
      <c r="B124" s="10"/>
      <c r="C124" s="10"/>
      <c r="D124" s="72"/>
      <c r="E124" s="72"/>
      <c r="F124" s="10"/>
      <c r="G124" s="10"/>
      <c r="I124" s="10"/>
    </row>
    <row r="125" spans="2:9" s="9" customFormat="1">
      <c r="B125" s="10"/>
      <c r="C125" s="10"/>
      <c r="D125" s="72"/>
      <c r="E125" s="72"/>
      <c r="F125" s="10"/>
      <c r="G125" s="10"/>
      <c r="I125" s="10"/>
    </row>
    <row r="126" spans="2:9" s="9" customFormat="1">
      <c r="B126" s="10"/>
      <c r="C126" s="10"/>
      <c r="D126" s="72"/>
      <c r="E126" s="72"/>
      <c r="F126" s="10"/>
      <c r="G126" s="10"/>
      <c r="I126" s="10"/>
    </row>
    <row r="127" spans="2:9" s="9" customFormat="1">
      <c r="B127" s="10"/>
      <c r="C127" s="10"/>
      <c r="D127" s="72"/>
      <c r="E127" s="72"/>
      <c r="F127" s="10"/>
      <c r="G127" s="10"/>
      <c r="I127" s="10"/>
    </row>
    <row r="128" spans="2:9" s="9" customFormat="1">
      <c r="B128" s="10"/>
      <c r="C128" s="10"/>
      <c r="D128" s="72"/>
      <c r="E128" s="72"/>
      <c r="F128" s="10"/>
      <c r="G128" s="10"/>
      <c r="I128" s="10"/>
    </row>
  </sheetData>
  <mergeCells count="26">
    <mergeCell ref="A1:I1"/>
    <mergeCell ref="C17:I17"/>
    <mergeCell ref="C19:I19"/>
    <mergeCell ref="C21:I21"/>
    <mergeCell ref="C23:I23"/>
    <mergeCell ref="A2:C2"/>
    <mergeCell ref="D2:E2"/>
    <mergeCell ref="B3:I3"/>
    <mergeCell ref="C8:I8"/>
    <mergeCell ref="C12:I12"/>
    <mergeCell ref="B26:I26"/>
    <mergeCell ref="C27:I27"/>
    <mergeCell ref="C30:I30"/>
    <mergeCell ref="C33:I33"/>
    <mergeCell ref="B36:I36"/>
    <mergeCell ref="C37:I37"/>
    <mergeCell ref="B63:I63"/>
    <mergeCell ref="C64:I64"/>
    <mergeCell ref="B69:I69"/>
    <mergeCell ref="B74:I74"/>
    <mergeCell ref="C88:I88"/>
    <mergeCell ref="C75:I75"/>
    <mergeCell ref="C80:I80"/>
    <mergeCell ref="C82:I82"/>
    <mergeCell ref="C84:I84"/>
    <mergeCell ref="C86:I86"/>
  </mergeCells>
  <phoneticPr fontId="1" type="noConversion"/>
  <conditionalFormatting sqref="G5">
    <cfRule type="expression" dxfId="164" priority="80" stopIfTrue="1">
      <formula>$H$5</formula>
    </cfRule>
  </conditionalFormatting>
  <conditionalFormatting sqref="G6">
    <cfRule type="expression" dxfId="163" priority="79">
      <formula>$H$6</formula>
    </cfRule>
  </conditionalFormatting>
  <conditionalFormatting sqref="G7">
    <cfRule type="expression" dxfId="162" priority="78">
      <formula>$H$7</formula>
    </cfRule>
  </conditionalFormatting>
  <conditionalFormatting sqref="G9">
    <cfRule type="expression" dxfId="161" priority="74">
      <formula>$H$9</formula>
    </cfRule>
  </conditionalFormatting>
  <conditionalFormatting sqref="G10">
    <cfRule type="expression" dxfId="160" priority="73">
      <formula>$H$10</formula>
    </cfRule>
  </conditionalFormatting>
  <conditionalFormatting sqref="G11">
    <cfRule type="expression" dxfId="159" priority="72">
      <formula>$H$11</formula>
    </cfRule>
  </conditionalFormatting>
  <conditionalFormatting sqref="G13">
    <cfRule type="expression" dxfId="158" priority="71">
      <formula>$H$13</formula>
    </cfRule>
  </conditionalFormatting>
  <conditionalFormatting sqref="G14">
    <cfRule type="expression" dxfId="157" priority="70">
      <formula>$H$14</formula>
    </cfRule>
  </conditionalFormatting>
  <conditionalFormatting sqref="G15">
    <cfRule type="expression" dxfId="156" priority="69">
      <formula>$H$15</formula>
    </cfRule>
  </conditionalFormatting>
  <conditionalFormatting sqref="G16">
    <cfRule type="expression" dxfId="155" priority="68">
      <formula>$H$16</formula>
    </cfRule>
  </conditionalFormatting>
  <conditionalFormatting sqref="G18">
    <cfRule type="expression" dxfId="154" priority="66">
      <formula>$H$18</formula>
    </cfRule>
    <cfRule type="expression" dxfId="153" priority="67">
      <formula>$H$18</formula>
    </cfRule>
  </conditionalFormatting>
  <conditionalFormatting sqref="G20">
    <cfRule type="expression" dxfId="152" priority="65">
      <formula>$H$20</formula>
    </cfRule>
  </conditionalFormatting>
  <conditionalFormatting sqref="G24">
    <cfRule type="expression" dxfId="151" priority="64">
      <formula>$H$24</formula>
    </cfRule>
  </conditionalFormatting>
  <conditionalFormatting sqref="G25">
    <cfRule type="expression" dxfId="150" priority="63">
      <formula>$H$25</formula>
    </cfRule>
  </conditionalFormatting>
  <conditionalFormatting sqref="G28">
    <cfRule type="expression" dxfId="149" priority="62">
      <formula>$H$28</formula>
    </cfRule>
  </conditionalFormatting>
  <conditionalFormatting sqref="G29">
    <cfRule type="expression" dxfId="148" priority="61">
      <formula>$H$29</formula>
    </cfRule>
  </conditionalFormatting>
  <conditionalFormatting sqref="G32">
    <cfRule type="expression" dxfId="147" priority="60">
      <formula>$H$32</formula>
    </cfRule>
  </conditionalFormatting>
  <conditionalFormatting sqref="G34">
    <cfRule type="expression" dxfId="146" priority="59">
      <formula>$H$34</formula>
    </cfRule>
  </conditionalFormatting>
  <conditionalFormatting sqref="G35">
    <cfRule type="expression" dxfId="145" priority="58">
      <formula>$H$35</formula>
    </cfRule>
  </conditionalFormatting>
  <conditionalFormatting sqref="G38">
    <cfRule type="expression" dxfId="144" priority="56">
      <formula>$H$38</formula>
    </cfRule>
  </conditionalFormatting>
  <conditionalFormatting sqref="G39">
    <cfRule type="expression" dxfId="143" priority="55">
      <formula>$H$39</formula>
    </cfRule>
  </conditionalFormatting>
  <conditionalFormatting sqref="G40">
    <cfRule type="expression" dxfId="142" priority="54">
      <formula>$H$40</formula>
    </cfRule>
  </conditionalFormatting>
  <conditionalFormatting sqref="G41">
    <cfRule type="expression" dxfId="141" priority="53">
      <formula>$H$41</formula>
    </cfRule>
  </conditionalFormatting>
  <conditionalFormatting sqref="G42">
    <cfRule type="expression" dxfId="140" priority="52">
      <formula>$H$42</formula>
    </cfRule>
  </conditionalFormatting>
  <conditionalFormatting sqref="G43">
    <cfRule type="expression" dxfId="139" priority="51">
      <formula>$H$43</formula>
    </cfRule>
  </conditionalFormatting>
  <conditionalFormatting sqref="G44">
    <cfRule type="expression" dxfId="138" priority="50">
      <formula>$H$44</formula>
    </cfRule>
  </conditionalFormatting>
  <conditionalFormatting sqref="G45">
    <cfRule type="expression" dxfId="137" priority="48">
      <formula>$H$45</formula>
    </cfRule>
    <cfRule type="expression" dxfId="136" priority="49">
      <formula>$H$45</formula>
    </cfRule>
  </conditionalFormatting>
  <conditionalFormatting sqref="G46">
    <cfRule type="expression" dxfId="135" priority="47">
      <formula>$H$46</formula>
    </cfRule>
  </conditionalFormatting>
  <conditionalFormatting sqref="G47">
    <cfRule type="expression" dxfId="134" priority="46">
      <formula>$H$47</formula>
    </cfRule>
  </conditionalFormatting>
  <conditionalFormatting sqref="G48">
    <cfRule type="expression" dxfId="133" priority="45">
      <formula>$H$48</formula>
    </cfRule>
  </conditionalFormatting>
  <conditionalFormatting sqref="G49">
    <cfRule type="expression" dxfId="132" priority="44">
      <formula>$H$49</formula>
    </cfRule>
  </conditionalFormatting>
  <conditionalFormatting sqref="G50">
    <cfRule type="expression" dxfId="131" priority="43">
      <formula>$H$50</formula>
    </cfRule>
  </conditionalFormatting>
  <conditionalFormatting sqref="G51">
    <cfRule type="expression" dxfId="130" priority="42">
      <formula>$H$51</formula>
    </cfRule>
  </conditionalFormatting>
  <conditionalFormatting sqref="G52">
    <cfRule type="expression" dxfId="129" priority="39">
      <formula>$H$52</formula>
    </cfRule>
    <cfRule type="expression" priority="40">
      <formula>$H$52</formula>
    </cfRule>
    <cfRule type="colorScale" priority="41">
      <colorScale>
        <cfvo type="min" val="0"/>
        <cfvo type="max" val="0"/>
        <color rgb="FFFF7128"/>
        <color rgb="FFFFEF9C"/>
      </colorScale>
    </cfRule>
  </conditionalFormatting>
  <conditionalFormatting sqref="G53">
    <cfRule type="expression" dxfId="128" priority="37">
      <formula>$H$53</formula>
    </cfRule>
    <cfRule type="expression" priority="38">
      <formula>$H$53</formula>
    </cfRule>
  </conditionalFormatting>
  <conditionalFormatting sqref="G54">
    <cfRule type="expression" dxfId="127" priority="36">
      <formula>$H$54</formula>
    </cfRule>
  </conditionalFormatting>
  <conditionalFormatting sqref="G55">
    <cfRule type="expression" dxfId="126" priority="35">
      <formula>$H$55</formula>
    </cfRule>
  </conditionalFormatting>
  <conditionalFormatting sqref="G56">
    <cfRule type="expression" dxfId="125" priority="34">
      <formula>$H$56</formula>
    </cfRule>
  </conditionalFormatting>
  <conditionalFormatting sqref="G57">
    <cfRule type="expression" dxfId="124" priority="33">
      <formula>$H$57</formula>
    </cfRule>
  </conditionalFormatting>
  <conditionalFormatting sqref="G58">
    <cfRule type="expression" dxfId="123" priority="32">
      <formula>$H$58</formula>
    </cfRule>
  </conditionalFormatting>
  <conditionalFormatting sqref="G59">
    <cfRule type="expression" dxfId="122" priority="31">
      <formula>$H$59</formula>
    </cfRule>
  </conditionalFormatting>
  <conditionalFormatting sqref="G60">
    <cfRule type="expression" dxfId="121" priority="30">
      <formula>$H$60</formula>
    </cfRule>
  </conditionalFormatting>
  <conditionalFormatting sqref="G61">
    <cfRule type="expression" dxfId="120" priority="29">
      <formula>$H$61</formula>
    </cfRule>
  </conditionalFormatting>
  <conditionalFormatting sqref="G62">
    <cfRule type="expression" dxfId="119" priority="28">
      <formula>$H$62</formula>
    </cfRule>
  </conditionalFormatting>
  <conditionalFormatting sqref="G73">
    <cfRule type="expression" dxfId="118" priority="27">
      <formula>$H$73</formula>
    </cfRule>
  </conditionalFormatting>
  <conditionalFormatting sqref="G72">
    <cfRule type="expression" dxfId="117" priority="26">
      <formula>$H$72</formula>
    </cfRule>
  </conditionalFormatting>
  <conditionalFormatting sqref="G71">
    <cfRule type="expression" dxfId="116" priority="25">
      <formula>$H$71</formula>
    </cfRule>
  </conditionalFormatting>
  <conditionalFormatting sqref="G66">
    <cfRule type="expression" dxfId="115" priority="24">
      <formula>$H$66</formula>
    </cfRule>
  </conditionalFormatting>
  <conditionalFormatting sqref="G67">
    <cfRule type="expression" dxfId="114" priority="23">
      <formula>$H$67</formula>
    </cfRule>
  </conditionalFormatting>
  <conditionalFormatting sqref="G78">
    <cfRule type="expression" dxfId="113" priority="19">
      <formula>$H$78</formula>
    </cfRule>
  </conditionalFormatting>
  <conditionalFormatting sqref="G76">
    <cfRule type="expression" dxfId="112" priority="18">
      <formula>$H$76</formula>
    </cfRule>
  </conditionalFormatting>
  <conditionalFormatting sqref="G77">
    <cfRule type="expression" dxfId="111" priority="17">
      <formula>$H$77</formula>
    </cfRule>
  </conditionalFormatting>
  <conditionalFormatting sqref="G81">
    <cfRule type="expression" dxfId="110" priority="16">
      <formula>$H$81</formula>
    </cfRule>
  </conditionalFormatting>
  <conditionalFormatting sqref="G83">
    <cfRule type="expression" dxfId="109" priority="15">
      <formula>$H$83</formula>
    </cfRule>
  </conditionalFormatting>
  <conditionalFormatting sqref="G31">
    <cfRule type="expression" dxfId="108" priority="14">
      <formula>$H$31</formula>
    </cfRule>
  </conditionalFormatting>
  <conditionalFormatting sqref="G68">
    <cfRule type="expression" dxfId="107" priority="12">
      <formula>$H$68</formula>
    </cfRule>
    <cfRule type="expression" dxfId="106" priority="13">
      <formula>$H$68</formula>
    </cfRule>
  </conditionalFormatting>
  <conditionalFormatting sqref="G65">
    <cfRule type="expression" dxfId="105" priority="9">
      <formula>$H$65</formula>
    </cfRule>
  </conditionalFormatting>
  <conditionalFormatting sqref="G85">
    <cfRule type="expression" dxfId="104" priority="7">
      <formula>$H$85</formula>
    </cfRule>
  </conditionalFormatting>
  <conditionalFormatting sqref="G87">
    <cfRule type="expression" dxfId="103" priority="6">
      <formula>$H$87</formula>
    </cfRule>
  </conditionalFormatting>
  <conditionalFormatting sqref="G89">
    <cfRule type="expression" dxfId="102" priority="5">
      <formula>$H$89</formula>
    </cfRule>
  </conditionalFormatting>
  <conditionalFormatting sqref="G22">
    <cfRule type="expression" dxfId="101" priority="2">
      <formula>$H$22</formula>
    </cfRule>
    <cfRule type="expression" dxfId="100" priority="3">
      <formula>$I$22</formula>
    </cfRule>
  </conditionalFormatting>
  <conditionalFormatting sqref="G90">
    <cfRule type="expression" dxfId="99" priority="1">
      <formula>$H$90</formula>
    </cfRule>
  </conditionalFormatting>
  <pageMargins left="0.7" right="0.7" top="0.75" bottom="0.75" header="0.3" footer="0.3"/>
  <pageSetup paperSize="9" orientation="portrait" r:id="rId1"/>
  <ignoredErrors>
    <ignoredError sqref="F50 F4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/>
  </sheetPr>
  <dimension ref="A1:I132"/>
  <sheetViews>
    <sheetView topLeftCell="A16" zoomScaleNormal="100" workbookViewId="0">
      <selection activeCell="F17" sqref="F17"/>
    </sheetView>
  </sheetViews>
  <sheetFormatPr defaultColWidth="9" defaultRowHeight="15.6"/>
  <cols>
    <col min="1" max="1" width="5.77734375" style="1" customWidth="1"/>
    <col min="2" max="3" width="5.77734375" style="5" customWidth="1"/>
    <col min="4" max="4" width="7.77734375" style="73" customWidth="1"/>
    <col min="5" max="5" width="100.77734375" style="73" customWidth="1"/>
    <col min="6" max="6" width="15.77734375" style="5" customWidth="1"/>
    <col min="7" max="7" width="10.77734375" style="1" customWidth="1"/>
    <col min="8" max="8" width="9.6640625" style="1" hidden="1" customWidth="1"/>
    <col min="9" max="9" width="120.77734375" style="1" customWidth="1"/>
    <col min="10" max="16384" width="9" style="1"/>
  </cols>
  <sheetData>
    <row r="1" spans="1:9" ht="27.75" customHeight="1">
      <c r="A1" s="90" t="s">
        <v>168</v>
      </c>
      <c r="B1" s="87"/>
      <c r="C1" s="87"/>
      <c r="D1" s="87"/>
      <c r="E1" s="87"/>
      <c r="F1" s="87"/>
      <c r="G1" s="87"/>
      <c r="H1" s="87"/>
      <c r="I1" s="87"/>
    </row>
    <row r="2" spans="1:9" s="2" customFormat="1" ht="16.2">
      <c r="A2" s="91" t="s">
        <v>1</v>
      </c>
      <c r="B2" s="92"/>
      <c r="C2" s="92"/>
      <c r="D2" s="93" t="s">
        <v>0</v>
      </c>
      <c r="E2" s="92"/>
      <c r="F2" s="75" t="s">
        <v>45</v>
      </c>
      <c r="G2" s="35" t="s">
        <v>77</v>
      </c>
      <c r="H2" s="35"/>
      <c r="I2" s="35" t="s">
        <v>14</v>
      </c>
    </row>
    <row r="3" spans="1:9" s="3" customFormat="1" ht="19.95" customHeight="1">
      <c r="A3" s="31">
        <v>1</v>
      </c>
      <c r="B3" s="89" t="s">
        <v>238</v>
      </c>
      <c r="C3" s="87"/>
      <c r="D3" s="87"/>
      <c r="E3" s="87"/>
      <c r="F3" s="87"/>
      <c r="G3" s="87"/>
      <c r="H3" s="87"/>
      <c r="I3" s="87"/>
    </row>
    <row r="4" spans="1:9" ht="19.95" customHeight="1">
      <c r="A4" s="17"/>
      <c r="B4" s="67">
        <v>1.1000000000000001</v>
      </c>
      <c r="C4" s="88" t="s">
        <v>46</v>
      </c>
      <c r="D4" s="87"/>
      <c r="E4" s="87"/>
      <c r="F4" s="87"/>
      <c r="G4" s="87"/>
      <c r="H4" s="87"/>
      <c r="I4" s="87"/>
    </row>
    <row r="5" spans="1:9" ht="34.950000000000003" customHeight="1">
      <c r="A5" s="17"/>
      <c r="B5" s="23"/>
      <c r="C5" s="23"/>
      <c r="D5" s="74" t="s">
        <v>4</v>
      </c>
      <c r="E5" s="66" t="s">
        <v>304</v>
      </c>
      <c r="F5" s="76" t="str">
        <f>HYPERLINK("[OPL2500 HW Design check list_V2.0.xlsx]OPL2500S_Ref_Circuit!A1","Ref 2")</f>
        <v>Ref 2</v>
      </c>
      <c r="G5" s="20"/>
      <c r="H5" s="19" t="b">
        <v>0</v>
      </c>
      <c r="I5" s="17"/>
    </row>
    <row r="6" spans="1:9" ht="34.950000000000003" customHeight="1">
      <c r="A6" s="17"/>
      <c r="B6" s="23"/>
      <c r="C6" s="23"/>
      <c r="D6" s="67" t="s">
        <v>170</v>
      </c>
      <c r="E6" s="67" t="s">
        <v>302</v>
      </c>
      <c r="F6" s="77"/>
      <c r="G6" s="20"/>
      <c r="H6" s="19" t="b">
        <v>0</v>
      </c>
      <c r="I6" s="17"/>
    </row>
    <row r="7" spans="1:9" ht="34.950000000000003" customHeight="1">
      <c r="A7" s="17"/>
      <c r="B7" s="23"/>
      <c r="C7" s="23"/>
      <c r="D7" s="67" t="s">
        <v>171</v>
      </c>
      <c r="E7" s="66" t="s">
        <v>200</v>
      </c>
      <c r="F7" s="76"/>
      <c r="G7" s="20"/>
      <c r="H7" s="19" t="b">
        <v>0</v>
      </c>
      <c r="I7" s="17" t="s">
        <v>230</v>
      </c>
    </row>
    <row r="8" spans="1:9" ht="19.95" customHeight="1">
      <c r="A8" s="17"/>
      <c r="B8" s="67">
        <v>1.2</v>
      </c>
      <c r="C8" s="88" t="s">
        <v>52</v>
      </c>
      <c r="D8" s="87"/>
      <c r="E8" s="87"/>
      <c r="F8" s="87"/>
      <c r="G8" s="87"/>
      <c r="H8" s="87"/>
      <c r="I8" s="87"/>
    </row>
    <row r="9" spans="1:9" ht="34.950000000000003" customHeight="1">
      <c r="A9" s="17"/>
      <c r="B9" s="23"/>
      <c r="C9" s="23"/>
      <c r="D9" s="67" t="s">
        <v>5</v>
      </c>
      <c r="E9" s="66" t="s">
        <v>255</v>
      </c>
      <c r="F9" s="76" t="str">
        <f>HYPERLINK("[OPL2500 HW Design check list_V2.0.xlsx]Ref!A1","Ref 3")</f>
        <v>Ref 3</v>
      </c>
      <c r="G9" s="20"/>
      <c r="H9" s="19" t="b">
        <v>0</v>
      </c>
      <c r="I9" s="17"/>
    </row>
    <row r="10" spans="1:9" ht="34.950000000000003" customHeight="1">
      <c r="A10" s="17"/>
      <c r="B10" s="23"/>
      <c r="C10" s="23"/>
      <c r="D10" s="67" t="s">
        <v>49</v>
      </c>
      <c r="E10" s="67" t="s">
        <v>172</v>
      </c>
      <c r="F10" s="77"/>
      <c r="G10" s="20"/>
      <c r="H10" s="19" t="b">
        <v>0</v>
      </c>
      <c r="I10" s="17"/>
    </row>
    <row r="11" spans="1:9" ht="34.950000000000003" customHeight="1">
      <c r="A11" s="17"/>
      <c r="B11" s="23"/>
      <c r="C11" s="23"/>
      <c r="D11" s="67" t="s">
        <v>50</v>
      </c>
      <c r="E11" s="67" t="s">
        <v>241</v>
      </c>
      <c r="F11" s="76" t="str">
        <f>HYPERLINK("[OPL2500 HW Design check list_V2.0.xlsx]Ref!A1","Ref 3")</f>
        <v>Ref 3</v>
      </c>
      <c r="G11" s="20"/>
      <c r="H11" s="19" t="b">
        <v>0</v>
      </c>
      <c r="I11" s="17"/>
    </row>
    <row r="12" spans="1:9" ht="19.95" customHeight="1">
      <c r="A12" s="17"/>
      <c r="B12" s="67">
        <v>1.3</v>
      </c>
      <c r="C12" s="88" t="s">
        <v>62</v>
      </c>
      <c r="D12" s="87"/>
      <c r="E12" s="87"/>
      <c r="F12" s="87"/>
      <c r="G12" s="87"/>
      <c r="H12" s="87"/>
      <c r="I12" s="87"/>
    </row>
    <row r="13" spans="1:9" ht="34.950000000000003" customHeight="1">
      <c r="A13" s="17"/>
      <c r="B13" s="23"/>
      <c r="C13" s="23"/>
      <c r="D13" s="67" t="s">
        <v>6</v>
      </c>
      <c r="E13" s="67" t="s">
        <v>173</v>
      </c>
      <c r="F13" s="76" t="str">
        <f>HYPERLINK("[OPL2500 HW Design check list_V2.0.xlsx]OPL2500S_Ref_Circuit!A1","Ref 2")</f>
        <v>Ref 2</v>
      </c>
      <c r="G13" s="20"/>
      <c r="H13" s="19" t="b">
        <v>0</v>
      </c>
      <c r="I13" s="17"/>
    </row>
    <row r="14" spans="1:9" ht="34.950000000000003" customHeight="1">
      <c r="A14" s="17"/>
      <c r="B14" s="23"/>
      <c r="C14" s="23"/>
      <c r="D14" s="67" t="s">
        <v>7</v>
      </c>
      <c r="E14" s="67" t="s">
        <v>229</v>
      </c>
      <c r="F14" s="76" t="str">
        <f>HYPERLINK("[OPL2500 HW Design check list_V2.0.xlsx]Ref!A32","Ref 34")</f>
        <v>Ref 34</v>
      </c>
      <c r="G14" s="20"/>
      <c r="H14" s="19" t="b">
        <v>0</v>
      </c>
      <c r="I14" s="17"/>
    </row>
    <row r="15" spans="1:9" ht="34.950000000000003" customHeight="1">
      <c r="A15" s="17"/>
      <c r="B15" s="23"/>
      <c r="C15" s="23"/>
      <c r="D15" s="67" t="s">
        <v>161</v>
      </c>
      <c r="E15" s="67" t="s">
        <v>256</v>
      </c>
      <c r="F15" s="23"/>
      <c r="G15" s="20"/>
      <c r="H15" s="19" t="b">
        <v>0</v>
      </c>
      <c r="I15" s="17"/>
    </row>
    <row r="16" spans="1:9" ht="19.95" customHeight="1">
      <c r="A16" s="17"/>
      <c r="B16" s="67">
        <v>1.4</v>
      </c>
      <c r="C16" s="88" t="s">
        <v>53</v>
      </c>
      <c r="D16" s="87"/>
      <c r="E16" s="87"/>
      <c r="F16" s="87"/>
      <c r="G16" s="87"/>
      <c r="H16" s="87"/>
      <c r="I16" s="87"/>
    </row>
    <row r="17" spans="1:9" ht="34.950000000000003" customHeight="1">
      <c r="A17" s="17"/>
      <c r="B17" s="23"/>
      <c r="C17" s="23"/>
      <c r="D17" s="67" t="s">
        <v>179</v>
      </c>
      <c r="E17" s="67" t="s">
        <v>297</v>
      </c>
      <c r="F17" s="76" t="str">
        <f>HYPERLINK("[OPL2500 HW Design check list_V2.0.xlsx]Ref!A2","Ref 4")</f>
        <v>Ref 4</v>
      </c>
      <c r="G17" s="20"/>
      <c r="H17" s="19" t="b">
        <v>0</v>
      </c>
      <c r="I17" s="17"/>
    </row>
    <row r="18" spans="1:9" ht="34.950000000000003" customHeight="1">
      <c r="A18" s="17"/>
      <c r="B18" s="23"/>
      <c r="C18" s="23"/>
      <c r="D18" s="67" t="s">
        <v>180</v>
      </c>
      <c r="E18" s="67" t="s">
        <v>174</v>
      </c>
      <c r="F18" s="76" t="str">
        <f>HYPERLINK("[OPL2500 HW Design check list_V2.0.xlsx]Ref!A3","Ref 5")</f>
        <v>Ref 5</v>
      </c>
      <c r="G18" s="20"/>
      <c r="H18" s="19" t="b">
        <v>0</v>
      </c>
      <c r="I18" s="17"/>
    </row>
    <row r="19" spans="1:9" ht="34.950000000000003" customHeight="1">
      <c r="A19" s="17"/>
      <c r="B19" s="23"/>
      <c r="C19" s="23"/>
      <c r="D19" s="67" t="s">
        <v>181</v>
      </c>
      <c r="E19" s="67" t="s">
        <v>257</v>
      </c>
      <c r="F19" s="76" t="str">
        <f>HYPERLINK("[OPL2500 HW Design check list_V2.0.xlsx]Ref!A3","Ref 5")</f>
        <v>Ref 5</v>
      </c>
      <c r="G19" s="20"/>
      <c r="H19" s="19" t="b">
        <v>0</v>
      </c>
      <c r="I19" s="17"/>
    </row>
    <row r="20" spans="1:9" ht="34.950000000000003" customHeight="1">
      <c r="A20" s="17"/>
      <c r="B20" s="23"/>
      <c r="C20" s="23"/>
      <c r="D20" s="67" t="s">
        <v>182</v>
      </c>
      <c r="E20" s="67" t="s">
        <v>202</v>
      </c>
      <c r="F20" s="76" t="str">
        <f>HYPERLINK("[OPL2500 HW Design check list_V2.0.xlsx]Ref!A3","Ref 5")</f>
        <v>Ref 5</v>
      </c>
      <c r="G20" s="20"/>
      <c r="H20" s="19" t="b">
        <v>0</v>
      </c>
      <c r="I20" s="17"/>
    </row>
    <row r="21" spans="1:9" ht="19.95" customHeight="1">
      <c r="A21" s="17"/>
      <c r="B21" s="67">
        <v>1.5</v>
      </c>
      <c r="C21" s="88" t="s">
        <v>184</v>
      </c>
      <c r="D21" s="87"/>
      <c r="E21" s="87"/>
      <c r="F21" s="87"/>
      <c r="G21" s="87"/>
      <c r="H21" s="87"/>
      <c r="I21" s="87"/>
    </row>
    <row r="22" spans="1:9" ht="34.950000000000003" customHeight="1">
      <c r="A22" s="17"/>
      <c r="B22" s="23"/>
      <c r="C22" s="23"/>
      <c r="D22" s="67" t="s">
        <v>8</v>
      </c>
      <c r="E22" s="67" t="s">
        <v>175</v>
      </c>
      <c r="F22" s="76" t="str">
        <f>HYPERLINK("[OPL2500 HW Design check list_V2.0.xlsx]OPL2500S_Ref_Circuit!A1","Ref 2")</f>
        <v>Ref 2</v>
      </c>
      <c r="G22" s="20"/>
      <c r="H22" s="19" t="b">
        <v>0</v>
      </c>
      <c r="I22" s="17"/>
    </row>
    <row r="23" spans="1:9" ht="19.95" customHeight="1">
      <c r="A23" s="17"/>
      <c r="B23" s="67">
        <v>1.6</v>
      </c>
      <c r="C23" s="88" t="s">
        <v>183</v>
      </c>
      <c r="D23" s="87"/>
      <c r="E23" s="87"/>
      <c r="F23" s="87"/>
      <c r="G23" s="87"/>
      <c r="H23" s="87"/>
      <c r="I23" s="87"/>
    </row>
    <row r="24" spans="1:9" ht="34.950000000000003" customHeight="1">
      <c r="A24" s="17"/>
      <c r="B24" s="23"/>
      <c r="C24" s="23"/>
      <c r="D24" s="67" t="s">
        <v>9</v>
      </c>
      <c r="E24" s="67" t="s">
        <v>176</v>
      </c>
      <c r="F24" s="76" t="str">
        <f>HYPERLINK("[OPL2500 HW Design check list_V2.0.xlsx]OPL2500S_Ref_Circuit!A1","Ref 2")</f>
        <v>Ref 2</v>
      </c>
      <c r="G24" s="20"/>
      <c r="H24" s="19" t="b">
        <v>0</v>
      </c>
      <c r="I24" s="17"/>
    </row>
    <row r="25" spans="1:9" ht="19.95" customHeight="1">
      <c r="A25" s="17"/>
      <c r="B25" s="23">
        <v>1.7</v>
      </c>
      <c r="C25" s="88" t="s">
        <v>158</v>
      </c>
      <c r="D25" s="87"/>
      <c r="E25" s="87"/>
      <c r="F25" s="87"/>
      <c r="G25" s="87"/>
      <c r="H25" s="87"/>
      <c r="I25" s="87"/>
    </row>
    <row r="26" spans="1:9" ht="34.950000000000003" customHeight="1">
      <c r="A26" s="17"/>
      <c r="B26" s="23"/>
      <c r="C26" s="23"/>
      <c r="D26" s="67" t="s">
        <v>159</v>
      </c>
      <c r="E26" s="67" t="s">
        <v>258</v>
      </c>
      <c r="F26" s="76" t="str">
        <f>HYPERLINK("[OPL2500 HW Design check list_V2.0.xlsx]OPL2500S_Ref_Circuit!A1","Ref 2")</f>
        <v>Ref 2</v>
      </c>
      <c r="G26" s="20"/>
      <c r="H26" s="19" t="b">
        <v>0</v>
      </c>
      <c r="I26" s="17"/>
    </row>
    <row r="27" spans="1:9" ht="19.95" customHeight="1">
      <c r="A27" s="17"/>
      <c r="B27" s="23">
        <v>1.8</v>
      </c>
      <c r="C27" s="88" t="s">
        <v>42</v>
      </c>
      <c r="D27" s="87"/>
      <c r="E27" s="87"/>
      <c r="F27" s="87"/>
      <c r="G27" s="87"/>
      <c r="H27" s="87"/>
      <c r="I27" s="87"/>
    </row>
    <row r="28" spans="1:9" ht="34.950000000000003" customHeight="1">
      <c r="A28" s="17"/>
      <c r="B28" s="23"/>
      <c r="C28" s="23"/>
      <c r="D28" s="67" t="s">
        <v>43</v>
      </c>
      <c r="E28" s="67" t="s">
        <v>177</v>
      </c>
      <c r="F28" s="76" t="str">
        <f>HYPERLINK("[OPL2500 HW Design check list_V2.0.xlsx]OPL2500S_Ref_Circuit!A1","Ref 2")</f>
        <v>Ref 2</v>
      </c>
      <c r="G28" s="20"/>
      <c r="H28" s="19" t="b">
        <v>0</v>
      </c>
      <c r="I28" s="17"/>
    </row>
    <row r="29" spans="1:9" ht="34.950000000000003" customHeight="1">
      <c r="A29" s="17"/>
      <c r="B29" s="23"/>
      <c r="C29" s="23"/>
      <c r="D29" s="67" t="s">
        <v>44</v>
      </c>
      <c r="E29" s="67" t="s">
        <v>178</v>
      </c>
      <c r="F29" s="23"/>
      <c r="G29" s="20"/>
      <c r="H29" s="19" t="b">
        <v>0</v>
      </c>
      <c r="I29" s="17"/>
    </row>
    <row r="30" spans="1:9" s="3" customFormat="1" ht="19.95" customHeight="1">
      <c r="A30" s="31">
        <v>2</v>
      </c>
      <c r="B30" s="89" t="s">
        <v>239</v>
      </c>
      <c r="C30" s="87"/>
      <c r="D30" s="87"/>
      <c r="E30" s="87"/>
      <c r="F30" s="87"/>
      <c r="G30" s="87"/>
      <c r="H30" s="87"/>
      <c r="I30" s="87"/>
    </row>
    <row r="31" spans="1:9" ht="19.95" customHeight="1">
      <c r="A31" s="17"/>
      <c r="B31" s="67">
        <v>2.1</v>
      </c>
      <c r="C31" s="88" t="s">
        <v>12</v>
      </c>
      <c r="D31" s="87"/>
      <c r="E31" s="87"/>
      <c r="F31" s="87"/>
      <c r="G31" s="87"/>
      <c r="H31" s="87"/>
      <c r="I31" s="87"/>
    </row>
    <row r="32" spans="1:9" ht="32.4">
      <c r="A32" s="17"/>
      <c r="B32" s="23"/>
      <c r="C32" s="23"/>
      <c r="D32" s="67" t="s">
        <v>10</v>
      </c>
      <c r="E32" s="67" t="s">
        <v>195</v>
      </c>
      <c r="F32" s="76" t="str">
        <f>HYPERLINK("[OPL2500 HW Design check list_V2.0.xlsx]Ref!A4","Ref 6")</f>
        <v>Ref 6</v>
      </c>
      <c r="G32" s="17"/>
      <c r="H32" s="19" t="b">
        <v>0</v>
      </c>
      <c r="I32" s="17"/>
    </row>
    <row r="33" spans="1:9" ht="34.950000000000003" customHeight="1">
      <c r="A33" s="17"/>
      <c r="B33" s="23"/>
      <c r="C33" s="23"/>
      <c r="D33" s="67" t="s">
        <v>11</v>
      </c>
      <c r="E33" s="67" t="s">
        <v>210</v>
      </c>
      <c r="F33" s="76" t="str">
        <f>HYPERLINK("[OPL2500 HW Design check list_V2.0.xlsx]Ref!A5","Ref 7")</f>
        <v>Ref 7</v>
      </c>
      <c r="G33" s="20"/>
      <c r="H33" s="19" t="b">
        <v>0</v>
      </c>
      <c r="I33" s="67" t="s">
        <v>283</v>
      </c>
    </row>
    <row r="34" spans="1:9" ht="19.95" customHeight="1">
      <c r="A34" s="17"/>
      <c r="B34" s="67">
        <v>2.2000000000000002</v>
      </c>
      <c r="C34" s="88" t="s">
        <v>2</v>
      </c>
      <c r="D34" s="87"/>
      <c r="E34" s="87"/>
      <c r="F34" s="87"/>
      <c r="G34" s="87"/>
      <c r="H34" s="87"/>
      <c r="I34" s="87"/>
    </row>
    <row r="35" spans="1:9" ht="34.950000000000003" customHeight="1">
      <c r="A35" s="17"/>
      <c r="B35" s="67"/>
      <c r="C35" s="23"/>
      <c r="D35" s="67" t="s">
        <v>13</v>
      </c>
      <c r="E35" s="67" t="s">
        <v>196</v>
      </c>
      <c r="F35" s="23"/>
      <c r="G35" s="20"/>
      <c r="H35" s="19" t="b">
        <v>0</v>
      </c>
      <c r="I35" s="69" t="s">
        <v>301</v>
      </c>
    </row>
    <row r="36" spans="1:9" ht="34.950000000000003" customHeight="1">
      <c r="A36" s="17"/>
      <c r="B36" s="23"/>
      <c r="C36" s="23"/>
      <c r="D36" s="67" t="s">
        <v>107</v>
      </c>
      <c r="E36" s="67" t="s">
        <v>209</v>
      </c>
      <c r="F36" s="76" t="str">
        <f>HYPERLINK("[OPL2500 HW Design check list_V2.0.xlsx]Ref!A6","Ref 8")</f>
        <v>Ref 8</v>
      </c>
      <c r="G36" s="17"/>
      <c r="H36" s="19" t="b">
        <v>0</v>
      </c>
      <c r="I36" s="67" t="s">
        <v>284</v>
      </c>
    </row>
    <row r="37" spans="1:9" ht="19.95" customHeight="1">
      <c r="A37" s="17"/>
      <c r="B37" s="67">
        <v>2.2999999999999998</v>
      </c>
      <c r="C37" s="88" t="s">
        <v>3</v>
      </c>
      <c r="D37" s="87"/>
      <c r="E37" s="87"/>
      <c r="F37" s="87"/>
      <c r="G37" s="87"/>
      <c r="H37" s="87"/>
      <c r="I37" s="87"/>
    </row>
    <row r="38" spans="1:9" ht="34.950000000000003" customHeight="1">
      <c r="A38" s="17"/>
      <c r="B38" s="23"/>
      <c r="C38" s="23"/>
      <c r="D38" s="67" t="s">
        <v>15</v>
      </c>
      <c r="E38" s="67" t="s">
        <v>248</v>
      </c>
      <c r="F38" s="76" t="str">
        <f>HYPERLINK("[OPL2500 HW Design check list_V2.0.xlsx]Ref!A7","Ref 9")</f>
        <v>Ref 9</v>
      </c>
      <c r="G38" s="20"/>
      <c r="H38" s="19" t="b">
        <v>0</v>
      </c>
      <c r="I38" s="17"/>
    </row>
    <row r="39" spans="1:9" ht="34.950000000000003" customHeight="1">
      <c r="A39" s="17"/>
      <c r="B39" s="23"/>
      <c r="C39" s="23"/>
      <c r="D39" s="67" t="s">
        <v>16</v>
      </c>
      <c r="E39" s="67" t="s">
        <v>249</v>
      </c>
      <c r="F39" s="76" t="str">
        <f>HYPERLINK("[OPL2500 HW Design check list_V2.0.xlsx]Ref!A8","Ref 10")</f>
        <v>Ref 10</v>
      </c>
      <c r="G39" s="20"/>
      <c r="H39" s="19" t="b">
        <v>0</v>
      </c>
      <c r="I39" s="25" t="s">
        <v>197</v>
      </c>
    </row>
    <row r="40" spans="1:9" s="3" customFormat="1" ht="19.95" customHeight="1">
      <c r="A40" s="31">
        <v>3</v>
      </c>
      <c r="B40" s="89" t="s">
        <v>240</v>
      </c>
      <c r="C40" s="87"/>
      <c r="D40" s="87"/>
      <c r="E40" s="87"/>
      <c r="F40" s="87"/>
      <c r="G40" s="87"/>
      <c r="H40" s="87"/>
      <c r="I40" s="87"/>
    </row>
    <row r="41" spans="1:9" ht="34.950000000000003" customHeight="1">
      <c r="A41" s="17"/>
      <c r="B41" s="67">
        <v>3.1</v>
      </c>
      <c r="C41" s="88" t="s">
        <v>237</v>
      </c>
      <c r="D41" s="87"/>
      <c r="E41" s="87"/>
      <c r="F41" s="87"/>
      <c r="G41" s="87"/>
      <c r="H41" s="87"/>
      <c r="I41" s="87"/>
    </row>
    <row r="42" spans="1:9" ht="34.950000000000003" customHeight="1">
      <c r="A42" s="17"/>
      <c r="B42" s="23"/>
      <c r="C42" s="23"/>
      <c r="D42" s="69" t="s">
        <v>17</v>
      </c>
      <c r="E42" s="69" t="s">
        <v>223</v>
      </c>
      <c r="F42" s="23"/>
      <c r="G42" s="17"/>
      <c r="H42" s="19" t="b">
        <v>0</v>
      </c>
      <c r="I42" s="17" t="s">
        <v>211</v>
      </c>
    </row>
    <row r="43" spans="1:9" ht="34.950000000000003" customHeight="1">
      <c r="A43" s="17"/>
      <c r="B43" s="23"/>
      <c r="C43" s="23"/>
      <c r="D43" s="67" t="s">
        <v>18</v>
      </c>
      <c r="E43" s="67" t="s">
        <v>264</v>
      </c>
      <c r="F43" s="23"/>
      <c r="G43" s="17"/>
      <c r="H43" s="19" t="b">
        <v>0</v>
      </c>
      <c r="I43" s="17"/>
    </row>
    <row r="44" spans="1:9" ht="34.950000000000003" customHeight="1">
      <c r="A44" s="17"/>
      <c r="B44" s="23"/>
      <c r="C44" s="23"/>
      <c r="D44" s="69" t="s">
        <v>19</v>
      </c>
      <c r="E44" s="69" t="s">
        <v>224</v>
      </c>
      <c r="F44" s="23"/>
      <c r="G44" s="17"/>
      <c r="H44" s="19" t="b">
        <v>0</v>
      </c>
      <c r="I44" s="17" t="s">
        <v>212</v>
      </c>
    </row>
    <row r="45" spans="1:9" ht="34.950000000000003" customHeight="1">
      <c r="A45" s="17"/>
      <c r="B45" s="23"/>
      <c r="C45" s="23"/>
      <c r="D45" s="67" t="s">
        <v>20</v>
      </c>
      <c r="E45" s="67" t="s">
        <v>274</v>
      </c>
      <c r="F45" s="23"/>
      <c r="G45" s="17"/>
      <c r="H45" s="19" t="b">
        <v>0</v>
      </c>
      <c r="I45" s="17"/>
    </row>
    <row r="46" spans="1:9" ht="34.950000000000003" customHeight="1">
      <c r="A46" s="17"/>
      <c r="B46" s="23"/>
      <c r="C46" s="23"/>
      <c r="D46" s="67" t="s">
        <v>21</v>
      </c>
      <c r="E46" s="67" t="s">
        <v>275</v>
      </c>
      <c r="F46" s="23"/>
      <c r="G46" s="17"/>
      <c r="H46" s="19" t="b">
        <v>0</v>
      </c>
      <c r="I46" s="17"/>
    </row>
    <row r="47" spans="1:9" ht="34.950000000000003" customHeight="1">
      <c r="A47" s="17"/>
      <c r="B47" s="23"/>
      <c r="C47" s="23"/>
      <c r="D47" s="67" t="s">
        <v>22</v>
      </c>
      <c r="E47" s="67" t="s">
        <v>276</v>
      </c>
      <c r="F47" s="23"/>
      <c r="G47" s="17"/>
      <c r="H47" s="19" t="b">
        <v>0</v>
      </c>
      <c r="I47" s="17"/>
    </row>
    <row r="48" spans="1:9" ht="34.950000000000003" customHeight="1">
      <c r="A48" s="17"/>
      <c r="B48" s="23"/>
      <c r="C48" s="23"/>
      <c r="D48" s="67" t="s">
        <v>23</v>
      </c>
      <c r="E48" s="69" t="s">
        <v>285</v>
      </c>
      <c r="F48" s="23"/>
      <c r="G48" s="17"/>
      <c r="H48" s="19" t="b">
        <v>0</v>
      </c>
      <c r="I48" s="17" t="s">
        <v>217</v>
      </c>
    </row>
    <row r="49" spans="1:9" ht="34.950000000000003" customHeight="1">
      <c r="A49" s="17"/>
      <c r="B49" s="23"/>
      <c r="C49" s="23"/>
      <c r="D49" s="67" t="s">
        <v>24</v>
      </c>
      <c r="E49" s="67" t="s">
        <v>261</v>
      </c>
      <c r="F49" s="23"/>
      <c r="G49" s="17"/>
      <c r="H49" s="19" t="b">
        <v>0</v>
      </c>
      <c r="I49" s="17"/>
    </row>
    <row r="50" spans="1:9" ht="34.950000000000003" customHeight="1">
      <c r="A50" s="17"/>
      <c r="B50" s="23"/>
      <c r="C50" s="23"/>
      <c r="D50" s="67" t="s">
        <v>25</v>
      </c>
      <c r="E50" s="67" t="s">
        <v>262</v>
      </c>
      <c r="F50" s="23"/>
      <c r="G50" s="17"/>
      <c r="H50" s="19" t="b">
        <v>0</v>
      </c>
      <c r="I50" s="17"/>
    </row>
    <row r="51" spans="1:9" ht="34.950000000000003" customHeight="1">
      <c r="A51" s="17"/>
      <c r="B51" s="23"/>
      <c r="C51" s="23"/>
      <c r="D51" s="67" t="s">
        <v>26</v>
      </c>
      <c r="E51" s="67" t="s">
        <v>263</v>
      </c>
      <c r="F51" s="23"/>
      <c r="G51" s="17"/>
      <c r="H51" s="19" t="b">
        <v>0</v>
      </c>
      <c r="I51" s="17"/>
    </row>
    <row r="52" spans="1:9" ht="34.950000000000003" customHeight="1">
      <c r="A52" s="17"/>
      <c r="B52" s="23"/>
      <c r="C52" s="23"/>
      <c r="D52" s="69" t="s">
        <v>27</v>
      </c>
      <c r="E52" s="69" t="s">
        <v>207</v>
      </c>
      <c r="F52" s="76" t="str">
        <f>HYPERLINK("[OPL2500 HW Design check list_V2.0.xlsx]Ref!A31","Ref 33")</f>
        <v>Ref 33</v>
      </c>
      <c r="G52" s="17"/>
      <c r="H52" s="19" t="b">
        <v>0</v>
      </c>
      <c r="I52" s="17" t="s">
        <v>242</v>
      </c>
    </row>
    <row r="53" spans="1:9" ht="34.950000000000003" customHeight="1">
      <c r="A53" s="17"/>
      <c r="B53" s="23"/>
      <c r="C53" s="23"/>
      <c r="D53" s="69" t="s">
        <v>28</v>
      </c>
      <c r="E53" s="69" t="s">
        <v>206</v>
      </c>
      <c r="F53" s="76" t="str">
        <f>HYPERLINK("[OPL2500 HW Design check list_V2.0.xlsx]Ref!A31","Ref 33")</f>
        <v>Ref 33</v>
      </c>
      <c r="G53" s="17"/>
      <c r="H53" s="19" t="b">
        <v>0</v>
      </c>
      <c r="I53" s="17" t="s">
        <v>243</v>
      </c>
    </row>
    <row r="54" spans="1:9" ht="34.950000000000003" customHeight="1">
      <c r="A54" s="17"/>
      <c r="B54" s="23"/>
      <c r="C54" s="23"/>
      <c r="D54" s="69" t="s">
        <v>29</v>
      </c>
      <c r="E54" s="69" t="s">
        <v>220</v>
      </c>
      <c r="F54" s="76" t="str">
        <f>HYPERLINK("[OPL2500 HW Design check list_V2.0.xlsx]Ref!A30","Ref 32")</f>
        <v>Ref 32</v>
      </c>
      <c r="G54" s="17"/>
      <c r="H54" s="19" t="b">
        <v>0</v>
      </c>
      <c r="I54" s="17" t="s">
        <v>208</v>
      </c>
    </row>
    <row r="55" spans="1:9" ht="34.950000000000003" customHeight="1">
      <c r="A55" s="17"/>
      <c r="B55" s="23"/>
      <c r="C55" s="23"/>
      <c r="D55" s="69" t="s">
        <v>30</v>
      </c>
      <c r="E55" s="69" t="s">
        <v>205</v>
      </c>
      <c r="F55" s="76" t="str">
        <f>HYPERLINK("[OPL2500 HW Design check list_V2.0.xlsx]Ref!A31","Ref 33")</f>
        <v>Ref 33</v>
      </c>
      <c r="G55" s="17"/>
      <c r="H55" s="19" t="b">
        <v>0</v>
      </c>
      <c r="I55" s="17" t="s">
        <v>244</v>
      </c>
    </row>
    <row r="56" spans="1:9" ht="34.950000000000003" customHeight="1">
      <c r="A56" s="17"/>
      <c r="B56" s="23"/>
      <c r="C56" s="23"/>
      <c r="D56" s="69" t="s">
        <v>31</v>
      </c>
      <c r="E56" s="69" t="s">
        <v>204</v>
      </c>
      <c r="F56" s="76" t="str">
        <f>HYPERLINK("[OPL2500 HW Design check list_V2.0.xlsx]Ref!A31","Ref 33")</f>
        <v>Ref 33</v>
      </c>
      <c r="G56" s="17"/>
      <c r="H56" s="19" t="b">
        <v>0</v>
      </c>
      <c r="I56" s="17" t="s">
        <v>245</v>
      </c>
    </row>
    <row r="57" spans="1:9" ht="34.950000000000003" customHeight="1">
      <c r="A57" s="17"/>
      <c r="B57" s="23"/>
      <c r="C57" s="23"/>
      <c r="D57" s="69" t="s">
        <v>32</v>
      </c>
      <c r="E57" s="69" t="s">
        <v>203</v>
      </c>
      <c r="F57" s="76" t="str">
        <f>HYPERLINK("[OPL2500 HW Design check list_V2.0.xlsx]Ref!A31","Ref 33")</f>
        <v>Ref 33</v>
      </c>
      <c r="G57" s="17"/>
      <c r="H57" s="19" t="b">
        <v>0</v>
      </c>
      <c r="I57" s="17" t="s">
        <v>246</v>
      </c>
    </row>
    <row r="58" spans="1:9" ht="34.950000000000003" customHeight="1">
      <c r="A58" s="17"/>
      <c r="B58" s="23"/>
      <c r="C58" s="23"/>
      <c r="D58" s="67" t="s">
        <v>33</v>
      </c>
      <c r="E58" s="67" t="s">
        <v>265</v>
      </c>
      <c r="F58" s="23"/>
      <c r="G58" s="17"/>
      <c r="H58" s="19" t="b">
        <v>0</v>
      </c>
      <c r="I58" s="17"/>
    </row>
    <row r="59" spans="1:9" ht="34.950000000000003" customHeight="1">
      <c r="A59" s="17"/>
      <c r="B59" s="23"/>
      <c r="C59" s="23"/>
      <c r="D59" s="67" t="s">
        <v>34</v>
      </c>
      <c r="E59" s="67" t="s">
        <v>266</v>
      </c>
      <c r="F59" s="23"/>
      <c r="G59" s="17"/>
      <c r="H59" s="19" t="b">
        <v>0</v>
      </c>
      <c r="I59" s="17"/>
    </row>
    <row r="60" spans="1:9" ht="34.950000000000003" customHeight="1">
      <c r="A60" s="17"/>
      <c r="B60" s="23"/>
      <c r="C60" s="23"/>
      <c r="D60" s="67" t="s">
        <v>35</v>
      </c>
      <c r="E60" s="67" t="s">
        <v>267</v>
      </c>
      <c r="F60" s="23"/>
      <c r="G60" s="17"/>
      <c r="H60" s="19" t="b">
        <v>0</v>
      </c>
      <c r="I60" s="17"/>
    </row>
    <row r="61" spans="1:9" ht="34.950000000000003" customHeight="1">
      <c r="A61" s="17"/>
      <c r="B61" s="23"/>
      <c r="C61" s="23"/>
      <c r="D61" s="67" t="s">
        <v>36</v>
      </c>
      <c r="E61" s="67" t="s">
        <v>268</v>
      </c>
      <c r="F61" s="23"/>
      <c r="G61" s="17"/>
      <c r="H61" s="19" t="b">
        <v>0</v>
      </c>
      <c r="I61" s="17"/>
    </row>
    <row r="62" spans="1:9" ht="34.950000000000003" customHeight="1">
      <c r="A62" s="17"/>
      <c r="B62" s="23"/>
      <c r="C62" s="23"/>
      <c r="D62" s="67" t="s">
        <v>37</v>
      </c>
      <c r="E62" s="67" t="s">
        <v>269</v>
      </c>
      <c r="F62" s="23"/>
      <c r="G62" s="17"/>
      <c r="H62" s="19" t="b">
        <v>0</v>
      </c>
      <c r="I62" s="17"/>
    </row>
    <row r="63" spans="1:9" ht="34.950000000000003" customHeight="1">
      <c r="A63" s="17"/>
      <c r="B63" s="23"/>
      <c r="C63" s="23"/>
      <c r="D63" s="67" t="s">
        <v>38</v>
      </c>
      <c r="E63" s="67" t="s">
        <v>270</v>
      </c>
      <c r="F63" s="23"/>
      <c r="G63" s="17"/>
      <c r="H63" s="19" t="b">
        <v>0</v>
      </c>
      <c r="I63" s="17"/>
    </row>
    <row r="64" spans="1:9" ht="34.950000000000003" customHeight="1">
      <c r="A64" s="17"/>
      <c r="B64" s="23"/>
      <c r="C64" s="23"/>
      <c r="D64" s="67" t="s">
        <v>39</v>
      </c>
      <c r="E64" s="67" t="s">
        <v>271</v>
      </c>
      <c r="F64" s="23"/>
      <c r="G64" s="17"/>
      <c r="H64" s="19" t="b">
        <v>0</v>
      </c>
      <c r="I64" s="17"/>
    </row>
    <row r="65" spans="1:9" ht="34.950000000000003" customHeight="1">
      <c r="A65" s="17"/>
      <c r="B65" s="23"/>
      <c r="C65" s="23"/>
      <c r="D65" s="67" t="s">
        <v>40</v>
      </c>
      <c r="E65" s="67" t="s">
        <v>272</v>
      </c>
      <c r="F65" s="23"/>
      <c r="G65" s="17"/>
      <c r="H65" s="19" t="b">
        <v>0</v>
      </c>
      <c r="I65" s="17"/>
    </row>
    <row r="66" spans="1:9" ht="34.950000000000003" customHeight="1">
      <c r="A66" s="17"/>
      <c r="B66" s="23"/>
      <c r="C66" s="23"/>
      <c r="D66" s="67" t="s">
        <v>41</v>
      </c>
      <c r="E66" s="67" t="s">
        <v>273</v>
      </c>
      <c r="F66" s="23"/>
      <c r="G66" s="17"/>
      <c r="H66" s="19" t="b">
        <v>0</v>
      </c>
      <c r="I66" s="17"/>
    </row>
    <row r="67" spans="1:9" s="3" customFormat="1" ht="19.95" customHeight="1">
      <c r="A67" s="31">
        <v>4</v>
      </c>
      <c r="B67" s="89" t="s">
        <v>236</v>
      </c>
      <c r="C67" s="87"/>
      <c r="D67" s="87"/>
      <c r="E67" s="87"/>
      <c r="F67" s="87"/>
      <c r="G67" s="87"/>
      <c r="H67" s="87"/>
      <c r="I67" s="87"/>
    </row>
    <row r="68" spans="1:9" ht="19.95" customHeight="1">
      <c r="A68" s="17"/>
      <c r="B68" s="23">
        <v>4.0999999999999996</v>
      </c>
      <c r="C68" s="88" t="s">
        <v>115</v>
      </c>
      <c r="D68" s="87"/>
      <c r="E68" s="87"/>
      <c r="F68" s="87"/>
      <c r="G68" s="87"/>
      <c r="H68" s="87"/>
      <c r="I68" s="87"/>
    </row>
    <row r="69" spans="1:9" ht="34.950000000000003" customHeight="1">
      <c r="A69" s="17"/>
      <c r="B69" s="23"/>
      <c r="C69" s="23"/>
      <c r="D69" s="67" t="s">
        <v>116</v>
      </c>
      <c r="E69" s="67" t="s">
        <v>286</v>
      </c>
      <c r="F69" s="23"/>
      <c r="G69" s="17"/>
      <c r="H69" s="19" t="b">
        <v>0</v>
      </c>
      <c r="I69" s="25" t="s">
        <v>222</v>
      </c>
    </row>
    <row r="70" spans="1:9" ht="34.950000000000003" customHeight="1">
      <c r="A70" s="17"/>
      <c r="B70" s="23"/>
      <c r="C70" s="23"/>
      <c r="D70" s="67" t="s">
        <v>117</v>
      </c>
      <c r="E70" s="67" t="s">
        <v>288</v>
      </c>
      <c r="F70" s="23"/>
      <c r="G70" s="17"/>
      <c r="H70" s="19" t="b">
        <v>0</v>
      </c>
      <c r="I70" s="17" t="s">
        <v>221</v>
      </c>
    </row>
    <row r="71" spans="1:9" ht="34.950000000000003" customHeight="1">
      <c r="A71" s="17"/>
      <c r="B71" s="23"/>
      <c r="C71" s="23"/>
      <c r="D71" s="67" t="s">
        <v>218</v>
      </c>
      <c r="E71" s="67" t="s">
        <v>225</v>
      </c>
      <c r="F71" s="76" t="str">
        <f>HYPERLINK("[OPL2500 HW Design check list_V2.0.xlsx]Ref!A29","Ref 31")</f>
        <v>Ref 31</v>
      </c>
      <c r="G71" s="17"/>
      <c r="H71" s="36" t="b">
        <v>0</v>
      </c>
      <c r="I71" s="17"/>
    </row>
    <row r="72" spans="1:9" ht="34.950000000000003" customHeight="1">
      <c r="A72" s="17"/>
      <c r="B72" s="23"/>
      <c r="C72" s="23"/>
      <c r="D72" s="67" t="s">
        <v>219</v>
      </c>
      <c r="E72" s="67" t="s">
        <v>290</v>
      </c>
      <c r="F72" s="76" t="str">
        <f>HYPERLINK("[OPL2500 HW Design check list_V2.0.xlsx]Ref!A9","Ref 11")</f>
        <v>Ref 11</v>
      </c>
      <c r="G72" s="17"/>
      <c r="H72" s="36" t="b">
        <v>0</v>
      </c>
      <c r="I72" s="17"/>
    </row>
    <row r="73" spans="1:9" s="3" customFormat="1" ht="19.95" customHeight="1">
      <c r="A73" s="31">
        <v>5</v>
      </c>
      <c r="B73" s="89" t="s">
        <v>235</v>
      </c>
      <c r="C73" s="87"/>
      <c r="D73" s="87"/>
      <c r="E73" s="87"/>
      <c r="F73" s="87"/>
      <c r="G73" s="87"/>
      <c r="H73" s="87"/>
      <c r="I73" s="87"/>
    </row>
    <row r="74" spans="1:9" ht="19.95" customHeight="1">
      <c r="A74" s="17"/>
      <c r="B74" s="23">
        <v>5.0999999999999996</v>
      </c>
      <c r="C74" s="23" t="s">
        <v>110</v>
      </c>
      <c r="D74" s="67"/>
      <c r="E74" s="67"/>
      <c r="F74" s="23"/>
      <c r="G74" s="17"/>
      <c r="H74" s="17"/>
      <c r="I74" s="17"/>
    </row>
    <row r="75" spans="1:9" ht="34.950000000000003" customHeight="1">
      <c r="A75" s="17"/>
      <c r="B75" s="23"/>
      <c r="C75" s="23"/>
      <c r="D75" s="67" t="s">
        <v>118</v>
      </c>
      <c r="E75" s="67" t="s">
        <v>298</v>
      </c>
      <c r="F75" s="76" t="str">
        <f>HYPERLINK("[OPL2500 HW Design check list_V2.0.xlsx]OPL2500S_Ref_Circuit!A1","Ref 2")</f>
        <v>Ref 2</v>
      </c>
      <c r="G75" s="17"/>
      <c r="H75" s="19" t="b">
        <v>0</v>
      </c>
    </row>
    <row r="76" spans="1:9" s="4" customFormat="1" ht="34.950000000000003" customHeight="1">
      <c r="A76" s="18"/>
      <c r="B76" s="38"/>
      <c r="C76" s="38"/>
      <c r="D76" s="70" t="s">
        <v>63</v>
      </c>
      <c r="E76" s="70" t="s">
        <v>299</v>
      </c>
      <c r="F76" s="76" t="str">
        <f>HYPERLINK("[OPL2500 HW Design check list_V2.0.xlsx]OPL2500S_Ref_Circuit!A1","Ref 2")</f>
        <v>Ref 2</v>
      </c>
      <c r="G76" s="37"/>
      <c r="H76" s="39" t="b">
        <v>0</v>
      </c>
      <c r="I76" s="57" t="s">
        <v>162</v>
      </c>
    </row>
    <row r="77" spans="1:9" s="9" customFormat="1" ht="34.950000000000003" customHeight="1">
      <c r="A77" s="18"/>
      <c r="B77" s="38"/>
      <c r="C77" s="38"/>
      <c r="D77" s="70" t="s">
        <v>63</v>
      </c>
      <c r="E77" s="70" t="s">
        <v>300</v>
      </c>
      <c r="F77" s="38"/>
      <c r="G77" s="37"/>
      <c r="H77" s="39" t="b">
        <v>0</v>
      </c>
      <c r="I77" s="39"/>
    </row>
    <row r="78" spans="1:9" s="3" customFormat="1" ht="19.95" customHeight="1">
      <c r="A78" s="31">
        <v>6</v>
      </c>
      <c r="B78" s="89" t="s">
        <v>234</v>
      </c>
      <c r="C78" s="87"/>
      <c r="D78" s="87"/>
      <c r="E78" s="87"/>
      <c r="F78" s="87"/>
      <c r="G78" s="87"/>
      <c r="H78" s="87"/>
      <c r="I78" s="87"/>
    </row>
    <row r="79" spans="1:9" s="9" customFormat="1" ht="19.95" customHeight="1">
      <c r="A79" s="18"/>
      <c r="B79" s="38">
        <v>6.1</v>
      </c>
      <c r="C79" s="86" t="s">
        <v>112</v>
      </c>
      <c r="D79" s="87"/>
      <c r="E79" s="87"/>
      <c r="F79" s="87"/>
      <c r="G79" s="87"/>
      <c r="H79" s="87"/>
      <c r="I79" s="87"/>
    </row>
    <row r="80" spans="1:9" s="9" customFormat="1" ht="34.950000000000003" customHeight="1">
      <c r="A80" s="18"/>
      <c r="B80" s="38"/>
      <c r="C80" s="38"/>
      <c r="D80" s="70" t="s">
        <v>111</v>
      </c>
      <c r="E80" s="70" t="s">
        <v>296</v>
      </c>
      <c r="F80" s="38"/>
      <c r="G80" s="18"/>
      <c r="H80" s="39" t="b">
        <v>0</v>
      </c>
      <c r="I80" s="18"/>
    </row>
    <row r="81" spans="1:9" s="9" customFormat="1" ht="34.950000000000003" customHeight="1">
      <c r="A81" s="18"/>
      <c r="B81" s="38"/>
      <c r="C81" s="38"/>
      <c r="D81" s="70" t="s">
        <v>113</v>
      </c>
      <c r="E81" s="67" t="s">
        <v>294</v>
      </c>
      <c r="F81" s="38"/>
      <c r="G81" s="18"/>
      <c r="H81" s="39" t="b">
        <v>0</v>
      </c>
      <c r="I81" s="18"/>
    </row>
    <row r="82" spans="1:9" s="9" customFormat="1" ht="34.950000000000003" customHeight="1">
      <c r="A82" s="18"/>
      <c r="B82" s="38"/>
      <c r="C82" s="38"/>
      <c r="D82" s="70" t="s">
        <v>114</v>
      </c>
      <c r="E82" s="67" t="s">
        <v>293</v>
      </c>
      <c r="F82" s="38"/>
      <c r="G82" s="18"/>
      <c r="H82" s="39" t="b">
        <v>0</v>
      </c>
      <c r="I82" s="18"/>
    </row>
    <row r="83" spans="1:9" s="3" customFormat="1" ht="19.95" customHeight="1">
      <c r="A83" s="31">
        <v>7</v>
      </c>
      <c r="B83" s="31" t="s">
        <v>233</v>
      </c>
      <c r="C83" s="31"/>
      <c r="D83" s="68"/>
      <c r="E83" s="68"/>
      <c r="F83" s="31"/>
      <c r="G83" s="29"/>
      <c r="H83" s="29"/>
      <c r="I83" s="29"/>
    </row>
    <row r="84" spans="1:9" s="9" customFormat="1" ht="19.95" customHeight="1">
      <c r="A84" s="18"/>
      <c r="B84" s="38">
        <v>7.1</v>
      </c>
      <c r="C84" s="86" t="s">
        <v>132</v>
      </c>
      <c r="D84" s="87"/>
      <c r="E84" s="87"/>
      <c r="F84" s="87"/>
      <c r="G84" s="87"/>
      <c r="H84" s="87"/>
      <c r="I84" s="87"/>
    </row>
    <row r="85" spans="1:9" s="9" customFormat="1" ht="34.950000000000003" customHeight="1">
      <c r="A85" s="18"/>
      <c r="B85" s="38"/>
      <c r="C85" s="38"/>
      <c r="D85" s="70" t="s">
        <v>133</v>
      </c>
      <c r="E85" s="70" t="s">
        <v>295</v>
      </c>
      <c r="F85" s="38"/>
      <c r="G85" s="18"/>
      <c r="H85" s="39" t="b">
        <v>0</v>
      </c>
    </row>
    <row r="86" spans="1:9" s="9" customFormat="1" ht="19.95" customHeight="1">
      <c r="A86" s="18"/>
      <c r="B86" s="38">
        <v>7.2</v>
      </c>
      <c r="C86" s="86" t="s">
        <v>150</v>
      </c>
      <c r="D86" s="87"/>
      <c r="E86" s="87"/>
      <c r="F86" s="87"/>
      <c r="G86" s="87"/>
      <c r="H86" s="87"/>
      <c r="I86" s="87"/>
    </row>
    <row r="87" spans="1:9" s="9" customFormat="1" ht="34.950000000000003" customHeight="1">
      <c r="A87" s="18"/>
      <c r="B87" s="10"/>
      <c r="D87" s="70" t="s">
        <v>151</v>
      </c>
      <c r="E87" s="70" t="s">
        <v>231</v>
      </c>
      <c r="F87" s="38"/>
      <c r="G87" s="18"/>
      <c r="H87" s="39" t="b">
        <v>0</v>
      </c>
    </row>
    <row r="88" spans="1:9" s="9" customFormat="1" ht="19.95" customHeight="1">
      <c r="A88" s="18"/>
      <c r="B88" s="38">
        <v>7.3</v>
      </c>
      <c r="C88" s="86" t="s">
        <v>152</v>
      </c>
      <c r="D88" s="87"/>
      <c r="E88" s="87"/>
      <c r="F88" s="87"/>
      <c r="G88" s="87"/>
      <c r="H88" s="87"/>
      <c r="I88" s="87"/>
    </row>
    <row r="89" spans="1:9" s="9" customFormat="1" ht="34.950000000000003" customHeight="1">
      <c r="A89" s="18"/>
      <c r="B89" s="38"/>
      <c r="C89" s="38"/>
      <c r="D89" s="70" t="s">
        <v>153</v>
      </c>
      <c r="E89" s="70" t="s">
        <v>291</v>
      </c>
      <c r="F89" s="38"/>
      <c r="G89" s="18"/>
      <c r="H89" s="39" t="b">
        <v>0</v>
      </c>
    </row>
    <row r="90" spans="1:9" s="9" customFormat="1" ht="19.95" customHeight="1">
      <c r="A90" s="18"/>
      <c r="B90" s="38">
        <v>7.4</v>
      </c>
      <c r="C90" s="86" t="s">
        <v>154</v>
      </c>
      <c r="D90" s="87"/>
      <c r="E90" s="87"/>
      <c r="F90" s="87"/>
      <c r="G90" s="87"/>
      <c r="H90" s="87"/>
      <c r="I90" s="87"/>
    </row>
    <row r="91" spans="1:9" s="9" customFormat="1" ht="34.950000000000003" customHeight="1">
      <c r="A91" s="18"/>
      <c r="B91" s="38"/>
      <c r="C91" s="38"/>
      <c r="D91" s="70" t="s">
        <v>155</v>
      </c>
      <c r="E91" s="70" t="s">
        <v>292</v>
      </c>
      <c r="F91" s="38"/>
      <c r="G91" s="18"/>
      <c r="H91" s="39" t="b">
        <v>0</v>
      </c>
      <c r="I91" s="59" t="s">
        <v>160</v>
      </c>
    </row>
    <row r="92" spans="1:9" s="9" customFormat="1" ht="19.95" customHeight="1">
      <c r="A92" s="18"/>
      <c r="B92" s="38">
        <v>7.5</v>
      </c>
      <c r="C92" s="86" t="s">
        <v>157</v>
      </c>
      <c r="D92" s="87"/>
      <c r="E92" s="87"/>
      <c r="F92" s="87"/>
      <c r="G92" s="87"/>
      <c r="H92" s="87"/>
      <c r="I92" s="87"/>
    </row>
    <row r="93" spans="1:9" s="9" customFormat="1" ht="34.950000000000003" customHeight="1">
      <c r="A93" s="18"/>
      <c r="B93" s="38"/>
      <c r="C93" s="38"/>
      <c r="D93" s="82" t="s">
        <v>156</v>
      </c>
      <c r="E93" s="71" t="s">
        <v>251</v>
      </c>
      <c r="F93" s="38"/>
      <c r="G93" s="18"/>
      <c r="H93" s="39" t="b">
        <v>0</v>
      </c>
      <c r="I93" s="11"/>
    </row>
    <row r="94" spans="1:9" s="9" customFormat="1" ht="34.950000000000003" customHeight="1">
      <c r="A94" s="18"/>
      <c r="B94" s="38"/>
      <c r="C94" s="38"/>
      <c r="D94" s="70" t="s">
        <v>250</v>
      </c>
      <c r="E94" s="70" t="s">
        <v>252</v>
      </c>
      <c r="F94" s="38"/>
      <c r="G94" s="18"/>
      <c r="H94" s="39" t="b">
        <v>0</v>
      </c>
    </row>
    <row r="95" spans="1:9" s="9" customFormat="1" ht="16.2">
      <c r="A95" s="18"/>
      <c r="B95" s="38"/>
      <c r="C95" s="38"/>
      <c r="D95" s="70"/>
      <c r="E95" s="70"/>
      <c r="F95" s="38"/>
      <c r="G95" s="18"/>
      <c r="H95" s="18"/>
    </row>
    <row r="96" spans="1:9" s="9" customFormat="1">
      <c r="B96" s="10"/>
      <c r="C96" s="10"/>
      <c r="D96" s="72"/>
      <c r="E96" s="72"/>
      <c r="F96" s="10"/>
    </row>
    <row r="97" spans="2:6" s="9" customFormat="1">
      <c r="B97" s="10"/>
      <c r="C97" s="10"/>
      <c r="D97" s="72"/>
      <c r="E97" s="72"/>
      <c r="F97" s="10"/>
    </row>
    <row r="98" spans="2:6" s="9" customFormat="1">
      <c r="B98" s="10"/>
      <c r="C98" s="10"/>
      <c r="D98" s="72"/>
      <c r="E98" s="72"/>
      <c r="F98" s="10"/>
    </row>
    <row r="99" spans="2:6" s="9" customFormat="1">
      <c r="B99" s="10"/>
      <c r="C99" s="10"/>
      <c r="D99" s="72"/>
      <c r="E99" s="72"/>
      <c r="F99" s="10"/>
    </row>
    <row r="100" spans="2:6" s="9" customFormat="1">
      <c r="B100" s="10"/>
      <c r="C100" s="10"/>
      <c r="D100" s="72"/>
      <c r="E100" s="72"/>
      <c r="F100" s="10"/>
    </row>
    <row r="101" spans="2:6" s="9" customFormat="1">
      <c r="B101" s="10"/>
      <c r="C101" s="10"/>
      <c r="D101" s="72"/>
      <c r="E101" s="72"/>
      <c r="F101" s="10"/>
    </row>
    <row r="102" spans="2:6" s="9" customFormat="1">
      <c r="B102" s="10"/>
      <c r="C102" s="10"/>
      <c r="D102" s="72"/>
      <c r="E102" s="72"/>
      <c r="F102" s="10"/>
    </row>
    <row r="103" spans="2:6" s="9" customFormat="1">
      <c r="B103" s="10"/>
      <c r="C103" s="10"/>
      <c r="D103" s="72"/>
      <c r="E103" s="72"/>
      <c r="F103" s="10"/>
    </row>
    <row r="104" spans="2:6" s="9" customFormat="1">
      <c r="B104" s="10"/>
      <c r="C104" s="10"/>
      <c r="D104" s="72"/>
      <c r="E104" s="72"/>
      <c r="F104" s="10"/>
    </row>
    <row r="105" spans="2:6" s="9" customFormat="1">
      <c r="B105" s="10"/>
      <c r="C105" s="10"/>
      <c r="D105" s="72"/>
      <c r="E105" s="72"/>
      <c r="F105" s="10"/>
    </row>
    <row r="106" spans="2:6" s="9" customFormat="1">
      <c r="B106" s="10"/>
      <c r="C106" s="10"/>
      <c r="D106" s="72"/>
      <c r="E106" s="72"/>
      <c r="F106" s="10"/>
    </row>
    <row r="107" spans="2:6" s="9" customFormat="1">
      <c r="B107" s="10"/>
      <c r="C107" s="10"/>
      <c r="D107" s="72"/>
      <c r="E107" s="72"/>
      <c r="F107" s="10"/>
    </row>
    <row r="108" spans="2:6" s="9" customFormat="1">
      <c r="B108" s="10"/>
      <c r="C108" s="10"/>
      <c r="D108" s="72"/>
      <c r="E108" s="72"/>
      <c r="F108" s="10"/>
    </row>
    <row r="109" spans="2:6" s="9" customFormat="1">
      <c r="B109" s="10"/>
      <c r="C109" s="10"/>
      <c r="D109" s="72"/>
      <c r="E109" s="72"/>
      <c r="F109" s="10"/>
    </row>
    <row r="110" spans="2:6" s="9" customFormat="1">
      <c r="B110" s="10"/>
      <c r="C110" s="10"/>
      <c r="D110" s="72"/>
      <c r="E110" s="72"/>
      <c r="F110" s="10"/>
    </row>
    <row r="111" spans="2:6" s="9" customFormat="1">
      <c r="B111" s="10"/>
      <c r="C111" s="10"/>
      <c r="D111" s="72"/>
      <c r="E111" s="72"/>
      <c r="F111" s="10"/>
    </row>
    <row r="112" spans="2:6" s="9" customFormat="1">
      <c r="B112" s="10"/>
      <c r="C112" s="10"/>
      <c r="D112" s="72"/>
      <c r="E112" s="72"/>
      <c r="F112" s="10"/>
    </row>
    <row r="113" spans="2:6" s="9" customFormat="1">
      <c r="B113" s="10"/>
      <c r="C113" s="10"/>
      <c r="D113" s="72"/>
      <c r="E113" s="72"/>
      <c r="F113" s="10"/>
    </row>
    <row r="114" spans="2:6" s="9" customFormat="1">
      <c r="B114" s="10"/>
      <c r="C114" s="10"/>
      <c r="D114" s="72"/>
      <c r="E114" s="72"/>
      <c r="F114" s="10"/>
    </row>
    <row r="115" spans="2:6" s="9" customFormat="1">
      <c r="B115" s="10"/>
      <c r="C115" s="10"/>
      <c r="D115" s="72"/>
      <c r="E115" s="72"/>
      <c r="F115" s="10"/>
    </row>
    <row r="116" spans="2:6" s="9" customFormat="1">
      <c r="B116" s="10"/>
      <c r="C116" s="10"/>
      <c r="D116" s="72"/>
      <c r="E116" s="72"/>
      <c r="F116" s="10"/>
    </row>
    <row r="117" spans="2:6" s="9" customFormat="1">
      <c r="B117" s="10"/>
      <c r="C117" s="10"/>
      <c r="D117" s="72"/>
      <c r="E117" s="72"/>
      <c r="F117" s="10"/>
    </row>
    <row r="118" spans="2:6" s="9" customFormat="1">
      <c r="B118" s="10"/>
      <c r="C118" s="10"/>
      <c r="D118" s="72"/>
      <c r="E118" s="72"/>
      <c r="F118" s="10"/>
    </row>
    <row r="119" spans="2:6" s="9" customFormat="1">
      <c r="B119" s="10"/>
      <c r="C119" s="10"/>
      <c r="D119" s="72"/>
      <c r="E119" s="72"/>
      <c r="F119" s="10"/>
    </row>
    <row r="120" spans="2:6" s="9" customFormat="1">
      <c r="B120" s="10"/>
      <c r="C120" s="10"/>
      <c r="D120" s="72"/>
      <c r="E120" s="72"/>
      <c r="F120" s="10"/>
    </row>
    <row r="121" spans="2:6" s="9" customFormat="1">
      <c r="B121" s="10"/>
      <c r="C121" s="10"/>
      <c r="D121" s="72"/>
      <c r="E121" s="72"/>
      <c r="F121" s="10"/>
    </row>
    <row r="122" spans="2:6" s="9" customFormat="1">
      <c r="B122" s="10"/>
      <c r="C122" s="10"/>
      <c r="D122" s="72"/>
      <c r="E122" s="72"/>
      <c r="F122" s="10"/>
    </row>
    <row r="123" spans="2:6" s="9" customFormat="1">
      <c r="B123" s="10"/>
      <c r="C123" s="10"/>
      <c r="D123" s="72"/>
      <c r="E123" s="72"/>
      <c r="F123" s="10"/>
    </row>
    <row r="124" spans="2:6" s="9" customFormat="1">
      <c r="B124" s="10"/>
      <c r="C124" s="10"/>
      <c r="D124" s="72"/>
      <c r="E124" s="72"/>
      <c r="F124" s="10"/>
    </row>
    <row r="125" spans="2:6" s="9" customFormat="1">
      <c r="B125" s="10"/>
      <c r="C125" s="10"/>
      <c r="D125" s="72"/>
      <c r="E125" s="72"/>
      <c r="F125" s="10"/>
    </row>
    <row r="126" spans="2:6" s="9" customFormat="1">
      <c r="B126" s="10"/>
      <c r="C126" s="10"/>
      <c r="D126" s="72"/>
      <c r="E126" s="72"/>
      <c r="F126" s="10"/>
    </row>
    <row r="127" spans="2:6" s="9" customFormat="1">
      <c r="B127" s="10"/>
      <c r="C127" s="10"/>
      <c r="D127" s="72"/>
      <c r="E127" s="72"/>
      <c r="F127" s="10"/>
    </row>
    <row r="128" spans="2:6" s="9" customFormat="1">
      <c r="B128" s="10"/>
      <c r="C128" s="10"/>
      <c r="D128" s="72"/>
      <c r="E128" s="72"/>
      <c r="F128" s="10"/>
    </row>
    <row r="129" spans="2:6" s="9" customFormat="1">
      <c r="B129" s="10"/>
      <c r="C129" s="10"/>
      <c r="D129" s="72"/>
      <c r="E129" s="72"/>
      <c r="F129" s="10"/>
    </row>
    <row r="130" spans="2:6" s="9" customFormat="1">
      <c r="B130" s="10"/>
      <c r="C130" s="10"/>
      <c r="D130" s="72"/>
      <c r="E130" s="72"/>
      <c r="F130" s="10"/>
    </row>
    <row r="131" spans="2:6" s="9" customFormat="1">
      <c r="B131" s="10"/>
      <c r="C131" s="10"/>
      <c r="D131" s="72"/>
      <c r="E131" s="72"/>
      <c r="F131" s="10"/>
    </row>
    <row r="132" spans="2:6" s="9" customFormat="1">
      <c r="B132" s="10"/>
      <c r="C132" s="10"/>
      <c r="D132" s="72"/>
      <c r="E132" s="72"/>
      <c r="F132" s="10"/>
    </row>
  </sheetData>
  <mergeCells count="28">
    <mergeCell ref="C92:I92"/>
    <mergeCell ref="C79:I79"/>
    <mergeCell ref="D2:E2"/>
    <mergeCell ref="A2:C2"/>
    <mergeCell ref="B73:I73"/>
    <mergeCell ref="B67:I67"/>
    <mergeCell ref="C68:I68"/>
    <mergeCell ref="C37:I37"/>
    <mergeCell ref="C41:I41"/>
    <mergeCell ref="C34:I34"/>
    <mergeCell ref="C31:I31"/>
    <mergeCell ref="C27:I27"/>
    <mergeCell ref="C25:I25"/>
    <mergeCell ref="C23:I23"/>
    <mergeCell ref="B78:I78"/>
    <mergeCell ref="C84:I84"/>
    <mergeCell ref="C86:I86"/>
    <mergeCell ref="C88:I88"/>
    <mergeCell ref="C90:I90"/>
    <mergeCell ref="A1:I1"/>
    <mergeCell ref="B3:I3"/>
    <mergeCell ref="B30:I30"/>
    <mergeCell ref="B40:I40"/>
    <mergeCell ref="C21:I21"/>
    <mergeCell ref="C16:I16"/>
    <mergeCell ref="C12:I12"/>
    <mergeCell ref="C8:I8"/>
    <mergeCell ref="C4:I4"/>
  </mergeCells>
  <phoneticPr fontId="1" type="noConversion"/>
  <conditionalFormatting sqref="G5">
    <cfRule type="expression" dxfId="98" priority="103" stopIfTrue="1">
      <formula>$H$5</formula>
    </cfRule>
  </conditionalFormatting>
  <conditionalFormatting sqref="G6">
    <cfRule type="expression" dxfId="97" priority="101">
      <formula>$H$6</formula>
    </cfRule>
  </conditionalFormatting>
  <conditionalFormatting sqref="G7">
    <cfRule type="expression" dxfId="96" priority="100">
      <formula>$H$7</formula>
    </cfRule>
  </conditionalFormatting>
  <conditionalFormatting sqref="G9">
    <cfRule type="expression" dxfId="95" priority="99">
      <formula>$H$9</formula>
    </cfRule>
  </conditionalFormatting>
  <conditionalFormatting sqref="G10">
    <cfRule type="expression" dxfId="94" priority="98">
      <formula>$H$10</formula>
    </cfRule>
  </conditionalFormatting>
  <conditionalFormatting sqref="G11">
    <cfRule type="expression" dxfId="93" priority="97">
      <formula>$H$11</formula>
    </cfRule>
  </conditionalFormatting>
  <conditionalFormatting sqref="G13">
    <cfRule type="expression" dxfId="92" priority="96">
      <formula>$H$13</formula>
    </cfRule>
  </conditionalFormatting>
  <conditionalFormatting sqref="G14">
    <cfRule type="expression" dxfId="91" priority="94">
      <formula>$H$14</formula>
    </cfRule>
  </conditionalFormatting>
  <conditionalFormatting sqref="G15">
    <cfRule type="expression" dxfId="90" priority="92">
      <formula>$H$15</formula>
    </cfRule>
  </conditionalFormatting>
  <conditionalFormatting sqref="G17">
    <cfRule type="expression" dxfId="89" priority="91">
      <formula>$H$17</formula>
    </cfRule>
  </conditionalFormatting>
  <conditionalFormatting sqref="G18">
    <cfRule type="expression" dxfId="88" priority="90">
      <formula>$H$18</formula>
    </cfRule>
  </conditionalFormatting>
  <conditionalFormatting sqref="G19">
    <cfRule type="expression" dxfId="87" priority="89">
      <formula>$H$19</formula>
    </cfRule>
  </conditionalFormatting>
  <conditionalFormatting sqref="G20">
    <cfRule type="expression" dxfId="86" priority="88">
      <formula>$H$20</formula>
    </cfRule>
  </conditionalFormatting>
  <conditionalFormatting sqref="G22">
    <cfRule type="expression" dxfId="85" priority="86">
      <formula>$H$22</formula>
    </cfRule>
    <cfRule type="expression" dxfId="84" priority="87">
      <formula>$H$22</formula>
    </cfRule>
  </conditionalFormatting>
  <conditionalFormatting sqref="G24">
    <cfRule type="expression" dxfId="83" priority="82">
      <formula>$H$24</formula>
    </cfRule>
  </conditionalFormatting>
  <conditionalFormatting sqref="G28">
    <cfRule type="expression" dxfId="82" priority="84">
      <formula>$H$28</formula>
    </cfRule>
  </conditionalFormatting>
  <conditionalFormatting sqref="G29">
    <cfRule type="expression" dxfId="81" priority="83">
      <formula>$H$29</formula>
    </cfRule>
  </conditionalFormatting>
  <conditionalFormatting sqref="G32">
    <cfRule type="expression" dxfId="80" priority="104">
      <formula>$H$32</formula>
    </cfRule>
  </conditionalFormatting>
  <conditionalFormatting sqref="G33">
    <cfRule type="expression" dxfId="79" priority="81">
      <formula>$H$33</formula>
    </cfRule>
  </conditionalFormatting>
  <conditionalFormatting sqref="G36">
    <cfRule type="expression" dxfId="78" priority="80">
      <formula>$H$36</formula>
    </cfRule>
  </conditionalFormatting>
  <conditionalFormatting sqref="G38">
    <cfRule type="expression" dxfId="77" priority="79">
      <formula>$H$38</formula>
    </cfRule>
  </conditionalFormatting>
  <conditionalFormatting sqref="G39">
    <cfRule type="expression" dxfId="76" priority="78">
      <formula>$H$39</formula>
    </cfRule>
  </conditionalFormatting>
  <conditionalFormatting sqref="G42">
    <cfRule type="expression" dxfId="75" priority="76">
      <formula>$H$42</formula>
    </cfRule>
  </conditionalFormatting>
  <conditionalFormatting sqref="G43">
    <cfRule type="expression" dxfId="74" priority="75">
      <formula>$H$43</formula>
    </cfRule>
  </conditionalFormatting>
  <conditionalFormatting sqref="G44">
    <cfRule type="expression" dxfId="73" priority="74">
      <formula>$H$44</formula>
    </cfRule>
  </conditionalFormatting>
  <conditionalFormatting sqref="G45">
    <cfRule type="expression" dxfId="72" priority="73">
      <formula>$H$45</formula>
    </cfRule>
  </conditionalFormatting>
  <conditionalFormatting sqref="G46">
    <cfRule type="expression" dxfId="71" priority="72">
      <formula>$H$46</formula>
    </cfRule>
  </conditionalFormatting>
  <conditionalFormatting sqref="G47">
    <cfRule type="expression" dxfId="70" priority="71">
      <formula>$H$47</formula>
    </cfRule>
  </conditionalFormatting>
  <conditionalFormatting sqref="G48">
    <cfRule type="expression" dxfId="69" priority="70">
      <formula>$H$48</formula>
    </cfRule>
  </conditionalFormatting>
  <conditionalFormatting sqref="G49">
    <cfRule type="expression" dxfId="68" priority="35">
      <formula>$H$49</formula>
    </cfRule>
    <cfRule type="expression" dxfId="67" priority="69">
      <formula>$H$49</formula>
    </cfRule>
  </conditionalFormatting>
  <conditionalFormatting sqref="G50">
    <cfRule type="expression" dxfId="66" priority="68">
      <formula>$H$50</formula>
    </cfRule>
  </conditionalFormatting>
  <conditionalFormatting sqref="G51">
    <cfRule type="expression" dxfId="65" priority="67">
      <formula>$H$51</formula>
    </cfRule>
  </conditionalFormatting>
  <conditionalFormatting sqref="G52">
    <cfRule type="expression" dxfId="64" priority="66">
      <formula>$H$52</formula>
    </cfRule>
  </conditionalFormatting>
  <conditionalFormatting sqref="G53">
    <cfRule type="expression" dxfId="63" priority="65">
      <formula>$H$53</formula>
    </cfRule>
  </conditionalFormatting>
  <conditionalFormatting sqref="G54">
    <cfRule type="expression" dxfId="62" priority="64">
      <formula>$H$54</formula>
    </cfRule>
  </conditionalFormatting>
  <conditionalFormatting sqref="G55">
    <cfRule type="expression" dxfId="61" priority="63">
      <formula>$H$55</formula>
    </cfRule>
  </conditionalFormatting>
  <conditionalFormatting sqref="G56">
    <cfRule type="expression" dxfId="60" priority="60">
      <formula>$H$56</formula>
    </cfRule>
    <cfRule type="expression" priority="61">
      <formula>$H$56</formula>
    </cfRule>
    <cfRule type="colorScale" priority="62">
      <colorScale>
        <cfvo type="min" val="0"/>
        <cfvo type="max" val="0"/>
        <color rgb="FFFF7128"/>
        <color rgb="FFFFEF9C"/>
      </colorScale>
    </cfRule>
  </conditionalFormatting>
  <conditionalFormatting sqref="G57">
    <cfRule type="expression" dxfId="59" priority="58">
      <formula>$H$57</formula>
    </cfRule>
    <cfRule type="expression" priority="59">
      <formula>$H$57</formula>
    </cfRule>
  </conditionalFormatting>
  <conditionalFormatting sqref="G58">
    <cfRule type="expression" dxfId="58" priority="57">
      <formula>$H$58</formula>
    </cfRule>
  </conditionalFormatting>
  <conditionalFormatting sqref="G59">
    <cfRule type="expression" dxfId="57" priority="56">
      <formula>$H$59</formula>
    </cfRule>
  </conditionalFormatting>
  <conditionalFormatting sqref="G60">
    <cfRule type="expression" dxfId="56" priority="55">
      <formula>$H$60</formula>
    </cfRule>
  </conditionalFormatting>
  <conditionalFormatting sqref="G61">
    <cfRule type="expression" dxfId="55" priority="54">
      <formula>$H$61</formula>
    </cfRule>
  </conditionalFormatting>
  <conditionalFormatting sqref="G62">
    <cfRule type="expression" dxfId="54" priority="53">
      <formula>$H$62</formula>
    </cfRule>
  </conditionalFormatting>
  <conditionalFormatting sqref="G63">
    <cfRule type="expression" dxfId="53" priority="52">
      <formula>$H$63</formula>
    </cfRule>
  </conditionalFormatting>
  <conditionalFormatting sqref="G64">
    <cfRule type="expression" dxfId="52" priority="51">
      <formula>$H$64</formula>
    </cfRule>
  </conditionalFormatting>
  <conditionalFormatting sqref="G65">
    <cfRule type="expression" dxfId="51" priority="50">
      <formula>$H$65</formula>
    </cfRule>
  </conditionalFormatting>
  <conditionalFormatting sqref="G66">
    <cfRule type="expression" dxfId="50" priority="49">
      <formula>$H$66</formula>
    </cfRule>
  </conditionalFormatting>
  <conditionalFormatting sqref="G77">
    <cfRule type="expression" dxfId="49" priority="46">
      <formula>$H$77</formula>
    </cfRule>
  </conditionalFormatting>
  <conditionalFormatting sqref="G76">
    <cfRule type="expression" dxfId="48" priority="45">
      <formula>$H$76</formula>
    </cfRule>
  </conditionalFormatting>
  <conditionalFormatting sqref="G75">
    <cfRule type="expression" dxfId="47" priority="44">
      <formula>$H$75</formula>
    </cfRule>
  </conditionalFormatting>
  <conditionalFormatting sqref="G70">
    <cfRule type="expression" dxfId="46" priority="42">
      <formula>$H$70</formula>
    </cfRule>
  </conditionalFormatting>
  <conditionalFormatting sqref="G71">
    <cfRule type="expression" dxfId="45" priority="41">
      <formula>$H$71</formula>
    </cfRule>
  </conditionalFormatting>
  <conditionalFormatting sqref="G82">
    <cfRule type="expression" dxfId="44" priority="32">
      <formula>$H$82</formula>
    </cfRule>
  </conditionalFormatting>
  <conditionalFormatting sqref="G80">
    <cfRule type="expression" dxfId="43" priority="28">
      <formula>$H$80</formula>
    </cfRule>
  </conditionalFormatting>
  <conditionalFormatting sqref="G81">
    <cfRule type="expression" dxfId="42" priority="27">
      <formula>$H$81</formula>
    </cfRule>
  </conditionalFormatting>
  <conditionalFormatting sqref="G85">
    <cfRule type="expression" dxfId="41" priority="26">
      <formula>$H$85</formula>
    </cfRule>
  </conditionalFormatting>
  <conditionalFormatting sqref="G87">
    <cfRule type="expression" dxfId="40" priority="25">
      <formula>$H$87</formula>
    </cfRule>
  </conditionalFormatting>
  <conditionalFormatting sqref="G35">
    <cfRule type="expression" dxfId="39" priority="23">
      <formula>$H$35</formula>
    </cfRule>
  </conditionalFormatting>
  <conditionalFormatting sqref="G72">
    <cfRule type="expression" dxfId="38" priority="19">
      <formula>$H$72</formula>
    </cfRule>
    <cfRule type="expression" dxfId="37" priority="20">
      <formula>$H$72</formula>
    </cfRule>
  </conditionalFormatting>
  <conditionalFormatting sqref="G69">
    <cfRule type="expression" dxfId="36" priority="15">
      <formula>$H$69</formula>
    </cfRule>
  </conditionalFormatting>
  <conditionalFormatting sqref="G89">
    <cfRule type="expression" dxfId="35" priority="12">
      <formula>$H$89</formula>
    </cfRule>
  </conditionalFormatting>
  <conditionalFormatting sqref="G91">
    <cfRule type="expression" dxfId="34" priority="11">
      <formula>$H$91</formula>
    </cfRule>
  </conditionalFormatting>
  <conditionalFormatting sqref="G93">
    <cfRule type="expression" dxfId="33" priority="9">
      <formula>$H$93</formula>
    </cfRule>
  </conditionalFormatting>
  <conditionalFormatting sqref="G26">
    <cfRule type="expression" dxfId="32" priority="4">
      <formula>$H$26</formula>
    </cfRule>
    <cfRule type="expression" dxfId="31" priority="5">
      <formula>$I$26</formula>
    </cfRule>
  </conditionalFormatting>
  <conditionalFormatting sqref="G94">
    <cfRule type="expression" dxfId="30" priority="1">
      <formula>$H$94</formula>
    </cfRule>
  </conditionalFormatting>
  <pageMargins left="0.7" right="0.7" top="0.75" bottom="0.75" header="0.3" footer="0.3"/>
  <pageSetup paperSize="9" orientation="portrait" r:id="rId1"/>
  <ignoredErrors>
    <ignoredError sqref="F54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6"/>
  <sheetViews>
    <sheetView tabSelected="1" topLeftCell="A22" zoomScaleNormal="100" workbookViewId="0">
      <selection activeCell="E28" sqref="E28"/>
    </sheetView>
  </sheetViews>
  <sheetFormatPr defaultRowHeight="16.2"/>
  <cols>
    <col min="1" max="2" width="5.77734375" customWidth="1"/>
    <col min="3" max="3" width="11.77734375" customWidth="1"/>
    <col min="4" max="4" width="8.88671875" style="14"/>
    <col min="5" max="5" width="100.77734375" customWidth="1"/>
    <col min="6" max="6" width="15.77734375" customWidth="1"/>
    <col min="7" max="7" width="10.77734375" customWidth="1"/>
    <col min="8" max="8" width="8.44140625" hidden="1" customWidth="1"/>
    <col min="9" max="9" width="54.77734375" customWidth="1"/>
  </cols>
  <sheetData>
    <row r="1" spans="1:9" ht="19.8">
      <c r="A1" s="21" t="s">
        <v>253</v>
      </c>
      <c r="B1" s="22"/>
      <c r="C1" s="23"/>
      <c r="D1" s="24"/>
      <c r="E1" s="25"/>
      <c r="F1" s="17"/>
      <c r="G1" s="17"/>
      <c r="H1" s="17"/>
      <c r="I1" s="17"/>
    </row>
    <row r="2" spans="1:9" s="15" customFormat="1">
      <c r="A2" s="26" t="s">
        <v>1</v>
      </c>
      <c r="B2" s="27"/>
      <c r="C2" s="28"/>
      <c r="D2" s="94" t="s">
        <v>0</v>
      </c>
      <c r="E2" s="95"/>
      <c r="F2" s="26" t="s">
        <v>45</v>
      </c>
      <c r="G2" s="26" t="s">
        <v>77</v>
      </c>
      <c r="H2" s="26"/>
      <c r="I2" s="26" t="s">
        <v>14</v>
      </c>
    </row>
    <row r="3" spans="1:9" s="16" customFormat="1">
      <c r="A3" s="29" t="s">
        <v>120</v>
      </c>
      <c r="B3" s="30"/>
      <c r="C3" s="31"/>
      <c r="D3" s="32"/>
      <c r="E3" s="33"/>
      <c r="F3" s="29"/>
      <c r="G3" s="29"/>
      <c r="H3" s="29"/>
      <c r="I3" s="29"/>
    </row>
    <row r="4" spans="1:9">
      <c r="A4" s="17"/>
      <c r="B4" s="17">
        <v>1.1000000000000001</v>
      </c>
      <c r="C4" s="17" t="s">
        <v>74</v>
      </c>
      <c r="D4" s="20"/>
      <c r="E4" s="17"/>
      <c r="F4" s="17"/>
      <c r="G4" s="17"/>
      <c r="H4" s="17"/>
      <c r="I4" s="18"/>
    </row>
    <row r="5" spans="1:9" ht="34.950000000000003" customHeight="1">
      <c r="A5" s="17"/>
      <c r="B5" s="17"/>
      <c r="C5" s="17"/>
      <c r="D5" s="20" t="s">
        <v>4</v>
      </c>
      <c r="E5" s="25" t="s">
        <v>305</v>
      </c>
      <c r="F5" s="58" t="str">
        <f>HYPERLINK("[OPL2500 HW Design check list_V2.0.xlsx]Ref!A11","Ref 13")</f>
        <v>Ref 13</v>
      </c>
      <c r="G5" s="17"/>
      <c r="H5" s="19" t="b">
        <v>0</v>
      </c>
      <c r="I5" s="18"/>
    </row>
    <row r="6" spans="1:9" ht="34.950000000000003" customHeight="1">
      <c r="A6" s="17"/>
      <c r="B6" s="17"/>
      <c r="C6" s="17"/>
      <c r="D6" s="20" t="s">
        <v>51</v>
      </c>
      <c r="E6" s="25" t="s">
        <v>78</v>
      </c>
      <c r="F6" s="58" t="str">
        <f>HYPERLINK("[OPL2500 HW Design check list_V2.0.xlsx]Ref!A12","Ref 14")</f>
        <v>Ref 14</v>
      </c>
      <c r="G6" s="17"/>
      <c r="H6" s="19" t="b">
        <v>0</v>
      </c>
      <c r="I6" s="18"/>
    </row>
    <row r="7" spans="1:9">
      <c r="A7" s="17"/>
      <c r="B7" s="17">
        <v>1.2</v>
      </c>
      <c r="C7" s="17" t="s">
        <v>75</v>
      </c>
      <c r="D7" s="20"/>
      <c r="E7" s="17"/>
      <c r="F7" s="34"/>
      <c r="G7" s="17"/>
      <c r="H7" s="19"/>
      <c r="I7" s="18"/>
    </row>
    <row r="8" spans="1:9" ht="32.4">
      <c r="A8" s="17"/>
      <c r="B8" s="17"/>
      <c r="C8" s="17"/>
      <c r="D8" s="20" t="s">
        <v>5</v>
      </c>
      <c r="E8" s="25" t="s">
        <v>306</v>
      </c>
      <c r="F8" s="58" t="str">
        <f>HYPERLINK("[OPL2500 HW Design check list_V2.0.xlsx]Ref!A13","Ref 15")</f>
        <v>Ref 15</v>
      </c>
      <c r="G8" s="17"/>
      <c r="H8" s="19" t="b">
        <v>0</v>
      </c>
      <c r="I8" s="18"/>
    </row>
    <row r="9" spans="1:9">
      <c r="A9" s="17"/>
      <c r="B9" s="17">
        <v>1.3</v>
      </c>
      <c r="C9" s="17" t="s">
        <v>76</v>
      </c>
      <c r="D9" s="20"/>
      <c r="E9" s="25"/>
      <c r="F9" s="34"/>
      <c r="G9" s="17"/>
      <c r="H9" s="19"/>
      <c r="I9" s="18"/>
    </row>
    <row r="10" spans="1:9" ht="34.950000000000003" customHeight="1">
      <c r="A10" s="17"/>
      <c r="B10" s="17"/>
      <c r="C10" s="17"/>
      <c r="D10" s="20" t="s">
        <v>6</v>
      </c>
      <c r="E10" s="25" t="s">
        <v>79</v>
      </c>
      <c r="F10" s="58" t="str">
        <f>HYPERLINK("[OPL2500 HW Design check list_V2.0.xlsx]Ref!A14","Ref 16")</f>
        <v>Ref 16</v>
      </c>
      <c r="G10" s="17"/>
      <c r="H10" s="19" t="b">
        <v>0</v>
      </c>
      <c r="I10" s="18"/>
    </row>
    <row r="11" spans="1:9" ht="34.950000000000003" customHeight="1">
      <c r="A11" s="17"/>
      <c r="B11" s="17"/>
      <c r="C11" s="17"/>
      <c r="D11" s="20" t="s">
        <v>7</v>
      </c>
      <c r="E11" s="17" t="s">
        <v>80</v>
      </c>
      <c r="F11" s="34"/>
      <c r="G11" s="17"/>
      <c r="H11" s="19" t="b">
        <v>0</v>
      </c>
      <c r="I11" s="18"/>
    </row>
    <row r="12" spans="1:9" s="16" customFormat="1">
      <c r="A12" s="29" t="s">
        <v>121</v>
      </c>
      <c r="B12" s="30"/>
      <c r="C12" s="31"/>
      <c r="D12" s="32"/>
      <c r="E12" s="33"/>
      <c r="F12" s="29"/>
      <c r="G12" s="29"/>
      <c r="H12" s="29"/>
      <c r="I12" s="29"/>
    </row>
    <row r="13" spans="1:9">
      <c r="A13" s="17"/>
      <c r="B13" s="17">
        <v>2.1</v>
      </c>
      <c r="C13" s="17" t="s">
        <v>329</v>
      </c>
      <c r="D13" s="20"/>
      <c r="E13" s="17"/>
      <c r="F13" s="34"/>
      <c r="G13" s="17"/>
      <c r="H13" s="17"/>
      <c r="I13" s="18"/>
    </row>
    <row r="14" spans="1:9" ht="34.950000000000003" customHeight="1">
      <c r="A14" s="17"/>
      <c r="B14" s="17"/>
      <c r="C14" s="17"/>
      <c r="D14" s="20" t="s">
        <v>10</v>
      </c>
      <c r="E14" s="25" t="s">
        <v>81</v>
      </c>
      <c r="F14" s="58" t="str">
        <f>HYPERLINK("[OPL2500 HW Design check list_V2.0.xlsx]Ref!A15","Ref 17")</f>
        <v>Ref 17</v>
      </c>
      <c r="G14" s="18"/>
      <c r="H14" s="19" t="b">
        <v>0</v>
      </c>
      <c r="I14" s="18"/>
    </row>
    <row r="15" spans="1:9" ht="34.950000000000003" customHeight="1">
      <c r="A15" s="17"/>
      <c r="B15" s="17"/>
      <c r="C15" s="17"/>
      <c r="D15" s="20" t="s">
        <v>11</v>
      </c>
      <c r="E15" s="25" t="s">
        <v>328</v>
      </c>
      <c r="F15" s="34"/>
      <c r="G15" s="17"/>
      <c r="H15" s="19" t="b">
        <v>0</v>
      </c>
      <c r="I15" s="18"/>
    </row>
    <row r="16" spans="1:9" s="16" customFormat="1">
      <c r="A16" s="29" t="s">
        <v>122</v>
      </c>
      <c r="B16" s="30"/>
      <c r="C16" s="31"/>
      <c r="D16" s="32"/>
      <c r="E16" s="33"/>
      <c r="F16" s="29"/>
      <c r="G16" s="29"/>
      <c r="H16" s="29"/>
      <c r="I16" s="29"/>
    </row>
    <row r="17" spans="1:9">
      <c r="A17" s="17"/>
      <c r="B17" s="17">
        <v>2.1</v>
      </c>
      <c r="C17" s="17" t="s">
        <v>330</v>
      </c>
      <c r="D17" s="20"/>
      <c r="E17" s="17"/>
      <c r="F17" s="17"/>
      <c r="G17" s="17"/>
      <c r="H17" s="17"/>
      <c r="I17" s="17"/>
    </row>
    <row r="18" spans="1:9" ht="34.950000000000003" customHeight="1">
      <c r="A18" s="17"/>
      <c r="B18" s="17"/>
      <c r="C18" s="17"/>
      <c r="D18" s="20" t="s">
        <v>10</v>
      </c>
      <c r="E18" s="25" t="s">
        <v>334</v>
      </c>
      <c r="F18" s="58" t="str">
        <f>HYPERLINK("[OPL2500 HW Design check list_V2.0.xlsx]Ref!A34","Ref 36")</f>
        <v>Ref 36</v>
      </c>
      <c r="G18" s="17"/>
      <c r="H18" s="12" t="b">
        <v>0</v>
      </c>
      <c r="I18" s="17"/>
    </row>
    <row r="19" spans="1:9" ht="34.950000000000003" customHeight="1">
      <c r="D19" s="14" t="s">
        <v>11</v>
      </c>
      <c r="E19" s="25" t="s">
        <v>307</v>
      </c>
      <c r="F19" s="58" t="str">
        <f>HYPERLINK("[OPL2500 HW Design check list_V2.0.xlsx]Ref!A16","Ref 18")</f>
        <v>Ref 18</v>
      </c>
      <c r="H19" s="12" t="b">
        <v>0</v>
      </c>
    </row>
    <row r="20" spans="1:9" ht="49.95" customHeight="1">
      <c r="D20" s="14" t="s">
        <v>82</v>
      </c>
      <c r="E20" s="25" t="s">
        <v>319</v>
      </c>
      <c r="F20" s="58" t="str">
        <f>HYPERLINK("[OPL2500 HW Design check list_V2.0.xlsx]Ref!A17","Ref 19")</f>
        <v>Ref 19</v>
      </c>
      <c r="H20" s="12" t="b">
        <v>0</v>
      </c>
    </row>
    <row r="21" spans="1:9" ht="49.95" customHeight="1">
      <c r="D21" s="14" t="s">
        <v>83</v>
      </c>
      <c r="E21" s="25" t="s">
        <v>318</v>
      </c>
      <c r="F21" s="58" t="str">
        <f>HYPERLINK("[OPL2500 HW Design check list_V2.0.xlsx]Ref!A18","Ref 20")</f>
        <v>Ref 20</v>
      </c>
      <c r="H21" s="12" t="b">
        <v>0</v>
      </c>
    </row>
    <row r="22" spans="1:9" ht="34.950000000000003" customHeight="1">
      <c r="D22" s="14" t="s">
        <v>84</v>
      </c>
      <c r="E22" s="25" t="s">
        <v>335</v>
      </c>
      <c r="F22" s="58" t="str">
        <f>HYPERLINK("[OPL2500 HW Design check list_V2.0.xlsx]Ref!A19","Ref 21")</f>
        <v>Ref 21</v>
      </c>
      <c r="H22" s="12" t="b">
        <v>0</v>
      </c>
      <c r="I22" t="s">
        <v>105</v>
      </c>
    </row>
    <row r="23" spans="1:9" ht="34.950000000000003" customHeight="1">
      <c r="D23" s="14" t="s">
        <v>104</v>
      </c>
      <c r="E23" s="25" t="s">
        <v>320</v>
      </c>
      <c r="F23" s="58" t="str">
        <f>HYPERLINK("[OPL2500 HW Design check list_V2.0.xlsx]Ref!A20","Ref 22")</f>
        <v>Ref 22</v>
      </c>
      <c r="H23" s="12" t="b">
        <v>0</v>
      </c>
      <c r="I23" t="s">
        <v>106</v>
      </c>
    </row>
    <row r="24" spans="1:9" ht="34.950000000000003" customHeight="1">
      <c r="D24" s="14" t="s">
        <v>108</v>
      </c>
      <c r="E24" s="25" t="s">
        <v>109</v>
      </c>
      <c r="F24" s="34"/>
      <c r="H24" s="12" t="b">
        <v>0</v>
      </c>
    </row>
    <row r="25" spans="1:9">
      <c r="B25">
        <v>2.2000000000000002</v>
      </c>
      <c r="C25" t="s">
        <v>331</v>
      </c>
      <c r="F25" s="17"/>
      <c r="H25" s="12"/>
    </row>
    <row r="26" spans="1:9" ht="34.950000000000003" customHeight="1">
      <c r="D26" s="14" t="s">
        <v>13</v>
      </c>
      <c r="E26" s="25" t="s">
        <v>317</v>
      </c>
      <c r="F26" s="17"/>
      <c r="H26" s="12" t="b">
        <v>0</v>
      </c>
    </row>
    <row r="27" spans="1:9" ht="34.950000000000003" customHeight="1">
      <c r="D27" s="14" t="s">
        <v>107</v>
      </c>
      <c r="E27" s="25" t="s">
        <v>321</v>
      </c>
      <c r="F27" s="58" t="str">
        <f>HYPERLINK("[OPL2500 HW Design check list_V2.0.xlsx]Ref!A21","Ref 23")</f>
        <v>Ref 23</v>
      </c>
      <c r="H27" s="12" t="b">
        <v>0</v>
      </c>
    </row>
    <row r="28" spans="1:9" ht="34.950000000000003" customHeight="1">
      <c r="D28" s="14" t="s">
        <v>119</v>
      </c>
      <c r="E28" s="25" t="s">
        <v>313</v>
      </c>
      <c r="F28" s="58" t="str">
        <f>HYPERLINK("[OPL2500 HW Design check list_V2.0.xlsx]Ref!A22","Ref 24")</f>
        <v>Ref 24</v>
      </c>
      <c r="H28" s="12" t="b">
        <v>0</v>
      </c>
    </row>
    <row r="29" spans="1:9" s="16" customFormat="1">
      <c r="A29" s="29" t="s">
        <v>123</v>
      </c>
      <c r="B29" s="30"/>
      <c r="C29" s="31"/>
      <c r="D29" s="32"/>
      <c r="E29" s="33"/>
      <c r="F29" s="29"/>
      <c r="G29" s="29"/>
      <c r="H29" s="29"/>
      <c r="I29" s="29"/>
    </row>
    <row r="30" spans="1:9">
      <c r="B30">
        <v>4.0999999999999996</v>
      </c>
      <c r="C30" t="s">
        <v>128</v>
      </c>
      <c r="F30" s="17"/>
    </row>
    <row r="31" spans="1:9" ht="34.950000000000003" customHeight="1">
      <c r="D31" s="14" t="s">
        <v>116</v>
      </c>
      <c r="E31" s="25" t="s">
        <v>312</v>
      </c>
      <c r="F31" s="58" t="str">
        <f>HYPERLINK("[OPL2500 HW Design check list_V2.0.xlsx]Ref!A23","Ref 25")</f>
        <v>Ref 25</v>
      </c>
      <c r="H31" s="12" t="b">
        <v>0</v>
      </c>
    </row>
    <row r="32" spans="1:9" ht="34.950000000000003" customHeight="1">
      <c r="D32" s="14" t="s">
        <v>117</v>
      </c>
      <c r="E32" s="25" t="s">
        <v>314</v>
      </c>
      <c r="F32" s="17"/>
      <c r="H32" s="12" t="b">
        <v>0</v>
      </c>
    </row>
    <row r="33" spans="1:9" ht="34.950000000000003" customHeight="1">
      <c r="D33" s="14" t="s">
        <v>124</v>
      </c>
      <c r="E33" s="25" t="s">
        <v>325</v>
      </c>
      <c r="F33" s="58" t="str">
        <f>HYPERLINK("[OPL2500 HW Design check list_V2.0.xlsx]Ref!A24","Ref 26")</f>
        <v>Ref 26</v>
      </c>
      <c r="H33" s="12" t="b">
        <v>0</v>
      </c>
    </row>
    <row r="34" spans="1:9" ht="34.950000000000003" customHeight="1">
      <c r="D34" s="14" t="s">
        <v>125</v>
      </c>
      <c r="E34" s="85" t="s">
        <v>324</v>
      </c>
      <c r="F34" s="58" t="str">
        <f>HYPERLINK("[OPL2500 HW Design check list_V2.0.xlsx]Ref!A24","Ref 26")</f>
        <v>Ref 26</v>
      </c>
      <c r="H34" s="12" t="b">
        <v>0</v>
      </c>
    </row>
    <row r="35" spans="1:9" ht="34.950000000000003" customHeight="1">
      <c r="D35" s="14" t="s">
        <v>126</v>
      </c>
      <c r="E35" s="25" t="s">
        <v>311</v>
      </c>
      <c r="F35" s="17"/>
      <c r="H35" s="12" t="b">
        <v>0</v>
      </c>
    </row>
    <row r="36" spans="1:9" ht="34.950000000000003" customHeight="1">
      <c r="D36" s="14" t="s">
        <v>127</v>
      </c>
      <c r="E36" s="17" t="s">
        <v>326</v>
      </c>
      <c r="F36" s="58" t="str">
        <f>HYPERLINK("[OPL2500 HW Design check list_V2.0.xlsx]Ref!A25","Ref 27")</f>
        <v>Ref 27</v>
      </c>
      <c r="H36" s="12" t="b">
        <v>0</v>
      </c>
    </row>
    <row r="37" spans="1:9" s="16" customFormat="1">
      <c r="A37" s="29" t="s">
        <v>130</v>
      </c>
      <c r="B37" s="30"/>
      <c r="C37" s="31"/>
      <c r="D37" s="32"/>
      <c r="E37" s="33"/>
      <c r="F37" s="29"/>
      <c r="G37" s="29"/>
      <c r="H37" s="29"/>
      <c r="I37" s="29"/>
    </row>
    <row r="38" spans="1:9">
      <c r="B38">
        <v>5.0999999999999996</v>
      </c>
      <c r="C38" t="s">
        <v>332</v>
      </c>
      <c r="F38" s="17"/>
    </row>
    <row r="39" spans="1:9" ht="34.950000000000003" customHeight="1">
      <c r="D39" s="14" t="s">
        <v>118</v>
      </c>
      <c r="E39" s="25" t="s">
        <v>308</v>
      </c>
      <c r="F39" s="17"/>
      <c r="H39" s="12" t="b">
        <v>0</v>
      </c>
    </row>
    <row r="40" spans="1:9" ht="34.950000000000003" customHeight="1">
      <c r="D40" s="14" t="s">
        <v>63</v>
      </c>
      <c r="E40" s="85" t="s">
        <v>309</v>
      </c>
      <c r="F40" s="17"/>
      <c r="H40" s="12" t="b">
        <v>0</v>
      </c>
    </row>
    <row r="41" spans="1:9">
      <c r="B41">
        <v>5.2</v>
      </c>
      <c r="C41" s="17" t="s">
        <v>333</v>
      </c>
      <c r="F41" s="17"/>
      <c r="H41" s="12"/>
    </row>
    <row r="42" spans="1:9" ht="34.950000000000003" customHeight="1">
      <c r="D42" s="14" t="s">
        <v>131</v>
      </c>
      <c r="E42" s="17" t="s">
        <v>310</v>
      </c>
      <c r="F42" s="58" t="str">
        <f>HYPERLINK("[OPL2500 HW Design check list_V2.0.xlsx]Ref!A26","Ref 28")</f>
        <v>Ref 28</v>
      </c>
      <c r="H42" s="12" t="b">
        <v>0</v>
      </c>
    </row>
    <row r="43" spans="1:9" ht="34.950000000000003" customHeight="1">
      <c r="D43" s="14" t="s">
        <v>134</v>
      </c>
      <c r="E43" s="25" t="s">
        <v>135</v>
      </c>
      <c r="F43" s="58" t="str">
        <f>HYPERLINK("[OPL2500 HW Design check list_V2.0.xlsx]Ref!A27","Ref 29")</f>
        <v>Ref 29</v>
      </c>
      <c r="H43" s="12" t="b">
        <v>0</v>
      </c>
    </row>
    <row r="44" spans="1:9" ht="34.950000000000003" customHeight="1">
      <c r="D44" s="14" t="s">
        <v>136</v>
      </c>
      <c r="E44" s="25" t="s">
        <v>316</v>
      </c>
      <c r="F44" s="34"/>
      <c r="H44" s="12" t="b">
        <v>0</v>
      </c>
    </row>
    <row r="45" spans="1:9" ht="34.950000000000003" customHeight="1">
      <c r="D45" s="14" t="s">
        <v>137</v>
      </c>
      <c r="E45" s="25" t="s">
        <v>315</v>
      </c>
      <c r="F45" s="58" t="str">
        <f>HYPERLINK("[OPL2500 HW Design check list_V2.0.xlsx]Ref!A28","Ref 30")</f>
        <v>Ref 30</v>
      </c>
      <c r="H45" s="12" t="b">
        <v>0</v>
      </c>
    </row>
    <row r="46" spans="1:9" ht="34.950000000000003" customHeight="1">
      <c r="D46" s="14" t="s">
        <v>138</v>
      </c>
      <c r="E46" s="25" t="s">
        <v>139</v>
      </c>
      <c r="F46" s="34"/>
      <c r="H46" s="12" t="b">
        <v>0</v>
      </c>
    </row>
  </sheetData>
  <mergeCells count="1">
    <mergeCell ref="D2:E2"/>
  </mergeCells>
  <phoneticPr fontId="1" type="noConversion"/>
  <conditionalFormatting sqref="G5">
    <cfRule type="expression" dxfId="29" priority="34">
      <formula>$H$5</formula>
    </cfRule>
  </conditionalFormatting>
  <conditionalFormatting sqref="G6">
    <cfRule type="expression" dxfId="28" priority="33">
      <formula>$H$6</formula>
    </cfRule>
  </conditionalFormatting>
  <conditionalFormatting sqref="G8">
    <cfRule type="expression" dxfId="27" priority="32">
      <formula>$H$8</formula>
    </cfRule>
  </conditionalFormatting>
  <conditionalFormatting sqref="G10">
    <cfRule type="expression" dxfId="26" priority="31">
      <formula>$H$10</formula>
    </cfRule>
  </conditionalFormatting>
  <conditionalFormatting sqref="G11">
    <cfRule type="expression" dxfId="25" priority="30">
      <formula>$H$11</formula>
    </cfRule>
  </conditionalFormatting>
  <conditionalFormatting sqref="G15">
    <cfRule type="expression" dxfId="24" priority="27">
      <formula>$H$15</formula>
    </cfRule>
  </conditionalFormatting>
  <conditionalFormatting sqref="G14">
    <cfRule type="expression" dxfId="23" priority="26">
      <formula>$H$14</formula>
    </cfRule>
  </conditionalFormatting>
  <conditionalFormatting sqref="G19">
    <cfRule type="expression" dxfId="22" priority="25">
      <formula>$H$19</formula>
    </cfRule>
  </conditionalFormatting>
  <conditionalFormatting sqref="G20">
    <cfRule type="expression" dxfId="21" priority="24">
      <formula>$H$20</formula>
    </cfRule>
  </conditionalFormatting>
  <conditionalFormatting sqref="G21">
    <cfRule type="expression" dxfId="20" priority="23">
      <formula>$H$21</formula>
    </cfRule>
  </conditionalFormatting>
  <conditionalFormatting sqref="G22">
    <cfRule type="expression" dxfId="19" priority="22">
      <formula>$H$22</formula>
    </cfRule>
  </conditionalFormatting>
  <conditionalFormatting sqref="G23">
    <cfRule type="expression" dxfId="18" priority="21">
      <formula>$H$23</formula>
    </cfRule>
  </conditionalFormatting>
  <conditionalFormatting sqref="G24">
    <cfRule type="expression" dxfId="17" priority="20">
      <formula>$H$24</formula>
    </cfRule>
  </conditionalFormatting>
  <conditionalFormatting sqref="G26">
    <cfRule type="expression" dxfId="16" priority="19">
      <formula>$H$26</formula>
    </cfRule>
  </conditionalFormatting>
  <conditionalFormatting sqref="G27">
    <cfRule type="expression" dxfId="15" priority="18">
      <formula>$H$27</formula>
    </cfRule>
  </conditionalFormatting>
  <conditionalFormatting sqref="G28">
    <cfRule type="expression" dxfId="14" priority="17">
      <formula>$H$28</formula>
    </cfRule>
  </conditionalFormatting>
  <conditionalFormatting sqref="G31">
    <cfRule type="expression" dxfId="13" priority="16">
      <formula>$H$31</formula>
    </cfRule>
  </conditionalFormatting>
  <conditionalFormatting sqref="G32">
    <cfRule type="expression" dxfId="12" priority="15">
      <formula>$H$32</formula>
    </cfRule>
  </conditionalFormatting>
  <conditionalFormatting sqref="G33">
    <cfRule type="expression" dxfId="11" priority="14">
      <formula>$H$33</formula>
    </cfRule>
  </conditionalFormatting>
  <conditionalFormatting sqref="G34">
    <cfRule type="expression" dxfId="10" priority="13">
      <formula>$H$34</formula>
    </cfRule>
  </conditionalFormatting>
  <conditionalFormatting sqref="G35">
    <cfRule type="expression" dxfId="9" priority="12">
      <formula>$H$35</formula>
    </cfRule>
  </conditionalFormatting>
  <conditionalFormatting sqref="G36">
    <cfRule type="expression" dxfId="8" priority="11">
      <formula>$H$36</formula>
    </cfRule>
  </conditionalFormatting>
  <conditionalFormatting sqref="G39">
    <cfRule type="expression" dxfId="7" priority="10">
      <formula>$H$39</formula>
    </cfRule>
  </conditionalFormatting>
  <conditionalFormatting sqref="G40">
    <cfRule type="expression" dxfId="6" priority="9">
      <formula>$H$40</formula>
    </cfRule>
  </conditionalFormatting>
  <conditionalFormatting sqref="G42">
    <cfRule type="expression" dxfId="5" priority="8">
      <formula>$H$42</formula>
    </cfRule>
  </conditionalFormatting>
  <conditionalFormatting sqref="G43">
    <cfRule type="expression" dxfId="4" priority="7">
      <formula>$H$43</formula>
    </cfRule>
  </conditionalFormatting>
  <conditionalFormatting sqref="G44">
    <cfRule type="expression" dxfId="3" priority="6">
      <formula>$H$44</formula>
    </cfRule>
  </conditionalFormatting>
  <conditionalFormatting sqref="G45">
    <cfRule type="expression" dxfId="2" priority="5">
      <formula>$H$45</formula>
    </cfRule>
  </conditionalFormatting>
  <conditionalFormatting sqref="G46">
    <cfRule type="expression" dxfId="1" priority="4">
      <formula>$H$46</formula>
    </cfRule>
  </conditionalFormatting>
  <conditionalFormatting sqref="G18">
    <cfRule type="expression" dxfId="0" priority="1">
      <formula>$H$18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0"/>
  <sheetViews>
    <sheetView topLeftCell="A15" zoomScale="130" zoomScaleNormal="130" workbookViewId="0">
      <pane xSplit="1" topLeftCell="B1" activePane="topRight" state="frozen"/>
      <selection pane="topRight" activeCell="A15" sqref="A15"/>
    </sheetView>
  </sheetViews>
  <sheetFormatPr defaultRowHeight="22.2"/>
  <cols>
    <col min="1" max="1" width="8.88671875" style="8"/>
    <col min="2" max="2" width="150.77734375" customWidth="1"/>
  </cols>
  <sheetData>
    <row r="1" spans="1:2" ht="199.95" customHeight="1" thickTop="1" thickBot="1">
      <c r="A1" s="7" t="s">
        <v>48</v>
      </c>
      <c r="B1" s="6"/>
    </row>
    <row r="2" spans="1:2" ht="199.95" customHeight="1" thickTop="1" thickBot="1">
      <c r="A2" s="7" t="s">
        <v>54</v>
      </c>
      <c r="B2" s="6"/>
    </row>
    <row r="3" spans="1:2" ht="199.95" customHeight="1" thickTop="1" thickBot="1">
      <c r="A3" s="7" t="s">
        <v>55</v>
      </c>
      <c r="B3" s="6"/>
    </row>
    <row r="4" spans="1:2" ht="199.95" customHeight="1" thickTop="1" thickBot="1">
      <c r="A4" s="7" t="s">
        <v>56</v>
      </c>
      <c r="B4" s="6"/>
    </row>
    <row r="5" spans="1:2" ht="199.95" customHeight="1" thickTop="1" thickBot="1">
      <c r="A5" s="7" t="s">
        <v>57</v>
      </c>
      <c r="B5" s="6"/>
    </row>
    <row r="6" spans="1:2" ht="199.95" customHeight="1" thickTop="1" thickBot="1">
      <c r="A6" s="7" t="s">
        <v>58</v>
      </c>
      <c r="B6" s="6"/>
    </row>
    <row r="7" spans="1:2" ht="199.95" customHeight="1" thickTop="1" thickBot="1">
      <c r="A7" s="7" t="s">
        <v>59</v>
      </c>
      <c r="B7" s="6"/>
    </row>
    <row r="8" spans="1:2" ht="199.95" customHeight="1" thickTop="1" thickBot="1">
      <c r="A8" s="7" t="s">
        <v>60</v>
      </c>
      <c r="B8" s="6"/>
    </row>
    <row r="9" spans="1:2" ht="199.95" customHeight="1" thickTop="1" thickBot="1">
      <c r="A9" s="7" t="s">
        <v>61</v>
      </c>
      <c r="B9" s="6"/>
    </row>
    <row r="10" spans="1:2" ht="199.95" customHeight="1" thickTop="1" thickBot="1">
      <c r="A10" s="7" t="s">
        <v>64</v>
      </c>
      <c r="B10" s="6"/>
    </row>
    <row r="11" spans="1:2" ht="199.95" customHeight="1" thickTop="1" thickBot="1">
      <c r="A11" s="7" t="s">
        <v>73</v>
      </c>
      <c r="B11" s="6"/>
    </row>
    <row r="12" spans="1:2" ht="199.95" customHeight="1" thickTop="1" thickBot="1">
      <c r="A12" s="7" t="s">
        <v>65</v>
      </c>
      <c r="B12" s="6"/>
    </row>
    <row r="13" spans="1:2" ht="199.95" customHeight="1" thickTop="1" thickBot="1">
      <c r="A13" s="7" t="s">
        <v>66</v>
      </c>
      <c r="B13" s="6"/>
    </row>
    <row r="14" spans="1:2" ht="199.95" customHeight="1" thickTop="1" thickBot="1">
      <c r="A14" s="7" t="s">
        <v>67</v>
      </c>
      <c r="B14" s="6"/>
    </row>
    <row r="15" spans="1:2" ht="199.95" customHeight="1" thickTop="1" thickBot="1">
      <c r="A15" s="7" t="s">
        <v>68</v>
      </c>
      <c r="B15" s="6"/>
    </row>
    <row r="16" spans="1:2" ht="199.95" customHeight="1" thickTop="1" thickBot="1">
      <c r="A16" s="7" t="s">
        <v>69</v>
      </c>
      <c r="B16" s="6"/>
    </row>
    <row r="17" spans="1:2" ht="199.95" customHeight="1" thickTop="1" thickBot="1">
      <c r="A17" s="7" t="s">
        <v>70</v>
      </c>
      <c r="B17" s="6"/>
    </row>
    <row r="18" spans="1:2" ht="199.95" customHeight="1" thickTop="1" thickBot="1">
      <c r="A18" s="7" t="s">
        <v>71</v>
      </c>
      <c r="B18" s="6"/>
    </row>
    <row r="19" spans="1:2" ht="199.95" customHeight="1" thickTop="1" thickBot="1">
      <c r="A19" s="7" t="s">
        <v>72</v>
      </c>
      <c r="B19" s="6"/>
    </row>
    <row r="20" spans="1:2" ht="199.95" customHeight="1" thickTop="1" thickBot="1">
      <c r="A20" s="7" t="s">
        <v>85</v>
      </c>
      <c r="B20" s="6"/>
    </row>
    <row r="21" spans="1:2" ht="199.95" customHeight="1" thickTop="1" thickBot="1">
      <c r="A21" s="7" t="s">
        <v>86</v>
      </c>
      <c r="B21" s="6"/>
    </row>
    <row r="22" spans="1:2" ht="199.95" customHeight="1" thickTop="1" thickBot="1">
      <c r="A22" s="7" t="s">
        <v>87</v>
      </c>
      <c r="B22" s="6"/>
    </row>
    <row r="23" spans="1:2" ht="199.95" customHeight="1" thickTop="1" thickBot="1">
      <c r="A23" s="7" t="s">
        <v>88</v>
      </c>
      <c r="B23" s="6"/>
    </row>
    <row r="24" spans="1:2" ht="199.95" customHeight="1" thickTop="1" thickBot="1">
      <c r="A24" s="7" t="s">
        <v>129</v>
      </c>
      <c r="B24" s="6"/>
    </row>
    <row r="25" spans="1:2" ht="199.95" customHeight="1" thickTop="1" thickBot="1">
      <c r="A25" s="7" t="s">
        <v>89</v>
      </c>
      <c r="B25" s="6"/>
    </row>
    <row r="26" spans="1:2" ht="199.95" customHeight="1" thickTop="1" thickBot="1">
      <c r="A26" s="7" t="s">
        <v>90</v>
      </c>
      <c r="B26" s="6"/>
    </row>
    <row r="27" spans="1:2" ht="199.95" customHeight="1" thickTop="1" thickBot="1">
      <c r="A27" s="7" t="s">
        <v>91</v>
      </c>
      <c r="B27" s="6"/>
    </row>
    <row r="28" spans="1:2" ht="199.95" customHeight="1" thickTop="1" thickBot="1">
      <c r="A28" s="7" t="s">
        <v>92</v>
      </c>
      <c r="B28" s="6"/>
    </row>
    <row r="29" spans="1:2" ht="199.95" customHeight="1" thickTop="1" thickBot="1">
      <c r="A29" s="7" t="s">
        <v>93</v>
      </c>
      <c r="B29" s="65" t="s">
        <v>227</v>
      </c>
    </row>
    <row r="30" spans="1:2" ht="199.95" customHeight="1" thickTop="1" thickBot="1">
      <c r="A30" s="7" t="s">
        <v>94</v>
      </c>
      <c r="B30" s="60"/>
    </row>
    <row r="31" spans="1:2" ht="199.95" customHeight="1" thickTop="1" thickBot="1">
      <c r="A31" s="7" t="s">
        <v>95</v>
      </c>
      <c r="B31" s="6"/>
    </row>
    <row r="32" spans="1:2" ht="199.95" customHeight="1" thickTop="1" thickBot="1">
      <c r="A32" s="7" t="s">
        <v>96</v>
      </c>
      <c r="B32" s="6"/>
    </row>
    <row r="33" spans="1:2" ht="199.95" customHeight="1" thickTop="1" thickBot="1">
      <c r="A33" s="7" t="s">
        <v>97</v>
      </c>
      <c r="B33" s="6"/>
    </row>
    <row r="34" spans="1:2" ht="199.95" customHeight="1" thickTop="1" thickBot="1">
      <c r="A34" s="7" t="s">
        <v>98</v>
      </c>
      <c r="B34" s="6"/>
    </row>
    <row r="35" spans="1:2" ht="199.95" customHeight="1" thickTop="1" thickBot="1">
      <c r="A35" s="7" t="s">
        <v>99</v>
      </c>
      <c r="B35" s="6"/>
    </row>
    <row r="36" spans="1:2" ht="199.95" customHeight="1" thickTop="1" thickBot="1">
      <c r="A36" s="7" t="s">
        <v>100</v>
      </c>
      <c r="B36" s="6"/>
    </row>
    <row r="37" spans="1:2" ht="199.95" customHeight="1" thickTop="1" thickBot="1">
      <c r="A37" s="7" t="s">
        <v>101</v>
      </c>
      <c r="B37" s="6"/>
    </row>
    <row r="38" spans="1:2" ht="199.95" customHeight="1" thickTop="1" thickBot="1">
      <c r="A38" s="7" t="s">
        <v>102</v>
      </c>
      <c r="B38" s="6"/>
    </row>
    <row r="39" spans="1:2" ht="199.95" customHeight="1" thickTop="1" thickBot="1">
      <c r="A39" s="7" t="s">
        <v>103</v>
      </c>
      <c r="B39" s="6"/>
    </row>
    <row r="40" spans="1:2" ht="22.8" thickTop="1"/>
  </sheetData>
  <phoneticPr fontId="1" type="noConversion"/>
  <hyperlinks>
    <hyperlink ref="B29" location="分壓計算!A1" display="分壓計算!A1"/>
  </hyperlinks>
  <pageMargins left="0.7" right="0.7" top="0.75" bottom="0.75" header="0.3" footer="0.3"/>
  <drawing r:id="rId1"/>
  <legacyDrawing r:id="rId2"/>
  <oleObjects>
    <oleObject progId="Visio.Drawing.11" shapeId="8197" r:id="rId3"/>
    <oleObject progId="Visio.Drawing.11" shapeId="8199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O57"/>
  <sheetViews>
    <sheetView zoomScale="85" zoomScaleNormal="85" workbookViewId="0">
      <selection activeCell="E27" sqref="E27"/>
    </sheetView>
  </sheetViews>
  <sheetFormatPr defaultRowHeight="16.2"/>
  <cols>
    <col min="1" max="1" width="150.77734375" customWidth="1"/>
    <col min="2" max="2" width="8.88671875" customWidth="1"/>
    <col min="15" max="15" width="10.88671875" customWidth="1"/>
  </cols>
  <sheetData>
    <row r="1" spans="1:15" ht="16.8" thickBot="1">
      <c r="A1" s="64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5" ht="49.95" customHeight="1">
      <c r="A2" s="96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ht="49.95" customHeight="1">
      <c r="A3" s="97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15" ht="49.95" customHeight="1">
      <c r="A4" s="97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49.95" customHeight="1">
      <c r="A5" s="97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ht="49.95" customHeight="1">
      <c r="A6" s="97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1:15" ht="49.95" customHeight="1">
      <c r="A7" s="97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</row>
    <row r="8" spans="1:15" ht="49.95" customHeight="1">
      <c r="A8" s="97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ht="49.95" customHeight="1">
      <c r="A9" s="97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1:15" ht="49.95" customHeight="1">
      <c r="A10" s="97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ht="49.95" customHeight="1">
      <c r="A11" s="97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1:15">
      <c r="A12" s="8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</row>
    <row r="13" spans="1:15">
      <c r="A13" s="8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15">
      <c r="A14" s="8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>
      <c r="A15" s="8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1:15">
      <c r="A16" s="8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8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>
      <c r="A18" s="8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>
      <c r="A19" s="8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>
      <c r="A20" s="8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>
      <c r="A21" s="8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>
      <c r="A22" s="8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>
      <c r="A23" s="8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>
      <c r="A24" s="8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>
      <c r="A25" s="8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1:15">
      <c r="A26" s="8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15">
      <c r="A27" s="8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1:15">
      <c r="A28" s="8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>
      <c r="A29" s="8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5">
      <c r="A30" s="8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>
      <c r="A31" s="8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>
      <c r="A32" s="8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>
      <c r="A33" s="8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5">
      <c r="A34" s="8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  <row r="35" spans="1:15">
      <c r="A35" s="8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</row>
    <row r="36" spans="1:15">
      <c r="A36" s="8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</row>
    <row r="37" spans="1:15">
      <c r="A37" s="8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</row>
    <row r="38" spans="1:15">
      <c r="A38" s="8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</row>
    <row r="39" spans="1:15">
      <c r="A39" s="8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</row>
    <row r="40" spans="1:15">
      <c r="A40" s="8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15">
      <c r="A41" s="8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</row>
    <row r="42" spans="1:15">
      <c r="A42" s="8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</row>
    <row r="43" spans="1:15" ht="16.8" thickBot="1">
      <c r="A43" s="8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1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</row>
    <row r="45" spans="1:1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</row>
    <row r="46" spans="1:1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</row>
    <row r="47" spans="1:1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</row>
    <row r="48" spans="1:1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</row>
    <row r="49" spans="1:1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</row>
    <row r="50" spans="1:1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</row>
    <row r="51" spans="1:1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</row>
    <row r="52" spans="1:1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</row>
    <row r="53" spans="1:1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</row>
    <row r="54" spans="1:1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</row>
    <row r="55" spans="1:1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</row>
    <row r="56" spans="1:1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</row>
    <row r="57" spans="1:1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</row>
  </sheetData>
  <mergeCells count="1">
    <mergeCell ref="A2:A1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A1:O57"/>
  <sheetViews>
    <sheetView topLeftCell="A10" zoomScale="85" zoomScaleNormal="85" workbookViewId="0"/>
  </sheetViews>
  <sheetFormatPr defaultRowHeight="16.2"/>
  <cols>
    <col min="1" max="1" width="150.77734375" customWidth="1"/>
    <col min="2" max="2" width="8.88671875" customWidth="1"/>
    <col min="15" max="15" width="10.88671875" customWidth="1"/>
  </cols>
  <sheetData>
    <row r="1" spans="1:15" ht="16.8" thickBot="1">
      <c r="A1" s="64" t="s">
        <v>215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5" ht="49.95" customHeight="1">
      <c r="A2" s="96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ht="49.95" customHeight="1">
      <c r="A3" s="97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15" ht="49.95" customHeight="1">
      <c r="A4" s="97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49.95" customHeight="1">
      <c r="A5" s="97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ht="49.95" customHeight="1">
      <c r="A6" s="97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1:15" ht="49.95" customHeight="1">
      <c r="A7" s="97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</row>
    <row r="8" spans="1:15" ht="49.95" customHeight="1">
      <c r="A8" s="97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ht="49.95" customHeight="1">
      <c r="A9" s="97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1:15" ht="49.95" customHeight="1">
      <c r="A10" s="97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ht="49.95" customHeight="1" thickBot="1">
      <c r="A11" s="98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1:15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</row>
    <row r="13" spans="1:1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15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1:1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1:1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1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1:1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  <row r="35" spans="1:1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</row>
    <row r="36" spans="1:1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</row>
    <row r="37" spans="1: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</row>
    <row r="38" spans="1:1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</row>
    <row r="39" spans="1:1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</row>
    <row r="40" spans="1:1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1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</row>
    <row r="42" spans="1:1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</row>
    <row r="43" spans="1:1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1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</row>
    <row r="45" spans="1:1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</row>
    <row r="46" spans="1:1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</row>
    <row r="47" spans="1:1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</row>
    <row r="48" spans="1:1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</row>
    <row r="49" spans="1:1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</row>
    <row r="50" spans="1:1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</row>
    <row r="51" spans="1:1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</row>
    <row r="52" spans="1:1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</row>
    <row r="53" spans="1:1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</row>
    <row r="54" spans="1:1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</row>
    <row r="55" spans="1:1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</row>
    <row r="56" spans="1:1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</row>
    <row r="57" spans="1:1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</row>
  </sheetData>
  <mergeCells count="1">
    <mergeCell ref="A2:A1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K9" sqref="K9"/>
    </sheetView>
  </sheetViews>
  <sheetFormatPr defaultRowHeight="16.2"/>
  <sheetData>
    <row r="1" spans="1:7" ht="17.399999999999999" thickTop="1" thickBot="1">
      <c r="A1" s="40" t="s">
        <v>140</v>
      </c>
      <c r="B1" s="110" t="s">
        <v>141</v>
      </c>
      <c r="C1" s="111"/>
      <c r="D1" s="112"/>
      <c r="F1" s="41" t="s">
        <v>142</v>
      </c>
      <c r="G1" s="42">
        <v>4.2</v>
      </c>
    </row>
    <row r="2" spans="1:7" ht="16.8" thickTop="1">
      <c r="A2" s="43" t="s">
        <v>143</v>
      </c>
      <c r="B2" s="99">
        <f>C8/(B9+C8)*G1</f>
        <v>2.8186046511627905</v>
      </c>
      <c r="C2" s="100"/>
      <c r="D2" s="101"/>
    </row>
    <row r="3" spans="1:7">
      <c r="A3" s="44" t="s">
        <v>144</v>
      </c>
      <c r="B3" s="102">
        <f>C7/(B7+C7)*G1</f>
        <v>2.8</v>
      </c>
      <c r="C3" s="103"/>
      <c r="D3" s="104"/>
    </row>
    <row r="4" spans="1:7" ht="16.8" thickBot="1">
      <c r="A4" s="45" t="s">
        <v>145</v>
      </c>
      <c r="B4" s="105">
        <f>C9/(B8+C9)*G1</f>
        <v>2.7812709030100335</v>
      </c>
      <c r="C4" s="106"/>
      <c r="D4" s="107"/>
    </row>
    <row r="5" spans="1:7" ht="17.399999999999999" thickTop="1" thickBot="1">
      <c r="A5" s="46"/>
      <c r="B5" s="13"/>
      <c r="C5" s="13"/>
      <c r="D5" s="13"/>
    </row>
    <row r="6" spans="1:7" ht="16.8" thickTop="1">
      <c r="A6" s="108" t="s">
        <v>146</v>
      </c>
      <c r="B6" s="47" t="s">
        <v>147</v>
      </c>
      <c r="C6" s="48" t="s">
        <v>148</v>
      </c>
      <c r="D6" s="46" t="s">
        <v>228</v>
      </c>
    </row>
    <row r="7" spans="1:7" ht="16.8" thickBot="1">
      <c r="A7" s="109"/>
      <c r="B7" s="49">
        <v>1000</v>
      </c>
      <c r="C7" s="50">
        <v>2000</v>
      </c>
      <c r="D7" s="46" t="s">
        <v>149</v>
      </c>
    </row>
    <row r="8" spans="1:7" ht="16.8" thickTop="1">
      <c r="A8" s="51">
        <v>0.01</v>
      </c>
      <c r="B8" s="52">
        <f>B7+(B7*0.01)</f>
        <v>1010</v>
      </c>
      <c r="C8" s="53">
        <f>C7+(C7*0.01)</f>
        <v>2020</v>
      </c>
      <c r="D8" s="13"/>
    </row>
    <row r="9" spans="1:7" ht="16.8" thickBot="1">
      <c r="A9" s="54">
        <v>-0.01</v>
      </c>
      <c r="B9" s="55">
        <f>B7-(B7*0.01)</f>
        <v>990</v>
      </c>
      <c r="C9" s="56">
        <f>C7-(C7*0.01)</f>
        <v>1980</v>
      </c>
      <c r="D9" s="13"/>
    </row>
    <row r="10" spans="1:7" ht="17.399999999999999" thickTop="1" thickBot="1"/>
    <row r="11" spans="1:7" ht="17.399999999999999" thickTop="1" thickBot="1">
      <c r="A11" s="40" t="s">
        <v>140</v>
      </c>
      <c r="B11" s="110" t="s">
        <v>141</v>
      </c>
      <c r="C11" s="111"/>
      <c r="D11" s="112"/>
      <c r="F11" s="41" t="s">
        <v>142</v>
      </c>
      <c r="G11" s="42">
        <v>3</v>
      </c>
    </row>
    <row r="12" spans="1:7" ht="16.8" thickTop="1">
      <c r="A12" s="43" t="s">
        <v>143</v>
      </c>
      <c r="B12" s="99">
        <f>C18/(B19+C18)*G11</f>
        <v>2.0132890365448501</v>
      </c>
      <c r="C12" s="100"/>
      <c r="D12" s="101"/>
    </row>
    <row r="13" spans="1:7">
      <c r="A13" s="44" t="s">
        <v>144</v>
      </c>
      <c r="B13" s="102">
        <f>C17/(B17+C17)*G11</f>
        <v>2</v>
      </c>
      <c r="C13" s="103"/>
      <c r="D13" s="104"/>
    </row>
    <row r="14" spans="1:7" ht="16.8" thickBot="1">
      <c r="A14" s="45" t="s">
        <v>145</v>
      </c>
      <c r="B14" s="105">
        <f>C19/(B18+C19)*G11</f>
        <v>1.9866220735785953</v>
      </c>
      <c r="C14" s="106"/>
      <c r="D14" s="107"/>
    </row>
    <row r="15" spans="1:7" ht="17.399999999999999" thickTop="1" thickBot="1">
      <c r="A15" s="46"/>
      <c r="B15" s="13"/>
      <c r="C15" s="13"/>
      <c r="D15" s="13"/>
    </row>
    <row r="16" spans="1:7" ht="16.8" thickTop="1">
      <c r="A16" s="108" t="s">
        <v>146</v>
      </c>
      <c r="B16" s="47" t="s">
        <v>147</v>
      </c>
      <c r="C16" s="48" t="s">
        <v>148</v>
      </c>
      <c r="D16" s="46" t="s">
        <v>228</v>
      </c>
    </row>
    <row r="17" spans="1:4" ht="16.8" thickBot="1">
      <c r="A17" s="109"/>
      <c r="B17" s="49">
        <v>1000</v>
      </c>
      <c r="C17" s="50">
        <v>2000</v>
      </c>
      <c r="D17" s="46" t="s">
        <v>149</v>
      </c>
    </row>
    <row r="18" spans="1:4" ht="16.8" thickTop="1">
      <c r="A18" s="51">
        <v>0.01</v>
      </c>
      <c r="B18" s="52">
        <f>B17+(B17*0.01)</f>
        <v>1010</v>
      </c>
      <c r="C18" s="53">
        <f>C17+(C17*0.01)</f>
        <v>2020</v>
      </c>
      <c r="D18" s="13"/>
    </row>
    <row r="19" spans="1:4" ht="16.8" thickBot="1">
      <c r="A19" s="54">
        <v>-0.01</v>
      </c>
      <c r="B19" s="55">
        <f>B17-(B17*0.01)</f>
        <v>990</v>
      </c>
      <c r="C19" s="56">
        <f>C17-(C17*0.01)</f>
        <v>1980</v>
      </c>
      <c r="D19" s="13"/>
    </row>
    <row r="20" spans="1:4" ht="16.8" thickTop="1"/>
  </sheetData>
  <mergeCells count="10">
    <mergeCell ref="B12:D12"/>
    <mergeCell ref="B13:D13"/>
    <mergeCell ref="B14:D14"/>
    <mergeCell ref="A16:A17"/>
    <mergeCell ref="B1:D1"/>
    <mergeCell ref="B2:D2"/>
    <mergeCell ref="B3:D3"/>
    <mergeCell ref="B4:D4"/>
    <mergeCell ref="A6:A7"/>
    <mergeCell ref="B11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Version</vt:lpstr>
      <vt:lpstr>OPL2500PA1 Design check list</vt:lpstr>
      <vt:lpstr>OPL2500SA1 Design check list</vt:lpstr>
      <vt:lpstr>Layout Check List</vt:lpstr>
      <vt:lpstr>Ref</vt:lpstr>
      <vt:lpstr>OPL2500P_Ref_Circuit</vt:lpstr>
      <vt:lpstr>OPL2500S_Ref_Circuit</vt:lpstr>
      <vt:lpstr>分壓計算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SamTzeng</dc:creator>
  <cp:lastModifiedBy>a0982137400@gmail.com</cp:lastModifiedBy>
  <dcterms:created xsi:type="dcterms:W3CDTF">2019-11-04T01:37:44Z</dcterms:created>
  <dcterms:modified xsi:type="dcterms:W3CDTF">2023-10-16T02:16:32Z</dcterms:modified>
</cp:coreProperties>
</file>