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_ATIVOS_B3_FECHAMENTO" sheetId="1" state="visible" r:id="rId2"/>
  </sheets>
  <definedNames>
    <definedName function="false" hidden="false" localSheetId="0" name="_xlnm._FilterDatabase" vbProcedure="false">LISTA_ATIVOS_B3_FECHAMENTO!$A$1:$E$106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<sst xmlns="http://schemas.openxmlformats.org/spreadsheetml/2006/main" count="110" uniqueCount="110">
  <si>
    <t xml:space="preserve">Ativo</t>
  </si>
  <si>
    <t xml:space="preserve">Data</t>
  </si>
  <si>
    <t xml:space="preserve">Fechamento</t>
  </si>
  <si>
    <t xml:space="preserve">Maxima</t>
  </si>
  <si>
    <t xml:space="preserve">Minima</t>
  </si>
  <si>
    <t xml:space="preserve">ABEV3</t>
  </si>
  <si>
    <t xml:space="preserve">ALPA4</t>
  </si>
  <si>
    <t xml:space="preserve">ALUP11</t>
  </si>
  <si>
    <t xml:space="preserve">ARZZ3</t>
  </si>
  <si>
    <t xml:space="preserve">AZUL4</t>
  </si>
  <si>
    <t xml:space="preserve">B3SA3</t>
  </si>
  <si>
    <t xml:space="preserve">BBAS3</t>
  </si>
  <si>
    <t xml:space="preserve">BBDC3</t>
  </si>
  <si>
    <t xml:space="preserve">BBDC4</t>
  </si>
  <si>
    <t xml:space="preserve">BBSE3</t>
  </si>
  <si>
    <t xml:space="preserve">BEEF3</t>
  </si>
  <si>
    <t xml:space="preserve">BIDI4</t>
  </si>
  <si>
    <t xml:space="preserve">BOVA11</t>
  </si>
  <si>
    <t xml:space="preserve">BRAP4</t>
  </si>
  <si>
    <t xml:space="preserve">BPAN4</t>
  </si>
  <si>
    <t xml:space="preserve">BRDT3</t>
  </si>
  <si>
    <t xml:space="preserve">BRFS3</t>
  </si>
  <si>
    <t xml:space="preserve">BRKM5</t>
  </si>
  <si>
    <t xml:space="preserve">BRML3</t>
  </si>
  <si>
    <t xml:space="preserve">BRSR6</t>
  </si>
  <si>
    <t xml:space="preserve">BTOW3</t>
  </si>
  <si>
    <t xml:space="preserve">CEAB3</t>
  </si>
  <si>
    <t xml:space="preserve">CCRO3</t>
  </si>
  <si>
    <t xml:space="preserve">CESP6</t>
  </si>
  <si>
    <t xml:space="preserve">CMIG3</t>
  </si>
  <si>
    <t xml:space="preserve">CMIG4</t>
  </si>
  <si>
    <t xml:space="preserve">COGN3</t>
  </si>
  <si>
    <t xml:space="preserve">CPFE3</t>
  </si>
  <si>
    <t xml:space="preserve">CPLE6</t>
  </si>
  <si>
    <t xml:space="preserve">CRFB3</t>
  </si>
  <si>
    <t xml:space="preserve">CSAN3</t>
  </si>
  <si>
    <t xml:space="preserve">CSMG3</t>
  </si>
  <si>
    <t xml:space="preserve">CSNA3</t>
  </si>
  <si>
    <t xml:space="preserve">CVCB3</t>
  </si>
  <si>
    <t xml:space="preserve">CYRE3</t>
  </si>
  <si>
    <t xml:space="preserve">DTEX3</t>
  </si>
  <si>
    <t xml:space="preserve">ECOR3</t>
  </si>
  <si>
    <t xml:space="preserve">EGIE3</t>
  </si>
  <si>
    <t xml:space="preserve">ELET3</t>
  </si>
  <si>
    <t xml:space="preserve">ELET6</t>
  </si>
  <si>
    <t xml:space="preserve">EMBR3</t>
  </si>
  <si>
    <t xml:space="preserve">ENBR3</t>
  </si>
  <si>
    <t xml:space="preserve">ENGI11</t>
  </si>
  <si>
    <t xml:space="preserve">EQTL3</t>
  </si>
  <si>
    <t xml:space="preserve">EZTC3</t>
  </si>
  <si>
    <t xml:space="preserve">FLRY3</t>
  </si>
  <si>
    <t xml:space="preserve">GFSA3</t>
  </si>
  <si>
    <t xml:space="preserve">GGBR4</t>
  </si>
  <si>
    <t xml:space="preserve">GOAU4</t>
  </si>
  <si>
    <t xml:space="preserve">GOLL4</t>
  </si>
  <si>
    <t xml:space="preserve">GRND3</t>
  </si>
  <si>
    <t xml:space="preserve">GUAR3</t>
  </si>
  <si>
    <t xml:space="preserve">HGTX3</t>
  </si>
  <si>
    <t xml:space="preserve">HYPE3</t>
  </si>
  <si>
    <t xml:space="preserve">IGTA3</t>
  </si>
  <si>
    <t xml:space="preserve">IRBR3</t>
  </si>
  <si>
    <t xml:space="preserve">ITSA4</t>
  </si>
  <si>
    <t xml:space="preserve">ITUB3</t>
  </si>
  <si>
    <t xml:space="preserve">ITUB4</t>
  </si>
  <si>
    <t xml:space="preserve">JBSS3</t>
  </si>
  <si>
    <t xml:space="preserve">JHSF3</t>
  </si>
  <si>
    <t xml:space="preserve">KLBN11</t>
  </si>
  <si>
    <t xml:space="preserve">KLBN4</t>
  </si>
  <si>
    <t xml:space="preserve">LAME3</t>
  </si>
  <si>
    <t xml:space="preserve">LAME4</t>
  </si>
  <si>
    <t xml:space="preserve">LIGT3</t>
  </si>
  <si>
    <t xml:space="preserve">LINX3</t>
  </si>
  <si>
    <t xml:space="preserve">LOGN3</t>
  </si>
  <si>
    <t xml:space="preserve">LREN3</t>
  </si>
  <si>
    <t xml:space="preserve">MDIA3</t>
  </si>
  <si>
    <t xml:space="preserve">MGLU3</t>
  </si>
  <si>
    <t xml:space="preserve">MRFG3</t>
  </si>
  <si>
    <t xml:space="preserve">MRVE3</t>
  </si>
  <si>
    <t xml:space="preserve">MULT3</t>
  </si>
  <si>
    <t xml:space="preserve">MYPK3</t>
  </si>
  <si>
    <t xml:space="preserve">OIBR3</t>
  </si>
  <si>
    <t xml:space="preserve">ODPV3</t>
  </si>
  <si>
    <t xml:space="preserve">PETR4</t>
  </si>
  <si>
    <t xml:space="preserve">PSSA3</t>
  </si>
  <si>
    <t xml:space="preserve">QUAL3</t>
  </si>
  <si>
    <t xml:space="preserve">RADL3</t>
  </si>
  <si>
    <t xml:space="preserve">RAIL3</t>
  </si>
  <si>
    <t xml:space="preserve">RAPT4</t>
  </si>
  <si>
    <t xml:space="preserve">RENT3</t>
  </si>
  <si>
    <t xml:space="preserve">RLOG3</t>
  </si>
  <si>
    <t xml:space="preserve">SANB11</t>
  </si>
  <si>
    <t xml:space="preserve">SAPR11</t>
  </si>
  <si>
    <t xml:space="preserve">SBSP3</t>
  </si>
  <si>
    <t xml:space="preserve">SEER3</t>
  </si>
  <si>
    <t xml:space="preserve">SLCE3</t>
  </si>
  <si>
    <t xml:space="preserve">SMLS3</t>
  </si>
  <si>
    <t xml:space="preserve">SMTO3</t>
  </si>
  <si>
    <t xml:space="preserve">SUZB3</t>
  </si>
  <si>
    <t xml:space="preserve">TAEE11</t>
  </si>
  <si>
    <t xml:space="preserve">TIET11</t>
  </si>
  <si>
    <t xml:space="preserve">TIMS3</t>
  </si>
  <si>
    <t xml:space="preserve">TOTS3</t>
  </si>
  <si>
    <t xml:space="preserve">TRPL4</t>
  </si>
  <si>
    <t xml:space="preserve">TUPY3</t>
  </si>
  <si>
    <t xml:space="preserve">UGPA3</t>
  </si>
  <si>
    <t xml:space="preserve">USIM5</t>
  </si>
  <si>
    <t xml:space="preserve">VALE3</t>
  </si>
  <si>
    <t xml:space="preserve">VIVT3</t>
  </si>
  <si>
    <t xml:space="preserve">VVAR3</t>
  </si>
  <si>
    <t xml:space="preserve">WEGE3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</si>
</sst>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dd/mm/yy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7"/>
  <sheetViews>
    <sheetView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D24" activeCellId="0" sqref="D24"/>
    </sheetView>
  </sheetViews>
  <sheetFormatPr defaultColWidth="8.625" defaultRowHeight="13.8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2" width="11.3"/>
    <col collapsed="false" customWidth="true" hidden="false" outlineLevel="0" max="3" min="3" style="3" width="11.99"/>
    <col collapsed="false" customWidth="true" hidden="false" outlineLevel="0" max="1024" min="990" style="0" width="11.52"/>
  </cols>
  <sheetData>
    <row r="1" customFormat="false" ht="13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customFormat="false" ht="13.8" hidden="false" customHeight="false" outlineLevel="0" collapsed="false">
      <c r="A2" s="6" t="s">
        <v>5</v>
      </c>
      <c r="B2" s="7" t="n">
        <f aca="false">DDE("Stech","COT","abev3.Data")</f>
        <v>44193</v>
      </c>
      <c r="C2" s="8" t="n">
        <f aca="false">DDE("Stech","COT","abev3.fech")</f>
        <v>15.5</v>
      </c>
      <c r="D2" s="8" t="n">
        <f aca="false">DDE("Stech","COT","abev3.Max")</f>
        <v>15.7</v>
      </c>
      <c r="E2" s="8" t="n">
        <f aca="false">DDE("Stech","COT","abev3.Min")</f>
        <v>15.5</v>
      </c>
    </row>
    <row r="3" customFormat="false" ht="13.8" hidden="false" customHeight="false" outlineLevel="0" collapsed="false">
      <c r="A3" s="6" t="s">
        <v>6</v>
      </c>
      <c r="B3" s="7" t="n">
        <f aca="false">DDE("Stech","COT","alpa4.Data")</f>
        <v>44193</v>
      </c>
      <c r="C3" s="8" t="n">
        <f aca="false">DDE("Stech","COT","alpa4.fech")</f>
        <v>41.13</v>
      </c>
      <c r="D3" s="8" t="n">
        <f aca="false">DDE("Stech","COT","alpa4.Max")</f>
        <v>41.39</v>
      </c>
      <c r="E3" s="8" t="n">
        <f aca="false">DDE("Stech","COT","alpa4.Min")</f>
        <v>40.33</v>
      </c>
    </row>
    <row r="4" customFormat="false" ht="13.8" hidden="false" customHeight="false" outlineLevel="0" collapsed="false">
      <c r="A4" s="6" t="s">
        <v>7</v>
      </c>
      <c r="B4" s="7" t="n">
        <f aca="false">DDE("Stech","COT","alup11.Data")</f>
        <v>44193</v>
      </c>
      <c r="C4" s="8" t="n">
        <f aca="false">DDE("Stech","COT","alup11.fech")</f>
        <v>26.4</v>
      </c>
      <c r="D4" s="8" t="n">
        <f aca="false">DDE("Stech","COT","alup11.Max")</f>
        <v>26.65</v>
      </c>
      <c r="E4" s="8" t="e">
        <f aca="false">DDE("Stech","COT","alup11.Min")</f>
        <v>#N/A</v>
      </c>
    </row>
    <row r="5" customFormat="false" ht="13.8" hidden="false" customHeight="false" outlineLevel="0" collapsed="false">
      <c r="A5" s="6" t="s">
        <v>8</v>
      </c>
      <c r="B5" s="7" t="n">
        <f aca="false">DDE("Stech","COT","arzz3.Data")</f>
        <v>44193</v>
      </c>
      <c r="C5" s="8" t="n">
        <f aca="false">DDE("Stech","COT","arzz3.fech")</f>
        <v>67.46</v>
      </c>
      <c r="D5" s="8" t="n">
        <f aca="false">DDE("Stech","COT","arzz3.Max")</f>
        <v>68.17</v>
      </c>
      <c r="E5" s="8" t="n">
        <f aca="false">DDE("Stech","COT","arzz3.Min")</f>
        <v>0</v>
      </c>
    </row>
    <row r="6" customFormat="false" ht="13.8" hidden="false" customHeight="false" outlineLevel="0" collapsed="false">
      <c r="A6" s="6" t="s">
        <v>9</v>
      </c>
      <c r="B6" s="7" t="n">
        <f aca="false">DDE("Stech","COT","azul4.Data")</f>
        <v>44193</v>
      </c>
      <c r="C6" s="8" t="n">
        <f aca="false">DDE("Stech","COT","azul4.fech")</f>
        <v>37.7</v>
      </c>
      <c r="D6" s="8" t="n">
        <f aca="false">DDE("Stech","COT","azul4.Max")</f>
        <v>38.75</v>
      </c>
      <c r="E6" s="8" t="n">
        <f aca="false">DDE("Stech","COT","azul4.Min")</f>
        <v>0</v>
      </c>
    </row>
    <row r="7" customFormat="false" ht="13.8" hidden="false" customHeight="false" outlineLevel="0" collapsed="false">
      <c r="A7" s="6" t="s">
        <v>10</v>
      </c>
      <c r="B7" s="7" t="n">
        <f aca="false">DDE("Stech","COT","b3sa3.Data")</f>
        <v>44193</v>
      </c>
      <c r="C7" s="8" t="n">
        <f aca="false">DDE("Stech","COT","b3sa3.fech")</f>
        <v>59.99</v>
      </c>
      <c r="D7" s="8" t="n">
        <f aca="false">DDE("Stech","COT","b3sa3.Max")</f>
        <v>60.78</v>
      </c>
      <c r="E7" s="8" t="n">
        <f aca="false">DDE("Stech","COT","b3sa3.Min")</f>
        <v>59.8</v>
      </c>
    </row>
    <row r="8" customFormat="false" ht="13.8" hidden="false" customHeight="false" outlineLevel="0" collapsed="false">
      <c r="A8" s="6" t="s">
        <v>11</v>
      </c>
      <c r="B8" s="7" t="n">
        <f aca="false">DDE("Stech","COT","bbas3.Data")</f>
        <v>44193</v>
      </c>
      <c r="C8" s="8" t="n">
        <f aca="false">DDE("Stech","COT","bbas3.fech")</f>
        <v>38.92</v>
      </c>
      <c r="D8" s="8" t="n">
        <f aca="false">DDE("Stech","COT","bbas3.Max")</f>
        <v>39.55</v>
      </c>
      <c r="E8" s="8" t="n">
        <f aca="false">DDE("Stech","COT","bbas3.Min")</f>
        <v>39.2</v>
      </c>
    </row>
    <row r="9" customFormat="false" ht="13.8" hidden="false" customHeight="false" outlineLevel="0" collapsed="false">
      <c r="A9" s="9" t="s">
        <v>12</v>
      </c>
      <c r="B9" s="7" t="n">
        <f aca="false">DDE("Stech","COT","bbdc3.Data")</f>
        <v>44193</v>
      </c>
      <c r="C9" s="8" t="n">
        <f aca="false">DDE("Stech","COT","bbdc3.fech")</f>
        <v>24.85</v>
      </c>
      <c r="D9" s="8" t="n">
        <f aca="false">DDE("Stech","COT","bbdc3.Max")</f>
        <v>25.15</v>
      </c>
      <c r="E9" s="8" t="n">
        <f aca="false">DDE("Stech","COT","bbdc3.Min")</f>
        <v>24.86</v>
      </c>
    </row>
    <row r="10" customFormat="false" ht="13.8" hidden="false" customHeight="false" outlineLevel="0" collapsed="false">
      <c r="A10" s="6" t="s">
        <v>13</v>
      </c>
      <c r="B10" s="7" t="n">
        <f aca="false">DDE("Stech","COT","bbdc4.Data")</f>
        <v>44193</v>
      </c>
      <c r="C10" s="8" t="n">
        <f aca="false">DDE("Stech","COT","bbdc4.fech")</f>
        <v>27.72</v>
      </c>
      <c r="D10" s="8" t="n">
        <f aca="false">DDE("Stech","COT","bbdc4.Max")</f>
        <v>0</v>
      </c>
      <c r="E10" s="8" t="n">
        <f aca="false">DDE("Stech","COT","bbdc4.Min")</f>
        <v>0</v>
      </c>
    </row>
    <row r="11" customFormat="false" ht="13.8" hidden="false" customHeight="false" outlineLevel="0" collapsed="false">
      <c r="A11" s="6" t="s">
        <v>14</v>
      </c>
      <c r="B11" s="7" t="n">
        <f aca="false">DDE("Stech","COT","bbse3.Data")</f>
        <v>44193</v>
      </c>
      <c r="C11" s="8" t="n">
        <f aca="false">DDE("Stech","COT","bbse3.fech")</f>
        <v>29.13</v>
      </c>
      <c r="D11" s="8" t="n">
        <f aca="false">DDE("Stech","COT","bbse3.Max")</f>
        <v>29.65</v>
      </c>
      <c r="E11" s="8" t="n">
        <f aca="false">DDE("Stech","COT","bbse3.Min")</f>
        <v>29.21</v>
      </c>
    </row>
    <row r="12" customFormat="false" ht="13.8" hidden="false" customHeight="false" outlineLevel="0" collapsed="false">
      <c r="A12" s="6" t="s">
        <v>15</v>
      </c>
      <c r="B12" s="7" t="n">
        <f aca="false">DDE("Stech","COT","beef3.Data")</f>
        <v>44193</v>
      </c>
      <c r="C12" s="8" t="n">
        <f aca="false">DDE("Stech","COT","beef3.fech")</f>
        <v>10.37</v>
      </c>
      <c r="D12" s="8" t="n">
        <f aca="false">DDE("Stech","COT","beef3.Max")</f>
        <v>10.42</v>
      </c>
      <c r="E12" s="8" t="n">
        <f aca="false">DDE("Stech","COT","beef3.Min")</f>
        <v>10.21</v>
      </c>
    </row>
    <row r="13" customFormat="false" ht="13.8" hidden="false" customHeight="false" outlineLevel="0" collapsed="false">
      <c r="A13" s="6" t="s">
        <v>16</v>
      </c>
      <c r="B13" s="7" t="n">
        <f aca="false">DDE("Stech","COT","bidi4.Data")</f>
        <v>44193</v>
      </c>
      <c r="C13" s="8" t="n">
        <f aca="false">DDE("Stech","COT","bidi4.fech")</f>
        <v>33.27</v>
      </c>
      <c r="D13" s="8" t="n">
        <f aca="false">DDE("Stech","COT","bidi4.Max")</f>
        <v>34.37</v>
      </c>
      <c r="E13" s="8" t="n">
        <f aca="false">DDE("Stech","COT","bidi4.Min")</f>
        <v>32.92</v>
      </c>
    </row>
    <row r="14" customFormat="false" ht="13.8" hidden="false" customHeight="false" outlineLevel="0" collapsed="false">
      <c r="A14" s="6" t="s">
        <v>17</v>
      </c>
      <c r="B14" s="7" t="n">
        <f aca="false">DDE("Stech","COT","bova11.Data")</f>
        <v>44193</v>
      </c>
      <c r="C14" s="8" t="n">
        <f aca="false">DDE("Stech","COT","bova11.fech")</f>
        <v>113.14</v>
      </c>
      <c r="D14" s="8" t="n">
        <f aca="false">DDE("Stech","COT","bova11.Max")</f>
        <v>114.21</v>
      </c>
      <c r="E14" s="8" t="e">
        <f aca="false">DDE("Stech","COT","bova11.Min")</f>
        <v>#N/A</v>
      </c>
    </row>
    <row r="15" customFormat="false" ht="13.8" hidden="false" customHeight="false" outlineLevel="0" collapsed="false">
      <c r="A15" s="6" t="s">
        <v>18</v>
      </c>
      <c r="B15" s="7" t="n">
        <f aca="false">DDE("Stech","COT","brap4.Data")</f>
        <v>44193</v>
      </c>
      <c r="C15" s="8" t="n">
        <f aca="false">DDE("Stech","COT","brap4.fech")</f>
        <v>64.71</v>
      </c>
      <c r="D15" s="8" t="n">
        <f aca="false">DDE("Stech","COT","brap4.Max")</f>
        <v>65.85</v>
      </c>
      <c r="E15" s="8" t="n">
        <f aca="false">DDE("Stech","COT","brap4.Min")</f>
        <v>65.02</v>
      </c>
    </row>
    <row r="16" customFormat="false" ht="13.8" hidden="false" customHeight="false" outlineLevel="0" collapsed="false">
      <c r="A16" s="6" t="s">
        <v>19</v>
      </c>
      <c r="B16" s="7" t="n">
        <f aca="false">DDE("Stech","COT","bpan4.Data")</f>
        <v>44193</v>
      </c>
      <c r="C16" s="8" t="n">
        <f aca="false">DDE("Stech","COT","bpan4.fech")</f>
        <v>9.96</v>
      </c>
      <c r="D16" s="8" t="n">
        <f aca="false">DDE("Stech","COT","bpan4.Max")</f>
        <v>10.35</v>
      </c>
      <c r="E16" s="8" t="n">
        <f aca="false">DDE("Stech","COT","bpan4.Min")</f>
        <v>9.95</v>
      </c>
    </row>
    <row r="17" customFormat="false" ht="13.8" hidden="false" customHeight="false" outlineLevel="0" collapsed="false">
      <c r="A17" s="6" t="s">
        <v>20</v>
      </c>
      <c r="B17" s="7" t="n">
        <f aca="false">DDE("Stech","COT","brdt3.Data")</f>
        <v>44193</v>
      </c>
      <c r="C17" s="8" t="n">
        <f aca="false">DDE("Stech","COT","brdt3.fech")</f>
        <v>22.1</v>
      </c>
      <c r="D17" s="8" t="n">
        <f aca="false">DDE("Stech","COT","brdt3.Max")</f>
        <v>22.29</v>
      </c>
      <c r="E17" s="8" t="n">
        <f aca="false">DDE("Stech","COT","brdt3.Min")</f>
        <v>21.9</v>
      </c>
    </row>
    <row r="18" customFormat="false" ht="13.8" hidden="false" customHeight="false" outlineLevel="0" collapsed="false">
      <c r="A18" s="6" t="s">
        <v>21</v>
      </c>
      <c r="B18" s="7" t="n">
        <f aca="false">DDE("Stech","COT","brfs3.Data")</f>
        <v>44193</v>
      </c>
      <c r="C18" s="8" t="n">
        <f aca="false">DDE("Stech","COT","brfs3.fech")</f>
        <v>22.39</v>
      </c>
      <c r="D18" s="8" t="n">
        <f aca="false">DDE("Stech","COT","brfs3.Max")</f>
        <v>22.51</v>
      </c>
      <c r="E18" s="8" t="n">
        <f aca="false">DDE("Stech","COT","brfs3.Min")</f>
        <v>22.17</v>
      </c>
    </row>
    <row r="19" customFormat="false" ht="13.8" hidden="false" customHeight="false" outlineLevel="0" collapsed="false">
      <c r="A19" s="6" t="s">
        <v>22</v>
      </c>
      <c r="B19" s="7" t="n">
        <f aca="false">DDE("Stech","COT","brkm5.Data")</f>
        <v>44193</v>
      </c>
      <c r="C19" s="8" t="n">
        <f aca="false">DDE("Stech","COT","brkm5.fech")</f>
        <v>0</v>
      </c>
      <c r="D19" s="8" t="n">
        <f aca="false">DDE("Stech","COT","brkm5.Max")</f>
        <v>23.62</v>
      </c>
      <c r="E19" s="8" t="n">
        <f aca="false">DDE("Stech","COT","brkm5.Min")</f>
        <v>23.1</v>
      </c>
    </row>
    <row r="20" customFormat="false" ht="13.8" hidden="false" customHeight="false" outlineLevel="0" collapsed="false">
      <c r="A20" s="6" t="s">
        <v>23</v>
      </c>
      <c r="B20" s="7" t="n">
        <f aca="false">DDE("Stech","COT","brml3.Data")</f>
        <v>44193</v>
      </c>
      <c r="C20" s="8" t="n">
        <f aca="false">DDE("Stech","COT","brml3.fech")</f>
        <v>0</v>
      </c>
      <c r="D20" s="8" t="n">
        <f aca="false">DDE("Stech","COT","brml3.Max")</f>
        <v>10.19</v>
      </c>
      <c r="E20" s="8" t="n">
        <f aca="false">DDE("Stech","COT","brml3.Min")</f>
        <v>10.02</v>
      </c>
    </row>
    <row r="21" customFormat="false" ht="13.8" hidden="false" customHeight="false" outlineLevel="0" collapsed="false">
      <c r="A21" s="6" t="s">
        <v>24</v>
      </c>
      <c r="B21" s="7" t="n">
        <f aca="false">DDE("Stech","COT","brsr6.Data")</f>
        <v>44193</v>
      </c>
      <c r="C21" s="8" t="n">
        <f aca="false">DDE("Stech","COT","brsr6.fech")</f>
        <v>0</v>
      </c>
      <c r="D21" s="8" t="n">
        <f aca="false">DDE("Stech","COT","brsr6.Max")</f>
        <v>14.22</v>
      </c>
      <c r="E21" s="8" t="e">
        <f aca="false">DDE("Stech","COT","brsr6.Min")</f>
        <v>#N/A</v>
      </c>
    </row>
    <row r="22" customFormat="false" ht="13.8" hidden="false" customHeight="false" outlineLevel="0" collapsed="false">
      <c r="A22" s="6" t="s">
        <v>25</v>
      </c>
      <c r="B22" s="7" t="n">
        <f aca="false">DDE("Stech","COT","btow3.Data")</f>
        <v>44193</v>
      </c>
      <c r="C22" s="8" t="n">
        <f aca="false">DDE("Stech","COT","btow3.fech")</f>
        <v>0</v>
      </c>
      <c r="D22" s="8" t="n">
        <f aca="false">DDE("Stech","COT","btow3.Max")</f>
        <v>76.39</v>
      </c>
      <c r="E22" s="8" t="n">
        <f aca="false">DDE("Stech","COT","btow3.Min")</f>
        <v>73.81</v>
      </c>
    </row>
    <row r="23" customFormat="false" ht="13.8" hidden="false" customHeight="false" outlineLevel="0" collapsed="false">
      <c r="A23" s="6" t="s">
        <v>26</v>
      </c>
      <c r="B23" s="7" t="n">
        <f aca="false">DDE("Stech","COT","ceab3.Data")</f>
        <v>44193</v>
      </c>
      <c r="C23" s="8" t="n">
        <f aca="false">DDE("Stech","COT","ceab3.fech")</f>
        <v>0</v>
      </c>
      <c r="D23" s="8" t="e">
        <f aca="false">DDE("Stech","COT","ceab3.Max")</f>
        <v>#N/A</v>
      </c>
      <c r="E23" s="8" t="n">
        <f aca="false">DDE("Stech","COT","ceab3.Min")</f>
        <v>12.75</v>
      </c>
    </row>
    <row r="24" customFormat="false" ht="13.8" hidden="false" customHeight="false" outlineLevel="0" collapsed="false">
      <c r="A24" s="6" t="s">
        <v>27</v>
      </c>
      <c r="B24" s="7" t="n">
        <f aca="false">DDE("Stech","COT","ccro3.Data")</f>
        <v>44193</v>
      </c>
      <c r="C24" s="8" t="n">
        <f aca="false">DDE("Stech","COT","ccro3.fech")</f>
        <v>0</v>
      </c>
      <c r="D24" s="8" t="n">
        <f aca="false">DDE("Stech","COT","ccro3.Max")</f>
        <v>13.63</v>
      </c>
      <c r="E24" s="8" t="n">
        <f aca="false">DDE("Stech","COT","ccro3.Min")</f>
        <v>13.4</v>
      </c>
    </row>
    <row r="25" customFormat="false" ht="13.8" hidden="false" customHeight="false" outlineLevel="0" collapsed="false">
      <c r="A25" s="6" t="s">
        <v>28</v>
      </c>
      <c r="B25" s="7" t="n">
        <f aca="false">DDE("Stech","COT","cesp6.Data")</f>
        <v>44193</v>
      </c>
      <c r="C25" s="8" t="n">
        <f aca="false">DDE("Stech","COT","cesp6.fech")</f>
        <v>0</v>
      </c>
      <c r="D25" s="8" t="n">
        <f aca="false">DDE("Stech","COT","cesp6.Max")</f>
        <v>29.04</v>
      </c>
      <c r="E25" s="8" t="n">
        <f aca="false">DDE("Stech","COT","cesp6.Min")</f>
        <v>28.64</v>
      </c>
    </row>
    <row r="26" customFormat="false" ht="13.8" hidden="false" customHeight="false" outlineLevel="0" collapsed="false">
      <c r="A26" s="9" t="s">
        <v>29</v>
      </c>
      <c r="B26" s="7" t="n">
        <f aca="false">DDE("Stech","COT","cmig3.Data")</f>
        <v>44193</v>
      </c>
      <c r="C26" s="8" t="n">
        <f aca="false">DDE("Stech","COT","cmig3.fech")</f>
        <v>0</v>
      </c>
      <c r="D26" s="8" t="n">
        <f aca="false">DDE("Stech","COT","cmig3.Max")</f>
        <v>16.68</v>
      </c>
      <c r="E26" s="8" t="e">
        <f aca="false">DDE("Stech","COT","cmig3.Min")</f>
        <v>#N/A</v>
      </c>
    </row>
    <row r="27" customFormat="false" ht="13.8" hidden="false" customHeight="false" outlineLevel="0" collapsed="false">
      <c r="A27" s="6" t="s">
        <v>30</v>
      </c>
      <c r="B27" s="7" t="n">
        <f aca="false">DDE("Stech","COT","cmig4.Data")</f>
        <v>44193</v>
      </c>
      <c r="C27" s="8" t="n">
        <f aca="false">DDE("Stech","COT","cmig4.fech")</f>
        <v>0</v>
      </c>
      <c r="D27" s="8" t="n">
        <f aca="false">DDE("Stech","COT","cmig4.Max")</f>
        <v>14.64</v>
      </c>
      <c r="E27" s="8" t="n">
        <f aca="false">DDE("Stech","COT","cmig4.Min")</f>
        <v>0</v>
      </c>
    </row>
    <row r="28" customFormat="false" ht="13.8" hidden="false" customHeight="false" outlineLevel="0" collapsed="false">
      <c r="A28" s="6" t="s">
        <v>31</v>
      </c>
      <c r="B28" s="7" t="n">
        <f aca="false">DDE("Stech","COT","cogn3.Data")</f>
        <v>44193</v>
      </c>
      <c r="C28" s="8" t="n">
        <f aca="false">DDE("Stech","COT","cogn3.fech")</f>
        <v>0</v>
      </c>
      <c r="D28" s="8" t="n">
        <f aca="false">DDE("Stech","COT","cogn3.Max")</f>
        <v>4.65</v>
      </c>
      <c r="E28" s="8" t="n">
        <f aca="false">DDE("Stech","COT","cogn3.Min")</f>
        <v>0</v>
      </c>
    </row>
    <row r="29" customFormat="false" ht="13.8" hidden="false" customHeight="false" outlineLevel="0" collapsed="false">
      <c r="A29" s="6" t="s">
        <v>32</v>
      </c>
      <c r="B29" s="7" t="n">
        <f aca="false">DDE("Stech","COT","cpfe3.Data")</f>
        <v>44193</v>
      </c>
      <c r="C29" s="8" t="n">
        <f aca="false">DDE("Stech","COT","cpfe3.fech")</f>
        <v>31.86</v>
      </c>
      <c r="D29" s="8" t="n">
        <f aca="false">DDE("Stech","COT","cpfe3.Max")</f>
        <v>32.12</v>
      </c>
      <c r="E29" s="8" t="n">
        <f aca="false">DDE("Stech","COT","cpfe3.Min")</f>
        <v>0</v>
      </c>
    </row>
    <row r="30" customFormat="false" ht="13.8" hidden="false" customHeight="false" outlineLevel="0" collapsed="false">
      <c r="A30" s="6" t="s">
        <v>33</v>
      </c>
      <c r="B30" s="7" t="n">
        <f aca="false">DDE("Stech","COT","cple6.Data")</f>
        <v>44193</v>
      </c>
      <c r="C30" s="8" t="n">
        <f aca="false">DDE("Stech","COT","cple6.fech")</f>
        <v>0</v>
      </c>
      <c r="D30" s="8" t="n">
        <f aca="false">DDE("Stech","COT","cple6.Max")</f>
        <v>76.37</v>
      </c>
      <c r="E30" s="8" t="e">
        <f aca="false">DDE("Stech","COT","cple6.Min")</f>
        <v>#N/A</v>
      </c>
    </row>
    <row r="31" customFormat="false" ht="13.8" hidden="false" customHeight="false" outlineLevel="0" collapsed="false">
      <c r="A31" s="6" t="s">
        <v>34</v>
      </c>
      <c r="B31" s="7" t="n">
        <f aca="false">DDE("Stech","COT","crfb3.Data")</f>
        <v>44193</v>
      </c>
      <c r="C31" s="8" t="n">
        <f aca="false">DDE("Stech","COT","crfb3.fech")</f>
        <v>0</v>
      </c>
      <c r="D31" s="8" t="n">
        <f aca="false">DDE("Stech","COT","crfb3.Max")</f>
        <v>19.31</v>
      </c>
      <c r="E31" s="8" t="n">
        <f aca="false">DDE("Stech","COT","crfb3.Min")</f>
        <v>19.12</v>
      </c>
    </row>
    <row r="32" customFormat="false" ht="13.8" hidden="false" customHeight="false" outlineLevel="0" collapsed="false">
      <c r="A32" s="6" t="s">
        <v>35</v>
      </c>
      <c r="B32" s="7" t="n">
        <f aca="false">DDE("Stech","COT","csan3.Data")</f>
        <v>44193</v>
      </c>
      <c r="C32" s="8" t="n">
        <f aca="false">DDE("Stech","COT","csan3.fech")</f>
        <v>74.11</v>
      </c>
      <c r="D32" s="8" t="n">
        <f aca="false">DDE("Stech","COT","csan3.Max")</f>
        <v>74.95</v>
      </c>
      <c r="E32" s="8" t="n">
        <f aca="false">DDE("Stech","COT","csan3.Min")</f>
        <v>0</v>
      </c>
    </row>
    <row r="33" customFormat="false" ht="13.8" hidden="false" customHeight="false" outlineLevel="0" collapsed="false">
      <c r="A33" s="6" t="s">
        <v>36</v>
      </c>
      <c r="B33" s="7" t="n">
        <f aca="false">DDE("Stech","COT","csmg3.Data")</f>
        <v>44193</v>
      </c>
      <c r="C33" s="8" t="n">
        <f aca="false">DDE("Stech","COT","csmg3.fech")</f>
        <v>0</v>
      </c>
      <c r="D33" s="8" t="n">
        <f aca="false">DDE("Stech","COT","csmg3.Max")</f>
        <v>16.68</v>
      </c>
      <c r="E33" s="8" t="e">
        <f aca="false">DDE("Stech","COT","csmg3.Min")</f>
        <v>#N/A</v>
      </c>
    </row>
    <row r="34" customFormat="false" ht="13.8" hidden="false" customHeight="false" outlineLevel="0" collapsed="false">
      <c r="A34" s="6" t="s">
        <v>37</v>
      </c>
      <c r="B34" s="7" t="n">
        <f aca="false">DDE("Stech","COT","csna3.Data")</f>
        <v>44193</v>
      </c>
      <c r="C34" s="8" t="n">
        <f aca="false">DDE("Stech","COT","csna3.fech")</f>
        <v>0</v>
      </c>
      <c r="D34" s="8" t="n">
        <f aca="false">DDE("Stech","COT","csna3.Max")</f>
        <v>31.49</v>
      </c>
      <c r="E34" s="8" t="n">
        <f aca="false">DDE("Stech","COT","csna3.Min")</f>
        <v>30.81</v>
      </c>
    </row>
    <row r="35" customFormat="false" ht="13.8" hidden="false" customHeight="false" outlineLevel="0" collapsed="false">
      <c r="A35" s="6" t="s">
        <v>38</v>
      </c>
      <c r="B35" s="7" t="n">
        <f aca="false">DDE("Stech","COT","cvcb3.Data")</f>
        <v>44193</v>
      </c>
      <c r="C35" s="8" t="n">
        <f aca="false">DDE("Stech","COT","cvcb3.fech")</f>
        <v>0</v>
      </c>
      <c r="D35" s="8" t="n">
        <f aca="false">DDE("Stech","COT","cvcb3.Max")</f>
        <v>19.8</v>
      </c>
      <c r="E35" s="8" t="e">
        <f aca="false">DDE("Stech","COT","cvcb3.Min")</f>
        <v>#N/A</v>
      </c>
    </row>
    <row r="36" customFormat="false" ht="13.8" hidden="false" customHeight="false" outlineLevel="0" collapsed="false">
      <c r="A36" s="6" t="s">
        <v>39</v>
      </c>
      <c r="B36" s="7" t="n">
        <f aca="false">DDE("Stech","COT","cyre3.Data")</f>
        <v>44193</v>
      </c>
      <c r="C36" s="8" t="n">
        <f aca="false">DDE("Stech","COT","cyre3.fech")</f>
        <v>0</v>
      </c>
      <c r="D36" s="8" t="n">
        <f aca="false">DDE("Stech","COT","cyre3.Max")</f>
        <v>28.84</v>
      </c>
      <c r="E36" s="8" t="n">
        <f aca="false">DDE("Stech","COT","cyre3.Min")</f>
        <v>0</v>
      </c>
    </row>
    <row r="37" customFormat="false" ht="13.8" hidden="false" customHeight="false" outlineLevel="0" collapsed="false">
      <c r="A37" s="6" t="s">
        <v>40</v>
      </c>
      <c r="B37" s="7" t="n">
        <f aca="false">DDE("Stech","COT","dtex3.Data")</f>
        <v>44193</v>
      </c>
      <c r="C37" s="8" t="n">
        <f aca="false">DDE("Stech","COT","dtex3.fech")</f>
        <v>0</v>
      </c>
      <c r="D37" s="8" t="n">
        <f aca="false">DDE("Stech","COT","dtex3.Max")</f>
        <v>19.47</v>
      </c>
      <c r="E37" s="8" t="e">
        <f aca="false">DDE("Stech","COT","dtex3.Min")</f>
        <v>#N/A</v>
      </c>
    </row>
    <row r="38" customFormat="false" ht="13.8" hidden="false" customHeight="false" outlineLevel="0" collapsed="false">
      <c r="A38" s="6" t="s">
        <v>41</v>
      </c>
      <c r="B38" s="7" t="n">
        <f aca="false">DDE("Stech","COT","ecor3.Data")</f>
        <v>44193</v>
      </c>
      <c r="C38" s="8" t="n">
        <f aca="false">DDE("Stech","COT","ecor3.fech")</f>
        <v>0</v>
      </c>
      <c r="D38" s="8" t="n">
        <f aca="false">DDE("Stech","COT","ecor3.Max")</f>
        <v>13.31</v>
      </c>
      <c r="E38" s="8" t="e">
        <f aca="false">DDE("Stech","COT","ecor3.Min")</f>
        <v>#N/A</v>
      </c>
    </row>
    <row r="39" customFormat="false" ht="13.8" hidden="false" customHeight="false" outlineLevel="0" collapsed="false">
      <c r="A39" s="6" t="s">
        <v>42</v>
      </c>
      <c r="B39" s="7" t="n">
        <f aca="false">DDE("Stech","COT","egie3.Data")</f>
        <v>44193</v>
      </c>
      <c r="C39" s="8" t="n">
        <f aca="false">DDE("Stech","COT","egie3.fech")</f>
        <v>43.66</v>
      </c>
      <c r="D39" s="8" t="n">
        <f aca="false">DDE("Stech","COT","egie3.Max")</f>
        <v>44.59</v>
      </c>
      <c r="E39" s="8" t="e">
        <f aca="false">DDE("Stech","COT","egie3.Min")</f>
        <v>#N/A</v>
      </c>
    </row>
    <row r="40" customFormat="false" ht="13.8" hidden="false" customHeight="false" outlineLevel="0" collapsed="false">
      <c r="A40" s="6" t="s">
        <v>43</v>
      </c>
      <c r="B40" s="7" t="n">
        <f aca="false">DDE("Stech","COT","elet3.Data")</f>
        <v>44193</v>
      </c>
      <c r="C40" s="8" t="n">
        <f aca="false">DDE("Stech","COT","elet3.fech")</f>
        <v>36.04</v>
      </c>
      <c r="D40" s="8" t="n">
        <f aca="false">DDE("Stech","COT","elet3.Max")</f>
        <v>36.79</v>
      </c>
      <c r="E40" s="8" t="e">
        <f aca="false">DDE("Stech","COT","elet3.Min")</f>
        <v>#N/A</v>
      </c>
    </row>
    <row r="41" customFormat="false" ht="13.8" hidden="false" customHeight="false" outlineLevel="0" collapsed="false">
      <c r="A41" s="6" t="s">
        <v>44</v>
      </c>
      <c r="B41" s="7" t="n">
        <f aca="false">DDE("Stech","COT","elet6.Data")</f>
        <v>44193</v>
      </c>
      <c r="C41" s="8" t="n">
        <f aca="false">DDE("Stech","COT","elet6.fech")</f>
        <v>36.13</v>
      </c>
      <c r="D41" s="8" t="n">
        <f aca="false">DDE("Stech","COT","elet6.Max")</f>
        <v>36.85</v>
      </c>
      <c r="E41" s="8" t="e">
        <f aca="false">DDE("Stech","COT","elet6.Min")</f>
        <v>#N/A</v>
      </c>
    </row>
    <row r="42" customFormat="false" ht="13.8" hidden="false" customHeight="false" outlineLevel="0" collapsed="false">
      <c r="A42" s="6" t="s">
        <v>45</v>
      </c>
      <c r="B42" s="7" t="n">
        <f aca="false">DDE("Stech","COT","embr3.Data")</f>
        <v>44193</v>
      </c>
      <c r="C42" s="8" t="n">
        <f aca="false">DDE("Stech","COT","embr3.fech")</f>
        <v>0</v>
      </c>
      <c r="D42" s="8" t="n">
        <f aca="false">DDE("Stech","COT","embr3.Max")</f>
        <v>8.69</v>
      </c>
      <c r="E42" s="8" t="e">
        <f aca="false">DDE("Stech","COT","embr3.Min")</f>
        <v>#N/A</v>
      </c>
    </row>
    <row r="43" customFormat="false" ht="13.8" hidden="false" customHeight="false" outlineLevel="0" collapsed="false">
      <c r="A43" s="6" t="s">
        <v>46</v>
      </c>
      <c r="B43" s="7" t="n">
        <f aca="false">DDE("Stech","COT","enbr3.Data")</f>
        <v>44193</v>
      </c>
      <c r="C43" s="8" t="n">
        <f aca="false">DDE("Stech","COT","enbr3.fech")</f>
        <v>0</v>
      </c>
      <c r="D43" s="8" t="e">
        <f aca="false">DDE("Stech","COT","enbr3.Max")</f>
        <v>#N/A</v>
      </c>
      <c r="E43" s="8" t="e">
        <f aca="false">DDE("Stech","COT","enbr3.Min")</f>
        <v>#N/A</v>
      </c>
    </row>
    <row r="44" customFormat="false" ht="13.8" hidden="false" customHeight="false" outlineLevel="0" collapsed="false">
      <c r="A44" s="6" t="s">
        <v>47</v>
      </c>
      <c r="B44" s="7" t="n">
        <f aca="false">DDE("Stech","COT","engi11.Data")</f>
        <v>44193</v>
      </c>
      <c r="C44" s="8" t="n">
        <f aca="false">DDE("Stech","COT","engi11.fech")</f>
        <v>0</v>
      </c>
      <c r="D44" s="8" t="n">
        <f aca="false">DDE("Stech","COT","engi11.Max")</f>
        <v>50.14</v>
      </c>
      <c r="E44" s="8" t="e">
        <f aca="false">DDE("Stech","COT","engi11.Min")</f>
        <v>#N/A</v>
      </c>
    </row>
    <row r="45" customFormat="false" ht="13.8" hidden="false" customHeight="false" outlineLevel="0" collapsed="false">
      <c r="A45" s="6" t="s">
        <v>48</v>
      </c>
      <c r="B45" s="7" t="n">
        <f aca="false">DDE("Stech","COT","eqtl3.Data")</f>
        <v>44193</v>
      </c>
      <c r="C45" s="8" t="n">
        <f aca="false">DDE("Stech","COT","eqtl3.fech")</f>
        <v>0</v>
      </c>
      <c r="D45" s="8" t="n">
        <f aca="false">DDE("Stech","COT","eqtl3.Max")</f>
        <v>22.95</v>
      </c>
      <c r="E45" s="8" t="e">
        <f aca="false">DDE("Stech","COT","eqtl3.Min")</f>
        <v>#N/A</v>
      </c>
    </row>
    <row r="46" customFormat="false" ht="13.8" hidden="false" customHeight="false" outlineLevel="0" collapsed="false">
      <c r="A46" s="6" t="s">
        <v>49</v>
      </c>
      <c r="B46" s="7" t="n">
        <f aca="false">DDE("Stech","COT","eztc3.Data")</f>
        <v>44193</v>
      </c>
      <c r="C46" s="8" t="n">
        <f aca="false">DDE("Stech","COT","eztc3.fech")</f>
        <v>0</v>
      </c>
      <c r="D46" s="8" t="n">
        <f aca="false">DDE("Stech","COT","eztc3.Max")</f>
        <v>42.84</v>
      </c>
      <c r="E46" s="8" t="e">
        <f aca="false">DDE("Stech","COT","eztc3.Min")</f>
        <v>#N/A</v>
      </c>
    </row>
    <row r="47" customFormat="false" ht="13.8" hidden="false" customHeight="false" outlineLevel="0" collapsed="false">
      <c r="A47" s="6" t="s">
        <v>50</v>
      </c>
      <c r="B47" s="7" t="n">
        <f aca="false">DDE("Stech","COT","flry3.Data")</f>
        <v>44193</v>
      </c>
      <c r="C47" s="8" t="n">
        <f aca="false">DDE("Stech","COT","flry3.fech")</f>
        <v>26.56</v>
      </c>
      <c r="D47" s="8" t="n">
        <f aca="false">DDE("Stech","COT","flry3.Max")</f>
        <v>26.93</v>
      </c>
      <c r="E47" s="8" t="e">
        <f aca="false">DDE("Stech","COT","flry3.Min")</f>
        <v>#N/A</v>
      </c>
    </row>
    <row r="48" customFormat="false" ht="13.8" hidden="false" customHeight="false" outlineLevel="0" collapsed="false">
      <c r="A48" s="6" t="s">
        <v>51</v>
      </c>
      <c r="B48" s="7" t="n">
        <f aca="false">DDE("Stech","COT","gfsa3.Data")</f>
        <v>44193</v>
      </c>
      <c r="C48" s="8" t="n">
        <f aca="false">DDE("Stech","COT","gfsa3.fech")</f>
        <v>4.42</v>
      </c>
      <c r="D48" s="8" t="n">
        <f aca="false">DDE("Stech","COT","gfsa3.Max")</f>
        <v>4.48</v>
      </c>
      <c r="E48" s="8" t="e">
        <f aca="false">DDE("Stech","COT","gfsa3.Min")</f>
        <v>#N/A</v>
      </c>
    </row>
    <row r="49" customFormat="false" ht="13.8" hidden="false" customHeight="false" outlineLevel="0" collapsed="false">
      <c r="A49" s="6" t="s">
        <v>52</v>
      </c>
      <c r="B49" s="7" t="n">
        <f aca="false">DDE("Stech","COT","ggbr4.Data")</f>
        <v>44193</v>
      </c>
      <c r="C49" s="8" t="n">
        <f aca="false">DDE("Stech","COT","ggbr4.fech")</f>
        <v>0</v>
      </c>
      <c r="D49" s="8" t="n">
        <f aca="false">DDE("Stech","COT","ggbr4.Max")</f>
        <v>24.47</v>
      </c>
      <c r="E49" s="8" t="e">
        <f aca="false">DDE("Stech","COT","ggbr4.Min")</f>
        <v>#N/A</v>
      </c>
    </row>
    <row r="50" customFormat="false" ht="13.8" hidden="false" customHeight="false" outlineLevel="0" collapsed="false">
      <c r="A50" s="6" t="s">
        <v>53</v>
      </c>
      <c r="B50" s="7" t="n">
        <f aca="false">DDE("Stech","COT","goau4.Data")</f>
        <v>44193</v>
      </c>
      <c r="C50" s="8" t="n">
        <f aca="false">DDE("Stech","COT","goau4.fech")</f>
        <v>0</v>
      </c>
      <c r="D50" s="8" t="n">
        <f aca="false">DDE("Stech","COT","goau4.Max")</f>
        <v>11.19</v>
      </c>
      <c r="E50" s="8" t="n">
        <f aca="false">DDE("Stech","COT","goau4.Min")</f>
        <v>11.04</v>
      </c>
    </row>
    <row r="51" customFormat="false" ht="13.8" hidden="false" customHeight="false" outlineLevel="0" collapsed="false">
      <c r="A51" s="6" t="s">
        <v>54</v>
      </c>
      <c r="B51" s="7" t="n">
        <f aca="false">DDE("Stech","COT","goll4.Data")</f>
        <v>44193</v>
      </c>
      <c r="C51" s="8" t="n">
        <f aca="false">DDE("Stech","COT","goll4.fech")</f>
        <v>0</v>
      </c>
      <c r="D51" s="8" t="e">
        <f aca="false">DDE("Stech","COT","goll4.Max")</f>
        <v>#N/A</v>
      </c>
      <c r="E51" s="8" t="e">
        <f aca="false">DDE("Stech","COT","goll4.Min")</f>
        <v>#N/A</v>
      </c>
    </row>
    <row r="52" customFormat="false" ht="13.8" hidden="false" customHeight="false" outlineLevel="0" collapsed="false">
      <c r="A52" s="6" t="s">
        <v>55</v>
      </c>
      <c r="B52" s="7" t="n">
        <f aca="false">DDE("Stech","COT","grnd3.Data")</f>
        <v>44193</v>
      </c>
      <c r="C52" s="8" t="n">
        <f aca="false">DDE("Stech","COT","grnd3.fech")</f>
        <v>0</v>
      </c>
      <c r="D52" s="8" t="n">
        <f aca="false">DDE("Stech","COT","grnd3.Max")</f>
        <v>8.45</v>
      </c>
      <c r="E52" s="8" t="e">
        <f aca="false">DDE("Stech","COT","grnd3.Min")</f>
        <v>#N/A</v>
      </c>
    </row>
    <row r="53" customFormat="false" ht="13.8" hidden="false" customHeight="false" outlineLevel="0" collapsed="false">
      <c r="A53" s="6" t="s">
        <v>56</v>
      </c>
      <c r="B53" s="7" t="n">
        <f aca="false">DDE("Stech","COT","guar3.Data")</f>
        <v>44193</v>
      </c>
      <c r="C53" s="8" t="n">
        <f aca="false">DDE("Stech","COT","guar3.fech")</f>
        <v>14.66</v>
      </c>
      <c r="D53" s="8" t="n">
        <f aca="false">DDE("Stech","COT","guar3.Max")</f>
        <v>14.94</v>
      </c>
      <c r="E53" s="8" t="e">
        <f aca="false">DDE("Stech","COT","guar3.Min")</f>
        <v>#N/A</v>
      </c>
    </row>
    <row r="54" customFormat="false" ht="13.8" hidden="false" customHeight="false" outlineLevel="0" collapsed="false">
      <c r="A54" s="6" t="s">
        <v>57</v>
      </c>
      <c r="B54" s="7" t="n">
        <f aca="false">DDE("Stech","COT","hgtx3.Data")</f>
        <v>44193</v>
      </c>
      <c r="C54" s="8" t="n">
        <f aca="false">DDE("Stech","COT","hgtx3.fech")</f>
        <v>0</v>
      </c>
      <c r="D54" s="8" t="n">
        <f aca="false">DDE("Stech","COT","hgtx3.Max")</f>
        <v>17.37</v>
      </c>
      <c r="E54" s="8" t="e">
        <f aca="false">DDE("Stech","COT","hgtx3.Min")</f>
        <v>#N/A</v>
      </c>
    </row>
    <row r="55" customFormat="false" ht="13.8" hidden="false" customHeight="false" outlineLevel="0" collapsed="false">
      <c r="A55" s="6" t="s">
        <v>58</v>
      </c>
      <c r="B55" s="7" t="n">
        <f aca="false">DDE("Stech","COT","hype3.Data")</f>
        <v>44193</v>
      </c>
      <c r="C55" s="8" t="n">
        <f aca="false">DDE("Stech","COT","hype3.fech")</f>
        <v>0</v>
      </c>
      <c r="D55" s="8" t="n">
        <f aca="false">DDE("Stech","COT","hype3.Max")</f>
        <v>34.24</v>
      </c>
      <c r="E55" s="8" t="e">
        <f aca="false">DDE("Stech","COT","hype3.Min")</f>
        <v>#N/A</v>
      </c>
    </row>
    <row r="56" customFormat="false" ht="13.8" hidden="false" customHeight="false" outlineLevel="0" collapsed="false">
      <c r="A56" s="6" t="s">
        <v>59</v>
      </c>
      <c r="B56" s="7" t="e">
        <f aca="false">DDE("Stech","COT","igta3.Data")</f>
        <v>#N/A</v>
      </c>
      <c r="C56" s="8" t="e">
        <f aca="false">DDE("Stech","COT","igta3.fech")</f>
        <v>#N/A</v>
      </c>
      <c r="D56" s="8" t="e">
        <f aca="false">DDE("Stech","COT","igta3.Max")</f>
        <v>#N/A</v>
      </c>
      <c r="E56" s="8" t="e">
        <f aca="false">DDE("Stech","COT","igta3.Min")</f>
        <v>#N/A</v>
      </c>
    </row>
    <row r="57" customFormat="false" ht="13.8" hidden="false" customHeight="false" outlineLevel="0" collapsed="false">
      <c r="A57" s="6" t="s">
        <v>60</v>
      </c>
      <c r="B57" s="7" t="e">
        <f aca="false">DDE("Stech","COT","irbr3.Data")</f>
        <v>#N/A</v>
      </c>
      <c r="C57" s="8" t="e">
        <f aca="false">DDE("Stech","COT","irbr3.fech")</f>
        <v>#N/A</v>
      </c>
      <c r="D57" s="8" t="e">
        <f aca="false">DDE("Stech","COT","irbr3.Max")</f>
        <v>#N/A</v>
      </c>
      <c r="E57" s="8" t="e">
        <f aca="false">DDE("Stech","COT","irbr3.Min")</f>
        <v>#N/A</v>
      </c>
    </row>
    <row r="58" customFormat="false" ht="13.8" hidden="false" customHeight="false" outlineLevel="0" collapsed="false">
      <c r="A58" s="6" t="s">
        <v>61</v>
      </c>
      <c r="B58" s="7" t="e">
        <f aca="false">DDE("Stech","COT","itsa4.Data")</f>
        <v>#N/A</v>
      </c>
      <c r="C58" s="8" t="e">
        <f aca="false">DDE("Stech","COT","itsa4.fech")</f>
        <v>#N/A</v>
      </c>
      <c r="D58" s="8" t="e">
        <f aca="false">DDE("Stech","COT","itsa4.Max")</f>
        <v>#N/A</v>
      </c>
      <c r="E58" s="8" t="e">
        <f aca="false">DDE("Stech","COT","itsa4.Min")</f>
        <v>#N/A</v>
      </c>
    </row>
    <row r="59" customFormat="false" ht="13.8" hidden="false" customHeight="false" outlineLevel="0" collapsed="false">
      <c r="A59" s="9" t="s">
        <v>62</v>
      </c>
      <c r="B59" s="7" t="e">
        <f aca="false">DDE("Stech","COT","itub3.Data")</f>
        <v>#N/A</v>
      </c>
      <c r="C59" s="8" t="e">
        <f aca="false">DDE("Stech","COT","itub3.fech")</f>
        <v>#N/A</v>
      </c>
      <c r="D59" s="8" t="e">
        <f aca="false">DDE("Stech","COT","itub3.Max")</f>
        <v>#N/A</v>
      </c>
      <c r="E59" s="8" t="e">
        <f aca="false">DDE("Stech","COT","itub3.Min")</f>
        <v>#N/A</v>
      </c>
    </row>
    <row r="60" customFormat="false" ht="13.8" hidden="false" customHeight="false" outlineLevel="0" collapsed="false">
      <c r="A60" s="6" t="s">
        <v>63</v>
      </c>
      <c r="B60" s="7" t="e">
        <f aca="false">DDE("Stech","COT","itub4.Data")</f>
        <v>#N/A</v>
      </c>
      <c r="C60" s="8" t="e">
        <f aca="false">DDE("Stech","COT","itub4.fech")</f>
        <v>#N/A</v>
      </c>
      <c r="D60" s="8" t="e">
        <f aca="false">DDE("Stech","COT","itub4.Max")</f>
        <v>#N/A</v>
      </c>
      <c r="E60" s="8" t="e">
        <f aca="false">DDE("Stech","COT","itub4.Min")</f>
        <v>#N/A</v>
      </c>
    </row>
    <row r="61" customFormat="false" ht="13.8" hidden="false" customHeight="false" outlineLevel="0" collapsed="false">
      <c r="A61" s="6" t="s">
        <v>64</v>
      </c>
      <c r="B61" s="7" t="e">
        <f aca="false">DDE("Stech","COT","jbss3.Data")</f>
        <v>#N/A</v>
      </c>
      <c r="C61" s="8" t="e">
        <f aca="false">DDE("Stech","COT","jbss3.fech")</f>
        <v>#N/A</v>
      </c>
      <c r="D61" s="8" t="e">
        <f aca="false">DDE("Stech","COT","jbss3.Max")</f>
        <v>#N/A</v>
      </c>
      <c r="E61" s="8" t="e">
        <f aca="false">DDE("Stech","COT","jbss3.Min")</f>
        <v>#N/A</v>
      </c>
    </row>
    <row r="62" customFormat="false" ht="13.8" hidden="false" customHeight="false" outlineLevel="0" collapsed="false">
      <c r="A62" s="6" t="s">
        <v>65</v>
      </c>
      <c r="B62" s="7" t="e">
        <f aca="false">DDE("Stech","COT","jhsf3.Data")</f>
        <v>#N/A</v>
      </c>
      <c r="C62" s="8" t="e">
        <f aca="false">DDE("Stech","COT","jhsf3.fech")</f>
        <v>#N/A</v>
      </c>
      <c r="D62" s="8" t="e">
        <f aca="false">DDE("Stech","COT","jhsf3.Max")</f>
        <v>#N/A</v>
      </c>
      <c r="E62" s="8" t="e">
        <f aca="false">DDE("Stech","COT","jhsf3.Min")</f>
        <v>#N/A</v>
      </c>
    </row>
    <row r="63" customFormat="false" ht="13.8" hidden="false" customHeight="false" outlineLevel="0" collapsed="false">
      <c r="A63" s="6" t="s">
        <v>66</v>
      </c>
      <c r="B63" s="7" t="e">
        <f aca="false">DDE("Stech","COT","klbn11.Data")</f>
        <v>#N/A</v>
      </c>
      <c r="C63" s="8" t="e">
        <f aca="false">DDE("Stech","COT","klbn11.fech")</f>
        <v>#N/A</v>
      </c>
      <c r="D63" s="8" t="e">
        <f aca="false">DDE("Stech","COT","klbn11.Max")</f>
        <v>#N/A</v>
      </c>
      <c r="E63" s="8" t="e">
        <f aca="false">DDE("Stech","COT","klbn11.Min")</f>
        <v>#N/A</v>
      </c>
    </row>
    <row r="64" customFormat="false" ht="13.8" hidden="false" customHeight="false" outlineLevel="0" collapsed="false">
      <c r="A64" s="6" t="s">
        <v>67</v>
      </c>
      <c r="B64" s="7" t="e">
        <f aca="false">DDE("Stech","COT","klbn4.Data")</f>
        <v>#N/A</v>
      </c>
      <c r="C64" s="8" t="e">
        <f aca="false">DDE("Stech","COT","klbn4.fech")</f>
        <v>#N/A</v>
      </c>
      <c r="D64" s="8" t="e">
        <f aca="false">DDE("Stech","COT","klbn4.Max")</f>
        <v>#N/A</v>
      </c>
      <c r="E64" s="8" t="e">
        <f aca="false">DDE("Stech","COT","klbn4.Min")</f>
        <v>#N/A</v>
      </c>
    </row>
    <row r="65" customFormat="false" ht="13.8" hidden="false" customHeight="false" outlineLevel="0" collapsed="false">
      <c r="A65" s="9" t="s">
        <v>68</v>
      </c>
      <c r="B65" s="7" t="e">
        <f aca="false">DDE("Stech","COT","lame3.Data")</f>
        <v>#N/A</v>
      </c>
      <c r="C65" s="8" t="e">
        <f aca="false">DDE("Stech","COT","lame3.fech")</f>
        <v>#N/A</v>
      </c>
      <c r="D65" s="8" t="e">
        <f aca="false">DDE("Stech","COT","lame3.Max")</f>
        <v>#N/A</v>
      </c>
      <c r="E65" s="8" t="e">
        <f aca="false">DDE("Stech","COT","lame3.Min")</f>
        <v>#N/A</v>
      </c>
    </row>
    <row r="66" customFormat="false" ht="13.8" hidden="false" customHeight="false" outlineLevel="0" collapsed="false">
      <c r="A66" s="6" t="s">
        <v>69</v>
      </c>
      <c r="B66" s="7" t="e">
        <f aca="false">DDE("Stech","COT","lame4.Data")</f>
        <v>#N/A</v>
      </c>
      <c r="C66" s="8" t="e">
        <f aca="false">DDE("Stech","COT","lame4.fech")</f>
        <v>#N/A</v>
      </c>
      <c r="D66" s="8" t="e">
        <f aca="false">DDE("Stech","COT","lame4.Max")</f>
        <v>#N/A</v>
      </c>
      <c r="E66" s="8" t="e">
        <f aca="false">DDE("Stech","COT","lame4.Min")</f>
        <v>#N/A</v>
      </c>
    </row>
    <row r="67" customFormat="false" ht="13.8" hidden="false" customHeight="false" outlineLevel="0" collapsed="false">
      <c r="A67" s="6" t="s">
        <v>70</v>
      </c>
      <c r="B67" s="7" t="e">
        <f aca="false">DDE("Stech","COT","ligt3.Data")</f>
        <v>#N/A</v>
      </c>
      <c r="C67" s="8" t="e">
        <f aca="false">DDE("Stech","COT","ligt3.fech")</f>
        <v>#N/A</v>
      </c>
      <c r="D67" s="8" t="e">
        <f aca="false">DDE("Stech","COT","ligt3.Max")</f>
        <v>#N/A</v>
      </c>
      <c r="E67" s="8" t="e">
        <f aca="false">DDE("Stech","COT","ligt3.Min")</f>
        <v>#N/A</v>
      </c>
    </row>
    <row r="68" customFormat="false" ht="13.8" hidden="false" customHeight="false" outlineLevel="0" collapsed="false">
      <c r="A68" s="6" t="s">
        <v>71</v>
      </c>
      <c r="B68" s="7" t="e">
        <f aca="false">DDE("Stech","COT","linx3.Data")</f>
        <v>#N/A</v>
      </c>
      <c r="C68" s="8" t="e">
        <f aca="false">DDE("Stech","COT","linx3.fech")</f>
        <v>#N/A</v>
      </c>
      <c r="D68" s="8" t="e">
        <f aca="false">DDE("Stech","COT","linx3.Max")</f>
        <v>#N/A</v>
      </c>
      <c r="E68" s="8" t="e">
        <f aca="false">DDE("Stech","COT","linx3.Min")</f>
        <v>#N/A</v>
      </c>
    </row>
    <row r="69" customFormat="false" ht="13.8" hidden="false" customHeight="false" outlineLevel="0" collapsed="false">
      <c r="A69" s="6" t="s">
        <v>72</v>
      </c>
      <c r="B69" s="7" t="e">
        <f aca="false">DDE("Stech","COT","logn3.Data")</f>
        <v>#N/A</v>
      </c>
      <c r="C69" s="8" t="e">
        <f aca="false">DDE("Stech","COT","logn3.fech")</f>
        <v>#N/A</v>
      </c>
      <c r="D69" s="8" t="e">
        <f aca="false">DDE("Stech","COT","logn3.Max")</f>
        <v>#N/A</v>
      </c>
      <c r="E69" s="8" t="e">
        <f aca="false">DDE("Stech","COT","logn3.Min")</f>
        <v>#N/A</v>
      </c>
    </row>
    <row r="70" customFormat="false" ht="13.8" hidden="false" customHeight="false" outlineLevel="0" collapsed="false">
      <c r="A70" s="6" t="s">
        <v>73</v>
      </c>
      <c r="B70" s="7" t="e">
        <f aca="false">DDE("Stech","COT","lren3.Data")</f>
        <v>#N/A</v>
      </c>
      <c r="C70" s="8" t="e">
        <f aca="false">DDE("Stech","COT","lren3.fech")</f>
        <v>#N/A</v>
      </c>
      <c r="D70" s="8" t="e">
        <f aca="false">DDE("Stech","COT","lren3.Max")</f>
        <v>#N/A</v>
      </c>
      <c r="E70" s="8" t="e">
        <f aca="false">DDE("Stech","COT","lren3.Min")</f>
        <v>#N/A</v>
      </c>
    </row>
    <row r="71" customFormat="false" ht="13.8" hidden="false" customHeight="false" outlineLevel="0" collapsed="false">
      <c r="A71" s="6" t="s">
        <v>74</v>
      </c>
      <c r="B71" s="7" t="e">
        <f aca="false">DDE("Stech","COT","mdia3.Data")</f>
        <v>#N/A</v>
      </c>
      <c r="C71" s="8" t="e">
        <f aca="false">DDE("Stech","COT","mdia3.fech")</f>
        <v>#N/A</v>
      </c>
      <c r="D71" s="8" t="e">
        <f aca="false">DDE("Stech","COT","mdia3.Max")</f>
        <v>#N/A</v>
      </c>
      <c r="E71" s="8" t="e">
        <f aca="false">DDE("Stech","COT","mdia3.Min")</f>
        <v>#N/A</v>
      </c>
    </row>
    <row r="72" customFormat="false" ht="13.8" hidden="false" customHeight="false" outlineLevel="0" collapsed="false">
      <c r="A72" s="6" t="s">
        <v>75</v>
      </c>
      <c r="B72" s="7" t="e">
        <f aca="false">DDE("Stech","COT","mglu3.Data")</f>
        <v>#N/A</v>
      </c>
      <c r="C72" s="8" t="e">
        <f aca="false">DDE("Stech","COT","mglu3.fech")</f>
        <v>#N/A</v>
      </c>
      <c r="D72" s="8" t="e">
        <f aca="false">DDE("Stech","COT","mglu3.Max")</f>
        <v>#N/A</v>
      </c>
      <c r="E72" s="8" t="e">
        <f aca="false">DDE("Stech","COT","mglu3.Min")</f>
        <v>#N/A</v>
      </c>
    </row>
    <row r="73" customFormat="false" ht="13.8" hidden="false" customHeight="false" outlineLevel="0" collapsed="false">
      <c r="A73" s="6" t="s">
        <v>76</v>
      </c>
      <c r="B73" s="7" t="e">
        <f aca="false">DDE("Stech","COT","mrfg3.Data")</f>
        <v>#N/A</v>
      </c>
      <c r="C73" s="8" t="e">
        <f aca="false">DDE("Stech","COT","mrfg3.fech")</f>
        <v>#N/A</v>
      </c>
      <c r="D73" s="8" t="e">
        <f aca="false">DDE("Stech","COT","mrfg3.Max")</f>
        <v>#N/A</v>
      </c>
      <c r="E73" s="8" t="e">
        <f aca="false">DDE("Stech","COT","mrfg3.Min")</f>
        <v>#N/A</v>
      </c>
    </row>
    <row r="74" customFormat="false" ht="13.8" hidden="false" customHeight="false" outlineLevel="0" collapsed="false">
      <c r="A74" s="6" t="s">
        <v>77</v>
      </c>
      <c r="B74" s="7" t="e">
        <f aca="false">DDE("Stech","COT","mrve3.Data")</f>
        <v>#N/A</v>
      </c>
      <c r="C74" s="8" t="e">
        <f aca="false">DDE("Stech","COT","mrve3.fech")</f>
        <v>#N/A</v>
      </c>
      <c r="D74" s="8" t="e">
        <f aca="false">DDE("Stech","COT","mrve3.Max")</f>
        <v>#N/A</v>
      </c>
      <c r="E74" s="8" t="e">
        <f aca="false">DDE("Stech","COT","mrve3.Min")</f>
        <v>#N/A</v>
      </c>
    </row>
    <row r="75" customFormat="false" ht="13.8" hidden="false" customHeight="false" outlineLevel="0" collapsed="false">
      <c r="A75" s="6" t="s">
        <v>78</v>
      </c>
      <c r="B75" s="7" t="e">
        <f aca="false">DDE("Stech","COT","mult3.Data")</f>
        <v>#N/A</v>
      </c>
      <c r="C75" s="8" t="e">
        <f aca="false">DDE("Stech","COT","mult3.fech")</f>
        <v>#N/A</v>
      </c>
      <c r="D75" s="8" t="e">
        <f aca="false">DDE("Stech","COT","mult3.Max")</f>
        <v>#N/A</v>
      </c>
      <c r="E75" s="8" t="e">
        <f aca="false">DDE("Stech","COT","mult3.Min")</f>
        <v>#N/A</v>
      </c>
    </row>
    <row r="76" customFormat="false" ht="13.8" hidden="false" customHeight="false" outlineLevel="0" collapsed="false">
      <c r="A76" s="6" t="s">
        <v>79</v>
      </c>
      <c r="B76" s="7" t="e">
        <f aca="false">DDE("Stech","COT","mypk3.Data")</f>
        <v>#N/A</v>
      </c>
      <c r="C76" s="8" t="e">
        <f aca="false">DDE("Stech","COT","mypk3.fech")</f>
        <v>#N/A</v>
      </c>
      <c r="D76" s="8" t="e">
        <f aca="false">DDE("Stech","COT","mypk3.Max")</f>
        <v>#N/A</v>
      </c>
      <c r="E76" s="8" t="e">
        <f aca="false">DDE("Stech","COT","mypk3.Min")</f>
        <v>#N/A</v>
      </c>
    </row>
    <row r="77" customFormat="false" ht="13.8" hidden="false" customHeight="false" outlineLevel="0" collapsed="false">
      <c r="A77" s="6" t="s">
        <v>80</v>
      </c>
      <c r="B77" s="7" t="e">
        <f aca="false">DDE("Stech","COT","oibr3.Data")</f>
        <v>#N/A</v>
      </c>
      <c r="C77" s="8" t="e">
        <f aca="false">DDE("Stech","COT","oibr3.fech")</f>
        <v>#N/A</v>
      </c>
      <c r="D77" s="8" t="e">
        <f aca="false">DDE("Stech","COT","oibr3.Max")</f>
        <v>#N/A</v>
      </c>
      <c r="E77" s="8" t="e">
        <f aca="false">DDE("Stech","COT","oibr3.Min")</f>
        <v>#N/A</v>
      </c>
    </row>
    <row r="78" customFormat="false" ht="13.8" hidden="false" customHeight="false" outlineLevel="0" collapsed="false">
      <c r="A78" s="6" t="s">
        <v>81</v>
      </c>
      <c r="B78" s="7" t="e">
        <f aca="false">DDE("Stech","COT","odpv3.Data")</f>
        <v>#N/A</v>
      </c>
      <c r="C78" s="8" t="e">
        <f aca="false">DDE("Stech","COT","odpv3.fech")</f>
        <v>#N/A</v>
      </c>
      <c r="D78" s="8" t="e">
        <f aca="false">DDE("Stech","COT","odpv3.Max")</f>
        <v>#N/A</v>
      </c>
      <c r="E78" s="8" t="e">
        <f aca="false">DDE("Stech","COT","odpv3.Min")</f>
        <v>#N/A</v>
      </c>
    </row>
    <row r="79" customFormat="false" ht="13.8" hidden="false" customHeight="false" outlineLevel="0" collapsed="false">
      <c r="A79" s="6" t="s">
        <v>82</v>
      </c>
      <c r="B79" s="7" t="e">
        <f aca="false">DDE("Stech","COT","petr4.Data")</f>
        <v>#N/A</v>
      </c>
      <c r="C79" s="8" t="e">
        <f aca="false">DDE("Stech","COT","petr4.fech")</f>
        <v>#N/A</v>
      </c>
      <c r="D79" s="8" t="e">
        <f aca="false">DDE("Stech","COT","petr4.Max")</f>
        <v>#N/A</v>
      </c>
      <c r="E79" s="8" t="e">
        <f aca="false">DDE("Stech","COT","petr4.Min")</f>
        <v>#N/A</v>
      </c>
    </row>
    <row r="80" customFormat="false" ht="13.8" hidden="false" customHeight="false" outlineLevel="0" collapsed="false">
      <c r="A80" s="6" t="s">
        <v>83</v>
      </c>
      <c r="B80" s="7" t="e">
        <f aca="false">DDE("Stech","COT","pssa3.Data")</f>
        <v>#N/A</v>
      </c>
      <c r="C80" s="8" t="e">
        <f aca="false">DDE("Stech","COT","pssa3.fech")</f>
        <v>#N/A</v>
      </c>
      <c r="D80" s="8" t="e">
        <f aca="false">DDE("Stech","COT","pssa3.Max")</f>
        <v>#N/A</v>
      </c>
      <c r="E80" s="8" t="e">
        <f aca="false">DDE("Stech","COT","pssa3.Min")</f>
        <v>#N/A</v>
      </c>
    </row>
    <row r="81" customFormat="false" ht="13.8" hidden="false" customHeight="false" outlineLevel="0" collapsed="false">
      <c r="A81" s="6" t="s">
        <v>84</v>
      </c>
      <c r="B81" s="7" t="e">
        <f aca="false">DDE("Stech","COT","qual3.Data")</f>
        <v>#N/A</v>
      </c>
      <c r="C81" s="8" t="e">
        <f aca="false">DDE("Stech","COT","qual3.fech")</f>
        <v>#N/A</v>
      </c>
      <c r="D81" s="8" t="e">
        <f aca="false">DDE("Stech","COT","qual3.Max")</f>
        <v>#N/A</v>
      </c>
      <c r="E81" s="8" t="e">
        <f aca="false">DDE("Stech","COT","qual3.Min")</f>
        <v>#N/A</v>
      </c>
    </row>
    <row r="82" customFormat="false" ht="13.8" hidden="false" customHeight="false" outlineLevel="0" collapsed="false">
      <c r="A82" s="6" t="s">
        <v>85</v>
      </c>
      <c r="B82" s="7" t="e">
        <f aca="false">DDE("Stech","COT","radl3.Data")</f>
        <v>#N/A</v>
      </c>
      <c r="C82" s="8" t="e">
        <f aca="false">DDE("Stech","COT","radl3.fech")</f>
        <v>#N/A</v>
      </c>
      <c r="D82" s="8" t="e">
        <f aca="false">DDE("Stech","COT","radl3.Max")</f>
        <v>#N/A</v>
      </c>
      <c r="E82" s="8" t="e">
        <f aca="false">DDE("Stech","COT","radl3.Min")</f>
        <v>#N/A</v>
      </c>
    </row>
    <row r="83" customFormat="false" ht="13.8" hidden="false" customHeight="false" outlineLevel="0" collapsed="false">
      <c r="A83" s="6" t="s">
        <v>86</v>
      </c>
      <c r="B83" s="7" t="e">
        <f aca="false">DDE("Stech","COT","rail3.Data")</f>
        <v>#N/A</v>
      </c>
      <c r="C83" s="8" t="e">
        <f aca="false">DDE("Stech","COT","rail3.fech")</f>
        <v>#N/A</v>
      </c>
      <c r="D83" s="8" t="e">
        <f aca="false">DDE("Stech","COT","rail3.Max")</f>
        <v>#N/A</v>
      </c>
      <c r="E83" s="8" t="e">
        <f aca="false">DDE("Stech","COT","rail3.Min")</f>
        <v>#N/A</v>
      </c>
    </row>
    <row r="84" customFormat="false" ht="13.8" hidden="false" customHeight="false" outlineLevel="0" collapsed="false">
      <c r="A84" s="6" t="s">
        <v>87</v>
      </c>
      <c r="B84" s="7" t="e">
        <f aca="false">DDE("Stech","COT","rapt4.Data")</f>
        <v>#N/A</v>
      </c>
      <c r="C84" s="8" t="e">
        <f aca="false">DDE("Stech","COT","rapt4.fech")</f>
        <v>#N/A</v>
      </c>
      <c r="D84" s="8" t="e">
        <f aca="false">DDE("Stech","COT","rapt4.Max")</f>
        <v>#N/A</v>
      </c>
      <c r="E84" s="8" t="e">
        <f aca="false">DDE("Stech","COT","rapt4.Min")</f>
        <v>#N/A</v>
      </c>
    </row>
    <row r="85" customFormat="false" ht="13.8" hidden="false" customHeight="false" outlineLevel="0" collapsed="false">
      <c r="A85" s="6" t="s">
        <v>88</v>
      </c>
      <c r="B85" s="7" t="e">
        <f aca="false">DDE("Stech","COT","rent3.Data")</f>
        <v>#N/A</v>
      </c>
      <c r="C85" s="8" t="e">
        <f aca="false">DDE("Stech","COT","rent3.fech")</f>
        <v>#N/A</v>
      </c>
      <c r="D85" s="8" t="e">
        <f aca="false">DDE("Stech","COT","rent3.Max")</f>
        <v>#N/A</v>
      </c>
      <c r="E85" s="8" t="e">
        <f aca="false">DDE("Stech","COT","rent3.Min")</f>
        <v>#N/A</v>
      </c>
    </row>
    <row r="86" customFormat="false" ht="13.8" hidden="false" customHeight="false" outlineLevel="0" collapsed="false">
      <c r="A86" s="6" t="s">
        <v>89</v>
      </c>
      <c r="B86" s="7" t="e">
        <f aca="false">DDE("Stech","COT","rlog3.Data")</f>
        <v>#N/A</v>
      </c>
      <c r="C86" s="8" t="e">
        <f aca="false">DDE("Stech","COT","rlog3.fech")</f>
        <v>#N/A</v>
      </c>
      <c r="D86" s="8" t="e">
        <f aca="false">DDE("Stech","COT","rlog3.Max")</f>
        <v>#N/A</v>
      </c>
      <c r="E86" s="8" t="e">
        <f aca="false">DDE("Stech","COT","rlog3.Min")</f>
        <v>#N/A</v>
      </c>
    </row>
    <row r="87" customFormat="false" ht="13.8" hidden="false" customHeight="false" outlineLevel="0" collapsed="false">
      <c r="A87" s="6" t="s">
        <v>90</v>
      </c>
      <c r="B87" s="7" t="e">
        <f aca="false">DDE("Stech","COT","sanb11.Data")</f>
        <v>#N/A</v>
      </c>
      <c r="C87" s="8" t="e">
        <f aca="false">DDE("Stech","COT","sanb11.fech")</f>
        <v>#N/A</v>
      </c>
      <c r="D87" s="8" t="e">
        <f aca="false">DDE("Stech","COT","sanb11.Max")</f>
        <v>#N/A</v>
      </c>
      <c r="E87" s="8" t="e">
        <f aca="false">DDE("Stech","COT","sanb11.Min")</f>
        <v>#N/A</v>
      </c>
    </row>
    <row r="88" customFormat="false" ht="13.8" hidden="false" customHeight="false" outlineLevel="0" collapsed="false">
      <c r="A88" s="6" t="s">
        <v>91</v>
      </c>
      <c r="B88" s="7" t="e">
        <f aca="false">DDE("Stech","COT","sapr11.Data")</f>
        <v>#N/A</v>
      </c>
      <c r="C88" s="8" t="e">
        <f aca="false">DDE("Stech","COT","sapr11.fech")</f>
        <v>#N/A</v>
      </c>
      <c r="D88" s="8" t="e">
        <f aca="false">DDE("Stech","COT","sapr11.Max")</f>
        <v>#N/A</v>
      </c>
      <c r="E88" s="8" t="e">
        <f aca="false">DDE("Stech","COT","sapr11.Min")</f>
        <v>#N/A</v>
      </c>
    </row>
    <row r="89" customFormat="false" ht="13.8" hidden="false" customHeight="false" outlineLevel="0" collapsed="false">
      <c r="A89" s="6" t="s">
        <v>92</v>
      </c>
      <c r="B89" s="7" t="e">
        <f aca="false">DDE("Stech","COT","sbsp3.Data")</f>
        <v>#N/A</v>
      </c>
      <c r="C89" s="8" t="e">
        <f aca="false">DDE("Stech","COT","sbsp3.fech")</f>
        <v>#N/A</v>
      </c>
      <c r="D89" s="8" t="e">
        <f aca="false">DDE("Stech","COT","sbsp3.Max")</f>
        <v>#N/A</v>
      </c>
      <c r="E89" s="8" t="e">
        <f aca="false">DDE("Stech","COT","sbsp3.Min")</f>
        <v>#N/A</v>
      </c>
    </row>
    <row r="90" customFormat="false" ht="13.8" hidden="false" customHeight="false" outlineLevel="0" collapsed="false">
      <c r="A90" s="6" t="s">
        <v>93</v>
      </c>
      <c r="B90" s="7" t="e">
        <f aca="false">DDE("Stech","COT","seer3.Data")</f>
        <v>#N/A</v>
      </c>
      <c r="C90" s="8" t="e">
        <f aca="false">DDE("Stech","COT","seer3.fech")</f>
        <v>#N/A</v>
      </c>
      <c r="D90" s="8" t="e">
        <f aca="false">DDE("Stech","COT","seer3.Max")</f>
        <v>#N/A</v>
      </c>
      <c r="E90" s="8" t="e">
        <f aca="false">DDE("Stech","COT","seer3.Min")</f>
        <v>#N/A</v>
      </c>
    </row>
    <row r="91" customFormat="false" ht="13.8" hidden="false" customHeight="false" outlineLevel="0" collapsed="false">
      <c r="A91" s="6" t="s">
        <v>94</v>
      </c>
      <c r="B91" s="7" t="e">
        <f aca="false">DDE("Stech","COT","slce3.Data")</f>
        <v>#N/A</v>
      </c>
      <c r="C91" s="8" t="e">
        <f aca="false">DDE("Stech","COT","slce3.fech")</f>
        <v>#N/A</v>
      </c>
      <c r="D91" s="8" t="e">
        <f aca="false">DDE("Stech","COT","slce3.Max")</f>
        <v>#N/A</v>
      </c>
      <c r="E91" s="8" t="e">
        <f aca="false">DDE("Stech","COT","slce3.Min")</f>
        <v>#N/A</v>
      </c>
    </row>
    <row r="92" customFormat="false" ht="13.8" hidden="false" customHeight="false" outlineLevel="0" collapsed="false">
      <c r="A92" s="6" t="s">
        <v>95</v>
      </c>
      <c r="B92" s="7" t="e">
        <f aca="false">DDE("Stech","COT","smls3.Data")</f>
        <v>#N/A</v>
      </c>
      <c r="C92" s="8" t="e">
        <f aca="false">DDE("Stech","COT","smls3.fech")</f>
        <v>#N/A</v>
      </c>
      <c r="D92" s="8" t="e">
        <f aca="false">DDE("Stech","COT","smls3.Max")</f>
        <v>#N/A</v>
      </c>
      <c r="E92" s="8" t="e">
        <f aca="false">DDE("Stech","COT","smls3.Min")</f>
        <v>#N/A</v>
      </c>
    </row>
    <row r="93" customFormat="false" ht="13.8" hidden="false" customHeight="false" outlineLevel="0" collapsed="false">
      <c r="A93" s="6" t="s">
        <v>96</v>
      </c>
      <c r="B93" s="7" t="e">
        <f aca="false">DDE("Stech","COT","smto3.Data")</f>
        <v>#N/A</v>
      </c>
      <c r="C93" s="8" t="e">
        <f aca="false">DDE("Stech","COT","smto3.fech")</f>
        <v>#N/A</v>
      </c>
      <c r="D93" s="8" t="e">
        <f aca="false">DDE("Stech","COT","smto3.Max")</f>
        <v>#N/A</v>
      </c>
      <c r="E93" s="8" t="e">
        <f aca="false">DDE("Stech","COT","smto3.Min")</f>
        <v>#N/A</v>
      </c>
    </row>
    <row r="94" customFormat="false" ht="13.8" hidden="false" customHeight="false" outlineLevel="0" collapsed="false">
      <c r="A94" s="6" t="s">
        <v>97</v>
      </c>
      <c r="B94" s="7" t="e">
        <f aca="false">DDE("Stech","COT","suzb3.Data")</f>
        <v>#N/A</v>
      </c>
      <c r="C94" s="8" t="e">
        <f aca="false">DDE("Stech","COT","suzb3.fech")</f>
        <v>#N/A</v>
      </c>
      <c r="D94" s="8" t="e">
        <f aca="false">DDE("Stech","COT","suzb3.Max")</f>
        <v>#N/A</v>
      </c>
      <c r="E94" s="8" t="e">
        <f aca="false">DDE("Stech","COT","suzb3.Min")</f>
        <v>#N/A</v>
      </c>
    </row>
    <row r="95" customFormat="false" ht="13.8" hidden="false" customHeight="false" outlineLevel="0" collapsed="false">
      <c r="A95" s="6" t="s">
        <v>98</v>
      </c>
      <c r="B95" s="7" t="e">
        <f aca="false">DDE("Stech","COT","taee11.Data")</f>
        <v>#N/A</v>
      </c>
      <c r="C95" s="8" t="e">
        <f aca="false">DDE("Stech","COT","taee11.fech")</f>
        <v>#N/A</v>
      </c>
      <c r="D95" s="8" t="e">
        <f aca="false">DDE("Stech","COT","taee11.Max")</f>
        <v>#N/A</v>
      </c>
      <c r="E95" s="8" t="e">
        <f aca="false">DDE("Stech","COT","taee11.Min")</f>
        <v>#N/A</v>
      </c>
    </row>
    <row r="96" customFormat="false" ht="13.8" hidden="false" customHeight="false" outlineLevel="0" collapsed="false">
      <c r="A96" s="6" t="s">
        <v>99</v>
      </c>
      <c r="B96" s="7" t="e">
        <f aca="false">DDE("Stech","COT","tiet11.Data")</f>
        <v>#N/A</v>
      </c>
      <c r="C96" s="8" t="e">
        <f aca="false">DDE("Stech","COT","tiet11.fech")</f>
        <v>#N/A</v>
      </c>
      <c r="D96" s="8" t="e">
        <f aca="false">DDE("Stech","COT","tiet11.Max")</f>
        <v>#N/A</v>
      </c>
      <c r="E96" s="8" t="e">
        <f aca="false">DDE("Stech","COT","tiet11.Min")</f>
        <v>#N/A</v>
      </c>
    </row>
    <row r="97" customFormat="false" ht="13.8" hidden="false" customHeight="false" outlineLevel="0" collapsed="false">
      <c r="A97" s="6" t="s">
        <v>100</v>
      </c>
      <c r="B97" s="7" t="e">
        <f aca="false">DDE("Stech","COT","tims3.Data")</f>
        <v>#N/A</v>
      </c>
      <c r="C97" s="8" t="e">
        <f aca="false">DDE("Stech","COT","tims3.fech")</f>
        <v>#N/A</v>
      </c>
      <c r="D97" s="8" t="e">
        <f aca="false">DDE("Stech","COT","tims3.Max")</f>
        <v>#N/A</v>
      </c>
      <c r="E97" s="8" t="e">
        <f aca="false">DDE("Stech","COT","tims3.Min")</f>
        <v>#N/A</v>
      </c>
    </row>
    <row r="98" customFormat="false" ht="13.8" hidden="false" customHeight="false" outlineLevel="0" collapsed="false">
      <c r="A98" s="9" t="s">
        <v>101</v>
      </c>
      <c r="B98" s="7" t="e">
        <f aca="false">DDE("Stech","COT","tots3.Data")</f>
        <v>#N/A</v>
      </c>
      <c r="C98" s="8" t="e">
        <f aca="false">DDE("Stech","COT","tots3.fech")</f>
        <v>#N/A</v>
      </c>
      <c r="D98" s="8" t="e">
        <f aca="false">DDE("Stech","COT","tots3.Max")</f>
        <v>#N/A</v>
      </c>
      <c r="E98" s="8" t="e">
        <f aca="false">DDE("Stech","COT","tots3.Min")</f>
        <v>#N/A</v>
      </c>
    </row>
    <row r="99" customFormat="false" ht="13.8" hidden="false" customHeight="false" outlineLevel="0" collapsed="false">
      <c r="A99" s="6" t="s">
        <v>102</v>
      </c>
      <c r="B99" s="7" t="e">
        <f aca="false">DDE("Stech","COT","trpl4.Data")</f>
        <v>#N/A</v>
      </c>
      <c r="C99" s="8" t="e">
        <f aca="false">DDE("Stech","COT","trpl4.fech")</f>
        <v>#N/A</v>
      </c>
      <c r="D99" s="8" t="e">
        <f aca="false">DDE("Stech","COT","trpl4.Max")</f>
        <v>#N/A</v>
      </c>
      <c r="E99" s="8" t="e">
        <f aca="false">DDE("Stech","COT","trpl4.Min")</f>
        <v>#N/A</v>
      </c>
    </row>
    <row r="100" customFormat="false" ht="13.8" hidden="false" customHeight="false" outlineLevel="0" collapsed="false">
      <c r="A100" s="6" t="s">
        <v>103</v>
      </c>
      <c r="B100" s="7" t="e">
        <f aca="false">DDE("Stech","COT","tupy3.Data")</f>
        <v>#N/A</v>
      </c>
      <c r="C100" s="8" t="e">
        <f aca="false">DDE("Stech","COT","tupy3.fech")</f>
        <v>#N/A</v>
      </c>
      <c r="D100" s="8" t="e">
        <f aca="false">DDE("Stech","COT","tupy3.Max")</f>
        <v>#N/A</v>
      </c>
      <c r="E100" s="8" t="e">
        <f aca="false">DDE("Stech","COT","tupy3.Min")</f>
        <v>#N/A</v>
      </c>
    </row>
    <row r="101" customFormat="false" ht="13.8" hidden="false" customHeight="false" outlineLevel="0" collapsed="false">
      <c r="A101" s="6" t="s">
        <v>104</v>
      </c>
      <c r="B101" s="7" t="e">
        <f aca="false">DDE("Stech","COT","ugpa3.Data")</f>
        <v>#N/A</v>
      </c>
      <c r="C101" s="8" t="e">
        <f aca="false">DDE("Stech","COT","ugpa3.fech")</f>
        <v>#N/A</v>
      </c>
      <c r="D101" s="8" t="e">
        <f aca="false">DDE("Stech","COT","ugpa3.Max")</f>
        <v>#N/A</v>
      </c>
      <c r="E101" s="8" t="e">
        <f aca="false">DDE("Stech","COT","ugpa3.Min")</f>
        <v>#N/A</v>
      </c>
    </row>
    <row r="102" customFormat="false" ht="13.8" hidden="false" customHeight="false" outlineLevel="0" collapsed="false">
      <c r="A102" s="6" t="s">
        <v>105</v>
      </c>
      <c r="B102" s="7" t="e">
        <f aca="false">DDE("Stech","COT","usim5.Data")</f>
        <v>#N/A</v>
      </c>
      <c r="C102" s="8" t="e">
        <f aca="false">DDE("Stech","COT","usim5.fech")</f>
        <v>#N/A</v>
      </c>
      <c r="D102" s="8" t="e">
        <f aca="false">DDE("Stech","COT","usim5.Max")</f>
        <v>#N/A</v>
      </c>
      <c r="E102" s="8" t="e">
        <f aca="false">DDE("Stech","COT","usim5.Min")</f>
        <v>#N/A</v>
      </c>
    </row>
    <row r="103" customFormat="false" ht="13.8" hidden="false" customHeight="false" outlineLevel="0" collapsed="false">
      <c r="A103" s="6" t="s">
        <v>106</v>
      </c>
      <c r="B103" s="7" t="e">
        <f aca="false">DDE("Stech","COT","vale3.Data")</f>
        <v>#N/A</v>
      </c>
      <c r="C103" s="8" t="e">
        <f aca="false">DDE("Stech","COT","vale3.fech")</f>
        <v>#N/A</v>
      </c>
      <c r="D103" s="8" t="e">
        <f aca="false">DDE("Stech","COT","vale3.Max")</f>
        <v>#N/A</v>
      </c>
      <c r="E103" s="8" t="e">
        <f aca="false">DDE("Stech","COT","vale3.Min")</f>
        <v>#N/A</v>
      </c>
    </row>
    <row r="104" customFormat="false" ht="13.8" hidden="false" customHeight="false" outlineLevel="0" collapsed="false">
      <c r="A104" s="6" t="s">
        <v>107</v>
      </c>
      <c r="B104" s="7" t="e">
        <f aca="false">DDE("Stech","COT","vivt3.Data")</f>
        <v>#N/A</v>
      </c>
      <c r="C104" s="8" t="e">
        <f aca="false">DDE("Stech","COT","vivt3.fech")</f>
        <v>#N/A</v>
      </c>
      <c r="D104" s="8" t="e">
        <f aca="false">DDE("Stech","COT","vivt3.Max")</f>
        <v>#N/A</v>
      </c>
      <c r="E104" s="8" t="e">
        <f aca="false">DDE("Stech","COT","vivt3.Min")</f>
        <v>#N/A</v>
      </c>
    </row>
    <row r="105" customFormat="false" ht="13.8" hidden="false" customHeight="false" outlineLevel="0" collapsed="false">
      <c r="A105" s="6" t="s">
        <v>108</v>
      </c>
      <c r="B105" s="7" t="e">
        <f aca="false">DDE("Stech","COT","vvar3.Data")</f>
        <v>#N/A</v>
      </c>
      <c r="C105" s="8" t="e">
        <f aca="false">DDE("Stech","COT","vvar3.fech")</f>
        <v>#N/A</v>
      </c>
      <c r="D105" s="8" t="e">
        <f aca="false">DDE("Stech","COT","vvar3.Max")</f>
        <v>#N/A</v>
      </c>
      <c r="E105" s="8" t="e">
        <f aca="false">DDE("Stech","COT","vvar3.Min")</f>
        <v>#N/A</v>
      </c>
    </row>
    <row r="106" customFormat="false" ht="13.8" hidden="false" customHeight="false" outlineLevel="0" collapsed="false">
      <c r="A106" s="6" t="s">
        <v>109</v>
      </c>
      <c r="B106" s="7" t="e">
        <f aca="false">DDE("Stech","COT","wege3.Data")</f>
        <v>#N/A</v>
      </c>
      <c r="C106" s="8" t="e">
        <f aca="false">DDE("Stech","COT","wege3.fech")</f>
        <v>#N/A</v>
      </c>
      <c r="D106" s="8" t="e">
        <f aca="false">DDE("Stech","COT","wege3.Max")</f>
        <v>#N/A</v>
      </c>
      <c r="E106" s="8" t="e">
        <f aca="false">DDE("Stech","COT","wege3.Min")</f>
        <v>#N/A</v>
      </c>
    </row>
    <row r="107" customFormat="false" ht="13.8" hidden="false" customHeight="false" outlineLevel="0" collapsed="false">
      <c r="A107" s="10"/>
      <c r="B107" s="11"/>
      <c r="C107" s="1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2020-04-07T19:27:48Z</dcterms:created>
  <dc:creator>rgiovann</dc:creator>
  <dc:description/>
  <dc:language>pt-BR</dc:language>
  <cp:lastModifiedBy/>
  <dcterms:modified xsi:type="dcterms:W3CDTF">2020-12-28T12:15:38Z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