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cho\Downloads\Balearic\"/>
    </mc:Choice>
  </mc:AlternateContent>
  <xr:revisionPtr revIDLastSave="0" documentId="13_ncr:1_{0C65AEC2-3405-48CD-AFCD-9A13F0001497}" xr6:coauthVersionLast="47" xr6:coauthVersionMax="47" xr10:uidLastSave="{00000000-0000-0000-0000-000000000000}"/>
  <bookViews>
    <workbookView xWindow="-110" yWindow="-110" windowWidth="19420" windowHeight="10420" xr2:uid="{15AEADAB-14FA-4F6F-896D-E469762FF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Z11" i="1" l="1"/>
  <c r="V11" i="1"/>
  <c r="V12" i="1" s="1"/>
  <c r="V7" i="1"/>
  <c r="W2" i="1"/>
  <c r="V4" i="1" s="1"/>
  <c r="V2" i="1"/>
  <c r="M17" i="1"/>
  <c r="M16" i="1"/>
  <c r="M8" i="1"/>
  <c r="N11" i="1"/>
  <c r="M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17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O3" i="1"/>
  <c r="O4" i="1"/>
  <c r="N4" i="1"/>
  <c r="H16" i="1" s="1"/>
  <c r="H18" i="1" l="1"/>
  <c r="H15" i="1"/>
  <c r="H14" i="1"/>
  <c r="H13" i="1"/>
  <c r="H12" i="1"/>
  <c r="H11" i="1"/>
  <c r="H10" i="1"/>
  <c r="H9" i="1"/>
  <c r="H8" i="1"/>
  <c r="N3" i="1"/>
  <c r="H7" i="1"/>
  <c r="H6" i="1"/>
  <c r="H5" i="1"/>
  <c r="H4" i="1"/>
  <c r="H2" i="1"/>
  <c r="H3" i="1"/>
  <c r="G15" i="1" l="1"/>
  <c r="G17" i="1"/>
  <c r="G18" i="1"/>
  <c r="S18" i="1" s="1"/>
  <c r="G3" i="1"/>
  <c r="G2" i="1"/>
  <c r="G4" i="1"/>
  <c r="G5" i="1"/>
  <c r="G6" i="1"/>
  <c r="G7" i="1"/>
  <c r="G8" i="1"/>
  <c r="G9" i="1"/>
  <c r="G13" i="1"/>
  <c r="G10" i="1"/>
  <c r="G11" i="1"/>
  <c r="G12" i="1"/>
  <c r="G14" i="1"/>
  <c r="G16" i="1"/>
  <c r="S10" i="1" l="1"/>
  <c r="S8" i="1"/>
  <c r="S6" i="1"/>
  <c r="S16" i="1"/>
  <c r="S17" i="1"/>
  <c r="S15" i="1"/>
  <c r="S9" i="1"/>
  <c r="S5" i="1"/>
  <c r="S14" i="1"/>
  <c r="S2" i="1"/>
  <c r="T2" i="1" s="1"/>
  <c r="S13" i="1"/>
  <c r="S7" i="1"/>
  <c r="S11" i="1"/>
  <c r="S4" i="1"/>
</calcChain>
</file>

<file path=xl/sharedStrings.xml><?xml version="1.0" encoding="utf-8"?>
<sst xmlns="http://schemas.openxmlformats.org/spreadsheetml/2006/main" count="51" uniqueCount="50">
  <si>
    <t>bus_id</t>
  </si>
  <si>
    <t>name</t>
  </si>
  <si>
    <t>vn_kv</t>
  </si>
  <si>
    <t>population</t>
  </si>
  <si>
    <t>demand_share</t>
  </si>
  <si>
    <t>summer_p_mw</t>
  </si>
  <si>
    <t>summer_q_mvar</t>
  </si>
  <si>
    <t>summer_s</t>
  </si>
  <si>
    <t>winter_p_mw</t>
  </si>
  <si>
    <t>winter_q_mvar</t>
  </si>
  <si>
    <t>winter_s</t>
  </si>
  <si>
    <t>Ibiza (+ Formentura)</t>
  </si>
  <si>
    <t>Santa Ponsa (132)</t>
  </si>
  <si>
    <t>Valldurgent</t>
  </si>
  <si>
    <t>Son Reus</t>
  </si>
  <si>
    <t>Palma</t>
  </si>
  <si>
    <t>Son Orlandis</t>
  </si>
  <si>
    <t>Llubi</t>
  </si>
  <si>
    <t>Murterar</t>
  </si>
  <si>
    <t>Es Bessons (132)</t>
  </si>
  <si>
    <t>Cala Mesquida</t>
  </si>
  <si>
    <t>Cala en Bosch</t>
  </si>
  <si>
    <t>Cuitadella</t>
  </si>
  <si>
    <t>Es Mercadal</t>
  </si>
  <si>
    <t>Dragonera</t>
  </si>
  <si>
    <t>Mao</t>
  </si>
  <si>
    <t>Santa Ponsa (220)</t>
  </si>
  <si>
    <t xml:space="preserve">Summer </t>
  </si>
  <si>
    <t>PMW</t>
  </si>
  <si>
    <t>QMVAR</t>
  </si>
  <si>
    <t>SMVA</t>
  </si>
  <si>
    <t>Winter</t>
  </si>
  <si>
    <t>Cos_theta</t>
  </si>
  <si>
    <t>Sin_theta</t>
  </si>
  <si>
    <t>https://www.theolivepress.es/spain-news/2021/09/02/balearic-islands-welcomes-more-international-tourists-than-any-other-region-in-spain-for-fourth-consecutive-month/</t>
  </si>
  <si>
    <t>July/summer tourist population</t>
  </si>
  <si>
    <t>Average household size</t>
  </si>
  <si>
    <t>https://www.ine.es/en/prensa/ech_2019_en.pdf</t>
  </si>
  <si>
    <t>Local Population based on wiki</t>
  </si>
  <si>
    <t xml:space="preserve">Tourist Population Based on </t>
  </si>
  <si>
    <r>
      <t>60 percent of</t>
    </r>
    <r>
      <rPr>
        <sz val="8"/>
        <color rgb="FF202124"/>
        <rFont val="Arial"/>
        <family val="2"/>
      </rPr>
      <t> </t>
    </r>
    <r>
      <rPr>
        <b/>
        <sz val="8"/>
        <color rgb="FF202124"/>
        <rFont val="Arial"/>
        <family val="2"/>
      </rPr>
      <t>of inbound tourist obtained in months june to september</t>
    </r>
  </si>
  <si>
    <t>14 million people visited</t>
  </si>
  <si>
    <t>https://www.statista.com/statistics/448535/yearly-number-of-international-tourists-visiting-the-balearic-islands/#:~:text=In%202019%2C%20approximately%2014%20million,approximately%202.8%20million%20domestic%20tourists.</t>
  </si>
  <si>
    <t>https://www.statista.com/statistics/772465/average-stay-of-tourists-in-hotels-in-the-balearic-islands-by-origin/#:~:text=This%20statistic%20presents%20the%20average,the%20region%20was%205.49%20days.</t>
  </si>
  <si>
    <t xml:space="preserve">Assuming new tourist come every 6 days because of </t>
  </si>
  <si>
    <t>With these assumptions and data, we estimate the amount of tourists in the week our max data was obtained</t>
  </si>
  <si>
    <t>Number of homes based on household number</t>
  </si>
  <si>
    <t>http://demographia.com/db-intlhouse.htm</t>
  </si>
  <si>
    <t>square meters</t>
  </si>
  <si>
    <t>An estimate of rooftop area, assuming roofs are flat and equal to the average area of a spanish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</si>
</sst>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202124"/>
      <name val="Arial"/>
      <family val="2"/>
    </font>
    <font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F7D3-A411-4C84-B9FF-E26B53D2EA8A}">
  <dimension ref="A1:Z18"/>
  <sheetViews>
    <sheetView tabSelected="1" workbookViewId="0">
      <selection activeCell="C18" sqref="C18"/>
    </sheetView>
  </sheetViews>
  <sheetFormatPr defaultRowHeight="14.5" x14ac:dyDescent="0.35"/>
  <cols>
    <col min="13" max="13" width="10.816406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27</v>
      </c>
      <c r="O1" t="s">
        <v>31</v>
      </c>
      <c r="Q1" t="s">
        <v>32</v>
      </c>
      <c r="R1" t="s">
        <v>33</v>
      </c>
      <c r="V1" s="2">
        <v>5.49</v>
      </c>
      <c r="W1" t="s">
        <v>43</v>
      </c>
    </row>
    <row r="2" spans="1:26" x14ac:dyDescent="0.35">
      <c r="A2">
        <v>0</v>
      </c>
      <c r="B2" t="s">
        <v>11</v>
      </c>
      <c r="C2">
        <v>132</v>
      </c>
      <c r="D2">
        <v>160000</v>
      </c>
      <c r="E2">
        <v>0.14415295349130192</v>
      </c>
      <c r="F2">
        <f>$N$2*E2</f>
        <v>187.8312983991664</v>
      </c>
      <c r="G2">
        <f>$N$3*E2</f>
        <v>90.970849840593885</v>
      </c>
      <c r="H2">
        <f>$N$4*E2</f>
        <v>208.70144266574044</v>
      </c>
      <c r="I2">
        <f>$O$2*E2</f>
        <v>137.81022353768461</v>
      </c>
      <c r="J2">
        <f>$O$3*E2</f>
        <v>60.070083808785085</v>
      </c>
      <c r="K2">
        <f>$O$4*E2</f>
        <v>153.12247059742734</v>
      </c>
      <c r="L2">
        <f>E2</f>
        <v>0.14415295349130192</v>
      </c>
      <c r="M2" t="s">
        <v>28</v>
      </c>
      <c r="N2" s="1">
        <v>1303</v>
      </c>
      <c r="O2" s="1">
        <v>955.99999999999977</v>
      </c>
      <c r="P2" s="1"/>
      <c r="Q2" s="1">
        <v>0.9</v>
      </c>
      <c r="R2" s="1">
        <v>0.43588989457199995</v>
      </c>
      <c r="S2">
        <f>ASIN((G2*0.9)/F2)</f>
        <v>0.45102681203840966</v>
      </c>
      <c r="T2">
        <f>SIN(S2)</f>
        <v>0.43588989457199984</v>
      </c>
      <c r="V2">
        <f>31/6</f>
        <v>5.166666666666667</v>
      </c>
      <c r="W2">
        <f>ROUNDDOWN(V2,0)</f>
        <v>5</v>
      </c>
    </row>
    <row r="3" spans="1:26" x14ac:dyDescent="0.35">
      <c r="A3">
        <v>1</v>
      </c>
      <c r="B3" t="s">
        <v>12</v>
      </c>
      <c r="C3">
        <v>132</v>
      </c>
      <c r="D3">
        <v>0</v>
      </c>
      <c r="E3">
        <v>0</v>
      </c>
      <c r="F3">
        <f t="shared" ref="F3:F17" si="0">$N$2*E3</f>
        <v>0</v>
      </c>
      <c r="G3">
        <f t="shared" ref="G3:G18" si="1">$N$3*E3</f>
        <v>0</v>
      </c>
      <c r="H3">
        <f t="shared" ref="H3:H18" si="2">$N$4*E3</f>
        <v>0</v>
      </c>
      <c r="I3">
        <f t="shared" ref="I3:I18" si="3">$O$2*E3</f>
        <v>0</v>
      </c>
      <c r="J3">
        <f t="shared" ref="J3:J18" si="4">$O$3*E3</f>
        <v>0</v>
      </c>
      <c r="K3">
        <f t="shared" ref="K3:K18" si="5">$O$4*E3</f>
        <v>0</v>
      </c>
      <c r="L3">
        <f>SUM(E3:E12)</f>
        <v>0.72606118722270252</v>
      </c>
      <c r="M3" t="s">
        <v>29</v>
      </c>
      <c r="N3">
        <f>N4*R2</f>
        <v>631.0717029192399</v>
      </c>
      <c r="O3">
        <f>O2*R2</f>
        <v>416.71073921083183</v>
      </c>
      <c r="V3" t="s">
        <v>45</v>
      </c>
    </row>
    <row r="4" spans="1:26" x14ac:dyDescent="0.35">
      <c r="A4">
        <v>2</v>
      </c>
      <c r="B4" t="s">
        <v>26</v>
      </c>
      <c r="C4">
        <v>220</v>
      </c>
      <c r="D4">
        <v>38535.833333333328</v>
      </c>
      <c r="E4">
        <v>3.4719088689053504E-2</v>
      </c>
      <c r="F4">
        <f t="shared" si="0"/>
        <v>45.238972561836718</v>
      </c>
      <c r="G4">
        <f t="shared" si="1"/>
        <v>21.910234422805114</v>
      </c>
      <c r="H4">
        <f t="shared" si="2"/>
        <v>50.265525068707461</v>
      </c>
      <c r="I4">
        <f t="shared" si="3"/>
        <v>33.191448786735144</v>
      </c>
      <c r="J4">
        <f t="shared" si="4"/>
        <v>14.467817112341915</v>
      </c>
      <c r="K4">
        <f t="shared" si="5"/>
        <v>36.879387540816822</v>
      </c>
      <c r="L4">
        <f>SUM(E13:E18)</f>
        <v>0.12978585928599534</v>
      </c>
      <c r="M4" t="s">
        <v>30</v>
      </c>
      <c r="N4">
        <f>N2/Q2</f>
        <v>1447.7777777777778</v>
      </c>
      <c r="O4">
        <f>O2/Q2</f>
        <v>1062.2222222222219</v>
      </c>
      <c r="S4">
        <f t="shared" ref="S4:S18" si="6">ASIN((G4*0.9)/F4)</f>
        <v>0.45102681203840966</v>
      </c>
      <c r="V4">
        <f>M17/W2*1000000</f>
        <v>420000.00000000006</v>
      </c>
    </row>
    <row r="5" spans="1:26" x14ac:dyDescent="0.35">
      <c r="A5">
        <v>3</v>
      </c>
      <c r="B5" t="s">
        <v>13</v>
      </c>
      <c r="C5">
        <v>220</v>
      </c>
      <c r="D5">
        <v>21450.333333333332</v>
      </c>
      <c r="E5">
        <v>1.9325805646080767E-2</v>
      </c>
      <c r="F5">
        <f t="shared" si="0"/>
        <v>25.181524756843238</v>
      </c>
      <c r="G5">
        <f t="shared" si="1"/>
        <v>12.19596907935845</v>
      </c>
      <c r="H5">
        <f t="shared" si="2"/>
        <v>27.979471952048044</v>
      </c>
      <c r="I5">
        <f t="shared" si="3"/>
        <v>18.475470197653209</v>
      </c>
      <c r="J5">
        <f t="shared" si="4"/>
        <v>8.0532707566231831</v>
      </c>
      <c r="K5">
        <f t="shared" si="5"/>
        <v>20.528300219614675</v>
      </c>
      <c r="S5">
        <f t="shared" si="6"/>
        <v>0.45102681203840977</v>
      </c>
    </row>
    <row r="6" spans="1:26" x14ac:dyDescent="0.35">
      <c r="A6">
        <v>4</v>
      </c>
      <c r="B6" t="s">
        <v>14</v>
      </c>
      <c r="C6">
        <v>220</v>
      </c>
      <c r="D6">
        <v>150393.70833333334</v>
      </c>
      <c r="E6">
        <v>0.13549810776724641</v>
      </c>
      <c r="F6">
        <f t="shared" si="0"/>
        <v>176.55403442072208</v>
      </c>
      <c r="G6">
        <f t="shared" si="1"/>
        <v>85.50902161101088</v>
      </c>
      <c r="H6">
        <f t="shared" si="2"/>
        <v>196.17114935635786</v>
      </c>
      <c r="I6">
        <f t="shared" si="3"/>
        <v>129.53619102548754</v>
      </c>
      <c r="J6">
        <f t="shared" si="4"/>
        <v>56.463516649358205</v>
      </c>
      <c r="K6">
        <f t="shared" si="5"/>
        <v>143.9291011394306</v>
      </c>
      <c r="M6">
        <f>SUM(D2:D18)</f>
        <v>1109932.166666667</v>
      </c>
      <c r="S6">
        <f t="shared" si="6"/>
        <v>0.45102681203840966</v>
      </c>
      <c r="V6" t="s">
        <v>46</v>
      </c>
    </row>
    <row r="7" spans="1:26" x14ac:dyDescent="0.35">
      <c r="A7">
        <v>5</v>
      </c>
      <c r="B7" t="s">
        <v>15</v>
      </c>
      <c r="C7">
        <v>220</v>
      </c>
      <c r="D7">
        <v>165839.66666666669</v>
      </c>
      <c r="E7">
        <v>0.14941423597508133</v>
      </c>
      <c r="F7">
        <f t="shared" si="0"/>
        <v>194.68674947553097</v>
      </c>
      <c r="G7">
        <f t="shared" si="1"/>
        <v>94.291096337171723</v>
      </c>
      <c r="H7">
        <f t="shared" si="2"/>
        <v>216.31861052836774</v>
      </c>
      <c r="I7">
        <f t="shared" si="3"/>
        <v>142.84000959217772</v>
      </c>
      <c r="J7">
        <f t="shared" si="4"/>
        <v>62.262516721797802</v>
      </c>
      <c r="K7">
        <f t="shared" si="5"/>
        <v>158.71112176908633</v>
      </c>
      <c r="M7">
        <v>1860000</v>
      </c>
      <c r="N7" t="s">
        <v>34</v>
      </c>
      <c r="S7">
        <f t="shared" si="6"/>
        <v>0.45102681203840966</v>
      </c>
      <c r="V7">
        <f>M6/N9</f>
        <v>425261.36653895286</v>
      </c>
    </row>
    <row r="8" spans="1:26" x14ac:dyDescent="0.35">
      <c r="A8">
        <v>6</v>
      </c>
      <c r="B8" t="s">
        <v>16</v>
      </c>
      <c r="C8">
        <v>220</v>
      </c>
      <c r="D8">
        <v>177545.04166666669</v>
      </c>
      <c r="E8">
        <v>0.15996026333741414</v>
      </c>
      <c r="F8">
        <f t="shared" si="0"/>
        <v>208.42822312865064</v>
      </c>
      <c r="G8">
        <f t="shared" si="1"/>
        <v>100.946395783752</v>
      </c>
      <c r="H8">
        <f t="shared" si="2"/>
        <v>231.5869145873896</v>
      </c>
      <c r="I8">
        <f t="shared" si="3"/>
        <v>152.92201175056789</v>
      </c>
      <c r="J8">
        <f t="shared" si="4"/>
        <v>66.657159579693172</v>
      </c>
      <c r="K8">
        <f t="shared" si="5"/>
        <v>169.91334638951986</v>
      </c>
      <c r="M8">
        <f>M7/(2/3)</f>
        <v>2790000</v>
      </c>
      <c r="N8" t="s">
        <v>35</v>
      </c>
      <c r="S8">
        <f t="shared" si="6"/>
        <v>0.45102681203840966</v>
      </c>
    </row>
    <row r="9" spans="1:26" x14ac:dyDescent="0.35">
      <c r="A9">
        <v>7</v>
      </c>
      <c r="B9" t="s">
        <v>17</v>
      </c>
      <c r="C9">
        <v>220</v>
      </c>
      <c r="D9">
        <v>28790.875</v>
      </c>
      <c r="E9">
        <v>2.5939310405305543E-2</v>
      </c>
      <c r="F9">
        <f t="shared" si="0"/>
        <v>33.798921458113121</v>
      </c>
      <c r="G9">
        <f t="shared" si="1"/>
        <v>16.369564790026928</v>
      </c>
      <c r="H9">
        <f t="shared" si="2"/>
        <v>37.554357175681247</v>
      </c>
      <c r="I9">
        <f t="shared" si="3"/>
        <v>24.797980747472092</v>
      </c>
      <c r="J9">
        <f t="shared" si="4"/>
        <v>10.809189213614095</v>
      </c>
      <c r="K9">
        <f t="shared" si="5"/>
        <v>27.553311941635659</v>
      </c>
      <c r="M9" t="s">
        <v>36</v>
      </c>
      <c r="N9">
        <v>2.61</v>
      </c>
      <c r="O9" t="s">
        <v>37</v>
      </c>
      <c r="S9">
        <f t="shared" si="6"/>
        <v>0.45102681203840977</v>
      </c>
      <c r="V9" t="s">
        <v>47</v>
      </c>
    </row>
    <row r="10" spans="1:26" x14ac:dyDescent="0.35">
      <c r="A10">
        <v>8</v>
      </c>
      <c r="B10" t="s">
        <v>18</v>
      </c>
      <c r="C10">
        <v>220</v>
      </c>
      <c r="D10">
        <v>149350.375</v>
      </c>
      <c r="E10">
        <v>0.13455811038302187</v>
      </c>
      <c r="F10">
        <f t="shared" si="0"/>
        <v>175.32921782907749</v>
      </c>
      <c r="G10">
        <f t="shared" si="1"/>
        <v>84.915815861008667</v>
      </c>
      <c r="H10">
        <f t="shared" si="2"/>
        <v>194.81024203230834</v>
      </c>
      <c r="I10">
        <f t="shared" si="3"/>
        <v>128.63755352616889</v>
      </c>
      <c r="J10">
        <f t="shared" si="4"/>
        <v>56.07180964452175</v>
      </c>
      <c r="K10">
        <f t="shared" si="5"/>
        <v>142.93061502907653</v>
      </c>
      <c r="S10">
        <f t="shared" si="6"/>
        <v>0.45102681203840977</v>
      </c>
      <c r="V10">
        <v>85</v>
      </c>
      <c r="W10" t="s">
        <v>48</v>
      </c>
    </row>
    <row r="11" spans="1:26" x14ac:dyDescent="0.35">
      <c r="A11">
        <v>9</v>
      </c>
      <c r="B11" t="s">
        <v>19</v>
      </c>
      <c r="C11">
        <v>220</v>
      </c>
      <c r="D11">
        <v>73972.833333333328</v>
      </c>
      <c r="E11">
        <v>6.6646265019498913E-2</v>
      </c>
      <c r="F11">
        <f t="shared" si="0"/>
        <v>86.840083320407089</v>
      </c>
      <c r="G11">
        <f t="shared" si="1"/>
        <v>42.058571959062149</v>
      </c>
      <c r="H11">
        <f t="shared" si="2"/>
        <v>96.48898146711899</v>
      </c>
      <c r="I11">
        <f t="shared" si="3"/>
        <v>63.713829358640943</v>
      </c>
      <c r="J11">
        <f t="shared" si="4"/>
        <v>27.772214361916394</v>
      </c>
      <c r="K11">
        <f t="shared" si="5"/>
        <v>70.793143731823264</v>
      </c>
      <c r="M11" t="s">
        <v>38</v>
      </c>
      <c r="N11">
        <f>SUM(D2:D18)</f>
        <v>1109932.166666667</v>
      </c>
      <c r="S11">
        <f t="shared" si="6"/>
        <v>0.45102681203840977</v>
      </c>
      <c r="V11">
        <f>V7*V10</f>
        <v>36147216.155810997</v>
      </c>
      <c r="Z11">
        <f>1000*1000</f>
        <v>1000000</v>
      </c>
    </row>
    <row r="12" spans="1:26" x14ac:dyDescent="0.35">
      <c r="A12">
        <v>10</v>
      </c>
      <c r="B12" t="s">
        <v>19</v>
      </c>
      <c r="C12">
        <v>132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M12" t="s">
        <v>39</v>
      </c>
      <c r="V12">
        <f>V11/Z11</f>
        <v>36.147216155810995</v>
      </c>
      <c r="W12" t="s">
        <v>49</v>
      </c>
    </row>
    <row r="13" spans="1:26" x14ac:dyDescent="0.35">
      <c r="A13">
        <v>11</v>
      </c>
      <c r="B13" t="s">
        <v>20</v>
      </c>
      <c r="C13">
        <v>132</v>
      </c>
      <c r="D13">
        <v>46821.5</v>
      </c>
      <c r="E13">
        <v>4.2184109449331202E-2</v>
      </c>
      <c r="F13">
        <f t="shared" si="0"/>
        <v>54.965894612478557</v>
      </c>
      <c r="G13">
        <f t="shared" si="1"/>
        <v>26.621197786321041</v>
      </c>
      <c r="H13">
        <f t="shared" si="2"/>
        <v>61.073216236087283</v>
      </c>
      <c r="I13">
        <f t="shared" si="3"/>
        <v>40.328008633560621</v>
      </c>
      <c r="J13">
        <f t="shared" si="4"/>
        <v>17.578571431581441</v>
      </c>
      <c r="K13">
        <f t="shared" si="5"/>
        <v>44.808898481734019</v>
      </c>
      <c r="S13">
        <f t="shared" si="6"/>
        <v>0.45102681203840977</v>
      </c>
    </row>
    <row r="14" spans="1:26" x14ac:dyDescent="0.35">
      <c r="A14">
        <v>12</v>
      </c>
      <c r="B14" t="s">
        <v>21</v>
      </c>
      <c r="C14">
        <v>132</v>
      </c>
      <c r="D14">
        <v>7000</v>
      </c>
      <c r="E14">
        <v>6.306691715244458E-3</v>
      </c>
      <c r="F14">
        <f t="shared" si="0"/>
        <v>8.2176193049635291</v>
      </c>
      <c r="G14">
        <f t="shared" si="1"/>
        <v>3.9799746805259821</v>
      </c>
      <c r="H14">
        <f t="shared" si="2"/>
        <v>9.1306881166261427</v>
      </c>
      <c r="I14">
        <f t="shared" si="3"/>
        <v>6.0291972797737001</v>
      </c>
      <c r="J14">
        <f t="shared" si="4"/>
        <v>2.6280661666343472</v>
      </c>
      <c r="K14">
        <f t="shared" si="5"/>
        <v>6.6991080886374448</v>
      </c>
      <c r="M14" s="2" t="s">
        <v>40</v>
      </c>
      <c r="S14">
        <f t="shared" si="6"/>
        <v>0.45102681203840977</v>
      </c>
    </row>
    <row r="15" spans="1:26" x14ac:dyDescent="0.35">
      <c r="A15">
        <v>13</v>
      </c>
      <c r="B15" t="s">
        <v>22</v>
      </c>
      <c r="C15">
        <v>132</v>
      </c>
      <c r="D15">
        <v>27535</v>
      </c>
      <c r="E15">
        <v>2.4807822339893738E-2</v>
      </c>
      <c r="F15">
        <f t="shared" si="0"/>
        <v>32.324592508881544</v>
      </c>
      <c r="G15">
        <f t="shared" si="1"/>
        <v>15.655514689754703</v>
      </c>
      <c r="H15">
        <f t="shared" si="2"/>
        <v>35.91621389875727</v>
      </c>
      <c r="I15">
        <f t="shared" si="3"/>
        <v>23.716278156938408</v>
      </c>
      <c r="J15">
        <f t="shared" si="4"/>
        <v>10.337685985468108</v>
      </c>
      <c r="K15">
        <f t="shared" si="5"/>
        <v>26.35142017437601</v>
      </c>
      <c r="M15" t="s">
        <v>41</v>
      </c>
      <c r="N15" t="s">
        <v>42</v>
      </c>
      <c r="S15">
        <f t="shared" si="6"/>
        <v>0.45102681203840966</v>
      </c>
    </row>
    <row r="16" spans="1:26" x14ac:dyDescent="0.35">
      <c r="A16">
        <v>14</v>
      </c>
      <c r="B16" t="s">
        <v>23</v>
      </c>
      <c r="C16">
        <v>132</v>
      </c>
      <c r="D16">
        <v>15359</v>
      </c>
      <c r="E16">
        <v>1.3837782579205662E-2</v>
      </c>
      <c r="F16">
        <f t="shared" si="0"/>
        <v>18.030630700704979</v>
      </c>
      <c r="G16">
        <f t="shared" si="1"/>
        <v>8.7326330168855097</v>
      </c>
      <c r="H16">
        <f t="shared" si="2"/>
        <v>20.034034111894421</v>
      </c>
      <c r="I16">
        <f t="shared" si="3"/>
        <v>13.228920145720609</v>
      </c>
      <c r="J16">
        <f t="shared" si="4"/>
        <v>5.766352607619563</v>
      </c>
      <c r="K16">
        <f t="shared" si="5"/>
        <v>14.698800161911789</v>
      </c>
      <c r="M16">
        <f>14*0.6</f>
        <v>8.4</v>
      </c>
      <c r="S16">
        <f t="shared" si="6"/>
        <v>0.45102681203840977</v>
      </c>
    </row>
    <row r="17" spans="1:19" x14ac:dyDescent="0.35">
      <c r="A17">
        <v>15</v>
      </c>
      <c r="B17" t="s">
        <v>24</v>
      </c>
      <c r="C17">
        <v>132</v>
      </c>
      <c r="D17">
        <v>21416</v>
      </c>
      <c r="E17">
        <v>1.9294872824810759E-2</v>
      </c>
      <c r="F17">
        <f t="shared" si="0"/>
        <v>25.141219290728419</v>
      </c>
      <c r="G17">
        <f t="shared" si="1"/>
        <v>12.176448251163491</v>
      </c>
      <c r="H17">
        <f t="shared" si="2"/>
        <v>27.934688100809357</v>
      </c>
      <c r="I17">
        <f t="shared" si="3"/>
        <v>18.445898420519082</v>
      </c>
      <c r="J17">
        <f t="shared" si="4"/>
        <v>8.040380717805883</v>
      </c>
      <c r="K17">
        <f t="shared" si="5"/>
        <v>20.495442689465644</v>
      </c>
      <c r="M17">
        <f>M16/4</f>
        <v>2.1</v>
      </c>
      <c r="S17">
        <f t="shared" si="6"/>
        <v>0.45102681203840977</v>
      </c>
    </row>
    <row r="18" spans="1:19" x14ac:dyDescent="0.35">
      <c r="A18">
        <v>16</v>
      </c>
      <c r="B18" t="s">
        <v>25</v>
      </c>
      <c r="C18">
        <v>132</v>
      </c>
      <c r="D18">
        <v>25922</v>
      </c>
      <c r="E18">
        <v>2.3354580377509551E-2</v>
      </c>
      <c r="F18">
        <f>$N$2*E18</f>
        <v>30.431018231894946</v>
      </c>
      <c r="G18">
        <f t="shared" si="1"/>
        <v>14.738414809799217</v>
      </c>
      <c r="H18">
        <f t="shared" si="2"/>
        <v>33.812242479883274</v>
      </c>
      <c r="I18">
        <f t="shared" si="3"/>
        <v>22.326978840899127</v>
      </c>
      <c r="J18">
        <f t="shared" si="4"/>
        <v>9.732104453070793</v>
      </c>
      <c r="K18">
        <f t="shared" si="5"/>
        <v>24.807754267665693</v>
      </c>
      <c r="M18" t="s">
        <v>44</v>
      </c>
      <c r="S18">
        <f t="shared" si="6"/>
        <v>0.45102681203840977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tchouambe</dc:creator>
  <cp:lastModifiedBy>jeffrey tchouambe</cp:lastModifiedBy>
  <dcterms:created xsi:type="dcterms:W3CDTF">2021-12-13T21:25:18Z</dcterms:created>
  <dcterms:modified xsi:type="dcterms:W3CDTF">2021-12-15T23:07:20Z</dcterms:modified>
</cp:coreProperties>
</file>