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cho\Downloads\Balearic\"/>
    </mc:Choice>
  </mc:AlternateContent>
  <xr:revisionPtr revIDLastSave="0" documentId="13_ncr:1_{00C0F7D8-F84F-4DB7-948D-5DAF8E4222C9}" xr6:coauthVersionLast="47" xr6:coauthVersionMax="47" xr10:uidLastSave="{00000000-0000-0000-0000-000000000000}"/>
  <bookViews>
    <workbookView xWindow="-110" yWindow="-110" windowWidth="19420" windowHeight="10420" xr2:uid="{248F4920-22BA-481A-AF3B-0FF08C59D7D6}"/>
  </bookViews>
  <sheets>
    <sheet name="Size of S_Farms and MW" sheetId="1" r:id="rId1"/>
    <sheet name="Duplic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" l="1"/>
  <c r="S10" i="1"/>
  <c r="A6" i="1"/>
  <c r="W4" i="1"/>
  <c r="V3" i="1"/>
  <c r="W8" i="1"/>
  <c r="J22" i="2"/>
  <c r="B22" i="2"/>
  <c r="C22" i="2" s="1"/>
  <c r="J21" i="2"/>
  <c r="B21" i="2"/>
  <c r="C21" i="2" s="1"/>
  <c r="J20" i="2"/>
  <c r="B20" i="2"/>
  <c r="C20" i="2" s="1"/>
  <c r="J19" i="2"/>
  <c r="B19" i="2"/>
  <c r="C19" i="2" s="1"/>
  <c r="J18" i="2"/>
  <c r="A18" i="2"/>
  <c r="B18" i="2" s="1"/>
  <c r="C18" i="2" s="1"/>
  <c r="J17" i="2"/>
  <c r="B17" i="2"/>
  <c r="C17" i="2" s="1"/>
  <c r="J16" i="2"/>
  <c r="B16" i="2"/>
  <c r="C16" i="2" s="1"/>
  <c r="J15" i="2"/>
  <c r="B15" i="2"/>
  <c r="C15" i="2" s="1"/>
  <c r="J14" i="2"/>
  <c r="B14" i="2"/>
  <c r="C14" i="2" s="1"/>
  <c r="J13" i="2"/>
  <c r="A13" i="2"/>
  <c r="B13" i="2" s="1"/>
  <c r="C13" i="2" s="1"/>
  <c r="J12" i="2"/>
  <c r="B12" i="2"/>
  <c r="C12" i="2" s="1"/>
  <c r="J11" i="2"/>
  <c r="B11" i="2"/>
  <c r="C11" i="2" s="1"/>
  <c r="J10" i="2"/>
  <c r="B10" i="2"/>
  <c r="C10" i="2" s="1"/>
  <c r="J9" i="2"/>
  <c r="B9" i="2"/>
  <c r="C9" i="2" s="1"/>
  <c r="J8" i="2"/>
  <c r="A8" i="2"/>
  <c r="B8" i="2" s="1"/>
  <c r="C8" i="2" s="1"/>
  <c r="J7" i="2"/>
  <c r="B7" i="2"/>
  <c r="C7" i="2" s="1"/>
  <c r="J6" i="2"/>
  <c r="B6" i="2"/>
  <c r="C6" i="2" s="1"/>
  <c r="J5" i="2"/>
  <c r="B5" i="2"/>
  <c r="C5" i="2" s="1"/>
  <c r="J4" i="2"/>
  <c r="B4" i="2"/>
  <c r="C4" i="2" s="1"/>
  <c r="J3" i="2"/>
  <c r="B3" i="2"/>
  <c r="C3" i="2" s="1"/>
  <c r="J2" i="2"/>
  <c r="B2" i="2"/>
  <c r="C2" i="2" s="1"/>
  <c r="B8" i="1"/>
  <c r="C8" i="1" s="1"/>
  <c r="I8" i="1" s="1"/>
  <c r="B7" i="1"/>
  <c r="C7" i="1" s="1"/>
  <c r="I7" i="1" s="1"/>
  <c r="J3" i="1"/>
  <c r="J5" i="1"/>
  <c r="J9" i="1"/>
  <c r="J10" i="1"/>
  <c r="O3" i="2" l="1"/>
  <c r="I3" i="2"/>
  <c r="I17" i="2"/>
  <c r="O17" i="2"/>
  <c r="O18" i="2"/>
  <c r="I18" i="2"/>
  <c r="I11" i="2"/>
  <c r="O11" i="2"/>
  <c r="O4" i="2"/>
  <c r="I4" i="2"/>
  <c r="O12" i="2"/>
  <c r="I12" i="2"/>
  <c r="O5" i="2"/>
  <c r="I5" i="2"/>
  <c r="O13" i="2"/>
  <c r="I13" i="2"/>
  <c r="O21" i="2"/>
  <c r="I21" i="2"/>
  <c r="I8" i="2"/>
  <c r="Q7" i="2"/>
  <c r="O8" i="2"/>
  <c r="O9" i="2"/>
  <c r="I9" i="2"/>
  <c r="O19" i="2"/>
  <c r="I19" i="2"/>
  <c r="O15" i="2"/>
  <c r="I15" i="2"/>
  <c r="O16" i="2"/>
  <c r="I16" i="2"/>
  <c r="O2" i="2"/>
  <c r="I2" i="2"/>
  <c r="O20" i="2"/>
  <c r="I20" i="2"/>
  <c r="O6" i="2"/>
  <c r="I6" i="2"/>
  <c r="I14" i="2"/>
  <c r="O14" i="2"/>
  <c r="O22" i="2"/>
  <c r="I22" i="2"/>
  <c r="I7" i="2"/>
  <c r="O7" i="2"/>
  <c r="O10" i="2"/>
  <c r="I10" i="2"/>
  <c r="O8" i="1"/>
  <c r="O7" i="1"/>
  <c r="Q12" i="2" l="1"/>
  <c r="U8" i="2" s="1"/>
  <c r="Q10" i="2"/>
  <c r="U11" i="2" s="1"/>
  <c r="P22" i="2"/>
  <c r="Q8" i="2"/>
  <c r="U12" i="2" s="1"/>
  <c r="Q9" i="2"/>
  <c r="Q11" i="2"/>
  <c r="U9" i="2" s="1"/>
  <c r="S8" i="1"/>
  <c r="W5" i="1" l="1"/>
  <c r="U10" i="2"/>
  <c r="U13" i="2" s="1"/>
  <c r="B3" i="1" l="1"/>
  <c r="C3" i="1" s="1"/>
  <c r="B4" i="1"/>
  <c r="B5" i="1"/>
  <c r="C5" i="1" s="1"/>
  <c r="I5" i="1" s="1"/>
  <c r="B6" i="1"/>
  <c r="B9" i="1"/>
  <c r="C9" i="1" s="1"/>
  <c r="B10" i="1"/>
  <c r="B2" i="1"/>
  <c r="C2" i="1" s="1"/>
  <c r="O9" i="1" l="1"/>
  <c r="I9" i="1"/>
  <c r="O2" i="1"/>
  <c r="I2" i="1"/>
  <c r="O3" i="1"/>
  <c r="I3" i="1"/>
  <c r="O5" i="1"/>
  <c r="C6" i="1"/>
  <c r="C4" i="1"/>
  <c r="C10" i="1"/>
  <c r="I6" i="1" l="1"/>
  <c r="O4" i="1"/>
  <c r="I4" i="1"/>
  <c r="O10" i="1"/>
  <c r="S7" i="1" s="1"/>
  <c r="I10" i="1"/>
  <c r="S5" i="1"/>
  <c r="O6" i="1"/>
  <c r="S4" i="1" l="1"/>
  <c r="W6" i="1"/>
  <c r="S6" i="1"/>
  <c r="W7" i="1" s="1"/>
  <c r="W9" i="1" l="1"/>
  <c r="W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tc={70B868B2-7BAC-4D03-B5B7-87AD377F62C8}</author>
  </authors>
  <commentList>
    <comment ref="A6" authorId="0" shapeId="0" xr:uid="{70B868B2-7BAC-4D03-B5B7-87AD377F62C8}">
      <text>
        <t>[Threaded comment]
Your version of Excel allows you to read this threaded comment; however, any edits to it will get removed if the file is opened in a newer version of Excel. Learn more: https://go.microsoft.com/fwlink/?linkid=870924
Comment:
    4.402979 is prefered size.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tc={B6A0F44C-A8AB-4F3F-8473-CF030613EA5F}</author>
    <author>tc={63EA0174-58D1-492C-AF6E-2ACE2D6C8089}</author>
  </authors>
  <commentList>
    <comment ref="A8" authorId="0" shapeId="0" xr:uid="{B6A0F44C-A8AB-4F3F-8473-CF030613EA5F}">
      <text>
        <t>[Threaded comment]
Your version of Excel allows you to read this threaded comment; however, any edits to it will get removed if the file is opened in a newer version of Excel. Learn more: https://go.microsoft.com/fwlink/?linkid=870924
Comment:
    4.402979 is prefered size.</t>
      </text>
    </comment>
    <comment ref="A13" authorId="1" shapeId="0" xr:uid="{63EA0174-58D1-492C-AF6E-2ACE2D6C8089}">
      <text>
        <t>[Threaded comment]
Your version of Excel allows you to read this threaded comment; however, any edits to it will get removed if the file is opened in a newer version of Excel. Learn more: https://go.microsoft.com/fwlink/?linkid=870924
Comment:
    Divide by two to get a more comfortable number</t>
      </text>
    </comment>
  </commentList>
</comments>
</file>

<file path=xl/sharedStrings.xml><?xml version="1.0" encoding="utf-8"?>
<sst xmlns="http://schemas.openxmlformats.org/spreadsheetml/2006/main" count="88" uniqueCount="38">
  <si>
    <t>Es bessons</t>
  </si>
  <si>
    <t>Llubi</t>
  </si>
  <si>
    <t>Cuitedella</t>
  </si>
  <si>
    <t>Lat</t>
  </si>
  <si>
    <t>Lon</t>
  </si>
  <si>
    <t>Sized</t>
  </si>
  <si>
    <t>Actual Power MW Generated</t>
  </si>
  <si>
    <t>Location</t>
  </si>
  <si>
    <t>Location Bus</t>
  </si>
  <si>
    <t>Voltage</t>
  </si>
  <si>
    <t>Current rating</t>
  </si>
  <si>
    <t>I bundle</t>
  </si>
  <si>
    <t>Rac  bundle</t>
  </si>
  <si>
    <t>X/km</t>
  </si>
  <si>
    <t>CF</t>
  </si>
  <si>
    <t>Menorca</t>
  </si>
  <si>
    <t>Majorca Llubi</t>
  </si>
  <si>
    <t>Majorca Bessons</t>
  </si>
  <si>
    <t>Elvissa</t>
  </si>
  <si>
    <t>Saint Francesco</t>
  </si>
  <si>
    <t>Son Reus</t>
  </si>
  <si>
    <t>Cas Tresorer</t>
  </si>
  <si>
    <t>Murterar</t>
  </si>
  <si>
    <t>Mahon (Mao)</t>
  </si>
  <si>
    <t>Inservice</t>
  </si>
  <si>
    <t>Pmw real</t>
  </si>
  <si>
    <t>Majorca Reus</t>
  </si>
  <si>
    <t>Palma</t>
  </si>
  <si>
    <t>Majorca PALMA</t>
  </si>
  <si>
    <t>Majorca Murterar</t>
  </si>
  <si>
    <t>San Reus</t>
  </si>
  <si>
    <t>Majorca Ponsa</t>
  </si>
  <si>
    <t>Majorca Valld</t>
  </si>
  <si>
    <t>Santa Ponsa</t>
  </si>
  <si>
    <t>sum</t>
  </si>
  <si>
    <t>Other Bessons</t>
  </si>
  <si>
    <t>Don't Mind This</t>
  </si>
  <si>
    <t>Area of Farm from QGIS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</si>
</sst>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2021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2" borderId="0" xfId="0" applyNumberFormat="1" applyFont="1" applyFill="1" applyAlignment="1">
      <alignment horizontal="right"/>
    </xf>
    <xf numFmtId="0" fontId="3" fillId="3" borderId="0" xfId="0" applyFont="1" applyFill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tchouambe" id="{78D9F2ED-3298-4E84-8F3B-5D1A4000EB1B}" userId="5e1f22a46862e12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1-12-16T05:34:59.83" personId="{78D9F2ED-3298-4E84-8F3B-5D1A4000EB1B}" id="{70B868B2-7BAC-4D03-B5B7-87AD377F62C8}">
    <text>4.402979 is prefered size.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8" dT="2021-12-16T05:34:59.83" personId="{78D9F2ED-3298-4E84-8F3B-5D1A4000EB1B}" id="{B6A0F44C-A8AB-4F3F-8473-CF030613EA5F}">
    <text>4.402979 is prefered size.</text>
  </threadedComment>
  <threadedComment ref="A13" dT="2021-12-16T01:41:27.48" personId="{78D9F2ED-3298-4E84-8F3B-5D1A4000EB1B}" id="{63EA0174-58D1-492C-AF6E-2ACE2D6C8089}">
    <text>Divide by two to get a more comfortable number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49AF-66F7-4ACB-BD02-8E3DD4B55F6C}">
  <dimension ref="A1:X17"/>
  <sheetViews>
    <sheetView tabSelected="1" workbookViewId="0">
      <selection activeCell="H7" sqref="H7"/>
    </sheetView>
  </sheetViews>
  <sheetFormatPr defaultRowHeight="14.5" x14ac:dyDescent="0.35"/>
  <cols>
    <col min="1" max="1" width="20.90625" bestFit="1" customWidth="1"/>
    <col min="3" max="3" width="25.36328125" bestFit="1" customWidth="1"/>
    <col min="18" max="18" width="15.81640625" bestFit="1" customWidth="1"/>
  </cols>
  <sheetData>
    <row r="1" spans="1:24" x14ac:dyDescent="0.35">
      <c r="A1" t="s">
        <v>37</v>
      </c>
      <c r="B1" t="s">
        <v>5</v>
      </c>
      <c r="C1" t="s">
        <v>6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24</v>
      </c>
      <c r="O1" t="s">
        <v>25</v>
      </c>
    </row>
    <row r="2" spans="1:24" x14ac:dyDescent="0.35">
      <c r="A2">
        <v>1.9805159999999999</v>
      </c>
      <c r="B2">
        <f>A2/0.0202343</f>
        <v>97.879145806872486</v>
      </c>
      <c r="C2">
        <f>B2*(11.28/100)</f>
        <v>11.040767647015215</v>
      </c>
      <c r="D2">
        <v>39.588520000000003</v>
      </c>
      <c r="E2">
        <v>3.1232700000000002</v>
      </c>
      <c r="F2" t="s">
        <v>0</v>
      </c>
      <c r="G2">
        <v>9</v>
      </c>
      <c r="H2">
        <v>220</v>
      </c>
      <c r="I2">
        <f>(C2*1000000)/(SQRT(3)*H2*1000)</f>
        <v>28.974500786656119</v>
      </c>
      <c r="J2">
        <v>0.38250000000000001</v>
      </c>
      <c r="K2">
        <v>0.26850000000000002</v>
      </c>
      <c r="L2">
        <v>0.35823868532374525</v>
      </c>
      <c r="M2">
        <v>0</v>
      </c>
      <c r="N2">
        <v>1</v>
      </c>
      <c r="O2">
        <f>N2*C2</f>
        <v>11.040767647015215</v>
      </c>
      <c r="R2" s="6" t="s">
        <v>36</v>
      </c>
      <c r="S2" s="6"/>
      <c r="T2" s="6"/>
      <c r="U2" s="6"/>
      <c r="V2" s="6"/>
      <c r="W2" s="6"/>
    </row>
    <row r="3" spans="1:24" x14ac:dyDescent="0.35">
      <c r="A3">
        <v>3.4674649999999998</v>
      </c>
      <c r="B3">
        <f t="shared" ref="B3:B10" si="0">A3/0.0202343</f>
        <v>171.36570081495282</v>
      </c>
      <c r="C3">
        <f t="shared" ref="C3:C10" si="1">B3*(11.28/100)</f>
        <v>19.330051051926677</v>
      </c>
      <c r="D3">
        <v>39.633270000000003</v>
      </c>
      <c r="E3">
        <v>3.1176699999999999</v>
      </c>
      <c r="F3" t="s">
        <v>1</v>
      </c>
      <c r="G3">
        <v>7</v>
      </c>
      <c r="H3">
        <v>220</v>
      </c>
      <c r="I3">
        <f t="shared" ref="I3:I10" si="2">C3*1000000/(SQRT(3)*H3*1000)</f>
        <v>50.728228083086705</v>
      </c>
      <c r="J3">
        <f t="shared" ref="J3:J10" si="3">165/1000</f>
        <v>0.16500000000000001</v>
      </c>
      <c r="K3">
        <v>1.075</v>
      </c>
      <c r="L3">
        <v>0.38010817285112641</v>
      </c>
      <c r="M3">
        <v>0</v>
      </c>
      <c r="N3">
        <v>1</v>
      </c>
      <c r="O3">
        <f t="shared" ref="O3:O10" si="4">N3*C3</f>
        <v>19.330051051926677</v>
      </c>
      <c r="U3" s="1" t="s">
        <v>18</v>
      </c>
      <c r="V3" s="3">
        <f>218.7</f>
        <v>218.7</v>
      </c>
      <c r="W3" s="3">
        <f>218.7</f>
        <v>218.7</v>
      </c>
    </row>
    <row r="4" spans="1:24" x14ac:dyDescent="0.35">
      <c r="A4">
        <v>4.0945239999999998</v>
      </c>
      <c r="B4">
        <f t="shared" si="0"/>
        <v>202.355604097992</v>
      </c>
      <c r="C4">
        <f t="shared" si="1"/>
        <v>22.825712142253497</v>
      </c>
      <c r="D4">
        <v>39.6355</v>
      </c>
      <c r="E4">
        <v>3.0602900000000002</v>
      </c>
      <c r="F4" t="s">
        <v>0</v>
      </c>
      <c r="G4">
        <v>9</v>
      </c>
      <c r="H4">
        <v>220</v>
      </c>
      <c r="I4">
        <f t="shared" si="2"/>
        <v>59.901959317158934</v>
      </c>
      <c r="J4">
        <v>0.2175</v>
      </c>
      <c r="K4">
        <v>0.67500000000000004</v>
      </c>
      <c r="L4">
        <v>0.37277293828075014</v>
      </c>
      <c r="M4">
        <v>0</v>
      </c>
      <c r="N4">
        <v>1</v>
      </c>
      <c r="O4">
        <f t="shared" si="4"/>
        <v>22.825712142253497</v>
      </c>
      <c r="R4" t="s">
        <v>29</v>
      </c>
      <c r="S4">
        <f>O6</f>
        <v>24.52864690154836</v>
      </c>
      <c r="U4" s="1" t="s">
        <v>19</v>
      </c>
      <c r="V4" s="3">
        <v>12</v>
      </c>
      <c r="W4" s="5">
        <f>V4</f>
        <v>12</v>
      </c>
    </row>
    <row r="5" spans="1:24" x14ac:dyDescent="0.35">
      <c r="A5">
        <v>2.7932769999999998</v>
      </c>
      <c r="B5">
        <f t="shared" si="0"/>
        <v>138.04663368636423</v>
      </c>
      <c r="C5">
        <f t="shared" si="1"/>
        <v>15.571660279821884</v>
      </c>
      <c r="D5">
        <v>39.643450000000001</v>
      </c>
      <c r="E5">
        <v>3.0862400000000001</v>
      </c>
      <c r="F5" t="s">
        <v>0</v>
      </c>
      <c r="G5">
        <v>9</v>
      </c>
      <c r="H5">
        <v>220</v>
      </c>
      <c r="I5">
        <f t="shared" si="2"/>
        <v>40.865010246748035</v>
      </c>
      <c r="J5">
        <f t="shared" si="3"/>
        <v>0.16500000000000001</v>
      </c>
      <c r="K5">
        <v>1.075</v>
      </c>
      <c r="L5">
        <v>0.38010817285112641</v>
      </c>
      <c r="M5">
        <v>0</v>
      </c>
      <c r="N5">
        <v>1</v>
      </c>
      <c r="O5">
        <f t="shared" si="4"/>
        <v>15.571660279821884</v>
      </c>
      <c r="R5" t="s">
        <v>17</v>
      </c>
      <c r="S5">
        <f>SUM(O2:O2)</f>
        <v>11.040767647015215</v>
      </c>
      <c r="U5" s="1" t="s">
        <v>20</v>
      </c>
      <c r="V5" s="3">
        <v>303.01725709245926</v>
      </c>
      <c r="W5" s="5">
        <f>V5-S10-S8</f>
        <v>248.25134997434793</v>
      </c>
    </row>
    <row r="6" spans="1:24" x14ac:dyDescent="0.35">
      <c r="A6">
        <f>4.8-0.4</f>
        <v>4.3999999999999995</v>
      </c>
      <c r="B6">
        <f t="shared" si="0"/>
        <v>217.4525434534429</v>
      </c>
      <c r="C6">
        <f t="shared" si="1"/>
        <v>24.52864690154836</v>
      </c>
      <c r="D6">
        <v>39.669947999999998</v>
      </c>
      <c r="E6">
        <v>3.0522420000000001</v>
      </c>
      <c r="F6" s="1" t="s">
        <v>22</v>
      </c>
      <c r="G6">
        <v>8</v>
      </c>
      <c r="H6">
        <v>220</v>
      </c>
      <c r="I6">
        <f t="shared" si="2"/>
        <v>64.371004052119204</v>
      </c>
      <c r="J6">
        <v>0.2175</v>
      </c>
      <c r="K6">
        <v>0.67500000000000004</v>
      </c>
      <c r="L6">
        <v>0.37277293828075014</v>
      </c>
      <c r="M6">
        <v>0</v>
      </c>
      <c r="N6">
        <v>1</v>
      </c>
      <c r="O6">
        <f t="shared" si="4"/>
        <v>24.52864690154836</v>
      </c>
      <c r="R6" t="s">
        <v>16</v>
      </c>
      <c r="S6">
        <f>SUM(O3:O5)</f>
        <v>57.727423474002059</v>
      </c>
      <c r="U6" s="4" t="s">
        <v>21</v>
      </c>
      <c r="V6" s="3">
        <v>280.05291783036898</v>
      </c>
      <c r="W6" s="5">
        <f>V6-S7</f>
        <v>269.4331453845715</v>
      </c>
    </row>
    <row r="7" spans="1:24" x14ac:dyDescent="0.35">
      <c r="A7">
        <v>3.222982</v>
      </c>
      <c r="B7">
        <f>A7/0.0202343</f>
        <v>159.28309850106007</v>
      </c>
      <c r="C7">
        <f t="shared" ref="C7:C8" si="5">B7*(11.28/100)</f>
        <v>17.967133510919574</v>
      </c>
      <c r="D7">
        <v>39.655720000000002</v>
      </c>
      <c r="E7">
        <v>2.7097000000000002</v>
      </c>
      <c r="F7" t="s">
        <v>30</v>
      </c>
      <c r="G7">
        <v>4</v>
      </c>
      <c r="H7">
        <v>220</v>
      </c>
      <c r="I7">
        <f t="shared" si="2"/>
        <v>47.151497132251649</v>
      </c>
      <c r="J7">
        <v>0.2175</v>
      </c>
      <c r="K7">
        <v>0.67500000000000004</v>
      </c>
      <c r="L7">
        <v>0.37277293828075014</v>
      </c>
      <c r="M7">
        <v>0</v>
      </c>
      <c r="N7">
        <v>1</v>
      </c>
      <c r="O7">
        <f t="shared" ref="O7" si="6">N7*C7</f>
        <v>17.967133510919574</v>
      </c>
      <c r="R7" t="s">
        <v>28</v>
      </c>
      <c r="S7">
        <f>SUM(O9:O10)</f>
        <v>10.619772445797484</v>
      </c>
      <c r="U7" s="1" t="s">
        <v>22</v>
      </c>
      <c r="V7" s="3">
        <v>369.52982507717201</v>
      </c>
      <c r="W7" s="5">
        <f>V7-S6-S5-S4-S9</f>
        <v>273.63938925285385</v>
      </c>
      <c r="X7" s="3"/>
    </row>
    <row r="8" spans="1:24" x14ac:dyDescent="0.35">
      <c r="A8">
        <v>5.5</v>
      </c>
      <c r="B8">
        <f>A8/0.0202343</f>
        <v>271.81567931680365</v>
      </c>
      <c r="C8">
        <f t="shared" si="5"/>
        <v>30.660808626935452</v>
      </c>
      <c r="D8">
        <v>39.648470000000003</v>
      </c>
      <c r="E8">
        <v>2.7365900000000001</v>
      </c>
      <c r="F8" t="s">
        <v>30</v>
      </c>
      <c r="G8">
        <v>4</v>
      </c>
      <c r="H8">
        <v>220</v>
      </c>
      <c r="I8">
        <f t="shared" si="2"/>
        <v>80.463755065149016</v>
      </c>
      <c r="J8">
        <v>0.27750000000000002</v>
      </c>
      <c r="K8">
        <v>0.42649999999999999</v>
      </c>
      <c r="L8">
        <v>0.3655392436450387</v>
      </c>
      <c r="M8">
        <v>0</v>
      </c>
      <c r="N8">
        <v>1</v>
      </c>
      <c r="O8">
        <f t="shared" ref="O8" si="7">N8*C8</f>
        <v>30.660808626935452</v>
      </c>
      <c r="R8" t="s">
        <v>26</v>
      </c>
      <c r="S8">
        <f>O7+O8</f>
        <v>48.62794213785503</v>
      </c>
      <c r="U8" s="2" t="s">
        <v>23</v>
      </c>
      <c r="V8" s="3">
        <v>113.2</v>
      </c>
      <c r="W8" s="5">
        <f>V8</f>
        <v>113.2</v>
      </c>
      <c r="X8" s="3"/>
    </row>
    <row r="9" spans="1:24" x14ac:dyDescent="0.35">
      <c r="A9">
        <v>0.90499700000000005</v>
      </c>
      <c r="B9">
        <f t="shared" si="0"/>
        <v>44.725886242667158</v>
      </c>
      <c r="C9">
        <f t="shared" si="1"/>
        <v>5.0450799681728551</v>
      </c>
      <c r="D9">
        <v>39.589860000000002</v>
      </c>
      <c r="E9">
        <v>2.7462200000000001</v>
      </c>
      <c r="F9" t="s">
        <v>27</v>
      </c>
      <c r="G9">
        <v>5</v>
      </c>
      <c r="H9">
        <v>220</v>
      </c>
      <c r="I9">
        <f t="shared" si="2"/>
        <v>13.23990126230812</v>
      </c>
      <c r="J9">
        <f t="shared" si="3"/>
        <v>0.16500000000000001</v>
      </c>
      <c r="K9">
        <v>1.075</v>
      </c>
      <c r="L9">
        <v>0.38010817285112641</v>
      </c>
      <c r="M9">
        <v>0</v>
      </c>
      <c r="N9">
        <v>1</v>
      </c>
      <c r="O9">
        <f t="shared" si="4"/>
        <v>5.0450799681728551</v>
      </c>
      <c r="R9" t="s">
        <v>35</v>
      </c>
      <c r="S9" s="5">
        <v>2.5935978017524701</v>
      </c>
      <c r="T9">
        <v>1</v>
      </c>
      <c r="W9" s="5">
        <f>SUM(S4:S10)</f>
        <v>161.27611538822691</v>
      </c>
      <c r="X9" s="3"/>
    </row>
    <row r="10" spans="1:24" x14ac:dyDescent="0.35">
      <c r="A10">
        <v>1</v>
      </c>
      <c r="B10">
        <f t="shared" si="0"/>
        <v>49.42103260305521</v>
      </c>
      <c r="C10">
        <f t="shared" si="1"/>
        <v>5.5746924776246276</v>
      </c>
      <c r="D10">
        <v>39.574150000000003</v>
      </c>
      <c r="E10">
        <v>2.7718699999999998</v>
      </c>
      <c r="F10" t="s">
        <v>27</v>
      </c>
      <c r="G10">
        <v>5</v>
      </c>
      <c r="H10">
        <v>220</v>
      </c>
      <c r="I10">
        <f t="shared" si="2"/>
        <v>14.629773648208912</v>
      </c>
      <c r="J10">
        <f t="shared" si="3"/>
        <v>0.16500000000000001</v>
      </c>
      <c r="K10">
        <v>1.075</v>
      </c>
      <c r="L10">
        <v>0.38010817285112641</v>
      </c>
      <c r="M10">
        <v>0</v>
      </c>
      <c r="N10">
        <v>1</v>
      </c>
      <c r="O10">
        <f t="shared" si="4"/>
        <v>5.5746924776246276</v>
      </c>
      <c r="R10" t="s">
        <v>32</v>
      </c>
      <c r="S10">
        <f>3.44134128682485+2.69662369343145</f>
        <v>6.1379649802562994</v>
      </c>
      <c r="W10" s="5">
        <f>SUM(W3:W8)+W9</f>
        <v>1296.5</v>
      </c>
    </row>
    <row r="16" spans="1:24" ht="13.5" customHeight="1" x14ac:dyDescent="0.35"/>
    <row r="17" ht="13.5" customHeight="1" x14ac:dyDescent="0.35"/>
  </sheetData>
  <mergeCells count="1">
    <mergeCell ref="R2:W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19B9-EB3A-4802-B7E1-ECE77C1317C5}">
  <dimension ref="A1:V22"/>
  <sheetViews>
    <sheetView topLeftCell="A2" workbookViewId="0">
      <selection activeCell="D14" sqref="D14"/>
    </sheetView>
  </sheetViews>
  <sheetFormatPr defaultRowHeight="14.5" x14ac:dyDescent="0.35"/>
  <cols>
    <col min="3" max="3" width="25.36328125" bestFit="1" customWidth="1"/>
  </cols>
  <sheetData>
    <row r="1" spans="1:22" x14ac:dyDescent="0.35">
      <c r="B1" t="s">
        <v>5</v>
      </c>
      <c r="C1" t="s">
        <v>6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24</v>
      </c>
      <c r="O1" t="s">
        <v>25</v>
      </c>
    </row>
    <row r="2" spans="1:22" x14ac:dyDescent="0.35">
      <c r="A2">
        <v>1.9805159999999999</v>
      </c>
      <c r="B2">
        <f>A2/0.0202343</f>
        <v>97.879145806872486</v>
      </c>
      <c r="C2">
        <f>B2*(11.28/100)</f>
        <v>11.040767647015215</v>
      </c>
      <c r="D2">
        <v>39.588520000000003</v>
      </c>
      <c r="E2">
        <v>3.1232700000000002</v>
      </c>
      <c r="F2" t="s">
        <v>0</v>
      </c>
      <c r="G2">
        <v>9</v>
      </c>
      <c r="H2">
        <v>220</v>
      </c>
      <c r="I2">
        <f>(C2*1000000)/(SQRT(3)*H2*1000)</f>
        <v>28.974500786656119</v>
      </c>
      <c r="J2">
        <f>165/1000</f>
        <v>0.16500000000000001</v>
      </c>
      <c r="K2">
        <v>1.075</v>
      </c>
      <c r="L2">
        <v>0.38010817285112641</v>
      </c>
      <c r="M2">
        <v>0</v>
      </c>
      <c r="N2">
        <v>1</v>
      </c>
      <c r="O2">
        <f>N2*C2</f>
        <v>11.040767647015215</v>
      </c>
    </row>
    <row r="3" spans="1:22" x14ac:dyDescent="0.35">
      <c r="A3">
        <v>0.46524500000000002</v>
      </c>
      <c r="B3">
        <f t="shared" ref="B3:B22" si="0">A3/0.0202343</f>
        <v>22.992888313408422</v>
      </c>
      <c r="C3">
        <f t="shared" ref="C3:C22" si="1">B3*(11.28/100)</f>
        <v>2.5935978017524701</v>
      </c>
      <c r="D3">
        <v>39.579349999999998</v>
      </c>
      <c r="E3">
        <v>3.1503399999999999</v>
      </c>
      <c r="F3" t="s">
        <v>0</v>
      </c>
      <c r="G3">
        <v>9</v>
      </c>
      <c r="H3">
        <v>220</v>
      </c>
      <c r="I3">
        <f t="shared" ref="I3:I22" si="2">C3*1000000/(SQRT(3)*H3*1000)</f>
        <v>6.8064290409609551</v>
      </c>
      <c r="J3">
        <f t="shared" ref="J3:J22" si="3">165/1000</f>
        <v>0.16500000000000001</v>
      </c>
      <c r="K3">
        <v>1.075</v>
      </c>
      <c r="L3">
        <v>0.38010817285112641</v>
      </c>
      <c r="M3">
        <v>0</v>
      </c>
      <c r="N3">
        <v>1</v>
      </c>
      <c r="O3">
        <f t="shared" ref="O3:O22" si="4">N3*C3</f>
        <v>2.5935978017524701</v>
      </c>
    </row>
    <row r="4" spans="1:22" x14ac:dyDescent="0.35">
      <c r="A4">
        <v>3.4674649999999998</v>
      </c>
      <c r="B4">
        <f t="shared" si="0"/>
        <v>171.36570081495282</v>
      </c>
      <c r="C4">
        <f t="shared" si="1"/>
        <v>19.330051051926677</v>
      </c>
      <c r="D4">
        <v>39.633270000000003</v>
      </c>
      <c r="E4">
        <v>3.1176699999999999</v>
      </c>
      <c r="F4" t="s">
        <v>1</v>
      </c>
      <c r="G4">
        <v>7</v>
      </c>
      <c r="H4">
        <v>220</v>
      </c>
      <c r="I4">
        <f t="shared" si="2"/>
        <v>50.728228083086705</v>
      </c>
      <c r="J4">
        <f t="shared" si="3"/>
        <v>0.16500000000000001</v>
      </c>
      <c r="K4">
        <v>1.075</v>
      </c>
      <c r="L4">
        <v>0.38010817285112641</v>
      </c>
      <c r="M4">
        <v>0</v>
      </c>
      <c r="N4">
        <v>1</v>
      </c>
      <c r="O4">
        <f t="shared" si="4"/>
        <v>19.330051051926677</v>
      </c>
    </row>
    <row r="5" spans="1:22" x14ac:dyDescent="0.35">
      <c r="A5">
        <v>4.0945239999999998</v>
      </c>
      <c r="B5">
        <f t="shared" si="0"/>
        <v>202.355604097992</v>
      </c>
      <c r="C5">
        <f t="shared" si="1"/>
        <v>22.825712142253497</v>
      </c>
      <c r="D5">
        <v>39.6355</v>
      </c>
      <c r="E5">
        <v>3.0602900000000002</v>
      </c>
      <c r="F5" t="s">
        <v>0</v>
      </c>
      <c r="G5">
        <v>9</v>
      </c>
      <c r="H5">
        <v>220</v>
      </c>
      <c r="I5">
        <f t="shared" si="2"/>
        <v>59.901959317158934</v>
      </c>
      <c r="J5">
        <f t="shared" si="3"/>
        <v>0.16500000000000001</v>
      </c>
      <c r="K5">
        <v>1.075</v>
      </c>
      <c r="L5">
        <v>0.38010817285112641</v>
      </c>
      <c r="M5">
        <v>0</v>
      </c>
      <c r="N5">
        <v>1</v>
      </c>
      <c r="O5">
        <f t="shared" si="4"/>
        <v>22.825712142253497</v>
      </c>
    </row>
    <row r="6" spans="1:22" x14ac:dyDescent="0.35">
      <c r="A6">
        <v>2.7932769999999998</v>
      </c>
      <c r="B6">
        <f t="shared" si="0"/>
        <v>138.04663368636423</v>
      </c>
      <c r="C6">
        <f t="shared" si="1"/>
        <v>15.571660279821884</v>
      </c>
      <c r="D6">
        <v>39.643450000000001</v>
      </c>
      <c r="E6">
        <v>3.0862400000000001</v>
      </c>
      <c r="F6" t="s">
        <v>0</v>
      </c>
      <c r="G6">
        <v>9</v>
      </c>
      <c r="H6">
        <v>220</v>
      </c>
      <c r="I6">
        <f t="shared" si="2"/>
        <v>40.865010246748035</v>
      </c>
      <c r="J6">
        <f t="shared" si="3"/>
        <v>0.16500000000000001</v>
      </c>
      <c r="K6">
        <v>1.075</v>
      </c>
      <c r="L6">
        <v>0.38010817285112641</v>
      </c>
      <c r="M6">
        <v>0</v>
      </c>
      <c r="N6">
        <v>1</v>
      </c>
      <c r="O6">
        <f t="shared" si="4"/>
        <v>15.571660279821884</v>
      </c>
      <c r="S6" s="1" t="s">
        <v>18</v>
      </c>
      <c r="T6" s="3">
        <v>218.7</v>
      </c>
    </row>
    <row r="7" spans="1:22" x14ac:dyDescent="0.35">
      <c r="A7">
        <v>1.799407</v>
      </c>
      <c r="B7">
        <f t="shared" si="0"/>
        <v>88.928552013165756</v>
      </c>
      <c r="C7">
        <f t="shared" si="1"/>
        <v>10.031140667085097</v>
      </c>
      <c r="D7">
        <v>39.622639999999997</v>
      </c>
      <c r="E7">
        <v>3.1248300000000002</v>
      </c>
      <c r="F7" t="s">
        <v>1</v>
      </c>
      <c r="G7">
        <v>7</v>
      </c>
      <c r="H7">
        <v>220</v>
      </c>
      <c r="I7">
        <f t="shared" si="2"/>
        <v>26.324917111002648</v>
      </c>
      <c r="J7">
        <f t="shared" si="3"/>
        <v>0.16500000000000001</v>
      </c>
      <c r="K7">
        <v>1.075</v>
      </c>
      <c r="L7">
        <v>0.38010817285112641</v>
      </c>
      <c r="M7">
        <v>0</v>
      </c>
      <c r="N7">
        <v>0</v>
      </c>
      <c r="O7">
        <f t="shared" si="4"/>
        <v>0</v>
      </c>
      <c r="P7" t="s">
        <v>29</v>
      </c>
      <c r="Q7">
        <f>N8*C8</f>
        <v>24.52864690154836</v>
      </c>
      <c r="S7" s="1" t="s">
        <v>19</v>
      </c>
      <c r="T7" s="3">
        <v>12</v>
      </c>
    </row>
    <row r="8" spans="1:22" x14ac:dyDescent="0.35">
      <c r="A8">
        <f>4.8-0.4</f>
        <v>4.3999999999999995</v>
      </c>
      <c r="B8">
        <f t="shared" si="0"/>
        <v>217.4525434534429</v>
      </c>
      <c r="C8">
        <f t="shared" si="1"/>
        <v>24.52864690154836</v>
      </c>
      <c r="D8">
        <v>39.669947999999998</v>
      </c>
      <c r="E8">
        <v>3.0522420000000001</v>
      </c>
      <c r="F8" s="1" t="s">
        <v>22</v>
      </c>
      <c r="G8">
        <v>8</v>
      </c>
      <c r="H8">
        <v>220</v>
      </c>
      <c r="I8">
        <f t="shared" si="2"/>
        <v>64.371004052119204</v>
      </c>
      <c r="J8">
        <f t="shared" si="3"/>
        <v>0.16500000000000001</v>
      </c>
      <c r="K8">
        <v>1.075</v>
      </c>
      <c r="L8">
        <v>0.38010817285112641</v>
      </c>
      <c r="M8">
        <v>0</v>
      </c>
      <c r="N8">
        <v>1</v>
      </c>
      <c r="O8">
        <f t="shared" si="4"/>
        <v>24.52864690154836</v>
      </c>
      <c r="P8" t="s">
        <v>17</v>
      </c>
      <c r="Q8" t="e">
        <f>SUM(O2:O3)+#REF!</f>
        <v>#REF!</v>
      </c>
      <c r="S8" s="1" t="s">
        <v>20</v>
      </c>
      <c r="T8" s="3">
        <v>303.01725709245926</v>
      </c>
      <c r="U8" s="5">
        <f>T8-Q12</f>
        <v>255.40298916127313</v>
      </c>
    </row>
    <row r="9" spans="1:22" x14ac:dyDescent="0.35">
      <c r="A9">
        <v>0.30048999999999998</v>
      </c>
      <c r="B9">
        <f t="shared" si="0"/>
        <v>14.850526086892058</v>
      </c>
      <c r="C9">
        <f t="shared" si="1"/>
        <v>1.6751393426014241</v>
      </c>
      <c r="D9">
        <v>40.000315999999998</v>
      </c>
      <c r="E9">
        <v>3.8661409999999998</v>
      </c>
      <c r="F9" t="s">
        <v>2</v>
      </c>
      <c r="G9">
        <v>13</v>
      </c>
      <c r="H9">
        <v>132</v>
      </c>
      <c r="I9">
        <f t="shared" si="2"/>
        <v>7.3268344725838253</v>
      </c>
      <c r="J9">
        <f t="shared" si="3"/>
        <v>0.16500000000000001</v>
      </c>
      <c r="K9">
        <v>1.075</v>
      </c>
      <c r="L9">
        <v>0.38010817285112641</v>
      </c>
      <c r="M9">
        <v>0</v>
      </c>
      <c r="N9">
        <v>0</v>
      </c>
      <c r="O9">
        <f t="shared" si="4"/>
        <v>0</v>
      </c>
      <c r="P9" t="s">
        <v>16</v>
      </c>
      <c r="Q9">
        <f>SUM(O4:O7)</f>
        <v>57.727423474002059</v>
      </c>
      <c r="S9" s="4" t="s">
        <v>21</v>
      </c>
      <c r="T9" s="3">
        <v>280.05291783036898</v>
      </c>
      <c r="U9" s="5">
        <f>T9-Q11</f>
        <v>269.49118908264853</v>
      </c>
      <c r="V9" s="3"/>
    </row>
    <row r="10" spans="1:22" x14ac:dyDescent="0.35">
      <c r="A10">
        <v>0.38377</v>
      </c>
      <c r="B10">
        <f t="shared" si="0"/>
        <v>18.966309682074495</v>
      </c>
      <c r="C10">
        <f t="shared" si="1"/>
        <v>2.1393997321380032</v>
      </c>
      <c r="D10">
        <v>40.028436999999997</v>
      </c>
      <c r="E10">
        <v>3.860198</v>
      </c>
      <c r="F10" t="s">
        <v>2</v>
      </c>
      <c r="G10">
        <v>13</v>
      </c>
      <c r="H10">
        <v>132</v>
      </c>
      <c r="I10">
        <f t="shared" si="2"/>
        <v>9.3574470549552231</v>
      </c>
      <c r="J10">
        <f t="shared" si="3"/>
        <v>0.16500000000000001</v>
      </c>
      <c r="K10">
        <v>1.075</v>
      </c>
      <c r="L10">
        <v>0.38010817285112641</v>
      </c>
      <c r="M10">
        <v>0</v>
      </c>
      <c r="N10">
        <v>0</v>
      </c>
      <c r="O10">
        <f t="shared" si="4"/>
        <v>0</v>
      </c>
      <c r="P10" t="s">
        <v>15</v>
      </c>
      <c r="Q10">
        <f>SUM(O9:O17)</f>
        <v>0</v>
      </c>
      <c r="S10" s="1" t="s">
        <v>22</v>
      </c>
      <c r="T10" s="3">
        <v>369.52982507717201</v>
      </c>
      <c r="U10" s="5" t="e">
        <f>T10-Q9-Q8-Q7</f>
        <v>#REF!</v>
      </c>
      <c r="V10" s="3"/>
    </row>
    <row r="11" spans="1:22" x14ac:dyDescent="0.35">
      <c r="A11">
        <v>0.15571299999999999</v>
      </c>
      <c r="B11">
        <f t="shared" si="0"/>
        <v>7.6954972497195353</v>
      </c>
      <c r="C11">
        <f t="shared" si="1"/>
        <v>0.86805208976836357</v>
      </c>
      <c r="D11">
        <v>40.012878999999998</v>
      </c>
      <c r="E11">
        <v>3.8667690000000001</v>
      </c>
      <c r="F11" t="s">
        <v>2</v>
      </c>
      <c r="G11">
        <v>13</v>
      </c>
      <c r="H11">
        <v>132</v>
      </c>
      <c r="I11">
        <f t="shared" si="2"/>
        <v>3.7967432401392567</v>
      </c>
      <c r="J11">
        <f t="shared" si="3"/>
        <v>0.16500000000000001</v>
      </c>
      <c r="K11">
        <v>1.075</v>
      </c>
      <c r="L11">
        <v>0.38010817285112641</v>
      </c>
      <c r="M11">
        <v>0</v>
      </c>
      <c r="N11">
        <v>0</v>
      </c>
      <c r="O11">
        <f t="shared" si="4"/>
        <v>0</v>
      </c>
      <c r="P11" t="s">
        <v>28</v>
      </c>
      <c r="Q11">
        <f>SUM(O21:O22)</f>
        <v>10.561728747720455</v>
      </c>
      <c r="S11" s="2" t="s">
        <v>23</v>
      </c>
      <c r="T11" s="3">
        <v>113.2</v>
      </c>
      <c r="U11" s="5">
        <f>T11-Q10</f>
        <v>113.2</v>
      </c>
      <c r="V11" s="3"/>
    </row>
    <row r="12" spans="1:22" x14ac:dyDescent="0.35">
      <c r="A12">
        <v>1.2572939999999999</v>
      </c>
      <c r="B12">
        <f t="shared" si="0"/>
        <v>62.136767765625692</v>
      </c>
      <c r="C12">
        <f t="shared" si="1"/>
        <v>7.0090274039625777</v>
      </c>
      <c r="D12">
        <v>40.027422999999999</v>
      </c>
      <c r="E12">
        <v>3.853917</v>
      </c>
      <c r="F12" t="s">
        <v>2</v>
      </c>
      <c r="G12">
        <v>13</v>
      </c>
      <c r="H12">
        <v>132</v>
      </c>
      <c r="I12">
        <f t="shared" si="2"/>
        <v>30.65654438208529</v>
      </c>
      <c r="J12">
        <f t="shared" si="3"/>
        <v>0.16500000000000001</v>
      </c>
      <c r="K12">
        <v>1.075</v>
      </c>
      <c r="L12">
        <v>0.38010817285112641</v>
      </c>
      <c r="M12">
        <v>0</v>
      </c>
      <c r="N12">
        <v>0</v>
      </c>
      <c r="O12">
        <f t="shared" si="4"/>
        <v>0</v>
      </c>
      <c r="P12" t="s">
        <v>26</v>
      </c>
      <c r="Q12">
        <f>O19+O20</f>
        <v>47.614267931186149</v>
      </c>
      <c r="U12" t="e">
        <f>SUM(Q7:Q14)</f>
        <v>#REF!</v>
      </c>
    </row>
    <row r="13" spans="1:22" x14ac:dyDescent="0.35">
      <c r="A13">
        <f>3.20724</f>
        <v>3.2072400000000001</v>
      </c>
      <c r="B13">
        <f t="shared" si="0"/>
        <v>158.5051126058228</v>
      </c>
      <c r="C13">
        <f t="shared" si="1"/>
        <v>17.879376701936813</v>
      </c>
      <c r="D13">
        <v>40.034139000000003</v>
      </c>
      <c r="E13">
        <v>3.8409680000000002</v>
      </c>
      <c r="F13" t="s">
        <v>2</v>
      </c>
      <c r="G13">
        <v>13</v>
      </c>
      <c r="H13">
        <v>132</v>
      </c>
      <c r="I13">
        <f t="shared" si="2"/>
        <v>78.201992059135932</v>
      </c>
      <c r="J13">
        <f t="shared" si="3"/>
        <v>0.16500000000000001</v>
      </c>
      <c r="K13">
        <v>1.075</v>
      </c>
      <c r="L13">
        <v>0.38010817285112641</v>
      </c>
      <c r="M13">
        <v>0</v>
      </c>
      <c r="N13">
        <v>0</v>
      </c>
      <c r="O13">
        <f t="shared" si="4"/>
        <v>0</v>
      </c>
      <c r="P13" t="s">
        <v>31</v>
      </c>
      <c r="U13" s="5" t="e">
        <f>SUM(U9:U11)+SUM(T6:T8)+SUM(Q7:Q11)</f>
        <v>#REF!</v>
      </c>
    </row>
    <row r="14" spans="1:22" x14ac:dyDescent="0.35">
      <c r="A14">
        <v>0.72560500000000006</v>
      </c>
      <c r="B14">
        <f t="shared" si="0"/>
        <v>35.860148361939878</v>
      </c>
      <c r="C14">
        <f t="shared" si="1"/>
        <v>4.0450247352268178</v>
      </c>
      <c r="D14">
        <v>40.029789999999998</v>
      </c>
      <c r="E14">
        <v>3.880878</v>
      </c>
      <c r="F14" t="s">
        <v>2</v>
      </c>
      <c r="G14">
        <v>13</v>
      </c>
      <c r="H14">
        <v>132</v>
      </c>
      <c r="I14">
        <f t="shared" si="2"/>
        <v>17.692394846681047</v>
      </c>
      <c r="J14">
        <f t="shared" si="3"/>
        <v>0.16500000000000001</v>
      </c>
      <c r="K14">
        <v>1.075</v>
      </c>
      <c r="L14">
        <v>0.38010817285112641</v>
      </c>
      <c r="M14">
        <v>0</v>
      </c>
      <c r="N14">
        <v>0</v>
      </c>
      <c r="O14">
        <f t="shared" si="4"/>
        <v>0</v>
      </c>
      <c r="P14" t="s">
        <v>32</v>
      </c>
    </row>
    <row r="15" spans="1:22" x14ac:dyDescent="0.35">
      <c r="A15">
        <v>0.59285100000000002</v>
      </c>
      <c r="B15">
        <f t="shared" si="0"/>
        <v>29.299308599753886</v>
      </c>
      <c r="C15">
        <f t="shared" si="1"/>
        <v>3.3049620100522383</v>
      </c>
      <c r="D15">
        <v>40.022108000000003</v>
      </c>
      <c r="E15">
        <v>3.8700070000000002</v>
      </c>
      <c r="F15" t="s">
        <v>2</v>
      </c>
      <c r="G15">
        <v>13</v>
      </c>
      <c r="H15">
        <v>132</v>
      </c>
      <c r="I15">
        <f t="shared" si="2"/>
        <v>14.455459895190502</v>
      </c>
      <c r="J15">
        <f t="shared" si="3"/>
        <v>0.16500000000000001</v>
      </c>
      <c r="K15">
        <v>1.075</v>
      </c>
      <c r="L15">
        <v>0.38010817285112641</v>
      </c>
      <c r="M15">
        <v>0</v>
      </c>
      <c r="N15">
        <v>0</v>
      </c>
      <c r="O15">
        <f t="shared" si="4"/>
        <v>0</v>
      </c>
    </row>
    <row r="16" spans="1:22" x14ac:dyDescent="0.35">
      <c r="A16">
        <v>0.87317100000000003</v>
      </c>
      <c r="B16">
        <f t="shared" si="0"/>
        <v>43.153012459042323</v>
      </c>
      <c r="C16">
        <f t="shared" si="1"/>
        <v>4.867659805379974</v>
      </c>
      <c r="D16">
        <v>40.029741999999999</v>
      </c>
      <c r="E16">
        <v>3.8723260000000002</v>
      </c>
      <c r="F16" t="s">
        <v>2</v>
      </c>
      <c r="G16">
        <v>13</v>
      </c>
      <c r="H16">
        <v>132</v>
      </c>
      <c r="I16">
        <f t="shared" si="2"/>
        <v>21.290490143633708</v>
      </c>
      <c r="J16">
        <f t="shared" si="3"/>
        <v>0.16500000000000001</v>
      </c>
      <c r="K16">
        <v>1.075</v>
      </c>
      <c r="L16">
        <v>0.38010817285112641</v>
      </c>
      <c r="M16">
        <v>0</v>
      </c>
      <c r="N16">
        <v>0</v>
      </c>
      <c r="O16">
        <f t="shared" si="4"/>
        <v>0</v>
      </c>
    </row>
    <row r="17" spans="1:17" ht="13.5" customHeight="1" x14ac:dyDescent="0.35">
      <c r="A17">
        <v>0.843974</v>
      </c>
      <c r="B17">
        <f t="shared" si="0"/>
        <v>41.710066570130913</v>
      </c>
      <c r="C17">
        <f t="shared" si="1"/>
        <v>4.7048955091107665</v>
      </c>
      <c r="D17">
        <v>40.018918999999997</v>
      </c>
      <c r="E17">
        <v>3.859038</v>
      </c>
      <c r="F17" t="s">
        <v>2</v>
      </c>
      <c r="G17">
        <v>13</v>
      </c>
      <c r="H17">
        <v>132</v>
      </c>
      <c r="I17">
        <f t="shared" si="2"/>
        <v>20.578580974955777</v>
      </c>
      <c r="J17">
        <f t="shared" si="3"/>
        <v>0.16500000000000001</v>
      </c>
      <c r="K17">
        <v>1.075</v>
      </c>
      <c r="L17">
        <v>0.38010817285112641</v>
      </c>
      <c r="M17">
        <v>0</v>
      </c>
      <c r="N17">
        <v>0</v>
      </c>
      <c r="O17">
        <f t="shared" si="4"/>
        <v>0</v>
      </c>
    </row>
    <row r="18" spans="1:17" ht="13.5" customHeight="1" x14ac:dyDescent="0.35">
      <c r="A18">
        <f>0.824948+0.609291+0.43726</f>
        <v>1.871499</v>
      </c>
      <c r="B18">
        <f t="shared" si="0"/>
        <v>92.491413095585216</v>
      </c>
      <c r="C18">
        <f t="shared" si="1"/>
        <v>10.433031397182011</v>
      </c>
      <c r="D18">
        <v>40.018918999999997</v>
      </c>
      <c r="E18">
        <v>3.859038</v>
      </c>
      <c r="F18" t="s">
        <v>33</v>
      </c>
      <c r="G18">
        <v>2</v>
      </c>
      <c r="H18">
        <v>220</v>
      </c>
      <c r="I18">
        <f t="shared" si="2"/>
        <v>27.379606752849327</v>
      </c>
      <c r="J18">
        <f t="shared" si="3"/>
        <v>0.16500000000000001</v>
      </c>
      <c r="K18">
        <v>1.075</v>
      </c>
      <c r="L18">
        <v>0.38010817285112641</v>
      </c>
      <c r="M18">
        <v>0</v>
      </c>
      <c r="N18">
        <v>1</v>
      </c>
      <c r="O18">
        <f t="shared" si="4"/>
        <v>10.433031397182011</v>
      </c>
    </row>
    <row r="19" spans="1:17" x14ac:dyDescent="0.35">
      <c r="A19">
        <v>3.222982</v>
      </c>
      <c r="B19">
        <f>A19/0.0202343</f>
        <v>159.28309850106007</v>
      </c>
      <c r="C19">
        <f t="shared" si="1"/>
        <v>17.967133510919574</v>
      </c>
      <c r="D19">
        <v>39.655720000000002</v>
      </c>
      <c r="E19">
        <v>2.7097000000000002</v>
      </c>
      <c r="F19" t="s">
        <v>30</v>
      </c>
      <c r="G19">
        <v>4</v>
      </c>
      <c r="H19">
        <v>220</v>
      </c>
      <c r="I19">
        <f t="shared" si="2"/>
        <v>47.151497132251649</v>
      </c>
      <c r="J19">
        <f t="shared" si="3"/>
        <v>0.16500000000000001</v>
      </c>
      <c r="K19">
        <v>1.075</v>
      </c>
      <c r="L19">
        <v>0.38010817285112641</v>
      </c>
      <c r="M19">
        <v>0</v>
      </c>
      <c r="N19">
        <v>1</v>
      </c>
      <c r="O19">
        <f t="shared" si="4"/>
        <v>17.967133510919574</v>
      </c>
    </row>
    <row r="20" spans="1:17" x14ac:dyDescent="0.35">
      <c r="A20">
        <v>5.3181649999999996</v>
      </c>
      <c r="B20">
        <f>A20/0.0202343</f>
        <v>262.82920585342708</v>
      </c>
      <c r="C20">
        <f t="shared" si="1"/>
        <v>29.647134420266575</v>
      </c>
      <c r="D20">
        <v>39.648470000000003</v>
      </c>
      <c r="E20">
        <v>2.7365900000000001</v>
      </c>
      <c r="F20" t="s">
        <v>30</v>
      </c>
      <c r="G20">
        <v>4</v>
      </c>
      <c r="H20">
        <v>220</v>
      </c>
      <c r="I20">
        <f t="shared" si="2"/>
        <v>77.803550173826949</v>
      </c>
      <c r="J20">
        <f t="shared" si="3"/>
        <v>0.16500000000000001</v>
      </c>
      <c r="K20">
        <v>1.075</v>
      </c>
      <c r="L20">
        <v>0.38010817285112641</v>
      </c>
      <c r="M20">
        <v>0</v>
      </c>
      <c r="N20">
        <v>1</v>
      </c>
      <c r="O20">
        <f t="shared" si="4"/>
        <v>29.647134420266575</v>
      </c>
    </row>
    <row r="21" spans="1:17" x14ac:dyDescent="0.35">
      <c r="A21">
        <v>0.90499700000000005</v>
      </c>
      <c r="B21">
        <f t="shared" si="0"/>
        <v>44.725886242667158</v>
      </c>
      <c r="C21">
        <f t="shared" si="1"/>
        <v>5.0450799681728551</v>
      </c>
      <c r="D21">
        <v>39.589860000000002</v>
      </c>
      <c r="E21">
        <v>2.7462200000000001</v>
      </c>
      <c r="F21" t="s">
        <v>27</v>
      </c>
      <c r="G21">
        <v>5</v>
      </c>
      <c r="H21">
        <v>220</v>
      </c>
      <c r="I21">
        <f t="shared" si="2"/>
        <v>13.23990126230812</v>
      </c>
      <c r="J21">
        <f t="shared" si="3"/>
        <v>0.16500000000000001</v>
      </c>
      <c r="K21">
        <v>1.075</v>
      </c>
      <c r="L21">
        <v>0.38010817285112641</v>
      </c>
      <c r="M21">
        <v>0</v>
      </c>
      <c r="N21">
        <v>1</v>
      </c>
      <c r="O21">
        <f t="shared" si="4"/>
        <v>5.0450799681728551</v>
      </c>
    </row>
    <row r="22" spans="1:17" x14ac:dyDescent="0.35">
      <c r="A22">
        <v>0.98958800000000002</v>
      </c>
      <c r="B22">
        <f t="shared" si="0"/>
        <v>48.906460811592197</v>
      </c>
      <c r="C22">
        <f t="shared" si="1"/>
        <v>5.5166487795475998</v>
      </c>
      <c r="D22">
        <v>39.574150000000003</v>
      </c>
      <c r="E22">
        <v>2.7718699999999998</v>
      </c>
      <c r="F22" t="s">
        <v>27</v>
      </c>
      <c r="G22">
        <v>5</v>
      </c>
      <c r="H22">
        <v>220</v>
      </c>
      <c r="I22">
        <f t="shared" si="2"/>
        <v>14.477448444983761</v>
      </c>
      <c r="J22">
        <f t="shared" si="3"/>
        <v>0.16500000000000001</v>
      </c>
      <c r="K22">
        <v>1.075</v>
      </c>
      <c r="L22">
        <v>0.38010817285112641</v>
      </c>
      <c r="M22">
        <v>0</v>
      </c>
      <c r="N22">
        <v>1</v>
      </c>
      <c r="O22">
        <f t="shared" si="4"/>
        <v>5.5166487795475998</v>
      </c>
      <c r="P22">
        <f>SUM(O2:O22)</f>
        <v>164.49946390040671</v>
      </c>
      <c r="Q22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 of S_Farms and MW</vt:lpstr>
      <vt:lpstr>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tchouambe</dc:creator>
  <cp:lastModifiedBy>jeffrey tchouambe</cp:lastModifiedBy>
  <dcterms:created xsi:type="dcterms:W3CDTF">2021-12-16T05:16:27Z</dcterms:created>
  <dcterms:modified xsi:type="dcterms:W3CDTF">2021-12-17T10:05:15Z</dcterms:modified>
</cp:coreProperties>
</file>