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cje razem" sheetId="1" r:id="rId4"/>
    <sheet state="visible" name="Populacja 1" sheetId="2" r:id="rId5"/>
    <sheet state="visible" name="Populacja 2" sheetId="3" r:id="rId6"/>
    <sheet state="visible" name="Statystyka F dla całej populacj" sheetId="4" r:id="rId7"/>
    <sheet state="visible" name="Brudnopis" sheetId="5" r:id="rId8"/>
  </sheets>
  <definedNames>
    <definedName hidden="1" localSheetId="0" name="_xlnm._FilterDatabase">'Populacje razem'!$B$1:$J$65</definedName>
    <definedName hidden="1" localSheetId="0" name="Z_1D3361A3_FD18_4045_92E5_4D3D5F0960D1_.wvu.FilterData">'Populacje razem'!$B$2:$J$66</definedName>
    <definedName hidden="1" localSheetId="3" name="Z_1D3361A3_FD18_4045_92E5_4D3D5F0960D1_.wvu.FilterData">'Statystyka F dla całej populacj'!$I$65</definedName>
    <definedName hidden="1" localSheetId="0" name="Z_25524AF8_07BB_429D_9F19_9CDEBC052CE5_.wvu.FilterData">'Populacje razem'!$B$2:$J$66</definedName>
    <definedName hidden="1" localSheetId="0" name="Z_5673BCE2_E563_4875_8868_D2B2F69B9F9E_.wvu.FilterData">'Populacje razem'!$B$1:$J$65</definedName>
    <definedName hidden="1" localSheetId="0" name="Z_78CDA4D2_4C2F_4396_9B24_4BDEF51EB10D_.wvu.FilterData">'Populacje razem'!$B$1:$J$65</definedName>
    <definedName hidden="1" localSheetId="0" name="Z_93243D25_D7C9_42EF_B1C9_65B068752C7D_.wvu.FilterData">'Populacje razem'!$B$1:$J$65</definedName>
  </definedNames>
  <calcPr/>
  <customWorkbookViews>
    <customWorkbookView activeSheetId="0" maximized="1" tabRatio="600" windowHeight="0" windowWidth="0" guid="{25524AF8-07BB-429D-9F19-9CDEBC052CE5}" name="Filtr 2"/>
    <customWorkbookView activeSheetId="0" maximized="1" tabRatio="600" windowHeight="0" windowWidth="0" guid="{1D3361A3-FD18-4045-92E5-4D3D5F0960D1}" name="Filtr 1"/>
    <customWorkbookView activeSheetId="0" maximized="1" tabRatio="600" windowHeight="0" windowWidth="0" guid="{93243D25-D7C9-42EF-B1C9-65B068752C7D}" name="Filtr 4"/>
    <customWorkbookView activeSheetId="0" maximized="1" tabRatio="600" windowHeight="0" windowWidth="0" guid="{5673BCE2-E563-4875-8868-D2B2F69B9F9E}" name="Filtr 3"/>
    <customWorkbookView activeSheetId="0" maximized="1" tabRatio="600" windowHeight="0" windowWidth="0" guid="{78CDA4D2-4C2F-4396-9B24-4BDEF51EB10D}" name="Filtr 5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1">
      <text>
        <t xml:space="preserve">HUAWEI:
Wychodzi 0 i tak trzeba zostawić, wtedy F wyniesie 1, czyli jest pełna homozygotycznośc populacji - nie ma w niej równowagi genetycznej i nie jest spełnione prawo H-W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HUAWEI:
Trzeba jeszcze policzyć wartości te dla wszytskich sekwencji razem. Wyliczamy najpierw uśrednione wartości Hi, Hs i Ht jako sumę wartości dla wszytskich sekwencji dzieląc przez 3, a potem wyliczamy statystyki Fst i Fis i Fit korzystając ze wzorów.</t>
      </text>
    </comment>
  </commentList>
</comments>
</file>

<file path=xl/sharedStrings.xml><?xml version="1.0" encoding="utf-8"?>
<sst xmlns="http://schemas.openxmlformats.org/spreadsheetml/2006/main" count="340" uniqueCount="168">
  <si>
    <t xml:space="preserve">Populacja </t>
  </si>
  <si>
    <t xml:space="preserve">Numer </t>
  </si>
  <si>
    <t>Płeć</t>
  </si>
  <si>
    <t> REN25E18_A1</t>
  </si>
  <si>
    <t>REN25E18_A2</t>
  </si>
  <si>
    <t>REN307J23_A1</t>
  </si>
  <si>
    <t>REN307J23_A2</t>
  </si>
  <si>
    <t>REN75M10_A1</t>
  </si>
  <si>
    <t>REN75M10_A2</t>
  </si>
  <si>
    <t>N alleli = 2</t>
  </si>
  <si>
    <t>N alleli = 1</t>
  </si>
  <si>
    <t>N alleli = 9</t>
  </si>
  <si>
    <t>N alleli = 10</t>
  </si>
  <si>
    <t>N alleli = 11</t>
  </si>
  <si>
    <t>N alleli = 8</t>
  </si>
  <si>
    <t>Frekwencja alleli</t>
  </si>
  <si>
    <t>Frekwencje genotypów</t>
  </si>
  <si>
    <t>REN25E18</t>
  </si>
  <si>
    <t>REN307J23</t>
  </si>
  <si>
    <t>REN75M10</t>
  </si>
  <si>
    <t>238x238</t>
  </si>
  <si>
    <t>354x356</t>
  </si>
  <si>
    <t>178x184</t>
  </si>
  <si>
    <t>356x360</t>
  </si>
  <si>
    <t>184x184</t>
  </si>
  <si>
    <t>Dla REN75M10_A1</t>
  </si>
  <si>
    <t>356x356</t>
  </si>
  <si>
    <t>180x184</t>
  </si>
  <si>
    <t>frekwencja 184*182-&gt;2* 0,125*0,09375*</t>
  </si>
  <si>
    <t>178/182</t>
  </si>
  <si>
    <t>182/184</t>
  </si>
  <si>
    <t>182/182</t>
  </si>
  <si>
    <t>178/180</t>
  </si>
  <si>
    <t>Wzór = ilość alleli/ 2xilość lisów w populacji</t>
  </si>
  <si>
    <t>Wzór = ilość genotypoów/ ilość lisów w populacji</t>
  </si>
  <si>
    <t>180/180</t>
  </si>
  <si>
    <t xml:space="preserve">Liczba alleli </t>
  </si>
  <si>
    <t> REN25E18</t>
  </si>
  <si>
    <t>Wartość oczekiwana</t>
  </si>
  <si>
    <t>Wartość obserwowana</t>
  </si>
  <si>
    <t>Hexp</t>
  </si>
  <si>
    <t>wzór = p^2 lub 2pq -&gt; wykorzystujemy frekwencje alleli</t>
  </si>
  <si>
    <t>wzór = ilość genotypów/ ilość lisów w populacji</t>
  </si>
  <si>
    <t>Statystyka F dla populacji 1- wstęp</t>
  </si>
  <si>
    <t>Statystyka F dla populacji 1</t>
  </si>
  <si>
    <t>Ho</t>
  </si>
  <si>
    <t>F</t>
  </si>
  <si>
    <t>He</t>
  </si>
  <si>
    <t>Wnioski - brak heterozygotnosci F = 1</t>
  </si>
  <si>
    <t>Wnioski - Utrata heterozygotnosci - 0&lt;F&lt;1</t>
  </si>
  <si>
    <t>wnioski - utrata heterozygotnosci - 0&lt;F&lt;1</t>
  </si>
  <si>
    <t>He = 1- suma[(pq)^2]</t>
  </si>
  <si>
    <t>F = He-H0/He</t>
  </si>
  <si>
    <t>Ho = suma heterozygot</t>
  </si>
  <si>
    <t>Hs</t>
  </si>
  <si>
    <t>Fis</t>
  </si>
  <si>
    <t>Ht</t>
  </si>
  <si>
    <t>Fst</t>
  </si>
  <si>
    <t>pi</t>
  </si>
  <si>
    <t>Fit</t>
  </si>
  <si>
    <t>Fis = (Hs-Hi)/Hs (-1,1)</t>
  </si>
  <si>
    <t>Fst = (Ht-Hs)/Ht (0,1)</t>
  </si>
  <si>
    <t>Fit=(Ht-Hi)/Ht (0,1)</t>
  </si>
  <si>
    <t>Generalnie wyliczamy ją z frekwencji alleli nie genotypów - to uwaga dla pozostałych sekwencji (tam Panie podniosły do kwadratu frekwencje genotypów, a pownny być podniesione do kwadratu frekwencje wszytskich alleli i zsumowane, a potem ta suma odjęta od 1).-----He = 1-suma (p)^2, czyli dla REN25E18 powinno być He = 1- 1^2 = 1-1=0.</t>
  </si>
  <si>
    <t>Frekwencja obserwowana alleli w populacji II</t>
  </si>
  <si>
    <t>REN25E18_A1 i REN25E18_A2</t>
  </si>
  <si>
    <t>REN307J23_A1 i REN307J23_A2</t>
  </si>
  <si>
    <t>REN75M10_A1 i REN75M10_A2</t>
  </si>
  <si>
    <t>Populacja II</t>
  </si>
  <si>
    <t>238 (53)</t>
  </si>
  <si>
    <t>348 (1)</t>
  </si>
  <si>
    <t>161 (1)</t>
  </si>
  <si>
    <t>234 (11)</t>
  </si>
  <si>
    <t>350 (17)</t>
  </si>
  <si>
    <t>163 (1)</t>
  </si>
  <si>
    <t>352 (3)</t>
  </si>
  <si>
    <t>167 (1)</t>
  </si>
  <si>
    <t>354 (9)</t>
  </si>
  <si>
    <t>169 (6)</t>
  </si>
  <si>
    <t>356 (5)</t>
  </si>
  <si>
    <t>172 (4)</t>
  </si>
  <si>
    <t>358 (16)</t>
  </si>
  <si>
    <t>174 (7)</t>
  </si>
  <si>
    <t>H0</t>
  </si>
  <si>
    <t>360 (1)</t>
  </si>
  <si>
    <t>176 (10)</t>
  </si>
  <si>
    <t>362 (4)</t>
  </si>
  <si>
    <t>178 (7)</t>
  </si>
  <si>
    <t>364 (4)</t>
  </si>
  <si>
    <t>180 (13)</t>
  </si>
  <si>
    <t>366 (1)</t>
  </si>
  <si>
    <t>182 (11)</t>
  </si>
  <si>
    <t>368 (3)</t>
  </si>
  <si>
    <t>184 (1)</t>
  </si>
  <si>
    <t>186 (1)</t>
  </si>
  <si>
    <t>188 (1)</t>
  </si>
  <si>
    <t>Frekwencja genoypów w populacji II</t>
  </si>
  <si>
    <t>frekwencja oczekiwana</t>
  </si>
  <si>
    <t>234×238 (11)</t>
  </si>
  <si>
    <t>348×358 (1)</t>
  </si>
  <si>
    <t>161×176</t>
  </si>
  <si>
    <t>238×238 (21)</t>
  </si>
  <si>
    <t>350×350 (2)</t>
  </si>
  <si>
    <t>163×180</t>
  </si>
  <si>
    <t>350×356</t>
  </si>
  <si>
    <t>167×178</t>
  </si>
  <si>
    <t>350×354 (4)</t>
  </si>
  <si>
    <t>169×169</t>
  </si>
  <si>
    <t>Allele indywidualne dla populacji 2</t>
  </si>
  <si>
    <t>350×362</t>
  </si>
  <si>
    <t>169×172</t>
  </si>
  <si>
    <t>350×368</t>
  </si>
  <si>
    <t>169×182</t>
  </si>
  <si>
    <t>352×358</t>
  </si>
  <si>
    <t>169×184</t>
  </si>
  <si>
    <t>352×362</t>
  </si>
  <si>
    <t>169×186</t>
  </si>
  <si>
    <t>348,350,352,358,362,364,366,368</t>
  </si>
  <si>
    <t>354×354</t>
  </si>
  <si>
    <t>172×174</t>
  </si>
  <si>
    <t>354×356</t>
  </si>
  <si>
    <t>172×180</t>
  </si>
  <si>
    <t>161,163,167,169,172,174,175,186,188</t>
  </si>
  <si>
    <t>354×358</t>
  </si>
  <si>
    <t>172×182</t>
  </si>
  <si>
    <t>356×358</t>
  </si>
  <si>
    <t>174×174</t>
  </si>
  <si>
    <t>356×364</t>
  </si>
  <si>
    <t>174×176</t>
  </si>
  <si>
    <t>358×358</t>
  </si>
  <si>
    <t>174×178</t>
  </si>
  <si>
    <t>358×360</t>
  </si>
  <si>
    <t>174×180</t>
  </si>
  <si>
    <t>358×362</t>
  </si>
  <si>
    <t>176×176</t>
  </si>
  <si>
    <t>358×366</t>
  </si>
  <si>
    <t>176×178</t>
  </si>
  <si>
    <t>358×368</t>
  </si>
  <si>
    <t>176×180</t>
  </si>
  <si>
    <t>362×364</t>
  </si>
  <si>
    <t>176×182</t>
  </si>
  <si>
    <t>364×364</t>
  </si>
  <si>
    <t>178×178</t>
  </si>
  <si>
    <t>350×358 (3)</t>
  </si>
  <si>
    <t>178×180</t>
  </si>
  <si>
    <t>350×352</t>
  </si>
  <si>
    <t>180×180</t>
  </si>
  <si>
    <t>180×182</t>
  </si>
  <si>
    <t>182×182</t>
  </si>
  <si>
    <t>182×188</t>
  </si>
  <si>
    <t>Wspólnie dla sekwencji</t>
  </si>
  <si>
    <t>Statystyka F dla całej populacji</t>
  </si>
  <si>
    <t>Hi</t>
  </si>
  <si>
    <t>Suma alleli</t>
  </si>
  <si>
    <t>HI</t>
  </si>
  <si>
    <t>obserwowana heterozygtoczynosc w populacji</t>
  </si>
  <si>
    <t>HS</t>
  </si>
  <si>
    <t>Oczekiwana heterozygotycznosc w populacji</t>
  </si>
  <si>
    <t>HT</t>
  </si>
  <si>
    <t>Oczekiwana heterozygotycznosc danej sekwencji na podstawie sredniej czestosci alleli w populacji</t>
  </si>
  <si>
    <t>FST</t>
  </si>
  <si>
    <t>wspolczynnik utrwalenia</t>
  </si>
  <si>
    <t>FIS</t>
  </si>
  <si>
    <t>wspolczynnik inbredu</t>
  </si>
  <si>
    <t>allel</t>
  </si>
  <si>
    <t>frek. w populacji</t>
  </si>
  <si>
    <t>pi^2</t>
  </si>
  <si>
    <t>Frekwencja alleli populacji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</si>
</sst>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3">
    <font>
      <sz val="11.0"/>
      <color theme="1"/>
      <name val="Arial"/>
    </font>
    <font>
      <sz val="11.0"/>
      <color theme="1"/>
      <name val="Times New Roman"/>
    </font>
    <font>
      <sz val="11.0"/>
      <color theme="1"/>
      <name val="Calibri"/>
    </font>
    <font>
      <sz val="11.0"/>
      <color rgb="FF000000"/>
      <name val="Times New Roman"/>
    </font>
    <font>
      <sz val="11.0"/>
      <color rgb="FF000000"/>
      <name val="Roboto"/>
    </font>
    <font/>
    <font>
      <sz val="11.0"/>
      <color rgb="FF000000"/>
      <name val="Arial"/>
    </font>
    <font>
      <sz val="11.0"/>
      <color rgb="FF000000"/>
      <name val="Helvetica Neue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color theme="1"/>
      <name val="Calibri"/>
    </font>
    <font>
      <sz val="10.0"/>
      <color rgb="FF2B4714"/>
      <name val="Times New Roman"/>
    </font>
  </fonts>
  <fills count="3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0" fillId="0" fontId="2" numFmtId="0" xfId="0" applyFont="1"/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1" numFmtId="0" xfId="0" applyAlignment="1" applyBorder="1" applyFill="1" applyFont="1">
      <alignment horizontal="center"/>
    </xf>
    <xf borderId="1" fillId="14" fontId="1" numFmtId="0" xfId="0" applyAlignment="1" applyBorder="1" applyFill="1" applyFont="1">
      <alignment horizontal="center"/>
    </xf>
    <xf borderId="1" fillId="15" fontId="1" numFmtId="0" xfId="0" applyAlignment="1" applyBorder="1" applyFill="1" applyFont="1">
      <alignment horizontal="center"/>
    </xf>
    <xf borderId="1" fillId="16" fontId="1" numFmtId="0" xfId="0" applyAlignment="1" applyBorder="1" applyFill="1" applyFont="1">
      <alignment horizontal="center"/>
    </xf>
    <xf borderId="1" fillId="17" fontId="1" numFmtId="0" xfId="0" applyAlignment="1" applyBorder="1" applyFill="1" applyFont="1">
      <alignment horizontal="center"/>
    </xf>
    <xf borderId="1" fillId="18" fontId="1" numFmtId="0" xfId="0" applyAlignment="1" applyBorder="1" applyFill="1" applyFont="1">
      <alignment horizontal="center"/>
    </xf>
    <xf borderId="1" fillId="19" fontId="1" numFmtId="0" xfId="0" applyAlignment="1" applyBorder="1" applyFill="1" applyFont="1">
      <alignment horizontal="center"/>
    </xf>
    <xf borderId="1" fillId="20" fontId="1" numFmtId="0" xfId="0" applyAlignment="1" applyBorder="1" applyFill="1" applyFont="1">
      <alignment horizontal="center"/>
    </xf>
    <xf borderId="1" fillId="21" fontId="1" numFmtId="0" xfId="0" applyAlignment="1" applyBorder="1" applyFill="1" applyFont="1">
      <alignment horizontal="center"/>
    </xf>
    <xf borderId="1" fillId="22" fontId="1" numFmtId="0" xfId="0" applyAlignment="1" applyBorder="1" applyFill="1" applyFont="1">
      <alignment horizontal="center"/>
    </xf>
    <xf borderId="1" fillId="23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4" numFmtId="0" xfId="0" applyBorder="1" applyFont="1"/>
    <xf borderId="3" fillId="24" fontId="1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16" fontId="1" numFmtId="0" xfId="0" applyAlignment="1" applyBorder="1" applyFont="1">
      <alignment horizontal="center"/>
    </xf>
    <xf borderId="7" fillId="0" fontId="5" numFmtId="0" xfId="0" applyBorder="1" applyFont="1"/>
    <xf borderId="6" fillId="0" fontId="6" numFmtId="0" xfId="0" applyAlignment="1" applyBorder="1" applyFont="1">
      <alignment horizontal="center" vertical="top"/>
    </xf>
    <xf borderId="1" fillId="25" fontId="2" numFmtId="0" xfId="0" applyAlignment="1" applyBorder="1" applyFill="1" applyFont="1">
      <alignment vertical="top"/>
    </xf>
    <xf borderId="1" fillId="25" fontId="2" numFmtId="164" xfId="0" applyAlignment="1" applyBorder="1" applyFont="1" applyNumberFormat="1">
      <alignment vertical="top"/>
    </xf>
    <xf borderId="1" fillId="25" fontId="2" numFmtId="0" xfId="0" applyAlignment="1" applyBorder="1" applyFont="1">
      <alignment horizontal="right" vertical="top"/>
    </xf>
    <xf borderId="1" fillId="0" fontId="2" numFmtId="0" xfId="0" applyAlignment="1" applyBorder="1" applyFont="1">
      <alignment vertical="top"/>
    </xf>
    <xf borderId="1" fillId="0" fontId="2" numFmtId="164" xfId="0" applyAlignment="1" applyBorder="1" applyFont="1" applyNumberFormat="1">
      <alignment vertical="top"/>
    </xf>
    <xf borderId="1" fillId="0" fontId="2" numFmtId="0" xfId="0" applyAlignment="1" applyBorder="1" applyFont="1">
      <alignment horizontal="right" vertical="top"/>
    </xf>
    <xf borderId="8" fillId="0" fontId="2" numFmtId="0" xfId="0" applyAlignment="1" applyBorder="1" applyFont="1">
      <alignment vertical="top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2" fillId="2" fontId="3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0" fillId="0" fontId="3" numFmtId="0" xfId="0" applyAlignment="1" applyFont="1">
      <alignment horizontal="center"/>
    </xf>
    <xf borderId="6" fillId="26" fontId="2" numFmtId="0" xfId="0" applyAlignment="1" applyBorder="1" applyFill="1" applyFont="1">
      <alignment horizontal="center"/>
    </xf>
    <xf borderId="6" fillId="14" fontId="2" numFmtId="0" xfId="0" applyAlignment="1" applyBorder="1" applyFont="1">
      <alignment horizontal="center"/>
    </xf>
    <xf borderId="6" fillId="0" fontId="7" numFmtId="0" xfId="0" applyAlignment="1" applyBorder="1" applyFont="1">
      <alignment horizontal="center" vertical="top"/>
    </xf>
    <xf borderId="1" fillId="2" fontId="2" numFmtId="0" xfId="0" applyAlignment="1" applyBorder="1" applyFont="1">
      <alignment vertical="top"/>
    </xf>
    <xf borderId="1" fillId="2" fontId="2" numFmtId="164" xfId="0" applyAlignment="1" applyBorder="1" applyFont="1" applyNumberFormat="1">
      <alignment vertical="top"/>
    </xf>
    <xf borderId="16" fillId="2" fontId="2" numFmtId="0" xfId="0" applyAlignment="1" applyBorder="1" applyFont="1">
      <alignment horizontal="center"/>
    </xf>
    <xf borderId="17" fillId="0" fontId="5" numFmtId="0" xfId="0" applyBorder="1" applyFont="1"/>
    <xf borderId="18" fillId="0" fontId="5" numFmtId="0" xfId="0" applyBorder="1" applyFont="1"/>
    <xf borderId="1" fillId="27" fontId="8" numFmtId="0" xfId="0" applyAlignment="1" applyBorder="1" applyFill="1" applyFont="1">
      <alignment horizontal="center"/>
    </xf>
    <xf borderId="2" fillId="2" fontId="7" numFmtId="0" xfId="0" applyAlignment="1" applyBorder="1" applyFont="1">
      <alignment horizontal="center" vertical="top"/>
    </xf>
    <xf borderId="16" fillId="2" fontId="7" numFmtId="0" xfId="0" applyAlignment="1" applyBorder="1" applyFont="1">
      <alignment horizontal="center" vertical="top"/>
    </xf>
    <xf borderId="8" fillId="25" fontId="2" numFmtId="0" xfId="0" applyAlignment="1" applyBorder="1" applyFont="1">
      <alignment shrinkToFit="0" vertical="top" wrapText="1"/>
    </xf>
    <xf borderId="1" fillId="28" fontId="2" numFmtId="0" xfId="0" applyAlignment="1" applyBorder="1" applyFill="1" applyFont="1">
      <alignment vertical="top"/>
    </xf>
    <xf borderId="8" fillId="25" fontId="2" numFmtId="0" xfId="0" applyAlignment="1" applyBorder="1" applyFont="1">
      <alignment vertical="top"/>
    </xf>
    <xf borderId="1" fillId="19" fontId="8" numFmtId="164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vertical="top"/>
    </xf>
    <xf borderId="1" fillId="27" fontId="8" numFmtId="164" xfId="0" applyAlignment="1" applyBorder="1" applyFont="1" applyNumberFormat="1">
      <alignment horizontal="center"/>
    </xf>
    <xf borderId="6" fillId="27" fontId="2" numFmtId="0" xfId="0" applyAlignment="1" applyBorder="1" applyFont="1">
      <alignment horizontal="center"/>
    </xf>
    <xf borderId="6" fillId="29" fontId="2" numFmtId="0" xfId="0" applyAlignment="1" applyBorder="1" applyFill="1" applyFont="1">
      <alignment horizontal="center"/>
    </xf>
    <xf borderId="1" fillId="25" fontId="2" numFmtId="0" xfId="0" applyAlignment="1" applyBorder="1" applyFont="1">
      <alignment readingOrder="0" vertical="top"/>
    </xf>
    <xf borderId="1" fillId="19" fontId="2" numFmtId="0" xfId="0" applyAlignment="1" applyBorder="1" applyFont="1">
      <alignment readingOrder="0" vertical="top"/>
    </xf>
    <xf borderId="8" fillId="0" fontId="2" numFmtId="0" xfId="0" applyAlignment="1" applyBorder="1" applyFont="1">
      <alignment shrinkToFit="0" vertical="top" wrapText="1"/>
    </xf>
    <xf borderId="6" fillId="30" fontId="2" numFmtId="0" xfId="0" applyAlignment="1" applyBorder="1" applyFill="1" applyFont="1">
      <alignment horizontal="center"/>
    </xf>
    <xf borderId="0" fillId="0" fontId="2" numFmtId="0" xfId="0" applyAlignment="1" applyFont="1">
      <alignment shrinkToFit="0" vertical="top" wrapText="1"/>
    </xf>
    <xf borderId="6" fillId="31" fontId="9" numFmtId="0" xfId="0" applyAlignment="1" applyBorder="1" applyFill="1" applyFont="1">
      <alignment horizontal="center" vertical="top"/>
    </xf>
    <xf borderId="1" fillId="25" fontId="8" numFmtId="0" xfId="0" applyAlignment="1" applyBorder="1" applyFont="1">
      <alignment horizontal="center" vertical="top"/>
    </xf>
    <xf borderId="19" fillId="25" fontId="9" numFmtId="0" xfId="0" applyAlignment="1" applyBorder="1" applyFont="1">
      <alignment horizontal="center" vertical="top"/>
    </xf>
    <xf borderId="20" fillId="25" fontId="9" numFmtId="0" xfId="0" applyAlignment="1" applyBorder="1" applyFont="1">
      <alignment horizontal="center" vertical="top"/>
    </xf>
    <xf borderId="21" fillId="25" fontId="9" numFmtId="0" xfId="0" applyAlignment="1" applyBorder="1" applyFont="1">
      <alignment horizontal="center" vertical="top"/>
    </xf>
    <xf borderId="22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top"/>
    </xf>
    <xf borderId="6" fillId="0" fontId="8" numFmtId="164" xfId="0" applyAlignment="1" applyBorder="1" applyFont="1" applyNumberFormat="1">
      <alignment horizontal="center" vertical="top"/>
    </xf>
    <xf borderId="6" fillId="0" fontId="8" numFmtId="0" xfId="0" applyAlignment="1" applyBorder="1" applyFont="1">
      <alignment horizontal="center" vertical="top"/>
    </xf>
    <xf borderId="23" fillId="0" fontId="5" numFmtId="0" xfId="0" applyBorder="1" applyFont="1"/>
    <xf borderId="6" fillId="25" fontId="9" numFmtId="0" xfId="0" applyAlignment="1" applyBorder="1" applyFont="1">
      <alignment horizontal="center" vertical="top"/>
    </xf>
    <xf borderId="6" fillId="25" fontId="8" numFmtId="164" xfId="0" applyAlignment="1" applyBorder="1" applyFont="1" applyNumberFormat="1">
      <alignment horizontal="center" vertical="top"/>
    </xf>
    <xf borderId="6" fillId="25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vertical="top"/>
    </xf>
    <xf borderId="1" fillId="29" fontId="8" numFmtId="0" xfId="0" applyAlignment="1" applyBorder="1" applyFont="1">
      <alignment horizontal="center"/>
    </xf>
    <xf borderId="1" fillId="29" fontId="8" numFmtId="164" xfId="0" applyAlignment="1" applyBorder="1" applyFont="1" applyNumberFormat="1">
      <alignment horizontal="center"/>
    </xf>
    <xf borderId="1" fillId="25" fontId="8" numFmtId="0" xfId="0" applyAlignment="1" applyBorder="1" applyFont="1">
      <alignment horizontal="center"/>
    </xf>
    <xf borderId="24" fillId="25" fontId="8" numFmtId="0" xfId="0" applyAlignment="1" applyBorder="1" applyFont="1">
      <alignment horizontal="center"/>
    </xf>
    <xf borderId="25" fillId="0" fontId="5" numFmtId="0" xfId="0" applyBorder="1" applyFont="1"/>
    <xf borderId="6" fillId="25" fontId="8" numFmtId="0" xfId="0" applyAlignment="1" applyBorder="1" applyFont="1">
      <alignment horizontal="center"/>
    </xf>
    <xf borderId="6" fillId="25" fontId="8" numFmtId="164" xfId="0" applyAlignment="1" applyBorder="1" applyFont="1" applyNumberFormat="1">
      <alignment horizontal="center"/>
    </xf>
    <xf borderId="26" fillId="0" fontId="5" numFmtId="0" xfId="0" applyBorder="1" applyFont="1"/>
    <xf borderId="1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6" fillId="0" fontId="8" numFmtId="164" xfId="0" applyAlignment="1" applyBorder="1" applyFont="1" applyNumberFormat="1">
      <alignment horizontal="center"/>
    </xf>
    <xf borderId="6" fillId="32" fontId="9" numFmtId="0" xfId="0" applyAlignment="1" applyBorder="1" applyFill="1" applyFont="1">
      <alignment horizontal="center" vertical="top"/>
    </xf>
    <xf borderId="26" fillId="0" fontId="9" numFmtId="0" xfId="0" applyAlignment="1" applyBorder="1" applyFont="1">
      <alignment vertical="top"/>
    </xf>
    <xf borderId="27" fillId="28" fontId="9" numFmtId="0" xfId="0" applyAlignment="1" applyBorder="1" applyFont="1">
      <alignment horizontal="center"/>
    </xf>
    <xf borderId="28" fillId="0" fontId="5" numFmtId="0" xfId="0" applyBorder="1" applyFont="1"/>
    <xf borderId="29" fillId="0" fontId="5" numFmtId="0" xfId="0" applyBorder="1" applyFont="1"/>
    <xf borderId="1" fillId="33" fontId="10" numFmtId="0" xfId="0" applyAlignment="1" applyBorder="1" applyFill="1" applyFont="1">
      <alignment horizontal="center"/>
    </xf>
    <xf borderId="6" fillId="28" fontId="9" numFmtId="0" xfId="0" applyAlignment="1" applyBorder="1" applyFont="1">
      <alignment horizontal="center"/>
    </xf>
    <xf borderId="1" fillId="0" fontId="9" numFmtId="0" xfId="0" applyAlignment="1" applyBorder="1" applyFont="1">
      <alignment vertical="top"/>
    </xf>
    <xf borderId="6" fillId="2" fontId="8" numFmtId="0" xfId="0" applyAlignment="1" applyBorder="1" applyFont="1">
      <alignment horizontal="center"/>
    </xf>
    <xf borderId="6" fillId="2" fontId="8" numFmtId="164" xfId="0" applyAlignment="1" applyBorder="1" applyFont="1" applyNumberFormat="1">
      <alignment horizontal="center" vertical="top"/>
    </xf>
    <xf borderId="1" fillId="33" fontId="8" numFmtId="164" xfId="0" applyAlignment="1" applyBorder="1" applyFont="1" applyNumberFormat="1">
      <alignment horizontal="center"/>
    </xf>
    <xf borderId="30" fillId="2" fontId="9" numFmtId="0" xfId="0" applyAlignment="1" applyBorder="1" applyFont="1">
      <alignment horizontal="center"/>
    </xf>
    <xf borderId="6" fillId="2" fontId="8" numFmtId="0" xfId="0" applyAlignment="1" applyBorder="1" applyFont="1">
      <alignment horizontal="center" vertical="top"/>
    </xf>
    <xf borderId="6" fillId="31" fontId="8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33" fontId="8" numFmtId="0" xfId="0" applyAlignment="1" applyBorder="1" applyFont="1">
      <alignment horizontal="center"/>
    </xf>
    <xf borderId="1" fillId="0" fontId="8" numFmtId="0" xfId="0" applyBorder="1" applyFont="1"/>
    <xf borderId="6" fillId="34" fontId="8" numFmtId="164" xfId="0" applyAlignment="1" applyBorder="1" applyFill="1" applyFont="1" applyNumberFormat="1">
      <alignment horizontal="center"/>
    </xf>
    <xf borderId="0" fillId="0" fontId="8" numFmtId="0" xfId="0" applyAlignment="1" applyFont="1">
      <alignment horizontal="center"/>
    </xf>
    <xf borderId="6" fillId="2" fontId="8" numFmtId="164" xfId="0" applyAlignment="1" applyBorder="1" applyFont="1" applyNumberFormat="1">
      <alignment horizontal="center"/>
    </xf>
    <xf borderId="16" fillId="2" fontId="8" numFmtId="0" xfId="0" applyAlignment="1" applyBorder="1" applyFont="1">
      <alignment horizontal="center"/>
    </xf>
    <xf borderId="2" fillId="2" fontId="9" numFmtId="0" xfId="0" applyAlignment="1" applyBorder="1" applyFont="1">
      <alignment horizontal="center"/>
    </xf>
    <xf borderId="1" fillId="0" fontId="2" numFmtId="0" xfId="0" applyBorder="1" applyFont="1"/>
    <xf borderId="0" fillId="0" fontId="9" numFmtId="0" xfId="0" applyAlignment="1" applyFont="1">
      <alignment horizontal="center"/>
    </xf>
    <xf borderId="6" fillId="2" fontId="9" numFmtId="0" xfId="0" applyAlignment="1" applyBorder="1" applyFont="1">
      <alignment horizontal="center"/>
    </xf>
    <xf borderId="6" fillId="18" fontId="8" numFmtId="164" xfId="0" applyAlignment="1" applyBorder="1" applyFont="1" applyNumberFormat="1">
      <alignment horizontal="center"/>
    </xf>
    <xf borderId="6" fillId="0" fontId="8" numFmtId="0" xfId="0" applyBorder="1" applyFont="1"/>
    <xf borderId="6" fillId="35" fontId="8" numFmtId="0" xfId="0" applyAlignment="1" applyBorder="1" applyFill="1" applyFont="1">
      <alignment horizontal="center"/>
    </xf>
    <xf borderId="0" fillId="19" fontId="11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164" xfId="0" applyFont="1" applyNumberFormat="1"/>
    <xf borderId="1" fillId="0" fontId="12" numFmtId="0" xfId="0" applyAlignment="1" applyBorder="1" applyFont="1">
      <alignment horizontal="center" vertical="top"/>
    </xf>
    <xf borderId="1" fillId="0" fontId="8" numFmtId="164" xfId="0" applyAlignment="1" applyBorder="1" applyFont="1" applyNumberFormat="1">
      <alignment horizontal="center" vertical="top"/>
    </xf>
    <xf borderId="1" fillId="0" fontId="12" numFmtId="164" xfId="0" applyAlignment="1" applyBorder="1" applyFont="1" applyNumberFormat="1">
      <alignment horizontal="center" vertical="top"/>
    </xf>
    <xf borderId="1" fillId="34" fontId="12" numFmtId="0" xfId="0" applyAlignment="1" applyBorder="1" applyFont="1">
      <alignment horizontal="center" vertical="top"/>
    </xf>
    <xf borderId="1" fillId="19" fontId="8" numFmtId="164" xfId="0" applyAlignment="1" applyBorder="1" applyFont="1" applyNumberFormat="1">
      <alignment horizontal="center" vertical="top"/>
    </xf>
    <xf borderId="1" fillId="34" fontId="12" numFmtId="164" xfId="0" applyAlignment="1" applyBorder="1" applyFont="1" applyNumberFormat="1">
      <alignment horizontal="center" vertical="top"/>
    </xf>
    <xf borderId="1" fillId="34" fontId="8" numFmtId="164" xfId="0" applyAlignment="1" applyBorder="1" applyFont="1" applyNumberFormat="1">
      <alignment horizontal="center" vertical="top"/>
    </xf>
    <xf borderId="1" fillId="34" fontId="9" numFmtId="0" xfId="0" applyAlignment="1" applyBorder="1" applyFont="1">
      <alignment horizontal="center" vertical="top"/>
    </xf>
    <xf borderId="1" fillId="34" fontId="9" numFmtId="164" xfId="0" applyAlignment="1" applyBorder="1" applyFont="1" applyNumberFormat="1">
      <alignment horizontal="center"/>
    </xf>
    <xf borderId="1" fillId="34" fontId="9" numFmtId="164" xfId="0" applyAlignment="1" applyBorder="1" applyFont="1" applyNumberFormat="1">
      <alignment horizontal="center" vertical="top"/>
    </xf>
    <xf borderId="0" fillId="0" fontId="2" numFmtId="0" xfId="0" applyAlignment="1" applyFont="1">
      <alignment vertical="top"/>
    </xf>
    <xf borderId="1" fillId="31" fontId="8" numFmtId="0" xfId="0" applyAlignment="1" applyBorder="1" applyFont="1">
      <alignment horizontal="center"/>
    </xf>
    <xf borderId="6" fillId="24" fontId="1" numFmtId="0" xfId="0" applyAlignment="1" applyBorder="1" applyFont="1">
      <alignment horizontal="center"/>
    </xf>
    <xf borderId="1" fillId="18" fontId="8" numFmtId="0" xfId="0" applyAlignment="1" applyBorder="1" applyFont="1">
      <alignment horizontal="center"/>
    </xf>
    <xf borderId="1" fillId="18" fontId="8" numFmtId="164" xfId="0" applyAlignment="1" applyBorder="1" applyFont="1" applyNumberFormat="1">
      <alignment horizontal="center"/>
    </xf>
    <xf borderId="1" fillId="31" fontId="1" numFmtId="0" xfId="0" applyAlignment="1" applyBorder="1" applyFont="1">
      <alignment horizontal="center"/>
    </xf>
    <xf borderId="1" fillId="31" fontId="2" numFmtId="0" xfId="0" applyAlignment="1" applyBorder="1" applyFont="1">
      <alignment vertical="top"/>
    </xf>
    <xf borderId="1" fillId="31" fontId="2" numFmtId="164" xfId="0" applyAlignment="1" applyBorder="1" applyFont="1" applyNumberFormat="1">
      <alignment vertical="top"/>
    </xf>
    <xf borderId="1" fillId="15" fontId="9" numFmtId="0" xfId="0" applyAlignment="1" applyBorder="1" applyFont="1">
      <alignment horizontal="center" vertical="top"/>
    </xf>
    <xf borderId="1" fillId="15" fontId="9" numFmtId="164" xfId="0" applyAlignment="1" applyBorder="1" applyFont="1" applyNumberFormat="1">
      <alignment horizontal="center" vertical="top"/>
    </xf>
    <xf borderId="1" fillId="15" fontId="8" numFmtId="165" xfId="0" applyAlignment="1" applyBorder="1" applyFont="1" applyNumberFormat="1">
      <alignment horizontal="center"/>
    </xf>
    <xf borderId="1" fillId="15" fontId="8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36" fontId="8" numFmtId="0" xfId="0" applyAlignment="1" applyBorder="1" applyFill="1" applyFont="1">
      <alignment horizontal="center" vertical="top"/>
    </xf>
    <xf borderId="1" fillId="36" fontId="8" numFmtId="164" xfId="0" applyAlignment="1" applyBorder="1" applyFont="1" applyNumberFormat="1">
      <alignment horizontal="center" vertical="top"/>
    </xf>
    <xf borderId="1" fillId="36" fontId="8" numFmtId="165" xfId="0" applyAlignment="1" applyBorder="1" applyFont="1" applyNumberFormat="1">
      <alignment horizontal="center"/>
    </xf>
    <xf borderId="1" fillId="36" fontId="8" numFmtId="164" xfId="0" applyAlignment="1" applyBorder="1" applyFont="1" applyNumberFormat="1">
      <alignment horizontal="center"/>
    </xf>
    <xf borderId="1" fillId="36" fontId="8" numFmtId="0" xfId="0" applyAlignment="1" applyBorder="1" applyFont="1">
      <alignment horizontal="center"/>
    </xf>
    <xf borderId="0" fillId="0" fontId="2" numFmtId="0" xfId="0" applyAlignment="1" applyFont="1">
      <alignment horizontal="right" vertical="top"/>
    </xf>
    <xf borderId="0" fillId="0" fontId="2" numFmtId="164" xfId="0" applyAlignment="1" applyFont="1" applyNumberFormat="1">
      <alignment vertical="top"/>
    </xf>
    <xf borderId="0" fillId="0" fontId="8" numFmtId="164" xfId="0" applyAlignment="1" applyFont="1" applyNumberFormat="1">
      <alignment horizontal="center"/>
    </xf>
    <xf borderId="7" fillId="0" fontId="8" numFmtId="0" xfId="0" applyAlignment="1" applyBorder="1" applyFont="1">
      <alignment horizontal="center" vertical="top"/>
    </xf>
    <xf borderId="7" fillId="0" fontId="8" numFmtId="164" xfId="0" applyAlignment="1" applyBorder="1" applyFont="1" applyNumberFormat="1">
      <alignment horizontal="center" vertical="top"/>
    </xf>
    <xf borderId="7" fillId="0" fontId="8" numFmtId="0" xfId="0" applyAlignment="1" applyBorder="1" applyFont="1">
      <alignment horizontal="center"/>
    </xf>
    <xf borderId="7" fillId="0" fontId="8" numFmtId="164" xfId="0" applyAlignment="1" applyBorder="1" applyFont="1" applyNumberFormat="1">
      <alignment horizontal="center"/>
    </xf>
    <xf borderId="19" fillId="2" fontId="9" numFmtId="0" xfId="0" applyAlignment="1" applyBorder="1" applyFont="1">
      <alignment horizontal="center"/>
    </xf>
    <xf borderId="21" fillId="2" fontId="9" numFmtId="0" xfId="0" applyAlignment="1" applyBorder="1" applyFont="1">
      <alignment horizontal="center"/>
    </xf>
    <xf borderId="19" fillId="31" fontId="8" numFmtId="164" xfId="0" applyAlignment="1" applyBorder="1" applyFont="1" applyNumberFormat="1">
      <alignment horizontal="center"/>
    </xf>
    <xf borderId="21" fillId="31" fontId="8" numFmtId="164" xfId="0" applyAlignment="1" applyBorder="1" applyFont="1" applyNumberFormat="1">
      <alignment horizontal="center"/>
    </xf>
    <xf borderId="19" fillId="18" fontId="8" numFmtId="164" xfId="0" applyAlignment="1" applyBorder="1" applyFont="1" applyNumberFormat="1">
      <alignment horizontal="center"/>
    </xf>
    <xf borderId="21" fillId="18" fontId="8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7.63"/>
    <col customWidth="1" min="3" max="4" width="6.75"/>
    <col customWidth="1" min="5" max="5" width="12.0"/>
    <col customWidth="1" min="6" max="6" width="11.25"/>
    <col customWidth="1" min="7" max="8" width="12.0"/>
    <col customWidth="1" min="9" max="9" width="11.38"/>
    <col customWidth="1" min="10" max="10" width="10.63"/>
    <col customWidth="1" min="11" max="11" width="6.75"/>
    <col customWidth="1" min="12" max="12" width="42.38"/>
    <col customWidth="1" min="13" max="13" width="6.75"/>
    <col customWidth="1" min="14" max="26" width="11.13"/>
  </cols>
  <sheetData>
    <row r="1" ht="14.25" customHeight="1">
      <c r="B1" s="1">
        <v>1.0</v>
      </c>
      <c r="C1" s="1">
        <v>7.0</v>
      </c>
      <c r="D1" s="1">
        <v>1.0</v>
      </c>
      <c r="E1" s="1">
        <v>238.0</v>
      </c>
      <c r="F1" s="2">
        <v>238.0</v>
      </c>
      <c r="G1" s="3">
        <v>354.0</v>
      </c>
      <c r="H1" s="4">
        <v>356.0</v>
      </c>
      <c r="I1" s="5">
        <v>178.0</v>
      </c>
      <c r="J1" s="6">
        <v>184.0</v>
      </c>
      <c r="L1" s="7"/>
    </row>
    <row r="2" ht="14.25" customHeight="1">
      <c r="B2" s="1">
        <v>1.0</v>
      </c>
      <c r="C2" s="1">
        <v>8.0</v>
      </c>
      <c r="D2" s="1">
        <v>1.0</v>
      </c>
      <c r="E2" s="1">
        <v>238.0</v>
      </c>
      <c r="F2" s="2">
        <v>238.0</v>
      </c>
      <c r="G2" s="3">
        <v>354.0</v>
      </c>
      <c r="H2" s="4">
        <v>356.0</v>
      </c>
      <c r="I2" s="6">
        <v>184.0</v>
      </c>
      <c r="J2" s="6">
        <v>184.0</v>
      </c>
      <c r="L2" s="7"/>
    </row>
    <row r="3" ht="14.25" customHeight="1">
      <c r="B3" s="1">
        <v>1.0</v>
      </c>
      <c r="C3" s="1">
        <v>18.0</v>
      </c>
      <c r="D3" s="1">
        <v>1.0</v>
      </c>
      <c r="E3" s="1">
        <v>238.0</v>
      </c>
      <c r="F3" s="2">
        <v>238.0</v>
      </c>
      <c r="G3" s="3">
        <v>354.0</v>
      </c>
      <c r="H3" s="4">
        <v>356.0</v>
      </c>
      <c r="I3" s="8">
        <v>180.0</v>
      </c>
      <c r="J3" s="6">
        <v>184.0</v>
      </c>
      <c r="L3" s="7"/>
    </row>
    <row r="4" ht="14.25" customHeight="1">
      <c r="B4" s="1">
        <v>1.0</v>
      </c>
      <c r="C4" s="1">
        <v>31.0</v>
      </c>
      <c r="D4" s="1">
        <v>1.0</v>
      </c>
      <c r="E4" s="1">
        <v>238.0</v>
      </c>
      <c r="F4" s="2">
        <v>238.0</v>
      </c>
      <c r="G4" s="3">
        <v>354.0</v>
      </c>
      <c r="H4" s="4">
        <v>356.0</v>
      </c>
      <c r="I4" s="5">
        <v>178.0</v>
      </c>
      <c r="J4" s="6">
        <v>184.0</v>
      </c>
      <c r="L4" s="7"/>
    </row>
    <row r="5" ht="15.75" customHeight="1">
      <c r="B5" s="1">
        <v>1.0</v>
      </c>
      <c r="C5" s="1">
        <v>32.0</v>
      </c>
      <c r="D5" s="1">
        <v>1.0</v>
      </c>
      <c r="E5" s="1">
        <v>238.0</v>
      </c>
      <c r="F5" s="2">
        <v>238.0</v>
      </c>
      <c r="G5" s="3">
        <v>354.0</v>
      </c>
      <c r="H5" s="4">
        <v>356.0</v>
      </c>
      <c r="I5" s="5">
        <v>178.0</v>
      </c>
      <c r="J5" s="6">
        <v>184.0</v>
      </c>
    </row>
    <row r="6" ht="14.25" customHeight="1">
      <c r="B6" s="1">
        <v>1.0</v>
      </c>
      <c r="C6" s="1">
        <v>1.0</v>
      </c>
      <c r="D6" s="1">
        <v>1.0</v>
      </c>
      <c r="E6" s="1">
        <v>238.0</v>
      </c>
      <c r="F6" s="2">
        <v>238.0</v>
      </c>
      <c r="G6" s="9">
        <v>356.0</v>
      </c>
      <c r="H6" s="10">
        <v>360.0</v>
      </c>
      <c r="I6" s="6">
        <v>184.0</v>
      </c>
      <c r="J6" s="6">
        <v>184.0</v>
      </c>
    </row>
    <row r="7" ht="14.25" customHeight="1">
      <c r="B7" s="1">
        <v>1.0</v>
      </c>
      <c r="C7" s="1">
        <v>2.0</v>
      </c>
      <c r="D7" s="1">
        <v>1.0</v>
      </c>
      <c r="E7" s="1">
        <v>238.0</v>
      </c>
      <c r="F7" s="2">
        <v>238.0</v>
      </c>
      <c r="G7" s="9">
        <v>356.0</v>
      </c>
      <c r="H7" s="10">
        <v>360.0</v>
      </c>
      <c r="I7" s="5">
        <v>178.0</v>
      </c>
      <c r="J7" s="6">
        <v>184.0</v>
      </c>
    </row>
    <row r="8" ht="14.25" customHeight="1">
      <c r="B8" s="1">
        <v>1.0</v>
      </c>
      <c r="C8" s="1">
        <v>3.0</v>
      </c>
      <c r="D8" s="1">
        <v>1.0</v>
      </c>
      <c r="E8" s="1">
        <v>238.0</v>
      </c>
      <c r="F8" s="2">
        <v>238.0</v>
      </c>
      <c r="G8" s="9">
        <v>356.0</v>
      </c>
      <c r="H8" s="4">
        <v>356.0</v>
      </c>
      <c r="I8" s="5">
        <v>178.0</v>
      </c>
      <c r="J8" s="6">
        <v>184.0</v>
      </c>
    </row>
    <row r="9" ht="14.25" customHeight="1">
      <c r="B9" s="1">
        <v>1.0</v>
      </c>
      <c r="C9" s="1">
        <v>4.0</v>
      </c>
      <c r="D9" s="1">
        <v>1.0</v>
      </c>
      <c r="E9" s="1">
        <v>238.0</v>
      </c>
      <c r="F9" s="2">
        <v>238.0</v>
      </c>
      <c r="G9" s="9">
        <v>356.0</v>
      </c>
      <c r="H9" s="4">
        <v>356.0</v>
      </c>
      <c r="I9" s="6">
        <v>184.0</v>
      </c>
      <c r="J9" s="6">
        <v>184.0</v>
      </c>
    </row>
    <row r="10" ht="14.25" customHeight="1">
      <c r="B10" s="1">
        <v>1.0</v>
      </c>
      <c r="C10" s="1">
        <v>5.0</v>
      </c>
      <c r="D10" s="1">
        <v>1.0</v>
      </c>
      <c r="E10" s="1">
        <v>238.0</v>
      </c>
      <c r="F10" s="2">
        <v>238.0</v>
      </c>
      <c r="G10" s="9">
        <v>356.0</v>
      </c>
      <c r="H10" s="4">
        <v>356.0</v>
      </c>
      <c r="I10" s="8">
        <v>180.0</v>
      </c>
      <c r="J10" s="6">
        <v>184.0</v>
      </c>
    </row>
    <row r="11" ht="14.25" customHeight="1">
      <c r="B11" s="1">
        <v>1.0</v>
      </c>
      <c r="C11" s="1">
        <v>6.0</v>
      </c>
      <c r="D11" s="1">
        <v>1.0</v>
      </c>
      <c r="E11" s="1">
        <v>238.0</v>
      </c>
      <c r="F11" s="2">
        <v>238.0</v>
      </c>
      <c r="G11" s="9">
        <v>356.0</v>
      </c>
      <c r="H11" s="4">
        <v>356.0</v>
      </c>
      <c r="I11" s="5">
        <v>178.0</v>
      </c>
      <c r="J11" s="6">
        <v>184.0</v>
      </c>
    </row>
    <row r="12" ht="14.25" customHeight="1">
      <c r="B12" s="1">
        <v>1.0</v>
      </c>
      <c r="C12" s="1">
        <v>10.0</v>
      </c>
      <c r="D12" s="1">
        <v>1.0</v>
      </c>
      <c r="E12" s="1">
        <v>238.0</v>
      </c>
      <c r="F12" s="2">
        <v>238.0</v>
      </c>
      <c r="G12" s="9">
        <v>356.0</v>
      </c>
      <c r="H12" s="4">
        <v>356.0</v>
      </c>
      <c r="I12" s="8">
        <v>180.0</v>
      </c>
      <c r="J12" s="6">
        <v>184.0</v>
      </c>
      <c r="L12" s="11"/>
    </row>
    <row r="13" ht="14.25" customHeight="1">
      <c r="B13" s="1">
        <v>1.0</v>
      </c>
      <c r="C13" s="1">
        <v>12.0</v>
      </c>
      <c r="D13" s="1">
        <v>1.0</v>
      </c>
      <c r="E13" s="1">
        <v>238.0</v>
      </c>
      <c r="F13" s="2">
        <v>238.0</v>
      </c>
      <c r="G13" s="9">
        <v>356.0</v>
      </c>
      <c r="H13" s="4">
        <v>356.0</v>
      </c>
      <c r="I13" s="5">
        <v>178.0</v>
      </c>
      <c r="J13" s="12">
        <v>182.0</v>
      </c>
    </row>
    <row r="14" ht="14.25" customHeight="1">
      <c r="B14" s="1">
        <v>1.0</v>
      </c>
      <c r="C14" s="1">
        <v>14.0</v>
      </c>
      <c r="D14" s="1">
        <v>1.0</v>
      </c>
      <c r="E14" s="1">
        <v>238.0</v>
      </c>
      <c r="F14" s="2">
        <v>238.0</v>
      </c>
      <c r="G14" s="9">
        <v>356.0</v>
      </c>
      <c r="H14" s="4">
        <v>356.0</v>
      </c>
      <c r="I14" s="12">
        <v>182.0</v>
      </c>
      <c r="J14" s="6">
        <v>184.0</v>
      </c>
    </row>
    <row r="15" ht="14.25" customHeight="1">
      <c r="B15" s="1">
        <v>1.0</v>
      </c>
      <c r="C15" s="1">
        <v>19.0</v>
      </c>
      <c r="D15" s="1">
        <v>1.0</v>
      </c>
      <c r="E15" s="1">
        <v>238.0</v>
      </c>
      <c r="F15" s="2">
        <v>238.0</v>
      </c>
      <c r="G15" s="9">
        <v>356.0</v>
      </c>
      <c r="H15" s="10">
        <v>360.0</v>
      </c>
      <c r="I15" s="12">
        <v>182.0</v>
      </c>
      <c r="J15" s="6">
        <v>184.0</v>
      </c>
    </row>
    <row r="16" ht="14.25" customHeight="1">
      <c r="B16" s="1">
        <v>1.0</v>
      </c>
      <c r="C16" s="1">
        <v>21.0</v>
      </c>
      <c r="D16" s="1">
        <v>1.0</v>
      </c>
      <c r="E16" s="1">
        <v>238.0</v>
      </c>
      <c r="F16" s="2">
        <v>238.0</v>
      </c>
      <c r="G16" s="9">
        <v>356.0</v>
      </c>
      <c r="H16" s="4">
        <v>356.0</v>
      </c>
      <c r="I16" s="8">
        <v>180.0</v>
      </c>
      <c r="J16" s="6">
        <v>184.0</v>
      </c>
    </row>
    <row r="17" ht="14.25" customHeight="1">
      <c r="B17" s="1">
        <v>1.0</v>
      </c>
      <c r="C17" s="1">
        <v>23.0</v>
      </c>
      <c r="D17" s="1">
        <v>1.0</v>
      </c>
      <c r="E17" s="1">
        <v>238.0</v>
      </c>
      <c r="F17" s="2">
        <v>238.0</v>
      </c>
      <c r="G17" s="9">
        <v>356.0</v>
      </c>
      <c r="H17" s="4">
        <v>356.0</v>
      </c>
      <c r="I17" s="12">
        <v>182.0</v>
      </c>
      <c r="J17" s="12">
        <v>182.0</v>
      </c>
    </row>
    <row r="18" ht="14.25" customHeight="1">
      <c r="B18" s="1">
        <v>1.0</v>
      </c>
      <c r="C18" s="1">
        <v>26.0</v>
      </c>
      <c r="D18" s="1">
        <v>1.0</v>
      </c>
      <c r="E18" s="1">
        <v>238.0</v>
      </c>
      <c r="F18" s="2">
        <v>238.0</v>
      </c>
      <c r="G18" s="9">
        <v>356.0</v>
      </c>
      <c r="H18" s="10">
        <v>360.0</v>
      </c>
      <c r="I18" s="8">
        <v>180.0</v>
      </c>
      <c r="J18" s="6">
        <v>184.0</v>
      </c>
    </row>
    <row r="19" ht="14.25" customHeight="1">
      <c r="B19" s="1">
        <v>1.0</v>
      </c>
      <c r="C19" s="1">
        <v>27.0</v>
      </c>
      <c r="D19" s="1">
        <v>1.0</v>
      </c>
      <c r="E19" s="1">
        <v>238.0</v>
      </c>
      <c r="F19" s="2">
        <v>238.0</v>
      </c>
      <c r="G19" s="9">
        <v>356.0</v>
      </c>
      <c r="H19" s="4">
        <v>356.0</v>
      </c>
      <c r="I19" s="5">
        <v>178.0</v>
      </c>
      <c r="J19" s="6">
        <v>184.0</v>
      </c>
    </row>
    <row r="20" ht="14.25" customHeight="1">
      <c r="B20" s="1">
        <v>1.0</v>
      </c>
      <c r="C20" s="1">
        <v>28.0</v>
      </c>
      <c r="D20" s="1">
        <v>1.0</v>
      </c>
      <c r="E20" s="1">
        <v>238.0</v>
      </c>
      <c r="F20" s="2">
        <v>238.0</v>
      </c>
      <c r="G20" s="9">
        <v>356.0</v>
      </c>
      <c r="H20" s="4">
        <v>356.0</v>
      </c>
      <c r="I20" s="8">
        <v>180.0</v>
      </c>
      <c r="J20" s="6">
        <v>184.0</v>
      </c>
    </row>
    <row r="21" ht="14.25" customHeight="1">
      <c r="B21" s="1">
        <v>1.0</v>
      </c>
      <c r="C21" s="1">
        <v>29.0</v>
      </c>
      <c r="D21" s="1">
        <v>1.0</v>
      </c>
      <c r="E21" s="1">
        <v>238.0</v>
      </c>
      <c r="F21" s="2">
        <v>238.0</v>
      </c>
      <c r="G21" s="9">
        <v>356.0</v>
      </c>
      <c r="H21" s="4">
        <v>356.0</v>
      </c>
      <c r="I21" s="5">
        <v>178.0</v>
      </c>
      <c r="J21" s="8">
        <v>180.0</v>
      </c>
    </row>
    <row r="22" ht="14.25" customHeight="1">
      <c r="B22" s="1">
        <v>1.0</v>
      </c>
      <c r="C22" s="1">
        <v>22.0</v>
      </c>
      <c r="D22" s="1">
        <v>2.0</v>
      </c>
      <c r="E22" s="1">
        <v>238.0</v>
      </c>
      <c r="F22" s="2">
        <v>238.0</v>
      </c>
      <c r="G22" s="3">
        <v>354.0</v>
      </c>
      <c r="H22" s="4">
        <v>356.0</v>
      </c>
      <c r="I22" s="8">
        <v>180.0</v>
      </c>
      <c r="J22" s="6">
        <v>184.0</v>
      </c>
    </row>
    <row r="23" ht="14.25" customHeight="1">
      <c r="B23" s="1">
        <v>1.0</v>
      </c>
      <c r="C23" s="1">
        <v>25.0</v>
      </c>
      <c r="D23" s="1">
        <v>2.0</v>
      </c>
      <c r="E23" s="1">
        <v>238.0</v>
      </c>
      <c r="F23" s="2">
        <v>238.0</v>
      </c>
      <c r="G23" s="3">
        <v>354.0</v>
      </c>
      <c r="H23" s="4">
        <v>356.0</v>
      </c>
      <c r="I23" s="5">
        <v>178.0</v>
      </c>
      <c r="J23" s="6">
        <v>184.0</v>
      </c>
    </row>
    <row r="24" ht="14.25" customHeight="1">
      <c r="B24" s="1">
        <v>1.0</v>
      </c>
      <c r="C24" s="1">
        <v>9.0</v>
      </c>
      <c r="D24" s="1">
        <v>2.0</v>
      </c>
      <c r="E24" s="1">
        <v>238.0</v>
      </c>
      <c r="F24" s="2">
        <v>238.0</v>
      </c>
      <c r="G24" s="9">
        <v>356.0</v>
      </c>
      <c r="H24" s="4">
        <v>356.0</v>
      </c>
      <c r="I24" s="5">
        <v>178.0</v>
      </c>
      <c r="J24" s="12">
        <v>182.0</v>
      </c>
    </row>
    <row r="25" ht="14.25" customHeight="1">
      <c r="B25" s="1">
        <v>1.0</v>
      </c>
      <c r="C25" s="1">
        <v>11.0</v>
      </c>
      <c r="D25" s="1">
        <v>2.0</v>
      </c>
      <c r="E25" s="1">
        <v>238.0</v>
      </c>
      <c r="F25" s="2">
        <v>238.0</v>
      </c>
      <c r="G25" s="9">
        <v>356.0</v>
      </c>
      <c r="H25" s="4">
        <v>356.0</v>
      </c>
      <c r="I25" s="5">
        <v>178.0</v>
      </c>
      <c r="J25" s="6">
        <v>184.0</v>
      </c>
    </row>
    <row r="26" ht="14.25" customHeight="1">
      <c r="B26" s="1">
        <v>1.0</v>
      </c>
      <c r="C26" s="1">
        <v>13.0</v>
      </c>
      <c r="D26" s="1">
        <v>2.0</v>
      </c>
      <c r="E26" s="1">
        <v>238.0</v>
      </c>
      <c r="F26" s="2">
        <v>238.0</v>
      </c>
      <c r="G26" s="9">
        <v>356.0</v>
      </c>
      <c r="H26" s="4">
        <v>356.0</v>
      </c>
      <c r="I26" s="5">
        <v>178.0</v>
      </c>
      <c r="J26" s="12">
        <v>182.0</v>
      </c>
    </row>
    <row r="27" ht="14.25" customHeight="1">
      <c r="B27" s="1">
        <v>1.0</v>
      </c>
      <c r="C27" s="1">
        <v>15.0</v>
      </c>
      <c r="D27" s="1">
        <v>2.0</v>
      </c>
      <c r="E27" s="1">
        <v>238.0</v>
      </c>
      <c r="F27" s="2">
        <v>238.0</v>
      </c>
      <c r="G27" s="9">
        <v>356.0</v>
      </c>
      <c r="H27" s="4">
        <v>356.0</v>
      </c>
      <c r="I27" s="6">
        <v>184.0</v>
      </c>
      <c r="J27" s="6">
        <v>184.0</v>
      </c>
    </row>
    <row r="28" ht="14.25" customHeight="1">
      <c r="B28" s="1">
        <v>1.0</v>
      </c>
      <c r="C28" s="1">
        <v>16.0</v>
      </c>
      <c r="D28" s="1">
        <v>2.0</v>
      </c>
      <c r="E28" s="1">
        <v>238.0</v>
      </c>
      <c r="F28" s="2">
        <v>238.0</v>
      </c>
      <c r="G28" s="9">
        <v>356.0</v>
      </c>
      <c r="H28" s="4">
        <v>356.0</v>
      </c>
      <c r="I28" s="8">
        <v>180.0</v>
      </c>
      <c r="J28" s="6">
        <v>184.0</v>
      </c>
    </row>
    <row r="29" ht="14.25" customHeight="1">
      <c r="B29" s="1">
        <v>1.0</v>
      </c>
      <c r="C29" s="1">
        <v>17.0</v>
      </c>
      <c r="D29" s="1">
        <v>2.0</v>
      </c>
      <c r="E29" s="1">
        <v>238.0</v>
      </c>
      <c r="F29" s="2">
        <v>238.0</v>
      </c>
      <c r="G29" s="9">
        <v>356.0</v>
      </c>
      <c r="H29" s="4">
        <v>356.0</v>
      </c>
      <c r="I29" s="8">
        <v>180.0</v>
      </c>
      <c r="J29" s="8">
        <v>180.0</v>
      </c>
    </row>
    <row r="30" ht="14.25" customHeight="1">
      <c r="B30" s="1">
        <v>1.0</v>
      </c>
      <c r="C30" s="1">
        <v>20.0</v>
      </c>
      <c r="D30" s="1">
        <v>2.0</v>
      </c>
      <c r="E30" s="1">
        <v>238.0</v>
      </c>
      <c r="F30" s="2">
        <v>238.0</v>
      </c>
      <c r="G30" s="9">
        <v>356.0</v>
      </c>
      <c r="H30" s="10">
        <v>360.0</v>
      </c>
      <c r="I30" s="5">
        <v>178.0</v>
      </c>
      <c r="J30" s="6">
        <v>184.0</v>
      </c>
    </row>
    <row r="31" ht="14.25" customHeight="1">
      <c r="B31" s="1">
        <v>1.0</v>
      </c>
      <c r="C31" s="1">
        <v>24.0</v>
      </c>
      <c r="D31" s="1">
        <v>2.0</v>
      </c>
      <c r="E31" s="1">
        <v>238.0</v>
      </c>
      <c r="F31" s="2">
        <v>238.0</v>
      </c>
      <c r="G31" s="9">
        <v>356.0</v>
      </c>
      <c r="H31" s="4">
        <v>356.0</v>
      </c>
      <c r="I31" s="5">
        <v>178.0</v>
      </c>
      <c r="J31" s="6">
        <v>184.0</v>
      </c>
    </row>
    <row r="32" ht="14.25" customHeight="1">
      <c r="B32" s="1">
        <v>1.0</v>
      </c>
      <c r="C32" s="1">
        <v>30.0</v>
      </c>
      <c r="D32" s="1">
        <v>2.0</v>
      </c>
      <c r="E32" s="1">
        <v>238.0</v>
      </c>
      <c r="F32" s="2">
        <v>238.0</v>
      </c>
      <c r="G32" s="9">
        <v>356.0</v>
      </c>
      <c r="H32" s="10">
        <v>360.0</v>
      </c>
      <c r="I32" s="8">
        <v>180.0</v>
      </c>
      <c r="J32" s="6">
        <v>184.0</v>
      </c>
    </row>
    <row r="33" ht="14.25" customHeight="1">
      <c r="B33" s="1">
        <v>2.0</v>
      </c>
      <c r="C33" s="1">
        <v>39.0</v>
      </c>
      <c r="D33" s="1">
        <v>1.0</v>
      </c>
      <c r="E33" s="1">
        <v>238.0</v>
      </c>
      <c r="F33" s="2">
        <v>238.0</v>
      </c>
      <c r="G33" s="6">
        <v>348.0</v>
      </c>
      <c r="H33" s="3">
        <v>358.0</v>
      </c>
      <c r="I33" s="12">
        <v>182.0</v>
      </c>
      <c r="J33" s="1">
        <v>188.0</v>
      </c>
    </row>
    <row r="34" ht="14.25" customHeight="1">
      <c r="B34" s="1">
        <v>2.0</v>
      </c>
      <c r="C34" s="1">
        <v>42.0</v>
      </c>
      <c r="D34" s="1">
        <v>1.0</v>
      </c>
      <c r="E34" s="1">
        <v>238.0</v>
      </c>
      <c r="F34" s="2">
        <v>238.0</v>
      </c>
      <c r="G34" s="13">
        <v>350.0</v>
      </c>
      <c r="H34" s="14">
        <v>358.0</v>
      </c>
      <c r="I34" s="8">
        <v>180.0</v>
      </c>
      <c r="J34" s="12">
        <v>182.0</v>
      </c>
    </row>
    <row r="35" ht="14.25" customHeight="1">
      <c r="B35" s="1">
        <v>2.0</v>
      </c>
      <c r="C35" s="1">
        <v>46.0</v>
      </c>
      <c r="D35" s="1">
        <v>1.0</v>
      </c>
      <c r="E35" s="1">
        <v>238.0</v>
      </c>
      <c r="F35" s="2">
        <v>238.0</v>
      </c>
      <c r="G35" s="13">
        <v>350.0</v>
      </c>
      <c r="H35" s="15">
        <v>354.0</v>
      </c>
      <c r="I35" s="12">
        <v>182.0</v>
      </c>
      <c r="J35" s="12">
        <v>182.0</v>
      </c>
    </row>
    <row r="36" ht="14.25" customHeight="1">
      <c r="B36" s="1">
        <v>2.0</v>
      </c>
      <c r="C36" s="1">
        <v>48.0</v>
      </c>
      <c r="D36" s="1">
        <v>1.0</v>
      </c>
      <c r="E36" s="1">
        <v>238.0</v>
      </c>
      <c r="F36" s="2">
        <v>238.0</v>
      </c>
      <c r="G36" s="13">
        <v>350.0</v>
      </c>
      <c r="H36" s="14">
        <v>358.0</v>
      </c>
      <c r="I36" s="1">
        <v>174.0</v>
      </c>
      <c r="J36" s="1">
        <v>174.0</v>
      </c>
    </row>
    <row r="37" ht="14.25" customHeight="1">
      <c r="B37" s="1">
        <v>2.0</v>
      </c>
      <c r="C37" s="1">
        <v>52.0</v>
      </c>
      <c r="D37" s="1">
        <v>1.0</v>
      </c>
      <c r="E37" s="1">
        <v>238.0</v>
      </c>
      <c r="F37" s="2">
        <v>238.0</v>
      </c>
      <c r="G37" s="13">
        <v>350.0</v>
      </c>
      <c r="H37" s="4">
        <v>356.0</v>
      </c>
      <c r="I37" s="1">
        <v>163.0</v>
      </c>
      <c r="J37" s="8">
        <v>180.0</v>
      </c>
    </row>
    <row r="38" ht="14.25" customHeight="1">
      <c r="B38" s="1">
        <v>2.0</v>
      </c>
      <c r="C38" s="1">
        <v>53.0</v>
      </c>
      <c r="D38" s="1">
        <v>1.0</v>
      </c>
      <c r="E38" s="1">
        <v>238.0</v>
      </c>
      <c r="F38" s="2">
        <v>238.0</v>
      </c>
      <c r="G38" s="13">
        <v>350.0</v>
      </c>
      <c r="H38" s="15">
        <v>354.0</v>
      </c>
      <c r="I38" s="1">
        <v>161.0</v>
      </c>
      <c r="J38" s="16">
        <v>176.0</v>
      </c>
    </row>
    <row r="39" ht="14.25" customHeight="1">
      <c r="B39" s="1">
        <v>2.0</v>
      </c>
      <c r="C39" s="1">
        <v>57.0</v>
      </c>
      <c r="D39" s="1">
        <v>1.0</v>
      </c>
      <c r="E39" s="12">
        <v>234.0</v>
      </c>
      <c r="F39" s="2">
        <v>238.0</v>
      </c>
      <c r="G39" s="13">
        <v>350.0</v>
      </c>
      <c r="H39" s="4">
        <v>356.0</v>
      </c>
      <c r="I39" s="12">
        <v>182.0</v>
      </c>
      <c r="J39" s="12">
        <v>182.0</v>
      </c>
    </row>
    <row r="40" ht="14.25" customHeight="1">
      <c r="B40" s="1">
        <v>2.0</v>
      </c>
      <c r="C40" s="1">
        <v>58.0</v>
      </c>
      <c r="D40" s="1">
        <v>1.0</v>
      </c>
      <c r="E40" s="12">
        <v>234.0</v>
      </c>
      <c r="F40" s="2">
        <v>238.0</v>
      </c>
      <c r="G40" s="13">
        <v>350.0</v>
      </c>
      <c r="H40" s="17">
        <v>362.0</v>
      </c>
      <c r="I40" s="16">
        <v>176.0</v>
      </c>
      <c r="J40" s="8">
        <v>180.0</v>
      </c>
    </row>
    <row r="41" ht="14.25" customHeight="1">
      <c r="B41" s="1">
        <v>2.0</v>
      </c>
      <c r="C41" s="1">
        <v>60.0</v>
      </c>
      <c r="D41" s="1">
        <v>1.0</v>
      </c>
      <c r="E41" s="12">
        <v>234.0</v>
      </c>
      <c r="F41" s="2">
        <v>238.0</v>
      </c>
      <c r="G41" s="13">
        <v>350.0</v>
      </c>
      <c r="H41" s="14">
        <v>358.0</v>
      </c>
      <c r="I41" s="16">
        <v>176.0</v>
      </c>
      <c r="J41" s="16">
        <v>176.0</v>
      </c>
      <c r="L41" s="7"/>
      <c r="M41" s="7"/>
    </row>
    <row r="42" ht="14.25" customHeight="1">
      <c r="B42" s="1">
        <v>2.0</v>
      </c>
      <c r="C42" s="1">
        <v>55.0</v>
      </c>
      <c r="D42" s="1">
        <v>1.0</v>
      </c>
      <c r="E42" s="1">
        <v>238.0</v>
      </c>
      <c r="F42" s="2">
        <v>238.0</v>
      </c>
      <c r="G42" s="3">
        <v>354.0</v>
      </c>
      <c r="H42" s="15">
        <v>354.0</v>
      </c>
      <c r="I42" s="1">
        <v>167.0</v>
      </c>
      <c r="J42" s="1">
        <v>178.0</v>
      </c>
    </row>
    <row r="43" ht="14.25" customHeight="1">
      <c r="B43" s="1">
        <v>2.0</v>
      </c>
      <c r="C43" s="1">
        <v>41.0</v>
      </c>
      <c r="D43" s="1">
        <v>1.0</v>
      </c>
      <c r="E43" s="1">
        <v>238.0</v>
      </c>
      <c r="F43" s="2">
        <v>238.0</v>
      </c>
      <c r="G43" s="14">
        <v>358.0</v>
      </c>
      <c r="H43" s="17">
        <v>362.0</v>
      </c>
      <c r="I43" s="1">
        <v>174.0</v>
      </c>
      <c r="J43" s="1">
        <v>178.0</v>
      </c>
    </row>
    <row r="44" ht="14.25" customHeight="1">
      <c r="B44" s="1">
        <v>2.0</v>
      </c>
      <c r="C44" s="1">
        <v>61.0</v>
      </c>
      <c r="D44" s="1">
        <v>1.0</v>
      </c>
      <c r="E44" s="12">
        <v>234.0</v>
      </c>
      <c r="F44" s="2">
        <v>238.0</v>
      </c>
      <c r="G44" s="14">
        <v>358.0</v>
      </c>
      <c r="H44" s="14">
        <v>358.0</v>
      </c>
      <c r="I44" s="8">
        <v>180.0</v>
      </c>
      <c r="J44" s="8">
        <v>180.0</v>
      </c>
    </row>
    <row r="45" ht="14.25" customHeight="1">
      <c r="B45" s="1">
        <v>2.0</v>
      </c>
      <c r="C45" s="1">
        <v>63.0</v>
      </c>
      <c r="D45" s="1">
        <v>1.0</v>
      </c>
      <c r="E45" s="12">
        <v>234.0</v>
      </c>
      <c r="F45" s="2">
        <v>238.0</v>
      </c>
      <c r="G45" s="14">
        <v>358.0</v>
      </c>
      <c r="H45" s="18">
        <v>368.0</v>
      </c>
      <c r="I45" s="1">
        <v>169.0</v>
      </c>
      <c r="J45" s="12">
        <v>182.0</v>
      </c>
    </row>
    <row r="46" ht="14.25" customHeight="1">
      <c r="B46" s="1">
        <v>2.0</v>
      </c>
      <c r="C46" s="1">
        <v>51.0</v>
      </c>
      <c r="D46" s="1">
        <v>1.0</v>
      </c>
      <c r="E46" s="1">
        <v>238.0</v>
      </c>
      <c r="F46" s="2">
        <v>238.0</v>
      </c>
      <c r="G46" s="19">
        <v>362.0</v>
      </c>
      <c r="H46" s="20">
        <v>364.0</v>
      </c>
      <c r="I46" s="1">
        <v>174.0</v>
      </c>
      <c r="J46" s="1">
        <v>178.0</v>
      </c>
    </row>
    <row r="47" ht="14.25" customHeight="1">
      <c r="B47" s="1">
        <v>2.0</v>
      </c>
      <c r="C47" s="1">
        <v>47.0</v>
      </c>
      <c r="D47" s="1">
        <v>1.0</v>
      </c>
      <c r="E47" s="1">
        <v>238.0</v>
      </c>
      <c r="F47" s="2">
        <v>238.0</v>
      </c>
      <c r="G47" s="21">
        <v>364.0</v>
      </c>
      <c r="H47" s="20">
        <v>364.0</v>
      </c>
      <c r="I47" s="1">
        <v>172.0</v>
      </c>
      <c r="J47" s="12">
        <v>182.0</v>
      </c>
    </row>
    <row r="48" ht="14.25" customHeight="1">
      <c r="B48" s="1">
        <v>2.0</v>
      </c>
      <c r="C48" s="1">
        <v>40.0</v>
      </c>
      <c r="D48" s="1">
        <v>2.0</v>
      </c>
      <c r="E48" s="1">
        <v>238.0</v>
      </c>
      <c r="F48" s="2">
        <v>238.0</v>
      </c>
      <c r="G48" s="13">
        <v>350.0</v>
      </c>
      <c r="H48" s="15">
        <v>354.0</v>
      </c>
      <c r="I48" s="12">
        <v>182.0</v>
      </c>
      <c r="J48" s="12">
        <v>182.0</v>
      </c>
    </row>
    <row r="49" ht="14.25" customHeight="1">
      <c r="B49" s="1">
        <v>2.0</v>
      </c>
      <c r="C49" s="1">
        <v>45.0</v>
      </c>
      <c r="D49" s="1">
        <v>2.0</v>
      </c>
      <c r="E49" s="1">
        <v>238.0</v>
      </c>
      <c r="F49" s="2">
        <v>238.0</v>
      </c>
      <c r="G49" s="13">
        <v>350.0</v>
      </c>
      <c r="H49" s="18">
        <v>368.0</v>
      </c>
      <c r="I49" s="5">
        <v>178.0</v>
      </c>
      <c r="J49" s="8">
        <v>180.0</v>
      </c>
    </row>
    <row r="50" ht="14.25" customHeight="1">
      <c r="B50" s="1">
        <v>2.0</v>
      </c>
      <c r="C50" s="1">
        <v>49.0</v>
      </c>
      <c r="D50" s="1">
        <v>2.0</v>
      </c>
      <c r="E50" s="1">
        <v>238.0</v>
      </c>
      <c r="F50" s="2">
        <v>238.0</v>
      </c>
      <c r="G50" s="13">
        <v>350.0</v>
      </c>
      <c r="H50" s="16">
        <v>352.0</v>
      </c>
      <c r="I50" s="1">
        <v>169.0</v>
      </c>
      <c r="J50" s="1">
        <v>172.0</v>
      </c>
    </row>
    <row r="51" ht="14.25" customHeight="1">
      <c r="B51" s="1">
        <v>2.0</v>
      </c>
      <c r="C51" s="1">
        <v>54.0</v>
      </c>
      <c r="D51" s="1">
        <v>2.0</v>
      </c>
      <c r="E51" s="12">
        <v>234.0</v>
      </c>
      <c r="F51" s="2">
        <v>238.0</v>
      </c>
      <c r="G51" s="13">
        <v>350.0</v>
      </c>
      <c r="H51" s="22">
        <v>350.0</v>
      </c>
      <c r="I51" s="1">
        <v>174.0</v>
      </c>
      <c r="J51" s="16">
        <v>176.0</v>
      </c>
    </row>
    <row r="52" ht="14.25" customHeight="1">
      <c r="B52" s="1">
        <v>2.0</v>
      </c>
      <c r="C52" s="1">
        <v>62.0</v>
      </c>
      <c r="D52" s="1">
        <v>2.0</v>
      </c>
      <c r="E52" s="4">
        <v>238.0</v>
      </c>
      <c r="F52" s="2">
        <v>238.0</v>
      </c>
      <c r="G52" s="13">
        <v>350.0</v>
      </c>
      <c r="H52" s="22">
        <v>350.0</v>
      </c>
      <c r="I52" s="1">
        <v>169.0</v>
      </c>
      <c r="J52" s="1">
        <v>169.0</v>
      </c>
    </row>
    <row r="53" ht="14.25" customHeight="1">
      <c r="B53" s="1">
        <v>2.0</v>
      </c>
      <c r="C53" s="1">
        <v>64.0</v>
      </c>
      <c r="D53" s="1">
        <v>2.0</v>
      </c>
      <c r="E53" s="4">
        <v>238.0</v>
      </c>
      <c r="F53" s="2">
        <v>238.0</v>
      </c>
      <c r="G53" s="13">
        <v>350.0</v>
      </c>
      <c r="H53" s="15">
        <v>354.0</v>
      </c>
      <c r="I53" s="1">
        <v>172.0</v>
      </c>
      <c r="J53" s="8">
        <v>180.0</v>
      </c>
      <c r="L53" s="7"/>
    </row>
    <row r="54" ht="14.25" customHeight="1">
      <c r="B54" s="1">
        <v>2.0</v>
      </c>
      <c r="C54" s="1">
        <v>50.0</v>
      </c>
      <c r="D54" s="1">
        <v>2.0</v>
      </c>
      <c r="E54" s="1">
        <v>238.0</v>
      </c>
      <c r="F54" s="2">
        <v>238.0</v>
      </c>
      <c r="G54" s="23">
        <v>352.0</v>
      </c>
      <c r="H54" s="14">
        <v>358.0</v>
      </c>
      <c r="I54" s="8">
        <v>180.0</v>
      </c>
      <c r="J54" s="8">
        <v>180.0</v>
      </c>
    </row>
    <row r="55" ht="14.25" customHeight="1">
      <c r="B55" s="1">
        <v>2.0</v>
      </c>
      <c r="C55" s="1">
        <v>44.0</v>
      </c>
      <c r="D55" s="1">
        <v>2.0</v>
      </c>
      <c r="E55" s="12">
        <v>234.0</v>
      </c>
      <c r="F55" s="2">
        <v>238.0</v>
      </c>
      <c r="G55" s="3">
        <v>354.0</v>
      </c>
      <c r="H55" s="4">
        <v>356.0</v>
      </c>
      <c r="I55" s="1">
        <v>172.0</v>
      </c>
      <c r="J55" s="1">
        <v>174.0</v>
      </c>
      <c r="L55" s="7"/>
    </row>
    <row r="56" ht="14.25" customHeight="1">
      <c r="B56" s="1">
        <v>2.0</v>
      </c>
      <c r="C56" s="1">
        <v>59.0</v>
      </c>
      <c r="D56" s="1">
        <v>2.0</v>
      </c>
      <c r="E56" s="1">
        <v>238.0</v>
      </c>
      <c r="F56" s="2">
        <v>238.0</v>
      </c>
      <c r="G56" s="24">
        <v>356.0</v>
      </c>
      <c r="H56" s="14">
        <v>358.0</v>
      </c>
      <c r="I56" s="16">
        <v>176.0</v>
      </c>
      <c r="J56" s="12">
        <v>182.0</v>
      </c>
    </row>
    <row r="57" ht="14.25" customHeight="1">
      <c r="B57" s="1">
        <v>2.0</v>
      </c>
      <c r="C57" s="1">
        <v>38.0</v>
      </c>
      <c r="D57" s="1">
        <v>2.0</v>
      </c>
      <c r="E57" s="12">
        <v>234.0</v>
      </c>
      <c r="F57" s="2">
        <v>238.0</v>
      </c>
      <c r="G57" s="14">
        <v>358.0</v>
      </c>
      <c r="H57" s="14">
        <v>358.0</v>
      </c>
      <c r="I57" s="16">
        <v>176.0</v>
      </c>
      <c r="J57" s="8">
        <v>180.0</v>
      </c>
    </row>
    <row r="58" ht="14.25" customHeight="1">
      <c r="B58" s="1">
        <v>2.0</v>
      </c>
      <c r="C58" s="1">
        <v>43.0</v>
      </c>
      <c r="D58" s="1">
        <v>2.0</v>
      </c>
      <c r="E58" s="12">
        <v>234.0</v>
      </c>
      <c r="F58" s="2">
        <v>238.0</v>
      </c>
      <c r="G58" s="14">
        <v>358.0</v>
      </c>
      <c r="H58" s="10">
        <v>360.0</v>
      </c>
      <c r="I58" s="5">
        <v>178.0</v>
      </c>
      <c r="J58" s="1">
        <v>178.0</v>
      </c>
    </row>
    <row r="59" ht="14.25" customHeight="1">
      <c r="B59" s="1">
        <v>2.0</v>
      </c>
      <c r="C59" s="1">
        <v>56.0</v>
      </c>
      <c r="D59" s="1">
        <v>2.0</v>
      </c>
      <c r="E59" s="1">
        <v>238.0</v>
      </c>
      <c r="F59" s="2">
        <v>238.0</v>
      </c>
      <c r="G59" s="14">
        <v>358.0</v>
      </c>
      <c r="H59" s="25">
        <v>366.0</v>
      </c>
      <c r="I59" s="16">
        <v>176.0</v>
      </c>
      <c r="J59" s="1">
        <v>178.0</v>
      </c>
    </row>
    <row r="60" ht="14.25" customHeight="1">
      <c r="B60" s="1">
        <v>2.0</v>
      </c>
      <c r="C60" s="1">
        <v>36.0</v>
      </c>
      <c r="D60" s="1"/>
      <c r="E60" s="12">
        <v>234.0</v>
      </c>
      <c r="F60" s="2">
        <v>238.0</v>
      </c>
      <c r="G60" s="13">
        <v>350.0</v>
      </c>
      <c r="H60" s="18">
        <v>368.0</v>
      </c>
      <c r="I60" s="1">
        <v>169.0</v>
      </c>
      <c r="J60" s="1">
        <v>186.0</v>
      </c>
    </row>
    <row r="61" ht="14.25" customHeight="1">
      <c r="B61" s="1">
        <v>2.0</v>
      </c>
      <c r="C61" s="1">
        <v>33.0</v>
      </c>
      <c r="D61" s="1"/>
      <c r="E61" s="12">
        <v>234.0</v>
      </c>
      <c r="F61" s="2">
        <v>238.0</v>
      </c>
      <c r="G61" s="23">
        <v>352.0</v>
      </c>
      <c r="H61" s="17">
        <v>362.0</v>
      </c>
      <c r="I61" s="16">
        <v>176.0</v>
      </c>
      <c r="J61" s="16">
        <v>176.0</v>
      </c>
    </row>
    <row r="62" ht="14.25" customHeight="1">
      <c r="B62" s="1">
        <v>2.0</v>
      </c>
      <c r="C62" s="1">
        <v>35.0</v>
      </c>
      <c r="D62" s="1"/>
      <c r="E62" s="1">
        <v>238.0</v>
      </c>
      <c r="F62" s="2">
        <v>238.0</v>
      </c>
      <c r="G62" s="3">
        <v>354.0</v>
      </c>
      <c r="H62" s="14">
        <v>358.0</v>
      </c>
      <c r="I62" s="1">
        <v>174.0</v>
      </c>
      <c r="J62" s="8">
        <v>180.0</v>
      </c>
    </row>
    <row r="63" ht="14.25" customHeight="1">
      <c r="B63" s="1">
        <v>2.0</v>
      </c>
      <c r="C63" s="1">
        <v>37.0</v>
      </c>
      <c r="D63" s="1"/>
      <c r="E63" s="1">
        <v>238.0</v>
      </c>
      <c r="F63" s="2">
        <v>238.0</v>
      </c>
      <c r="G63" s="3">
        <v>354.0</v>
      </c>
      <c r="H63" s="14">
        <v>358.0</v>
      </c>
      <c r="I63" s="8">
        <v>180.0</v>
      </c>
      <c r="J63" s="8">
        <v>180.0</v>
      </c>
      <c r="L63" s="7"/>
    </row>
    <row r="64" ht="14.25" customHeight="1">
      <c r="B64" s="1">
        <v>2.0</v>
      </c>
      <c r="C64" s="1">
        <v>34.0</v>
      </c>
      <c r="D64" s="1"/>
      <c r="E64" s="1">
        <v>238.0</v>
      </c>
      <c r="F64" s="2">
        <v>238.0</v>
      </c>
      <c r="G64" s="24">
        <v>356.0</v>
      </c>
      <c r="H64" s="20">
        <v>364.0</v>
      </c>
      <c r="I64" s="1">
        <v>169.0</v>
      </c>
      <c r="J64" s="6">
        <v>184.0</v>
      </c>
    </row>
    <row r="65" ht="14.25" customHeight="1">
      <c r="B65" s="1" t="s">
        <v>0</v>
      </c>
      <c r="C65" s="1" t="s">
        <v>1</v>
      </c>
      <c r="D65" s="1" t="s">
        <v>2</v>
      </c>
      <c r="E65" s="26" t="s">
        <v>3</v>
      </c>
      <c r="F65" s="26" t="s">
        <v>4</v>
      </c>
      <c r="G65" s="26" t="s">
        <v>5</v>
      </c>
      <c r="H65" s="27" t="s">
        <v>6</v>
      </c>
      <c r="I65" s="28" t="s">
        <v>7</v>
      </c>
      <c r="J65" s="1" t="s">
        <v>8</v>
      </c>
    </row>
    <row r="66" ht="14.25" customHeight="1"/>
    <row r="67" ht="14.25" customHeight="1"/>
    <row r="68" ht="14.25" customHeight="1">
      <c r="E68" s="7" t="s">
        <v>9</v>
      </c>
      <c r="F68" s="7" t="s">
        <v>10</v>
      </c>
      <c r="G68" s="29" t="s">
        <v>11</v>
      </c>
      <c r="H68" s="29" t="s">
        <v>12</v>
      </c>
      <c r="I68" s="29" t="s">
        <v>13</v>
      </c>
      <c r="J68" s="29" t="s">
        <v>14</v>
      </c>
    </row>
    <row r="69" ht="14.25" customHeight="1"/>
    <row r="70" ht="14.25" customHeight="1"/>
    <row r="71" ht="14.25" customHeight="1"/>
    <row r="72" ht="14.25" customHeight="1"/>
    <row r="73" ht="14.25" customHeight="1">
      <c r="L73" s="7"/>
    </row>
    <row r="74" ht="14.25" customHeight="1">
      <c r="L74" s="7"/>
    </row>
    <row r="75" ht="14.25" customHeight="1">
      <c r="L75" s="7"/>
    </row>
    <row r="76" ht="14.25" customHeight="1">
      <c r="L76" s="7"/>
    </row>
    <row r="77" ht="14.25" customHeight="1">
      <c r="L77" s="7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J$65"/>
  <customSheetViews>
    <customSheetView guid="{25524AF8-07BB-429D-9F19-9CDEBC052CE5}" filter="1" showAutoFilter="1">
      <autoFilter ref="$B$2:$J$66"/>
    </customSheetView>
    <customSheetView guid="{1D3361A3-FD18-4045-92E5-4D3D5F0960D1}" filter="1" showAutoFilter="1">
      <autoFilter ref="$B$2:$J$66">
        <sortState ref="B2:J66">
          <sortCondition ref="C2:C66"/>
        </sortState>
      </autoFilter>
    </customSheetView>
    <customSheetView guid="{93243D25-D7C9-42EF-B1C9-65B068752C7D}" filter="1" showAutoFilter="1">
      <autoFilter ref="$B$1:$J$65"/>
    </customSheetView>
    <customSheetView guid="{78CDA4D2-4C2F-4396-9B24-4BDEF51EB10D}" filter="1" showAutoFilter="1">
      <autoFilter ref="$B$1:$J$65"/>
    </customSheetView>
    <customSheetView guid="{5673BCE2-E563-4875-8868-D2B2F69B9F9E}" filter="1" showAutoFilter="1">
      <autoFilter ref="$B$1:$J$65"/>
    </customSheetView>
  </customSheetViews>
  <mergeCells count="1">
    <mergeCell ref="L12:L3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10" width="11.13"/>
    <col customWidth="1" min="11" max="11" width="20.25"/>
    <col customWidth="1" min="12" max="26" width="11.13"/>
  </cols>
  <sheetData>
    <row r="1">
      <c r="A1" s="30" t="s">
        <v>15</v>
      </c>
      <c r="B1" s="31"/>
      <c r="C1" s="31"/>
      <c r="D1" s="31"/>
      <c r="E1" s="31"/>
      <c r="F1" s="32"/>
      <c r="G1" s="33" t="s">
        <v>16</v>
      </c>
      <c r="H1" s="31"/>
      <c r="I1" s="31"/>
      <c r="J1" s="31"/>
      <c r="K1" s="31"/>
      <c r="L1" s="34"/>
    </row>
    <row r="2">
      <c r="A2" s="35" t="s">
        <v>17</v>
      </c>
      <c r="B2" s="34"/>
      <c r="C2" s="35" t="s">
        <v>18</v>
      </c>
      <c r="D2" s="34"/>
      <c r="E2" s="35" t="s">
        <v>19</v>
      </c>
      <c r="F2" s="34"/>
      <c r="G2" s="35" t="s">
        <v>17</v>
      </c>
      <c r="H2" s="34"/>
      <c r="I2" s="35" t="s">
        <v>18</v>
      </c>
      <c r="J2" s="34"/>
      <c r="K2" s="35" t="s">
        <v>19</v>
      </c>
      <c r="L2" s="34"/>
    </row>
    <row r="3">
      <c r="A3" s="1">
        <v>238.0</v>
      </c>
      <c r="B3" s="36">
        <f>64/(2*32)</f>
        <v>1</v>
      </c>
      <c r="C3" s="36">
        <v>356.0</v>
      </c>
      <c r="D3" s="37">
        <f>51/(2*32)</f>
        <v>0.796875</v>
      </c>
      <c r="E3" s="36">
        <v>184.0</v>
      </c>
      <c r="F3" s="37">
        <f>30/(2*32)</f>
        <v>0.46875</v>
      </c>
      <c r="G3" s="38" t="s">
        <v>20</v>
      </c>
      <c r="H3" s="36">
        <v>1.0</v>
      </c>
      <c r="I3" s="36" t="s">
        <v>21</v>
      </c>
      <c r="J3" s="37">
        <f>7/32</f>
        <v>0.21875</v>
      </c>
      <c r="K3" s="36" t="s">
        <v>22</v>
      </c>
      <c r="L3" s="37">
        <f>11/32</f>
        <v>0.34375</v>
      </c>
    </row>
    <row r="4" ht="15.0" customHeight="1">
      <c r="A4" s="39"/>
      <c r="B4" s="39"/>
      <c r="C4" s="39">
        <v>360.0</v>
      </c>
      <c r="D4" s="40">
        <f>6/(32*2)</f>
        <v>0.09375</v>
      </c>
      <c r="E4" s="39">
        <v>178.0</v>
      </c>
      <c r="F4" s="40">
        <f>15/(2*32)</f>
        <v>0.234375</v>
      </c>
      <c r="G4" s="41"/>
      <c r="H4" s="39"/>
      <c r="I4" s="39" t="s">
        <v>23</v>
      </c>
      <c r="J4" s="40">
        <f>6/32</f>
        <v>0.1875</v>
      </c>
      <c r="K4" s="39" t="s">
        <v>24</v>
      </c>
      <c r="L4" s="40">
        <f>4/32</f>
        <v>0.125</v>
      </c>
      <c r="O4" s="7" t="s">
        <v>25</v>
      </c>
    </row>
    <row r="5" ht="15.0" customHeight="1">
      <c r="A5" s="36"/>
      <c r="B5" s="36"/>
      <c r="C5" s="36">
        <v>354.0</v>
      </c>
      <c r="D5" s="37">
        <f>7/(2*32)</f>
        <v>0.109375</v>
      </c>
      <c r="E5" s="36">
        <v>182.0</v>
      </c>
      <c r="F5" s="37">
        <f>7/(2*32)</f>
        <v>0.109375</v>
      </c>
      <c r="G5" s="36"/>
      <c r="H5" s="36"/>
      <c r="I5" s="36" t="s">
        <v>26</v>
      </c>
      <c r="J5" s="37">
        <f>19/32</f>
        <v>0.59375</v>
      </c>
      <c r="K5" s="36" t="s">
        <v>27</v>
      </c>
      <c r="L5" s="37">
        <f>9/32</f>
        <v>0.28125</v>
      </c>
      <c r="O5" s="7" t="s">
        <v>28</v>
      </c>
    </row>
    <row r="6">
      <c r="A6" s="39"/>
      <c r="B6" s="39"/>
      <c r="C6" s="39"/>
      <c r="D6" s="40">
        <f>SUM(D3:D5)</f>
        <v>1</v>
      </c>
      <c r="E6" s="38">
        <v>180.0</v>
      </c>
      <c r="F6" s="40">
        <f>12/(2*32)</f>
        <v>0.1875</v>
      </c>
      <c r="G6" s="38"/>
      <c r="H6" s="39"/>
      <c r="I6" s="39"/>
      <c r="J6" s="40">
        <f>SUM(J3:J5)</f>
        <v>1</v>
      </c>
      <c r="K6" s="39" t="s">
        <v>29</v>
      </c>
      <c r="L6" s="40">
        <f>3/32</f>
        <v>0.09375</v>
      </c>
    </row>
    <row r="7">
      <c r="A7" s="36"/>
      <c r="B7" s="36"/>
      <c r="C7" s="36"/>
      <c r="D7" s="36"/>
      <c r="E7" s="41"/>
      <c r="F7" s="37">
        <f>SUM(F3:F6)</f>
        <v>1</v>
      </c>
      <c r="G7" s="41"/>
      <c r="H7" s="36"/>
      <c r="I7" s="36"/>
      <c r="J7" s="36"/>
      <c r="K7" s="36" t="s">
        <v>30</v>
      </c>
      <c r="L7" s="37">
        <f>2/32</f>
        <v>0.0625</v>
      </c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 t="s">
        <v>31</v>
      </c>
      <c r="L8" s="40">
        <f t="shared" ref="L8:L10" si="1">1/32</f>
        <v>0.03125</v>
      </c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 t="s">
        <v>32</v>
      </c>
      <c r="L9" s="37">
        <f t="shared" si="1"/>
        <v>0.03125</v>
      </c>
    </row>
    <row r="10">
      <c r="A10" s="39"/>
      <c r="B10" s="39"/>
      <c r="C10" s="42" t="s">
        <v>33</v>
      </c>
      <c r="D10" s="43"/>
      <c r="E10" s="44"/>
      <c r="F10" s="39"/>
      <c r="G10" s="39"/>
      <c r="H10" s="42" t="s">
        <v>34</v>
      </c>
      <c r="I10" s="43"/>
      <c r="J10" s="44"/>
      <c r="K10" s="39" t="s">
        <v>35</v>
      </c>
      <c r="L10" s="40">
        <f t="shared" si="1"/>
        <v>0.03125</v>
      </c>
    </row>
    <row r="11" ht="15.0" customHeight="1">
      <c r="A11" s="36"/>
      <c r="B11" s="36"/>
      <c r="C11" s="45"/>
      <c r="E11" s="46"/>
      <c r="F11" s="36"/>
      <c r="G11" s="36"/>
      <c r="H11" s="45"/>
      <c r="J11" s="46"/>
      <c r="K11" s="36"/>
      <c r="L11" s="37">
        <f>SUM(L3:L10)</f>
        <v>1</v>
      </c>
      <c r="O11" s="7" t="s">
        <v>36</v>
      </c>
    </row>
    <row r="12" ht="15.0" customHeight="1">
      <c r="A12" s="39"/>
      <c r="B12" s="39"/>
      <c r="C12" s="45"/>
      <c r="E12" s="46"/>
      <c r="F12" s="39"/>
      <c r="G12" s="39"/>
      <c r="H12" s="45"/>
      <c r="J12" s="46"/>
      <c r="K12" s="39"/>
      <c r="L12" s="39"/>
      <c r="O12" s="47" t="s">
        <v>37</v>
      </c>
      <c r="P12" s="7">
        <v>1.0</v>
      </c>
    </row>
    <row r="13">
      <c r="A13" s="36"/>
      <c r="B13" s="36"/>
      <c r="C13" s="45"/>
      <c r="E13" s="46"/>
      <c r="F13" s="36"/>
      <c r="G13" s="36"/>
      <c r="H13" s="45"/>
      <c r="J13" s="46"/>
      <c r="K13" s="36"/>
      <c r="L13" s="36"/>
      <c r="O13" s="47"/>
    </row>
    <row r="14" ht="15.0" customHeight="1">
      <c r="A14" s="39"/>
      <c r="B14" s="39"/>
      <c r="C14" s="48"/>
      <c r="D14" s="49"/>
      <c r="E14" s="50"/>
      <c r="F14" s="39"/>
      <c r="G14" s="39"/>
      <c r="H14" s="48"/>
      <c r="I14" s="49"/>
      <c r="J14" s="50"/>
      <c r="K14" s="39"/>
      <c r="L14" s="39"/>
      <c r="O14" s="47" t="s">
        <v>18</v>
      </c>
      <c r="P14" s="7">
        <v>3.0</v>
      </c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O15" s="47"/>
    </row>
    <row r="16" ht="15.0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O16" s="51" t="s">
        <v>19</v>
      </c>
      <c r="P16" s="7">
        <v>4.0</v>
      </c>
    </row>
    <row r="17" ht="15.0" customHeight="1">
      <c r="A17" s="52" t="s">
        <v>38</v>
      </c>
      <c r="B17" s="31"/>
      <c r="C17" s="31"/>
      <c r="D17" s="31"/>
      <c r="E17" s="31"/>
      <c r="F17" s="34"/>
      <c r="G17" s="53" t="s">
        <v>39</v>
      </c>
      <c r="H17" s="31"/>
      <c r="I17" s="31"/>
      <c r="J17" s="31"/>
      <c r="K17" s="31"/>
      <c r="L17" s="34"/>
    </row>
    <row r="18">
      <c r="A18" s="54" t="s">
        <v>17</v>
      </c>
      <c r="B18" s="34"/>
      <c r="C18" s="54" t="s">
        <v>18</v>
      </c>
      <c r="D18" s="34"/>
      <c r="E18" s="54" t="s">
        <v>19</v>
      </c>
      <c r="F18" s="34"/>
      <c r="G18" s="54" t="s">
        <v>17</v>
      </c>
      <c r="H18" s="34"/>
      <c r="I18" s="54" t="s">
        <v>18</v>
      </c>
      <c r="J18" s="34"/>
      <c r="K18" s="54" t="s">
        <v>19</v>
      </c>
      <c r="L18" s="34"/>
    </row>
    <row r="19">
      <c r="A19" s="38" t="s">
        <v>20</v>
      </c>
      <c r="B19" s="36">
        <f>B3^2</f>
        <v>1</v>
      </c>
      <c r="C19" s="36" t="s">
        <v>21</v>
      </c>
      <c r="D19" s="37">
        <f>D5*D3*2</f>
        <v>0.1743164063</v>
      </c>
      <c r="E19" s="36" t="s">
        <v>22</v>
      </c>
      <c r="F19" s="37">
        <f>F4*F3*2</f>
        <v>0.2197265625</v>
      </c>
      <c r="G19" s="38" t="s">
        <v>20</v>
      </c>
      <c r="H19" s="36">
        <v>1.0</v>
      </c>
      <c r="I19" s="36" t="s">
        <v>21</v>
      </c>
      <c r="J19" s="37">
        <f>7/32</f>
        <v>0.21875</v>
      </c>
      <c r="K19" s="36" t="s">
        <v>22</v>
      </c>
      <c r="L19" s="37">
        <f>11/32</f>
        <v>0.34375</v>
      </c>
    </row>
    <row r="20">
      <c r="A20" s="39"/>
      <c r="B20" s="39"/>
      <c r="C20" s="39" t="s">
        <v>23</v>
      </c>
      <c r="D20" s="40">
        <f>D3*D4*2</f>
        <v>0.1494140625</v>
      </c>
      <c r="E20" s="55" t="s">
        <v>24</v>
      </c>
      <c r="F20" s="56">
        <f>F3^2</f>
        <v>0.2197265625</v>
      </c>
      <c r="G20" s="39"/>
      <c r="H20" s="39"/>
      <c r="I20" s="39" t="s">
        <v>23</v>
      </c>
      <c r="J20" s="40">
        <f>6/32</f>
        <v>0.1875</v>
      </c>
      <c r="K20" s="39" t="s">
        <v>24</v>
      </c>
      <c r="L20" s="40">
        <f>4/32</f>
        <v>0.125</v>
      </c>
    </row>
    <row r="21" ht="15.0" customHeight="1">
      <c r="A21" s="36"/>
      <c r="B21" s="36"/>
      <c r="C21" s="36" t="s">
        <v>26</v>
      </c>
      <c r="D21" s="37">
        <f>D3^2</f>
        <v>0.6350097656</v>
      </c>
      <c r="E21" s="36" t="s">
        <v>27</v>
      </c>
      <c r="F21" s="37">
        <f>F6*F3*2</f>
        <v>0.17578125</v>
      </c>
      <c r="G21" s="36"/>
      <c r="H21" s="36"/>
      <c r="I21" s="36" t="s">
        <v>26</v>
      </c>
      <c r="J21" s="37">
        <f>19/32</f>
        <v>0.59375</v>
      </c>
      <c r="K21" s="36" t="s">
        <v>27</v>
      </c>
      <c r="L21" s="37">
        <f>9/32</f>
        <v>0.28125</v>
      </c>
      <c r="O21" s="57"/>
      <c r="P21" s="58"/>
      <c r="Q21" s="58"/>
      <c r="R21" s="58"/>
      <c r="S21" s="58"/>
      <c r="T21" s="59"/>
    </row>
    <row r="22" ht="15.75" customHeight="1">
      <c r="A22" s="39"/>
      <c r="B22" s="39"/>
      <c r="C22" s="39"/>
      <c r="D22" s="39"/>
      <c r="E22" s="39" t="s">
        <v>29</v>
      </c>
      <c r="F22" s="40">
        <f>F4*F5*2</f>
        <v>0.05126953125</v>
      </c>
      <c r="G22" s="39"/>
      <c r="H22" s="39"/>
      <c r="I22" s="39"/>
      <c r="J22" s="39"/>
      <c r="K22" s="39" t="s">
        <v>29</v>
      </c>
      <c r="L22" s="40">
        <f>3/32</f>
        <v>0.09375</v>
      </c>
      <c r="N22" s="60"/>
      <c r="O22" s="60" t="s">
        <v>40</v>
      </c>
      <c r="P22" s="61"/>
      <c r="Q22" s="62"/>
      <c r="R22" s="59"/>
      <c r="S22" s="62"/>
      <c r="T22" s="59"/>
    </row>
    <row r="23" ht="15.75" customHeight="1">
      <c r="A23" s="63" t="s">
        <v>41</v>
      </c>
      <c r="B23" s="43"/>
      <c r="C23" s="44"/>
      <c r="D23" s="36"/>
      <c r="E23" s="64" t="s">
        <v>30</v>
      </c>
      <c r="F23" s="37">
        <f>F5*F3*2</f>
        <v>0.1025390625</v>
      </c>
      <c r="G23" s="65" t="s">
        <v>42</v>
      </c>
      <c r="H23" s="43"/>
      <c r="I23" s="44"/>
      <c r="J23" s="36"/>
      <c r="K23" s="36" t="s">
        <v>30</v>
      </c>
      <c r="L23" s="37">
        <f>2/32</f>
        <v>0.0625</v>
      </c>
      <c r="N23" s="60" t="s">
        <v>17</v>
      </c>
      <c r="O23" s="66">
        <v>1.0</v>
      </c>
      <c r="P23" s="67"/>
      <c r="Q23" s="67"/>
      <c r="R23" s="67"/>
      <c r="S23" s="67"/>
      <c r="T23" s="67"/>
    </row>
    <row r="24" ht="15.75" customHeight="1">
      <c r="A24" s="45"/>
      <c r="C24" s="46"/>
      <c r="D24" s="39"/>
      <c r="E24" s="55" t="s">
        <v>31</v>
      </c>
      <c r="F24" s="56">
        <f>F5^2</f>
        <v>0.01196289063</v>
      </c>
      <c r="G24" s="45"/>
      <c r="I24" s="46"/>
      <c r="J24" s="39"/>
      <c r="K24" s="39" t="s">
        <v>31</v>
      </c>
      <c r="L24" s="40">
        <f t="shared" ref="L24:L26" si="2">1/32</f>
        <v>0.03125</v>
      </c>
      <c r="N24" s="60" t="s">
        <v>18</v>
      </c>
      <c r="O24" s="68">
        <f>SUMSQ(D3:D5)</f>
        <v>0.6557617188</v>
      </c>
      <c r="P24" s="67"/>
      <c r="Q24" s="67"/>
      <c r="R24" s="67"/>
      <c r="S24" s="67"/>
      <c r="T24" s="67"/>
    </row>
    <row r="25" ht="15.75" customHeight="1">
      <c r="A25" s="48"/>
      <c r="B25" s="49"/>
      <c r="C25" s="50"/>
      <c r="D25" s="36"/>
      <c r="E25" s="36" t="s">
        <v>32</v>
      </c>
      <c r="F25" s="37">
        <f>F4*F6*2</f>
        <v>0.087890625</v>
      </c>
      <c r="G25" s="45"/>
      <c r="I25" s="46"/>
      <c r="J25" s="36"/>
      <c r="K25" s="36" t="s">
        <v>32</v>
      </c>
      <c r="L25" s="37">
        <f t="shared" si="2"/>
        <v>0.03125</v>
      </c>
      <c r="N25" s="60" t="s">
        <v>19</v>
      </c>
      <c r="O25" s="68">
        <f>SUMSQ(F3:F6)</f>
        <v>0.3217773438</v>
      </c>
      <c r="P25" s="67"/>
      <c r="Q25" s="67"/>
      <c r="R25" s="67"/>
      <c r="S25" s="67"/>
      <c r="T25" s="67"/>
    </row>
    <row r="26" ht="15.75" customHeight="1">
      <c r="A26" s="39"/>
      <c r="B26" s="39"/>
      <c r="C26" s="39"/>
      <c r="D26" s="39"/>
      <c r="E26" s="55" t="s">
        <v>35</v>
      </c>
      <c r="F26" s="56">
        <f>F6^2</f>
        <v>0.03515625</v>
      </c>
      <c r="G26" s="48"/>
      <c r="H26" s="49"/>
      <c r="I26" s="50"/>
      <c r="J26" s="39"/>
      <c r="K26" s="39" t="s">
        <v>35</v>
      </c>
      <c r="L26" s="40">
        <f t="shared" si="2"/>
        <v>0.03125</v>
      </c>
      <c r="O26" s="67"/>
      <c r="P26" s="67"/>
      <c r="Q26" s="67"/>
      <c r="R26" s="67"/>
      <c r="S26" s="67"/>
      <c r="T26" s="67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O27" s="67"/>
      <c r="P27" s="67"/>
      <c r="Q27" s="67"/>
      <c r="R27" s="67"/>
      <c r="S27" s="67"/>
      <c r="T27" s="67"/>
    </row>
    <row r="28" ht="15.0" customHeight="1">
      <c r="A28" s="69" t="s">
        <v>43</v>
      </c>
      <c r="B28" s="31"/>
      <c r="C28" s="31"/>
      <c r="D28" s="31"/>
      <c r="E28" s="31"/>
      <c r="F28" s="34"/>
      <c r="G28" s="70" t="s">
        <v>44</v>
      </c>
      <c r="H28" s="31"/>
      <c r="I28" s="31"/>
      <c r="J28" s="31"/>
      <c r="K28" s="31"/>
      <c r="L28" s="34"/>
    </row>
    <row r="29" ht="15.75" customHeight="1">
      <c r="A29" s="54" t="s">
        <v>17</v>
      </c>
      <c r="B29" s="34"/>
      <c r="C29" s="54" t="s">
        <v>18</v>
      </c>
      <c r="D29" s="34"/>
      <c r="E29" s="54" t="s">
        <v>19</v>
      </c>
      <c r="F29" s="34"/>
      <c r="G29" s="54" t="s">
        <v>17</v>
      </c>
      <c r="H29" s="34"/>
      <c r="I29" s="54" t="s">
        <v>18</v>
      </c>
      <c r="J29" s="34"/>
      <c r="K29" s="54" t="s">
        <v>19</v>
      </c>
      <c r="L29" s="34"/>
    </row>
    <row r="30" ht="15.75" customHeight="1">
      <c r="A30" s="36" t="s">
        <v>45</v>
      </c>
      <c r="B30" s="36">
        <v>0.0</v>
      </c>
      <c r="C30" s="36" t="s">
        <v>45</v>
      </c>
      <c r="D30" s="37">
        <f>(J19+J20)</f>
        <v>0.40625</v>
      </c>
      <c r="E30" s="36" t="s">
        <v>45</v>
      </c>
      <c r="F30" s="37">
        <f>(L19+L21+L22+L23+L25)</f>
        <v>0.8125</v>
      </c>
      <c r="G30" s="36" t="s">
        <v>46</v>
      </c>
      <c r="H30" s="71">
        <v>1.0</v>
      </c>
      <c r="I30" s="36" t="s">
        <v>46</v>
      </c>
      <c r="J30" s="37">
        <f>(D31-D30)/D31</f>
        <v>-0.180141844</v>
      </c>
      <c r="K30" s="36" t="s">
        <v>46</v>
      </c>
      <c r="L30" s="37">
        <f>(F31-F30)/F31</f>
        <v>-0.1979841613</v>
      </c>
    </row>
    <row r="31" ht="15.75" customHeight="1">
      <c r="A31" s="39" t="s">
        <v>47</v>
      </c>
      <c r="B31" s="72">
        <v>0.0</v>
      </c>
      <c r="C31" s="39" t="s">
        <v>47</v>
      </c>
      <c r="D31" s="40">
        <f>1 - SUMSQ(D3:D5)</f>
        <v>0.3442382813</v>
      </c>
      <c r="E31" s="39" t="s">
        <v>47</v>
      </c>
      <c r="F31" s="40">
        <f>1-SUMSQ(F3:F6)</f>
        <v>0.6782226563</v>
      </c>
      <c r="G31" s="39"/>
      <c r="H31" s="39"/>
      <c r="I31" s="39"/>
      <c r="J31" s="39"/>
      <c r="K31" s="39"/>
      <c r="L31" s="39"/>
    </row>
    <row r="32" ht="15.75" customHeight="1">
      <c r="A32" s="36"/>
      <c r="B32" s="36"/>
      <c r="C32" s="36"/>
      <c r="D32" s="36"/>
      <c r="E32" s="36"/>
      <c r="F32" s="36"/>
      <c r="G32" s="63" t="s">
        <v>48</v>
      </c>
      <c r="H32" s="44"/>
      <c r="I32" s="63" t="s">
        <v>49</v>
      </c>
      <c r="J32" s="44"/>
      <c r="K32" s="63" t="s">
        <v>50</v>
      </c>
      <c r="L32" s="44"/>
    </row>
    <row r="33" ht="15.75" customHeight="1">
      <c r="A33" s="39"/>
      <c r="B33" s="39"/>
      <c r="C33" s="39"/>
      <c r="D33" s="39"/>
      <c r="E33" s="39"/>
      <c r="F33" s="39"/>
      <c r="G33" s="45"/>
      <c r="H33" s="46"/>
      <c r="I33" s="45"/>
      <c r="J33" s="46"/>
      <c r="K33" s="45"/>
      <c r="L33" s="46"/>
    </row>
    <row r="34" ht="15.75" customHeight="1">
      <c r="A34" s="36"/>
      <c r="B34" s="36"/>
      <c r="C34" s="36"/>
      <c r="D34" s="36"/>
      <c r="E34" s="36"/>
      <c r="F34" s="36"/>
      <c r="G34" s="48"/>
      <c r="H34" s="50"/>
      <c r="I34" s="48"/>
      <c r="J34" s="50"/>
      <c r="K34" s="48"/>
      <c r="L34" s="50"/>
    </row>
    <row r="35" ht="15.75" customHeight="1">
      <c r="A35" s="42" t="s">
        <v>51</v>
      </c>
      <c r="B35" s="44"/>
      <c r="C35" s="39"/>
      <c r="D35" s="39"/>
      <c r="E35" s="39"/>
      <c r="F35" s="39"/>
      <c r="G35" s="73" t="s">
        <v>52</v>
      </c>
      <c r="H35" s="43"/>
      <c r="I35" s="44"/>
      <c r="J35" s="39"/>
      <c r="K35" s="39"/>
      <c r="L35" s="39"/>
    </row>
    <row r="36" ht="15.75" customHeight="1">
      <c r="A36" s="48"/>
      <c r="B36" s="50"/>
      <c r="C36" s="36"/>
      <c r="D36" s="36"/>
      <c r="E36" s="36"/>
      <c r="F36" s="36"/>
      <c r="G36" s="45"/>
      <c r="I36" s="46"/>
      <c r="J36" s="36"/>
      <c r="K36" s="36"/>
      <c r="L36" s="36"/>
    </row>
    <row r="37" ht="15.75" customHeight="1">
      <c r="A37" s="42" t="s">
        <v>53</v>
      </c>
      <c r="B37" s="44"/>
      <c r="C37" s="39"/>
      <c r="D37" s="39"/>
      <c r="E37" s="39"/>
      <c r="F37" s="39"/>
      <c r="G37" s="45"/>
      <c r="I37" s="46"/>
      <c r="J37" s="39"/>
      <c r="K37" s="39"/>
      <c r="L37" s="39"/>
    </row>
    <row r="38" ht="15.75" customHeight="1">
      <c r="A38" s="48"/>
      <c r="B38" s="50"/>
      <c r="C38" s="36"/>
      <c r="D38" s="36"/>
      <c r="E38" s="36"/>
      <c r="F38" s="36"/>
      <c r="G38" s="48"/>
      <c r="H38" s="49"/>
      <c r="I38" s="50"/>
      <c r="J38" s="36"/>
      <c r="K38" s="36"/>
      <c r="L38" s="36"/>
    </row>
    <row r="39" ht="15.0" customHeight="1">
      <c r="A39" s="53"/>
      <c r="B39" s="31"/>
      <c r="C39" s="31"/>
      <c r="D39" s="31"/>
      <c r="E39" s="31"/>
      <c r="F39" s="34"/>
      <c r="G39" s="74"/>
      <c r="H39" s="31"/>
      <c r="I39" s="31"/>
      <c r="J39" s="31"/>
      <c r="K39" s="31"/>
      <c r="L39" s="34"/>
    </row>
    <row r="40" ht="15.75" customHeight="1">
      <c r="A40" s="54" t="s">
        <v>17</v>
      </c>
      <c r="B40" s="34"/>
      <c r="C40" s="54" t="s">
        <v>18</v>
      </c>
      <c r="D40" s="34"/>
      <c r="E40" s="54" t="s">
        <v>19</v>
      </c>
      <c r="F40" s="34"/>
      <c r="G40" s="54" t="s">
        <v>17</v>
      </c>
      <c r="H40" s="34"/>
      <c r="I40" s="54" t="s">
        <v>18</v>
      </c>
      <c r="J40" s="34"/>
      <c r="K40" s="54" t="s">
        <v>19</v>
      </c>
      <c r="L40" s="34"/>
    </row>
    <row r="41" ht="15.75" customHeight="1">
      <c r="A41" s="36" t="s">
        <v>54</v>
      </c>
      <c r="B41" s="36"/>
      <c r="C41" s="36" t="s">
        <v>54</v>
      </c>
      <c r="D41" s="36"/>
      <c r="E41" s="36" t="s">
        <v>54</v>
      </c>
      <c r="F41" s="36"/>
      <c r="G41" s="36" t="s">
        <v>55</v>
      </c>
      <c r="H41" s="36"/>
      <c r="I41" s="36" t="s">
        <v>55</v>
      </c>
      <c r="J41" s="36"/>
      <c r="K41" s="36" t="s">
        <v>55</v>
      </c>
      <c r="L41" s="36"/>
    </row>
    <row r="42" ht="15.75" customHeight="1">
      <c r="A42" s="39" t="s">
        <v>56</v>
      </c>
      <c r="B42" s="39"/>
      <c r="C42" s="39" t="s">
        <v>56</v>
      </c>
      <c r="D42" s="39"/>
      <c r="E42" s="39" t="s">
        <v>56</v>
      </c>
      <c r="F42" s="39"/>
      <c r="G42" s="39" t="s">
        <v>57</v>
      </c>
      <c r="H42" s="39"/>
      <c r="I42" s="39" t="s">
        <v>57</v>
      </c>
      <c r="J42" s="39"/>
      <c r="K42" s="39" t="s">
        <v>57</v>
      </c>
      <c r="L42" s="39"/>
    </row>
    <row r="43" ht="15.75" customHeight="1">
      <c r="A43" s="36" t="s">
        <v>58</v>
      </c>
      <c r="B43" s="36" t="str">
        <f>#REF!</f>
        <v>#REF!</v>
      </c>
      <c r="C43" s="36"/>
      <c r="D43" s="36"/>
      <c r="E43" s="36"/>
      <c r="F43" s="36"/>
      <c r="G43" s="36" t="s">
        <v>59</v>
      </c>
      <c r="H43" s="36"/>
      <c r="I43" s="36" t="s">
        <v>59</v>
      </c>
      <c r="J43" s="36"/>
      <c r="K43" s="36" t="s">
        <v>59</v>
      </c>
      <c r="L43" s="36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ht="15.75" customHeight="1">
      <c r="A47" s="65" t="s">
        <v>60</v>
      </c>
      <c r="B47" s="44"/>
      <c r="C47" s="65" t="s">
        <v>61</v>
      </c>
      <c r="D47" s="44"/>
      <c r="E47" s="65" t="s">
        <v>62</v>
      </c>
      <c r="F47" s="44"/>
      <c r="G47" s="36"/>
      <c r="H47" s="36"/>
      <c r="I47" s="36"/>
      <c r="J47" s="36"/>
      <c r="K47" s="36"/>
      <c r="L47" s="36"/>
    </row>
    <row r="48" ht="15.75" customHeight="1">
      <c r="A48" s="45"/>
      <c r="B48" s="46"/>
      <c r="C48" s="45"/>
      <c r="D48" s="46"/>
      <c r="E48" s="45"/>
      <c r="F48" s="46"/>
      <c r="G48" s="39"/>
      <c r="H48" s="39"/>
      <c r="I48" s="39"/>
      <c r="J48" s="39"/>
      <c r="K48" s="39"/>
      <c r="L48" s="39"/>
    </row>
    <row r="49" ht="15.75" customHeight="1">
      <c r="A49" s="48"/>
      <c r="B49" s="50"/>
      <c r="C49" s="48"/>
      <c r="D49" s="50"/>
      <c r="E49" s="48"/>
      <c r="F49" s="50"/>
      <c r="G49" s="36"/>
      <c r="H49" s="36"/>
      <c r="I49" s="36"/>
      <c r="J49" s="36"/>
      <c r="K49" s="36"/>
      <c r="L49" s="36"/>
    </row>
    <row r="50" ht="15.75" customHeight="1">
      <c r="A50" s="67"/>
    </row>
    <row r="51" ht="15.75" customHeight="1">
      <c r="A51" s="67"/>
    </row>
    <row r="52" ht="15.75" customHeight="1">
      <c r="A52" s="67"/>
    </row>
    <row r="53" ht="15.75" customHeight="1">
      <c r="A53" s="6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>
      <c r="A69" s="75" t="s">
        <v>63</v>
      </c>
    </row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1:F1"/>
    <mergeCell ref="G1:L1"/>
    <mergeCell ref="A2:B2"/>
    <mergeCell ref="E2:F2"/>
    <mergeCell ref="G2:H2"/>
    <mergeCell ref="I2:J2"/>
    <mergeCell ref="K2:L2"/>
    <mergeCell ref="I18:J18"/>
    <mergeCell ref="K18:L18"/>
    <mergeCell ref="O21:T21"/>
    <mergeCell ref="Q22:R22"/>
    <mergeCell ref="S22:T22"/>
    <mergeCell ref="C2:D2"/>
    <mergeCell ref="C10:E14"/>
    <mergeCell ref="H10:J14"/>
    <mergeCell ref="A17:F17"/>
    <mergeCell ref="G17:L17"/>
    <mergeCell ref="A18:B18"/>
    <mergeCell ref="C18:D18"/>
    <mergeCell ref="E18:F18"/>
    <mergeCell ref="G18:H18"/>
    <mergeCell ref="A23:C25"/>
    <mergeCell ref="G23:I26"/>
    <mergeCell ref="A28:F28"/>
    <mergeCell ref="G28:L28"/>
    <mergeCell ref="A29:B29"/>
    <mergeCell ref="K29:L29"/>
    <mergeCell ref="G40:H40"/>
    <mergeCell ref="I40:J40"/>
    <mergeCell ref="K40:L40"/>
    <mergeCell ref="G29:H29"/>
    <mergeCell ref="I29:J29"/>
    <mergeCell ref="G32:H34"/>
    <mergeCell ref="I32:J34"/>
    <mergeCell ref="K32:L34"/>
    <mergeCell ref="G35:I38"/>
    <mergeCell ref="G39:L39"/>
    <mergeCell ref="A40:B40"/>
    <mergeCell ref="A47:B49"/>
    <mergeCell ref="C47:D49"/>
    <mergeCell ref="E47:F49"/>
    <mergeCell ref="A69:A86"/>
    <mergeCell ref="C29:D29"/>
    <mergeCell ref="E29:F29"/>
    <mergeCell ref="A35:B36"/>
    <mergeCell ref="A37:B38"/>
    <mergeCell ref="A39:F39"/>
    <mergeCell ref="C40:D40"/>
    <mergeCell ref="E40:F40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13"/>
    <col customWidth="1" min="6" max="6" width="16.5"/>
    <col customWidth="1" min="7" max="10" width="11.13"/>
    <col customWidth="1" min="11" max="11" width="17.5"/>
    <col customWidth="1" min="12" max="15" width="11.13"/>
    <col customWidth="1" min="16" max="16" width="16.0"/>
    <col customWidth="1" min="17" max="26" width="11.13"/>
  </cols>
  <sheetData>
    <row r="1">
      <c r="A1" s="76" t="s">
        <v>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/>
    </row>
    <row r="2">
      <c r="A2" s="77"/>
      <c r="B2" s="78" t="s">
        <v>65</v>
      </c>
      <c r="C2" s="79"/>
      <c r="D2" s="79"/>
      <c r="E2" s="80"/>
      <c r="F2" s="78" t="s">
        <v>66</v>
      </c>
      <c r="G2" s="79"/>
      <c r="H2" s="79"/>
      <c r="I2" s="80"/>
      <c r="J2" s="78" t="s">
        <v>67</v>
      </c>
      <c r="K2" s="79"/>
      <c r="L2" s="79"/>
      <c r="M2" s="80"/>
      <c r="O2" s="60"/>
      <c r="P2" s="60" t="s">
        <v>40</v>
      </c>
    </row>
    <row r="3">
      <c r="A3" s="81" t="s">
        <v>68</v>
      </c>
      <c r="B3" s="82" t="s">
        <v>69</v>
      </c>
      <c r="C3" s="34"/>
      <c r="D3" s="83">
        <v>0.828125</v>
      </c>
      <c r="E3" s="34"/>
      <c r="F3" s="82" t="s">
        <v>70</v>
      </c>
      <c r="G3" s="34"/>
      <c r="H3" s="83">
        <v>0.015625</v>
      </c>
      <c r="I3" s="34"/>
      <c r="J3" s="84" t="s">
        <v>71</v>
      </c>
      <c r="K3" s="34"/>
      <c r="L3" s="83">
        <v>0.015625</v>
      </c>
      <c r="M3" s="34"/>
      <c r="O3" s="60" t="s">
        <v>17</v>
      </c>
      <c r="P3" s="68">
        <f>SUMSQ(D3:E4)</f>
        <v>0.7153320313</v>
      </c>
    </row>
    <row r="4">
      <c r="A4" s="85"/>
      <c r="B4" s="86" t="s">
        <v>72</v>
      </c>
      <c r="C4" s="34"/>
      <c r="D4" s="87">
        <v>0.171875</v>
      </c>
      <c r="E4" s="34"/>
      <c r="F4" s="86" t="s">
        <v>73</v>
      </c>
      <c r="G4" s="34"/>
      <c r="H4" s="87">
        <v>0.265625</v>
      </c>
      <c r="I4" s="34"/>
      <c r="J4" s="88" t="s">
        <v>74</v>
      </c>
      <c r="K4" s="34"/>
      <c r="L4" s="87">
        <v>0.015625</v>
      </c>
      <c r="M4" s="34"/>
      <c r="O4" s="60" t="s">
        <v>18</v>
      </c>
      <c r="P4" s="68">
        <f>SUMSQ(H3:I13)</f>
        <v>0.171875</v>
      </c>
    </row>
    <row r="5">
      <c r="A5" s="85"/>
      <c r="B5" s="89"/>
      <c r="C5" s="89"/>
      <c r="D5" s="89"/>
      <c r="E5" s="89"/>
      <c r="F5" s="82" t="s">
        <v>75</v>
      </c>
      <c r="G5" s="34"/>
      <c r="H5" s="83">
        <v>0.046875</v>
      </c>
      <c r="I5" s="34"/>
      <c r="J5" s="84" t="s">
        <v>76</v>
      </c>
      <c r="K5" s="34"/>
      <c r="L5" s="83">
        <v>0.015625</v>
      </c>
      <c r="M5" s="34"/>
      <c r="O5" s="60" t="s">
        <v>19</v>
      </c>
      <c r="P5" s="68">
        <f>SUMSQ(L3:M15)</f>
        <v>0.1333007813</v>
      </c>
    </row>
    <row r="6">
      <c r="A6" s="85"/>
      <c r="B6" s="77"/>
      <c r="C6" s="77"/>
      <c r="D6" s="77"/>
      <c r="E6" s="77"/>
      <c r="F6" s="86" t="s">
        <v>77</v>
      </c>
      <c r="G6" s="34"/>
      <c r="H6" s="87">
        <v>0.140625</v>
      </c>
      <c r="I6" s="34"/>
      <c r="J6" s="88" t="s">
        <v>78</v>
      </c>
      <c r="K6" s="34"/>
      <c r="L6" s="87">
        <v>0.09375</v>
      </c>
      <c r="M6" s="34"/>
    </row>
    <row r="7">
      <c r="A7" s="85"/>
      <c r="B7" s="89"/>
      <c r="C7" s="89"/>
      <c r="D7" s="89"/>
      <c r="E7" s="89"/>
      <c r="F7" s="82" t="s">
        <v>79</v>
      </c>
      <c r="G7" s="34"/>
      <c r="H7" s="83">
        <v>0.078125</v>
      </c>
      <c r="I7" s="34"/>
      <c r="J7" s="84" t="s">
        <v>80</v>
      </c>
      <c r="K7" s="34"/>
      <c r="L7" s="83">
        <v>0.0625</v>
      </c>
      <c r="M7" s="34"/>
    </row>
    <row r="8">
      <c r="A8" s="85"/>
      <c r="B8" s="77"/>
      <c r="C8" s="77"/>
      <c r="D8" s="77"/>
      <c r="E8" s="77"/>
      <c r="F8" s="86" t="s">
        <v>81</v>
      </c>
      <c r="G8" s="34"/>
      <c r="H8" s="87">
        <v>0.25</v>
      </c>
      <c r="I8" s="34"/>
      <c r="J8" s="88" t="s">
        <v>82</v>
      </c>
      <c r="K8" s="34"/>
      <c r="L8" s="87">
        <v>0.109375</v>
      </c>
      <c r="M8" s="34"/>
      <c r="O8" s="90"/>
      <c r="P8" s="90" t="s">
        <v>83</v>
      </c>
      <c r="Q8" s="90" t="s">
        <v>47</v>
      </c>
      <c r="R8" s="90" t="s">
        <v>46</v>
      </c>
    </row>
    <row r="9">
      <c r="A9" s="85"/>
      <c r="B9" s="89"/>
      <c r="C9" s="89"/>
      <c r="D9" s="89"/>
      <c r="E9" s="89"/>
      <c r="F9" s="82" t="s">
        <v>84</v>
      </c>
      <c r="G9" s="34"/>
      <c r="H9" s="83">
        <v>0.015625</v>
      </c>
      <c r="I9" s="34"/>
      <c r="J9" s="84" t="s">
        <v>85</v>
      </c>
      <c r="K9" s="34"/>
      <c r="L9" s="83">
        <v>0.15625</v>
      </c>
      <c r="M9" s="34"/>
      <c r="O9" s="90" t="s">
        <v>17</v>
      </c>
      <c r="P9" s="91">
        <f>D19</f>
        <v>0.34375</v>
      </c>
      <c r="Q9" s="91">
        <f>1 - P3</f>
        <v>0.2846679688</v>
      </c>
      <c r="R9" s="91">
        <f>(Q9 -P9)/Q9</f>
        <v>-0.2075471698</v>
      </c>
    </row>
    <row r="10">
      <c r="A10" s="85"/>
      <c r="B10" s="77"/>
      <c r="C10" s="77"/>
      <c r="D10" s="77"/>
      <c r="E10" s="77"/>
      <c r="F10" s="86" t="s">
        <v>86</v>
      </c>
      <c r="G10" s="34"/>
      <c r="H10" s="87">
        <v>0.0625</v>
      </c>
      <c r="I10" s="34"/>
      <c r="J10" s="88" t="s">
        <v>87</v>
      </c>
      <c r="K10" s="34"/>
      <c r="L10" s="87">
        <v>0.109375</v>
      </c>
      <c r="M10" s="34"/>
      <c r="O10" s="90" t="s">
        <v>18</v>
      </c>
      <c r="P10" s="91">
        <f>SUM(I19:J40) - SUM(I20+I27+I32+I38)</f>
        <v>0.8125</v>
      </c>
      <c r="Q10" s="91">
        <f t="shared" ref="Q10:Q11" si="1">1- P4</f>
        <v>0.828125</v>
      </c>
      <c r="R10" s="91">
        <f>(Q10 - P10)/Q10</f>
        <v>0.01886792453</v>
      </c>
    </row>
    <row r="11">
      <c r="A11" s="85"/>
      <c r="B11" s="89"/>
      <c r="C11" s="89"/>
      <c r="D11" s="89"/>
      <c r="E11" s="89"/>
      <c r="F11" s="84" t="s">
        <v>88</v>
      </c>
      <c r="G11" s="34"/>
      <c r="H11" s="83">
        <v>0.0625</v>
      </c>
      <c r="I11" s="34"/>
      <c r="J11" s="84" t="s">
        <v>89</v>
      </c>
      <c r="K11" s="34"/>
      <c r="L11" s="83">
        <v>0.203125</v>
      </c>
      <c r="M11" s="34"/>
      <c r="O11" s="90" t="s">
        <v>19</v>
      </c>
      <c r="P11" s="91">
        <f>SUM(N19:O43) -SUM(N22+N30+N34+N38+N40+N42)</f>
        <v>0.65625</v>
      </c>
      <c r="Q11" s="91">
        <f t="shared" si="1"/>
        <v>0.8666992188</v>
      </c>
      <c r="R11" s="91">
        <f>(Q11 -P11)/Q11</f>
        <v>0.2428169014</v>
      </c>
    </row>
    <row r="12">
      <c r="A12" s="85"/>
      <c r="B12" s="77"/>
      <c r="C12" s="77"/>
      <c r="D12" s="77"/>
      <c r="E12" s="77"/>
      <c r="F12" s="88" t="s">
        <v>90</v>
      </c>
      <c r="G12" s="34"/>
      <c r="H12" s="87">
        <v>0.015625</v>
      </c>
      <c r="I12" s="34"/>
      <c r="J12" s="88" t="s">
        <v>91</v>
      </c>
      <c r="K12" s="34"/>
      <c r="L12" s="87">
        <v>0.171875</v>
      </c>
      <c r="M12" s="34"/>
    </row>
    <row r="13">
      <c r="A13" s="85"/>
      <c r="B13" s="89"/>
      <c r="C13" s="89"/>
      <c r="D13" s="89"/>
      <c r="E13" s="89"/>
      <c r="F13" s="84" t="s">
        <v>92</v>
      </c>
      <c r="G13" s="34"/>
      <c r="H13" s="83">
        <v>0.046875</v>
      </c>
      <c r="I13" s="34"/>
      <c r="J13" s="84" t="s">
        <v>93</v>
      </c>
      <c r="K13" s="34"/>
      <c r="L13" s="83">
        <v>0.015625</v>
      </c>
      <c r="M13" s="34"/>
    </row>
    <row r="14">
      <c r="A14" s="85"/>
      <c r="B14" s="92"/>
      <c r="C14" s="92"/>
      <c r="D14" s="92"/>
      <c r="E14" s="92"/>
      <c r="F14" s="93"/>
      <c r="G14" s="94"/>
      <c r="H14" s="95"/>
      <c r="I14" s="34"/>
      <c r="J14" s="95" t="s">
        <v>94</v>
      </c>
      <c r="K14" s="34"/>
      <c r="L14" s="96">
        <v>0.015625</v>
      </c>
      <c r="M14" s="34"/>
    </row>
    <row r="15">
      <c r="A15" s="97"/>
      <c r="B15" s="98"/>
      <c r="C15" s="98"/>
      <c r="D15" s="98"/>
      <c r="E15" s="98"/>
      <c r="F15" s="99"/>
      <c r="G15" s="34"/>
      <c r="H15" s="100"/>
      <c r="I15" s="50"/>
      <c r="J15" s="99" t="s">
        <v>95</v>
      </c>
      <c r="K15" s="34"/>
      <c r="L15" s="101">
        <v>0.015625</v>
      </c>
      <c r="M15" s="34"/>
    </row>
    <row r="17">
      <c r="A17" s="102" t="s">
        <v>96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4"/>
    </row>
    <row r="18">
      <c r="A18" s="103"/>
      <c r="B18" s="104" t="s">
        <v>65</v>
      </c>
      <c r="C18" s="105"/>
      <c r="D18" s="105"/>
      <c r="E18" s="106"/>
      <c r="F18" s="107" t="s">
        <v>97</v>
      </c>
      <c r="G18" s="104" t="s">
        <v>66</v>
      </c>
      <c r="H18" s="105"/>
      <c r="I18" s="105"/>
      <c r="J18" s="106"/>
      <c r="K18" s="107" t="s">
        <v>97</v>
      </c>
      <c r="L18" s="108" t="s">
        <v>67</v>
      </c>
      <c r="M18" s="31"/>
      <c r="N18" s="31"/>
      <c r="O18" s="34"/>
      <c r="P18" s="107" t="s">
        <v>97</v>
      </c>
    </row>
    <row r="19">
      <c r="A19" s="109">
        <v>1.0</v>
      </c>
      <c r="B19" s="110" t="s">
        <v>98</v>
      </c>
      <c r="C19" s="34"/>
      <c r="D19" s="111">
        <v>0.34375</v>
      </c>
      <c r="E19" s="34"/>
      <c r="F19" s="112">
        <f>PRODUCT(2*D3*D4)</f>
        <v>0.2846679688</v>
      </c>
      <c r="G19" s="113" t="s">
        <v>99</v>
      </c>
      <c r="H19" s="106"/>
      <c r="I19" s="111">
        <v>0.03125</v>
      </c>
      <c r="J19" s="34"/>
      <c r="K19" s="112">
        <f>PRODUCT(2*H3*H4)</f>
        <v>0.00830078125</v>
      </c>
      <c r="L19" s="84" t="s">
        <v>100</v>
      </c>
      <c r="M19" s="34"/>
      <c r="N19" s="83">
        <v>0.03125</v>
      </c>
      <c r="O19" s="34"/>
      <c r="P19" s="112">
        <f>PRODUCT(2*L3*L9)</f>
        <v>0.0048828125</v>
      </c>
    </row>
    <row r="20">
      <c r="A20" s="109">
        <v>2.0</v>
      </c>
      <c r="B20" s="99" t="s">
        <v>101</v>
      </c>
      <c r="C20" s="34"/>
      <c r="D20" s="101">
        <v>0.65625</v>
      </c>
      <c r="E20" s="34"/>
      <c r="F20" s="112">
        <f>PRODUCT(D3*D3)</f>
        <v>0.6857910156</v>
      </c>
      <c r="G20" s="114" t="s">
        <v>102</v>
      </c>
      <c r="H20" s="34"/>
      <c r="I20" s="115">
        <v>0.0625</v>
      </c>
      <c r="J20" s="34"/>
      <c r="K20" s="112">
        <f>PRODUCT(H4*H4)</f>
        <v>0.07055664063</v>
      </c>
      <c r="L20" s="99" t="s">
        <v>103</v>
      </c>
      <c r="M20" s="34"/>
      <c r="N20" s="101">
        <v>0.03125</v>
      </c>
      <c r="O20" s="34"/>
      <c r="P20" s="112">
        <f>PRODUCT(2*L4*L11)</f>
        <v>0.00634765625</v>
      </c>
    </row>
    <row r="21" ht="15.0" customHeight="1">
      <c r="A21" s="109">
        <v>3.0</v>
      </c>
      <c r="B21" s="116"/>
      <c r="C21" s="98"/>
      <c r="D21" s="98"/>
      <c r="E21" s="98"/>
      <c r="F21" s="117"/>
      <c r="G21" s="114" t="s">
        <v>104</v>
      </c>
      <c r="H21" s="34"/>
      <c r="I21" s="115">
        <v>0.0625</v>
      </c>
      <c r="J21" s="34"/>
      <c r="K21" s="112">
        <f>PRODUCT(2*H7*H4)</f>
        <v>0.04150390625</v>
      </c>
      <c r="L21" s="99" t="s">
        <v>105</v>
      </c>
      <c r="M21" s="34"/>
      <c r="N21" s="101">
        <v>0.03125</v>
      </c>
      <c r="O21" s="34"/>
      <c r="P21" s="112">
        <f>PRODUCT(2*L5*L10)</f>
        <v>0.00341796875</v>
      </c>
    </row>
    <row r="22" ht="15.75" customHeight="1">
      <c r="A22" s="118"/>
      <c r="B22" s="98"/>
      <c r="C22" s="98"/>
      <c r="D22" s="98"/>
      <c r="E22" s="98"/>
      <c r="F22" s="117"/>
      <c r="G22" s="114" t="s">
        <v>106</v>
      </c>
      <c r="H22" s="34"/>
      <c r="I22" s="119">
        <v>0.125</v>
      </c>
      <c r="J22" s="34"/>
      <c r="K22" s="112">
        <f>PRODUCT(2*H6*H4)</f>
        <v>0.07470703125</v>
      </c>
      <c r="L22" s="99" t="s">
        <v>107</v>
      </c>
      <c r="M22" s="34"/>
      <c r="N22" s="101">
        <v>0.03125</v>
      </c>
      <c r="O22" s="34"/>
      <c r="P22" s="112">
        <f>PRODUCT(L6*L6)</f>
        <v>0.0087890625</v>
      </c>
      <c r="S22" s="120" t="s">
        <v>36</v>
      </c>
      <c r="T22" s="120" t="s">
        <v>108</v>
      </c>
    </row>
    <row r="23" ht="15.75" customHeight="1">
      <c r="A23" s="118"/>
      <c r="B23" s="98"/>
      <c r="C23" s="98"/>
      <c r="D23" s="98"/>
      <c r="E23" s="98"/>
      <c r="F23" s="117"/>
      <c r="G23" s="114" t="s">
        <v>109</v>
      </c>
      <c r="H23" s="34"/>
      <c r="I23" s="121">
        <v>0.03125</v>
      </c>
      <c r="J23" s="34"/>
      <c r="K23" s="112">
        <f>PRODUCT(2*H10*H4)</f>
        <v>0.033203125</v>
      </c>
      <c r="L23" s="99" t="s">
        <v>110</v>
      </c>
      <c r="M23" s="34"/>
      <c r="N23" s="101">
        <v>0.03125</v>
      </c>
      <c r="O23" s="34"/>
      <c r="P23" s="112">
        <f>PRODUCT(2*L6*L7)</f>
        <v>0.01171875</v>
      </c>
      <c r="R23" s="120"/>
      <c r="S23" s="120"/>
      <c r="T23" s="120"/>
    </row>
    <row r="24" ht="15.75" customHeight="1">
      <c r="A24" s="118"/>
      <c r="B24" s="98"/>
      <c r="C24" s="98"/>
      <c r="D24" s="98"/>
      <c r="E24" s="98"/>
      <c r="F24" s="117"/>
      <c r="G24" s="122" t="s">
        <v>111</v>
      </c>
      <c r="H24" s="59"/>
      <c r="I24" s="115">
        <v>0.0625</v>
      </c>
      <c r="J24" s="34"/>
      <c r="K24" s="112">
        <f>PRODUCT(2*H13*H4)</f>
        <v>0.02490234375</v>
      </c>
      <c r="L24" s="99" t="s">
        <v>112</v>
      </c>
      <c r="M24" s="34"/>
      <c r="N24" s="101">
        <v>0.03125</v>
      </c>
      <c r="O24" s="34"/>
      <c r="P24" s="112">
        <f>PRODUCT(2*L6*L12)</f>
        <v>0.0322265625</v>
      </c>
      <c r="R24" s="123" t="s">
        <v>37</v>
      </c>
      <c r="S24" s="120">
        <v>2.0</v>
      </c>
      <c r="T24" s="120">
        <v>234.0</v>
      </c>
    </row>
    <row r="25" ht="15.0" customHeight="1">
      <c r="A25" s="118"/>
      <c r="B25" s="124"/>
      <c r="C25" s="124"/>
      <c r="D25" s="124"/>
      <c r="E25" s="124"/>
      <c r="F25" s="117"/>
      <c r="G25" s="114" t="s">
        <v>113</v>
      </c>
      <c r="H25" s="34"/>
      <c r="I25" s="121">
        <v>0.03125</v>
      </c>
      <c r="J25" s="34"/>
      <c r="K25" s="112">
        <f>PRODUCT(2*H5*H8)</f>
        <v>0.0234375</v>
      </c>
      <c r="L25" s="99" t="s">
        <v>114</v>
      </c>
      <c r="M25" s="34"/>
      <c r="N25" s="101">
        <v>0.03125</v>
      </c>
      <c r="O25" s="34"/>
      <c r="P25" s="112">
        <f>PRODUCT(2*L6*L13)</f>
        <v>0.0029296875</v>
      </c>
      <c r="R25" s="123"/>
      <c r="S25" s="120"/>
      <c r="T25" s="120"/>
    </row>
    <row r="26" ht="15.0" customHeight="1">
      <c r="A26" s="118"/>
      <c r="B26" s="124"/>
      <c r="C26" s="124"/>
      <c r="D26" s="124"/>
      <c r="E26" s="124"/>
      <c r="F26" s="117"/>
      <c r="G26" s="114" t="s">
        <v>115</v>
      </c>
      <c r="H26" s="34"/>
      <c r="I26" s="121">
        <v>0.03125</v>
      </c>
      <c r="J26" s="34"/>
      <c r="K26" s="112">
        <f>PRODUCT(2*H5*H10)</f>
        <v>0.005859375</v>
      </c>
      <c r="L26" s="99" t="s">
        <v>116</v>
      </c>
      <c r="M26" s="34"/>
      <c r="N26" s="101">
        <v>0.03125</v>
      </c>
      <c r="O26" s="34"/>
      <c r="P26" s="112">
        <f>PRODUCT(2*L6*L14)</f>
        <v>0.0029296875</v>
      </c>
      <c r="R26" s="123" t="s">
        <v>18</v>
      </c>
      <c r="S26" s="120">
        <v>12.0</v>
      </c>
      <c r="T26" s="120" t="s">
        <v>117</v>
      </c>
    </row>
    <row r="27" ht="15.0" customHeight="1">
      <c r="A27" s="118"/>
      <c r="B27" s="124"/>
      <c r="C27" s="124"/>
      <c r="D27" s="124"/>
      <c r="E27" s="124"/>
      <c r="F27" s="117"/>
      <c r="G27" s="114" t="s">
        <v>118</v>
      </c>
      <c r="H27" s="34"/>
      <c r="I27" s="121">
        <v>0.03125</v>
      </c>
      <c r="J27" s="34"/>
      <c r="K27" s="112">
        <f>PRODUCT(H6*H6)</f>
        <v>0.01977539063</v>
      </c>
      <c r="L27" s="99" t="s">
        <v>119</v>
      </c>
      <c r="M27" s="34"/>
      <c r="N27" s="101">
        <v>0.03125</v>
      </c>
      <c r="O27" s="34"/>
      <c r="P27" s="112">
        <f>PRODUCT(2*L7*L8)</f>
        <v>0.013671875</v>
      </c>
      <c r="R27" s="123"/>
      <c r="S27" s="120"/>
      <c r="T27" s="120"/>
    </row>
    <row r="28" ht="15.0" customHeight="1">
      <c r="A28" s="118"/>
      <c r="B28" s="124"/>
      <c r="C28" s="124"/>
      <c r="D28" s="124"/>
      <c r="E28" s="124"/>
      <c r="F28" s="117"/>
      <c r="G28" s="122" t="s">
        <v>120</v>
      </c>
      <c r="H28" s="59"/>
      <c r="I28" s="121">
        <v>0.03125</v>
      </c>
      <c r="J28" s="34"/>
      <c r="K28" s="112">
        <f>PRODUCT(2*H6*H7)</f>
        <v>0.02197265625</v>
      </c>
      <c r="L28" s="99" t="s">
        <v>121</v>
      </c>
      <c r="M28" s="34"/>
      <c r="N28" s="101">
        <v>0.03125</v>
      </c>
      <c r="O28" s="34"/>
      <c r="P28" s="112">
        <f>PRODUCT(2*L7*L11)</f>
        <v>0.025390625</v>
      </c>
      <c r="R28" s="125" t="s">
        <v>19</v>
      </c>
      <c r="S28" s="120">
        <v>13.0</v>
      </c>
      <c r="T28" s="123" t="s">
        <v>122</v>
      </c>
    </row>
    <row r="29" ht="15.75" customHeight="1">
      <c r="A29" s="118"/>
      <c r="B29" s="98"/>
      <c r="C29" s="98"/>
      <c r="D29" s="98"/>
      <c r="E29" s="98"/>
      <c r="F29" s="117"/>
      <c r="G29" s="126" t="s">
        <v>123</v>
      </c>
      <c r="H29" s="34"/>
      <c r="I29" s="115">
        <v>0.0625</v>
      </c>
      <c r="J29" s="34"/>
      <c r="K29" s="112">
        <f>PRODUCT(2*H6*H8)</f>
        <v>0.0703125</v>
      </c>
      <c r="L29" s="99" t="s">
        <v>124</v>
      </c>
      <c r="M29" s="34"/>
      <c r="N29" s="101">
        <v>0.03125</v>
      </c>
      <c r="O29" s="34"/>
      <c r="P29" s="112">
        <f>PRODUCT(2*L7*L12)</f>
        <v>0.021484375</v>
      </c>
    </row>
    <row r="30" ht="15.75" customHeight="1">
      <c r="A30" s="118"/>
      <c r="B30" s="98"/>
      <c r="C30" s="98"/>
      <c r="D30" s="98"/>
      <c r="E30" s="98"/>
      <c r="F30" s="117"/>
      <c r="G30" s="126" t="s">
        <v>125</v>
      </c>
      <c r="H30" s="34"/>
      <c r="I30" s="121">
        <v>0.03125</v>
      </c>
      <c r="J30" s="34"/>
      <c r="K30" s="112">
        <f>PRODUCT(2*H7*H8)</f>
        <v>0.0390625</v>
      </c>
      <c r="L30" s="99" t="s">
        <v>126</v>
      </c>
      <c r="M30" s="34"/>
      <c r="N30" s="101">
        <v>0.03125</v>
      </c>
      <c r="O30" s="34"/>
      <c r="P30" s="112">
        <f>PRODUCT(L8*L8)</f>
        <v>0.01196289063</v>
      </c>
    </row>
    <row r="31" ht="15.75" customHeight="1">
      <c r="A31" s="118"/>
      <c r="B31" s="98"/>
      <c r="C31" s="98"/>
      <c r="D31" s="98"/>
      <c r="E31" s="98"/>
      <c r="F31" s="117"/>
      <c r="G31" s="110" t="s">
        <v>127</v>
      </c>
      <c r="H31" s="34"/>
      <c r="I31" s="121">
        <v>0.03125</v>
      </c>
      <c r="J31" s="34"/>
      <c r="K31" s="112">
        <f>PRODUCT(2*H7*H11)</f>
        <v>0.009765625</v>
      </c>
      <c r="L31" s="99" t="s">
        <v>128</v>
      </c>
      <c r="M31" s="34"/>
      <c r="N31" s="101">
        <v>0.03125</v>
      </c>
      <c r="O31" s="34"/>
      <c r="P31" s="112">
        <f>PRODUCT(2*L8*L9)</f>
        <v>0.0341796875</v>
      </c>
    </row>
    <row r="32" ht="15.75" customHeight="1">
      <c r="A32" s="118"/>
      <c r="B32" s="98"/>
      <c r="C32" s="98"/>
      <c r="D32" s="98"/>
      <c r="E32" s="98"/>
      <c r="F32" s="117"/>
      <c r="G32" s="110" t="s">
        <v>129</v>
      </c>
      <c r="H32" s="34"/>
      <c r="I32" s="115">
        <v>0.0625</v>
      </c>
      <c r="J32" s="34"/>
      <c r="K32" s="112">
        <f>PRODUCT(H8*H8)</f>
        <v>0.0625</v>
      </c>
      <c r="L32" s="126" t="s">
        <v>130</v>
      </c>
      <c r="M32" s="34"/>
      <c r="N32" s="115">
        <v>0.0625</v>
      </c>
      <c r="O32" s="34"/>
      <c r="P32" s="112">
        <f>PRODUCT(2*L8*L10)</f>
        <v>0.02392578125</v>
      </c>
    </row>
    <row r="33" ht="15.75" customHeight="1">
      <c r="A33" s="118"/>
      <c r="B33" s="98"/>
      <c r="C33" s="98"/>
      <c r="D33" s="98"/>
      <c r="E33" s="98"/>
      <c r="F33" s="117"/>
      <c r="G33" s="110" t="s">
        <v>131</v>
      </c>
      <c r="H33" s="34"/>
      <c r="I33" s="121">
        <v>0.03125</v>
      </c>
      <c r="J33" s="34"/>
      <c r="K33" s="112">
        <f>PRODUCT(2*H8*H9)</f>
        <v>0.0078125</v>
      </c>
      <c r="L33" s="99" t="s">
        <v>132</v>
      </c>
      <c r="M33" s="34"/>
      <c r="N33" s="101">
        <v>0.03125</v>
      </c>
      <c r="O33" s="34"/>
      <c r="P33" s="112">
        <f>PRODUCT(2*L8*L11)</f>
        <v>0.04443359375</v>
      </c>
    </row>
    <row r="34" ht="15.75" customHeight="1">
      <c r="A34" s="118"/>
      <c r="B34" s="98"/>
      <c r="C34" s="98"/>
      <c r="D34" s="98"/>
      <c r="E34" s="98"/>
      <c r="F34" s="117"/>
      <c r="G34" s="110" t="s">
        <v>133</v>
      </c>
      <c r="H34" s="34"/>
      <c r="I34" s="121">
        <v>0.03125</v>
      </c>
      <c r="J34" s="34"/>
      <c r="K34" s="112">
        <f>PRODUCT(2*H8*H10)</f>
        <v>0.03125</v>
      </c>
      <c r="L34" s="99" t="s">
        <v>134</v>
      </c>
      <c r="M34" s="34"/>
      <c r="N34" s="115">
        <v>0.0625</v>
      </c>
      <c r="O34" s="34"/>
      <c r="P34" s="112">
        <f>PRODUCT(L9*L9)</f>
        <v>0.0244140625</v>
      </c>
    </row>
    <row r="35" ht="15.75" customHeight="1">
      <c r="A35" s="118"/>
      <c r="B35" s="98"/>
      <c r="C35" s="98"/>
      <c r="D35" s="98"/>
      <c r="E35" s="98"/>
      <c r="F35" s="117"/>
      <c r="G35" s="110" t="s">
        <v>135</v>
      </c>
      <c r="H35" s="34"/>
      <c r="I35" s="121">
        <v>0.03125</v>
      </c>
      <c r="J35" s="34"/>
      <c r="K35" s="112">
        <f>PRODUCT(2*H8*H12)</f>
        <v>0.0078125</v>
      </c>
      <c r="L35" s="99" t="s">
        <v>136</v>
      </c>
      <c r="M35" s="34"/>
      <c r="N35" s="101">
        <v>0.03125</v>
      </c>
      <c r="O35" s="34"/>
      <c r="P35" s="112">
        <f>PRODUCT(2*L9*L10)</f>
        <v>0.0341796875</v>
      </c>
    </row>
    <row r="36" ht="15.75" customHeight="1">
      <c r="A36" s="118"/>
      <c r="B36" s="98"/>
      <c r="C36" s="98"/>
      <c r="D36" s="98"/>
      <c r="E36" s="98"/>
      <c r="F36" s="117"/>
      <c r="G36" s="113" t="s">
        <v>137</v>
      </c>
      <c r="H36" s="106"/>
      <c r="I36" s="121">
        <v>0.03125</v>
      </c>
      <c r="J36" s="34"/>
      <c r="K36" s="112">
        <f>PRODUCT(2*H8*H13)</f>
        <v>0.0234375</v>
      </c>
      <c r="L36" s="99" t="s">
        <v>138</v>
      </c>
      <c r="M36" s="34"/>
      <c r="N36" s="115">
        <v>0.0625</v>
      </c>
      <c r="O36" s="34"/>
      <c r="P36" s="112">
        <f>PRODUCT(2*L9*L11)</f>
        <v>0.0634765625</v>
      </c>
    </row>
    <row r="37" ht="15.75" customHeight="1">
      <c r="A37" s="118"/>
      <c r="B37" s="118"/>
      <c r="C37" s="118"/>
      <c r="D37" s="118"/>
      <c r="E37" s="118"/>
      <c r="F37" s="117"/>
      <c r="G37" s="110" t="s">
        <v>139</v>
      </c>
      <c r="H37" s="34"/>
      <c r="I37" s="121">
        <v>0.03125</v>
      </c>
      <c r="J37" s="34"/>
      <c r="K37" s="112">
        <f>PRODUCT(2*H10*H11)</f>
        <v>0.0078125</v>
      </c>
      <c r="L37" s="99" t="s">
        <v>140</v>
      </c>
      <c r="M37" s="34"/>
      <c r="N37" s="101">
        <v>0.03125</v>
      </c>
      <c r="O37" s="34"/>
      <c r="P37" s="112">
        <f>PRODUCT(2*L9*L12)</f>
        <v>0.0537109375</v>
      </c>
    </row>
    <row r="38" ht="15.75" customHeight="1">
      <c r="A38" s="118"/>
      <c r="B38" s="118"/>
      <c r="C38" s="118"/>
      <c r="D38" s="118"/>
      <c r="E38" s="118"/>
      <c r="F38" s="117"/>
      <c r="G38" s="110" t="s">
        <v>141</v>
      </c>
      <c r="H38" s="34"/>
      <c r="I38" s="121">
        <v>0.03125</v>
      </c>
      <c r="J38" s="34"/>
      <c r="K38" s="112">
        <f>PRODUCT(H11*H11)</f>
        <v>0.00390625</v>
      </c>
      <c r="L38" s="99" t="s">
        <v>142</v>
      </c>
      <c r="M38" s="34"/>
      <c r="N38" s="101">
        <v>0.03125</v>
      </c>
      <c r="O38" s="34"/>
      <c r="P38" s="112">
        <f>PRODUCT(L10*L10)</f>
        <v>0.01196289063</v>
      </c>
    </row>
    <row r="39" ht="15.75" customHeight="1">
      <c r="A39" s="118"/>
      <c r="B39" s="118"/>
      <c r="C39" s="118"/>
      <c r="D39" s="118"/>
      <c r="E39" s="118"/>
      <c r="F39" s="117"/>
      <c r="G39" s="99" t="s">
        <v>143</v>
      </c>
      <c r="H39" s="34"/>
      <c r="I39" s="127">
        <v>0.09375</v>
      </c>
      <c r="J39" s="34"/>
      <c r="K39" s="112">
        <f>PRODUCT(2*H8*H4)</f>
        <v>0.1328125</v>
      </c>
      <c r="L39" s="99" t="s">
        <v>144</v>
      </c>
      <c r="M39" s="34"/>
      <c r="N39" s="101">
        <v>0.03125</v>
      </c>
      <c r="O39" s="34"/>
      <c r="P39" s="112">
        <f>PRODUCT(2*L10*L11)</f>
        <v>0.04443359375</v>
      </c>
    </row>
    <row r="40" ht="15.75" customHeight="1">
      <c r="A40" s="118"/>
      <c r="B40" s="118"/>
      <c r="C40" s="118"/>
      <c r="D40" s="118"/>
      <c r="E40" s="118"/>
      <c r="F40" s="117"/>
      <c r="G40" s="99" t="s">
        <v>145</v>
      </c>
      <c r="H40" s="34"/>
      <c r="I40" s="101">
        <v>0.03125</v>
      </c>
      <c r="J40" s="34"/>
      <c r="K40" s="112">
        <f>PRODUCT(2*H5*H4)</f>
        <v>0.02490234375</v>
      </c>
      <c r="L40" s="99" t="s">
        <v>146</v>
      </c>
      <c r="M40" s="34"/>
      <c r="N40" s="127">
        <v>0.09375</v>
      </c>
      <c r="O40" s="34"/>
      <c r="P40" s="112">
        <f>PRODUCT(L11*L11)</f>
        <v>0.04125976563</v>
      </c>
    </row>
    <row r="41" ht="15.75" customHeight="1">
      <c r="A41" s="118"/>
      <c r="B41" s="118"/>
      <c r="C41" s="118"/>
      <c r="D41" s="118"/>
      <c r="E41" s="118"/>
      <c r="F41" s="117"/>
      <c r="G41" s="128"/>
      <c r="H41" s="34"/>
      <c r="I41" s="128"/>
      <c r="J41" s="34"/>
      <c r="K41" s="117"/>
      <c r="L41" s="99" t="s">
        <v>147</v>
      </c>
      <c r="M41" s="34"/>
      <c r="N41" s="101">
        <v>0.03125</v>
      </c>
      <c r="O41" s="34"/>
      <c r="P41" s="112">
        <f>PRODUCT(2*L11*L12)</f>
        <v>0.06982421875</v>
      </c>
    </row>
    <row r="42" ht="15.75" customHeight="1">
      <c r="A42" s="118"/>
      <c r="B42" s="118"/>
      <c r="C42" s="118"/>
      <c r="D42" s="118"/>
      <c r="E42" s="118"/>
      <c r="F42" s="117"/>
      <c r="G42" s="128"/>
      <c r="H42" s="34"/>
      <c r="I42" s="128"/>
      <c r="J42" s="34"/>
      <c r="K42" s="117"/>
      <c r="L42" s="99" t="s">
        <v>148</v>
      </c>
      <c r="M42" s="34"/>
      <c r="N42" s="127">
        <v>0.09375</v>
      </c>
      <c r="O42" s="34"/>
      <c r="P42" s="112">
        <f>PRODUCT(L12*L12)</f>
        <v>0.02954101563</v>
      </c>
    </row>
    <row r="43" ht="15.75" customHeight="1">
      <c r="A43" s="118"/>
      <c r="B43" s="118"/>
      <c r="C43" s="118"/>
      <c r="D43" s="118"/>
      <c r="E43" s="118"/>
      <c r="F43" s="117"/>
      <c r="G43" s="128"/>
      <c r="H43" s="34"/>
      <c r="I43" s="128"/>
      <c r="J43" s="34"/>
      <c r="K43" s="117"/>
      <c r="L43" s="99" t="s">
        <v>149</v>
      </c>
      <c r="M43" s="34"/>
      <c r="N43" s="101">
        <v>0.03125</v>
      </c>
      <c r="O43" s="34"/>
      <c r="P43" s="112">
        <f>PRODUCT(2*L12*L15)</f>
        <v>0.00537109375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6">
    <mergeCell ref="G36:H36"/>
    <mergeCell ref="I36:J36"/>
    <mergeCell ref="L36:M36"/>
    <mergeCell ref="N36:O36"/>
    <mergeCell ref="I37:J37"/>
    <mergeCell ref="L37:M37"/>
    <mergeCell ref="N37:O37"/>
    <mergeCell ref="G37:H37"/>
    <mergeCell ref="G38:H38"/>
    <mergeCell ref="I38:J38"/>
    <mergeCell ref="L38:M38"/>
    <mergeCell ref="N38:O38"/>
    <mergeCell ref="G39:H39"/>
    <mergeCell ref="I39:J39"/>
    <mergeCell ref="G24:H24"/>
    <mergeCell ref="I24:J24"/>
    <mergeCell ref="L24:M24"/>
    <mergeCell ref="N24:O24"/>
    <mergeCell ref="I25:J25"/>
    <mergeCell ref="L25:M25"/>
    <mergeCell ref="N25:O25"/>
    <mergeCell ref="G25:H25"/>
    <mergeCell ref="G26:H26"/>
    <mergeCell ref="I26:J26"/>
    <mergeCell ref="L26:M26"/>
    <mergeCell ref="N26:O26"/>
    <mergeCell ref="G27:H27"/>
    <mergeCell ref="I27:J27"/>
    <mergeCell ref="G28:H28"/>
    <mergeCell ref="I28:J28"/>
    <mergeCell ref="L28:M28"/>
    <mergeCell ref="N28:O28"/>
    <mergeCell ref="I29:J29"/>
    <mergeCell ref="L29:M29"/>
    <mergeCell ref="N29:O29"/>
    <mergeCell ref="L31:M31"/>
    <mergeCell ref="N31:O31"/>
    <mergeCell ref="G29:H29"/>
    <mergeCell ref="G30:H30"/>
    <mergeCell ref="I30:J30"/>
    <mergeCell ref="L30:M30"/>
    <mergeCell ref="N30:O30"/>
    <mergeCell ref="G31:H31"/>
    <mergeCell ref="I31:J31"/>
    <mergeCell ref="L35:M35"/>
    <mergeCell ref="N35:O35"/>
    <mergeCell ref="L43:M43"/>
    <mergeCell ref="N43:O43"/>
    <mergeCell ref="G41:H41"/>
    <mergeCell ref="G42:H42"/>
    <mergeCell ref="I42:J42"/>
    <mergeCell ref="L42:M42"/>
    <mergeCell ref="N42:O42"/>
    <mergeCell ref="G43:H43"/>
    <mergeCell ref="I43:J43"/>
    <mergeCell ref="B3:C3"/>
    <mergeCell ref="B4:C4"/>
    <mergeCell ref="D4:E4"/>
    <mergeCell ref="F4:G4"/>
    <mergeCell ref="H4:I4"/>
    <mergeCell ref="J4:K4"/>
    <mergeCell ref="F3:G3"/>
    <mergeCell ref="F5:G5"/>
    <mergeCell ref="H5:I5"/>
    <mergeCell ref="J5:K5"/>
    <mergeCell ref="F7:G7"/>
    <mergeCell ref="H7:I7"/>
    <mergeCell ref="J7:K7"/>
    <mergeCell ref="L7:M7"/>
    <mergeCell ref="F8:G8"/>
    <mergeCell ref="H8:I8"/>
    <mergeCell ref="J8:K8"/>
    <mergeCell ref="L8:M8"/>
    <mergeCell ref="F9:G9"/>
    <mergeCell ref="H9:I9"/>
    <mergeCell ref="J9:K9"/>
    <mergeCell ref="L9:M9"/>
    <mergeCell ref="F10:G10"/>
    <mergeCell ref="H10:I10"/>
    <mergeCell ref="J10:K10"/>
    <mergeCell ref="L10:M10"/>
    <mergeCell ref="F11:G11"/>
    <mergeCell ref="H11:I11"/>
    <mergeCell ref="J11:K11"/>
    <mergeCell ref="L11:M11"/>
    <mergeCell ref="F12:G12"/>
    <mergeCell ref="H12:I12"/>
    <mergeCell ref="J12:K12"/>
    <mergeCell ref="L12:M12"/>
    <mergeCell ref="F13:G13"/>
    <mergeCell ref="H13:I13"/>
    <mergeCell ref="J13:K13"/>
    <mergeCell ref="L13:M13"/>
    <mergeCell ref="F14:G14"/>
    <mergeCell ref="H14:I14"/>
    <mergeCell ref="J14:K14"/>
    <mergeCell ref="L14:M14"/>
    <mergeCell ref="L23:M23"/>
    <mergeCell ref="N23:O23"/>
    <mergeCell ref="G21:H21"/>
    <mergeCell ref="G22:H22"/>
    <mergeCell ref="I22:J22"/>
    <mergeCell ref="L22:M22"/>
    <mergeCell ref="N22:O22"/>
    <mergeCell ref="G23:H23"/>
    <mergeCell ref="I23:J23"/>
    <mergeCell ref="L5:M5"/>
    <mergeCell ref="F6:G6"/>
    <mergeCell ref="H6:I6"/>
    <mergeCell ref="J6:K6"/>
    <mergeCell ref="L6:M6"/>
    <mergeCell ref="F15:G15"/>
    <mergeCell ref="H15:I15"/>
    <mergeCell ref="A1:M1"/>
    <mergeCell ref="A3:A15"/>
    <mergeCell ref="D3:E3"/>
    <mergeCell ref="H3:I3"/>
    <mergeCell ref="J3:K3"/>
    <mergeCell ref="L3:M3"/>
    <mergeCell ref="L4:M4"/>
    <mergeCell ref="I19:J19"/>
    <mergeCell ref="L19:M19"/>
    <mergeCell ref="L20:M20"/>
    <mergeCell ref="N20:O20"/>
    <mergeCell ref="L21:M21"/>
    <mergeCell ref="N21:O21"/>
    <mergeCell ref="J15:K15"/>
    <mergeCell ref="L15:M15"/>
    <mergeCell ref="A17:P17"/>
    <mergeCell ref="B18:E18"/>
    <mergeCell ref="G18:J18"/>
    <mergeCell ref="L18:O18"/>
    <mergeCell ref="B19:C19"/>
    <mergeCell ref="N19:O19"/>
    <mergeCell ref="D19:E19"/>
    <mergeCell ref="G19:H19"/>
    <mergeCell ref="B20:C20"/>
    <mergeCell ref="D20:E20"/>
    <mergeCell ref="G20:H20"/>
    <mergeCell ref="I20:J20"/>
    <mergeCell ref="I21:J21"/>
    <mergeCell ref="L27:M27"/>
    <mergeCell ref="N27:O27"/>
    <mergeCell ref="G32:H32"/>
    <mergeCell ref="I32:J32"/>
    <mergeCell ref="L32:M32"/>
    <mergeCell ref="N32:O32"/>
    <mergeCell ref="I33:J33"/>
    <mergeCell ref="L33:M33"/>
    <mergeCell ref="N33:O33"/>
    <mergeCell ref="G33:H33"/>
    <mergeCell ref="G34:H34"/>
    <mergeCell ref="I34:J34"/>
    <mergeCell ref="L34:M34"/>
    <mergeCell ref="N34:O34"/>
    <mergeCell ref="G35:H35"/>
    <mergeCell ref="I35:J35"/>
    <mergeCell ref="L40:M40"/>
    <mergeCell ref="L41:M41"/>
    <mergeCell ref="L39:M39"/>
    <mergeCell ref="N39:O39"/>
    <mergeCell ref="G40:H40"/>
    <mergeCell ref="I40:J40"/>
    <mergeCell ref="N40:O40"/>
    <mergeCell ref="I41:J41"/>
    <mergeCell ref="N41:O4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13"/>
  </cols>
  <sheetData>
    <row r="1" ht="15.0" customHeight="1">
      <c r="A1" s="129"/>
      <c r="B1" s="31"/>
      <c r="C1" s="31"/>
      <c r="D1" s="31"/>
      <c r="E1" s="31"/>
      <c r="F1" s="34"/>
      <c r="H1" s="130" t="s">
        <v>150</v>
      </c>
      <c r="N1" s="7" t="s">
        <v>151</v>
      </c>
    </row>
    <row r="2" ht="15.0" customHeight="1">
      <c r="A2" s="82" t="s">
        <v>17</v>
      </c>
      <c r="B2" s="34"/>
      <c r="C2" s="82" t="s">
        <v>18</v>
      </c>
      <c r="D2" s="34"/>
      <c r="E2" s="82" t="s">
        <v>19</v>
      </c>
      <c r="F2" s="34"/>
      <c r="G2" s="131"/>
      <c r="H2" s="132" t="s">
        <v>152</v>
      </c>
      <c r="I2" s="133">
        <f t="shared" ref="I2:I4" si="1">(B3+D3+F3)/3</f>
        <v>0.5053333333</v>
      </c>
      <c r="N2" s="7" t="s">
        <v>153</v>
      </c>
    </row>
    <row r="3" ht="15.0" customHeight="1">
      <c r="A3" s="134" t="s">
        <v>152</v>
      </c>
      <c r="B3" s="135">
        <v>0.172</v>
      </c>
      <c r="C3" s="136" t="s">
        <v>152</v>
      </c>
      <c r="D3" s="135">
        <v>0.6095</v>
      </c>
      <c r="E3" s="136" t="s">
        <v>152</v>
      </c>
      <c r="F3" s="135">
        <v>0.7345</v>
      </c>
      <c r="H3" s="132" t="s">
        <v>54</v>
      </c>
      <c r="I3" s="133">
        <f t="shared" si="1"/>
        <v>0.572</v>
      </c>
      <c r="N3" s="7" t="s">
        <v>154</v>
      </c>
      <c r="O3" s="7" t="s">
        <v>155</v>
      </c>
    </row>
    <row r="4" ht="15.0" customHeight="1">
      <c r="A4" s="137" t="s">
        <v>54</v>
      </c>
      <c r="B4" s="138">
        <f>(1/2*0)+(1/2*0.715)</f>
        <v>0.3575</v>
      </c>
      <c r="C4" s="139" t="s">
        <v>54</v>
      </c>
      <c r="D4" s="140">
        <v>0.586</v>
      </c>
      <c r="E4" s="139" t="s">
        <v>54</v>
      </c>
      <c r="F4" s="140">
        <v>0.7725</v>
      </c>
      <c r="H4" s="132" t="s">
        <v>56</v>
      </c>
      <c r="I4" s="133">
        <f t="shared" si="1"/>
        <v>0.583984375</v>
      </c>
      <c r="N4" s="7" t="s">
        <v>156</v>
      </c>
      <c r="O4" s="7" t="s">
        <v>157</v>
      </c>
    </row>
    <row r="5" ht="15.0" customHeight="1">
      <c r="A5" s="134" t="s">
        <v>158</v>
      </c>
      <c r="B5" s="135">
        <f>1- SUM(D11:D12)</f>
        <v>0.1571044922</v>
      </c>
      <c r="C5" s="136" t="s">
        <v>158</v>
      </c>
      <c r="D5" s="135">
        <f>1- SUM(D13:D23)</f>
        <v>0.7535400391</v>
      </c>
      <c r="E5" s="136" t="s">
        <v>158</v>
      </c>
      <c r="F5" s="135">
        <f>1-SUM(D24:D36)</f>
        <v>0.8413085938</v>
      </c>
      <c r="H5" s="132" t="s">
        <v>57</v>
      </c>
      <c r="I5" s="133">
        <f>(I4-I3)/I4</f>
        <v>0.02052173913</v>
      </c>
      <c r="N5" s="7" t="s">
        <v>158</v>
      </c>
      <c r="O5" s="7" t="s">
        <v>159</v>
      </c>
    </row>
    <row r="6" ht="15.0" customHeight="1">
      <c r="A6" s="141" t="s">
        <v>57</v>
      </c>
      <c r="B6" s="142">
        <f>(B5-B4)/B5</f>
        <v>-1.275555556</v>
      </c>
      <c r="C6" s="143" t="s">
        <v>57</v>
      </c>
      <c r="D6" s="142">
        <f>(D5-D4)/D5</f>
        <v>0.2223372752</v>
      </c>
      <c r="E6" s="143" t="s">
        <v>57</v>
      </c>
      <c r="F6" s="143">
        <f>(F5-F4)/F5</f>
        <v>0.0817875798</v>
      </c>
      <c r="H6" s="132" t="s">
        <v>55</v>
      </c>
      <c r="I6" s="133">
        <f>(I3-I2)/I3</f>
        <v>0.1165501166</v>
      </c>
      <c r="N6" s="7" t="s">
        <v>160</v>
      </c>
      <c r="O6" s="7" t="s">
        <v>161</v>
      </c>
    </row>
    <row r="7" ht="15.0" customHeight="1">
      <c r="A7" s="134" t="s">
        <v>55</v>
      </c>
      <c r="B7" s="135">
        <f>(B4-B3)/B4</f>
        <v>0.5188811189</v>
      </c>
      <c r="C7" s="136" t="s">
        <v>55</v>
      </c>
      <c r="D7" s="135">
        <f>(D4-D3)/D4</f>
        <v>-0.04010238908</v>
      </c>
      <c r="E7" s="136" t="s">
        <v>55</v>
      </c>
      <c r="F7" s="135">
        <f>(F4-F3)/F4</f>
        <v>0.04919093851</v>
      </c>
      <c r="H7" s="132" t="s">
        <v>59</v>
      </c>
      <c r="I7" s="133">
        <f>(I4-I2)/I4</f>
        <v>0.1346800446</v>
      </c>
      <c r="N7" s="7" t="s">
        <v>162</v>
      </c>
      <c r="O7" s="7" t="s">
        <v>163</v>
      </c>
    </row>
    <row r="8" ht="15.0" customHeight="1">
      <c r="A8" s="137" t="s">
        <v>59</v>
      </c>
      <c r="B8" s="140">
        <f>(B5-B3)/B5</f>
        <v>-0.09481274281</v>
      </c>
      <c r="C8" s="139" t="s">
        <v>59</v>
      </c>
      <c r="D8" s="140">
        <f>(D5-D3)/D5</f>
        <v>0.1911511421</v>
      </c>
      <c r="E8" s="139" t="s">
        <v>59</v>
      </c>
      <c r="F8" s="142">
        <f>(F5-F3)/F5</f>
        <v>0.1269553105</v>
      </c>
      <c r="N8" s="7" t="s">
        <v>59</v>
      </c>
    </row>
    <row r="9">
      <c r="A9" s="144"/>
      <c r="B9" s="144"/>
      <c r="C9" s="144"/>
      <c r="D9" s="144"/>
      <c r="E9" s="144"/>
      <c r="F9" s="144"/>
    </row>
    <row r="10">
      <c r="B10" s="145" t="s">
        <v>164</v>
      </c>
      <c r="C10" s="145" t="s">
        <v>165</v>
      </c>
      <c r="D10" s="145" t="s">
        <v>166</v>
      </c>
      <c r="F10" s="146" t="s">
        <v>167</v>
      </c>
      <c r="G10" s="31"/>
      <c r="H10" s="31"/>
      <c r="I10" s="31"/>
      <c r="J10" s="31"/>
      <c r="K10" s="34"/>
      <c r="M10" s="36" t="s">
        <v>60</v>
      </c>
      <c r="N10" s="36"/>
      <c r="O10" s="36" t="s">
        <v>61</v>
      </c>
      <c r="P10" s="36"/>
      <c r="Q10" s="36" t="s">
        <v>62</v>
      </c>
      <c r="R10" s="36"/>
    </row>
    <row r="11">
      <c r="B11" s="147">
        <v>234.0</v>
      </c>
      <c r="C11" s="148">
        <f>H20/2</f>
        <v>0.0859375</v>
      </c>
      <c r="D11" s="148">
        <f t="shared" ref="D11:D36" si="2">C11^2</f>
        <v>0.007385253906</v>
      </c>
      <c r="F11" s="35" t="s">
        <v>17</v>
      </c>
      <c r="G11" s="34"/>
      <c r="H11" s="35" t="s">
        <v>18</v>
      </c>
      <c r="I11" s="34"/>
      <c r="J11" s="35" t="s">
        <v>19</v>
      </c>
      <c r="K11" s="34"/>
      <c r="M11" s="36"/>
      <c r="N11" s="36"/>
      <c r="O11" s="36"/>
      <c r="P11" s="36"/>
      <c r="Q11" s="36"/>
      <c r="R11" s="36"/>
    </row>
    <row r="12">
      <c r="B12" s="147">
        <v>238.0</v>
      </c>
      <c r="C12" s="148">
        <f>(G12+H19)/2</f>
        <v>0.9140625</v>
      </c>
      <c r="D12" s="148">
        <f t="shared" si="2"/>
        <v>0.8355102539</v>
      </c>
      <c r="F12" s="149">
        <v>238.0</v>
      </c>
      <c r="G12" s="150">
        <f>64/(2*32)</f>
        <v>1</v>
      </c>
      <c r="H12" s="150">
        <v>356.0</v>
      </c>
      <c r="I12" s="151">
        <f>51/(2*32)</f>
        <v>0.796875</v>
      </c>
      <c r="J12" s="150">
        <v>184.0</v>
      </c>
      <c r="K12" s="151">
        <f>30/(2*32)</f>
        <v>0.46875</v>
      </c>
    </row>
    <row r="13">
      <c r="B13" s="152">
        <v>348.0</v>
      </c>
      <c r="C13" s="153">
        <f t="shared" ref="C13:C15" si="3">L19/2</f>
        <v>0.0078125</v>
      </c>
      <c r="D13" s="154">
        <f t="shared" si="2"/>
        <v>0.00006103515625</v>
      </c>
      <c r="F13" s="39"/>
      <c r="G13" s="39"/>
      <c r="H13" s="39">
        <v>360.0</v>
      </c>
      <c r="I13" s="40">
        <f>6/(32*2)</f>
        <v>0.09375</v>
      </c>
      <c r="J13" s="39">
        <v>178.0</v>
      </c>
      <c r="K13" s="40">
        <f>15/(2*32)</f>
        <v>0.234375</v>
      </c>
    </row>
    <row r="14">
      <c r="B14" s="152">
        <v>350.0</v>
      </c>
      <c r="C14" s="153">
        <f t="shared" si="3"/>
        <v>0.1328125</v>
      </c>
      <c r="D14" s="155">
        <f t="shared" si="2"/>
        <v>0.01763916016</v>
      </c>
      <c r="F14" s="150"/>
      <c r="G14" s="150"/>
      <c r="H14" s="150">
        <v>354.0</v>
      </c>
      <c r="I14" s="151">
        <f>7/(2*32)</f>
        <v>0.109375</v>
      </c>
      <c r="J14" s="150">
        <v>182.0</v>
      </c>
      <c r="K14" s="151">
        <f>7/(2*32)</f>
        <v>0.109375</v>
      </c>
    </row>
    <row r="15">
      <c r="B15" s="152">
        <v>352.0</v>
      </c>
      <c r="C15" s="153">
        <f t="shared" si="3"/>
        <v>0.0234375</v>
      </c>
      <c r="D15" s="155">
        <f t="shared" si="2"/>
        <v>0.0005493164063</v>
      </c>
      <c r="F15" s="39"/>
      <c r="G15" s="39"/>
      <c r="H15" s="39"/>
      <c r="I15" s="39"/>
      <c r="J15" s="38">
        <v>180.0</v>
      </c>
      <c r="K15" s="40">
        <f>12/(2*32)</f>
        <v>0.1875</v>
      </c>
    </row>
    <row r="16">
      <c r="B16" s="152">
        <v>354.0</v>
      </c>
      <c r="C16" s="153">
        <f>(I14+L22)/2</f>
        <v>0.125</v>
      </c>
      <c r="D16" s="155">
        <f t="shared" si="2"/>
        <v>0.015625</v>
      </c>
    </row>
    <row r="17">
      <c r="B17" s="152">
        <v>356.0</v>
      </c>
      <c r="C17" s="153">
        <f>(I12+L23)/2</f>
        <v>0.4375</v>
      </c>
      <c r="D17" s="155">
        <f t="shared" si="2"/>
        <v>0.19140625</v>
      </c>
      <c r="F17" s="76" t="s">
        <v>64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4"/>
    </row>
    <row r="18">
      <c r="B18" s="152">
        <v>358.0</v>
      </c>
      <c r="C18" s="153">
        <f>L24/2</f>
        <v>0.125</v>
      </c>
      <c r="D18" s="155">
        <f t="shared" si="2"/>
        <v>0.015625</v>
      </c>
      <c r="F18" s="86" t="s">
        <v>65</v>
      </c>
      <c r="G18" s="31"/>
      <c r="H18" s="31"/>
      <c r="I18" s="34"/>
      <c r="J18" s="86" t="s">
        <v>66</v>
      </c>
      <c r="K18" s="31"/>
      <c r="L18" s="31"/>
      <c r="M18" s="34"/>
      <c r="N18" s="86" t="s">
        <v>67</v>
      </c>
      <c r="O18" s="31"/>
      <c r="P18" s="31"/>
      <c r="Q18" s="34"/>
    </row>
    <row r="19">
      <c r="A19" s="156"/>
      <c r="B19" s="152">
        <v>360.0</v>
      </c>
      <c r="C19" s="153">
        <f>(I13+L25)/2</f>
        <v>0.0546875</v>
      </c>
      <c r="D19" s="155">
        <f t="shared" si="2"/>
        <v>0.002990722656</v>
      </c>
      <c r="E19" s="156"/>
      <c r="F19" s="82" t="s">
        <v>69</v>
      </c>
      <c r="G19" s="34"/>
      <c r="H19" s="83">
        <v>0.828125</v>
      </c>
      <c r="I19" s="34"/>
      <c r="J19" s="82" t="s">
        <v>70</v>
      </c>
      <c r="K19" s="34"/>
      <c r="L19" s="83">
        <v>0.015625</v>
      </c>
      <c r="M19" s="34"/>
      <c r="N19" s="84" t="s">
        <v>71</v>
      </c>
      <c r="O19" s="34"/>
      <c r="P19" s="83">
        <v>0.015625</v>
      </c>
      <c r="Q19" s="34"/>
    </row>
    <row r="20">
      <c r="A20" s="156"/>
      <c r="B20" s="152">
        <v>362.0</v>
      </c>
      <c r="C20" s="153">
        <f t="shared" ref="C20:C23" si="4">L26/2</f>
        <v>0.03125</v>
      </c>
      <c r="D20" s="155">
        <f t="shared" si="2"/>
        <v>0.0009765625</v>
      </c>
      <c r="E20" s="156"/>
      <c r="F20" s="86" t="s">
        <v>72</v>
      </c>
      <c r="G20" s="34"/>
      <c r="H20" s="87">
        <v>0.171875</v>
      </c>
      <c r="I20" s="34"/>
      <c r="J20" s="86" t="s">
        <v>73</v>
      </c>
      <c r="K20" s="34"/>
      <c r="L20" s="87">
        <v>0.265625</v>
      </c>
      <c r="M20" s="34"/>
      <c r="N20" s="88" t="s">
        <v>74</v>
      </c>
      <c r="O20" s="34"/>
      <c r="P20" s="87">
        <v>0.015625</v>
      </c>
      <c r="Q20" s="34"/>
    </row>
    <row r="21" ht="15.75" customHeight="1">
      <c r="A21" s="156"/>
      <c r="B21" s="152">
        <v>364.0</v>
      </c>
      <c r="C21" s="153">
        <f t="shared" si="4"/>
        <v>0.03125</v>
      </c>
      <c r="D21" s="155">
        <f t="shared" si="2"/>
        <v>0.0009765625</v>
      </c>
      <c r="E21" s="156"/>
      <c r="F21" s="89"/>
      <c r="G21" s="89"/>
      <c r="H21" s="89"/>
      <c r="I21" s="89"/>
      <c r="J21" s="82" t="s">
        <v>75</v>
      </c>
      <c r="K21" s="34"/>
      <c r="L21" s="83">
        <v>0.046875</v>
      </c>
      <c r="M21" s="34"/>
      <c r="N21" s="84" t="s">
        <v>76</v>
      </c>
      <c r="O21" s="34"/>
      <c r="P21" s="83">
        <v>0.015625</v>
      </c>
      <c r="Q21" s="34"/>
    </row>
    <row r="22" ht="15.75" customHeight="1">
      <c r="A22" s="156"/>
      <c r="B22" s="152">
        <v>366.0</v>
      </c>
      <c r="C22" s="153">
        <f t="shared" si="4"/>
        <v>0.0078125</v>
      </c>
      <c r="D22" s="154">
        <f t="shared" si="2"/>
        <v>0.00006103515625</v>
      </c>
      <c r="E22" s="156"/>
      <c r="F22" s="77"/>
      <c r="G22" s="77"/>
      <c r="H22" s="77"/>
      <c r="I22" s="77"/>
      <c r="J22" s="86" t="s">
        <v>77</v>
      </c>
      <c r="K22" s="34"/>
      <c r="L22" s="87">
        <v>0.140625</v>
      </c>
      <c r="M22" s="34"/>
      <c r="N22" s="88" t="s">
        <v>78</v>
      </c>
      <c r="O22" s="34"/>
      <c r="P22" s="87">
        <v>0.09375</v>
      </c>
      <c r="Q22" s="34"/>
    </row>
    <row r="23" ht="15.75" customHeight="1">
      <c r="A23" s="156"/>
      <c r="B23" s="152">
        <v>368.0</v>
      </c>
      <c r="C23" s="153">
        <f t="shared" si="4"/>
        <v>0.0234375</v>
      </c>
      <c r="D23" s="155">
        <f t="shared" si="2"/>
        <v>0.0005493164063</v>
      </c>
      <c r="E23" s="156"/>
      <c r="F23" s="89"/>
      <c r="G23" s="89"/>
      <c r="H23" s="89"/>
      <c r="I23" s="89"/>
      <c r="J23" s="82" t="s">
        <v>79</v>
      </c>
      <c r="K23" s="34"/>
      <c r="L23" s="83">
        <v>0.078125</v>
      </c>
      <c r="M23" s="34"/>
      <c r="N23" s="84" t="s">
        <v>80</v>
      </c>
      <c r="O23" s="34"/>
      <c r="P23" s="83">
        <v>0.0625</v>
      </c>
      <c r="Q23" s="34"/>
    </row>
    <row r="24" ht="15.75" customHeight="1">
      <c r="A24" s="156"/>
      <c r="B24" s="157">
        <v>161.0</v>
      </c>
      <c r="C24" s="158">
        <f t="shared" ref="C24:C30" si="5">P19/2</f>
        <v>0.0078125</v>
      </c>
      <c r="D24" s="159">
        <f t="shared" si="2"/>
        <v>0.00006103515625</v>
      </c>
      <c r="E24" s="156"/>
      <c r="F24" s="77"/>
      <c r="G24" s="77"/>
      <c r="H24" s="77"/>
      <c r="I24" s="77"/>
      <c r="J24" s="86" t="s">
        <v>81</v>
      </c>
      <c r="K24" s="34"/>
      <c r="L24" s="87">
        <v>0.25</v>
      </c>
      <c r="M24" s="34"/>
      <c r="N24" s="88" t="s">
        <v>82</v>
      </c>
      <c r="O24" s="34"/>
      <c r="P24" s="87">
        <v>0.109375</v>
      </c>
      <c r="Q24" s="34"/>
    </row>
    <row r="25" ht="15.75" customHeight="1">
      <c r="A25" s="156"/>
      <c r="B25" s="157">
        <v>163.0</v>
      </c>
      <c r="C25" s="158">
        <f t="shared" si="5"/>
        <v>0.0078125</v>
      </c>
      <c r="D25" s="159">
        <f t="shared" si="2"/>
        <v>0.00006103515625</v>
      </c>
      <c r="E25" s="156"/>
      <c r="F25" s="89"/>
      <c r="G25" s="89"/>
      <c r="H25" s="89"/>
      <c r="I25" s="89"/>
      <c r="J25" s="82" t="s">
        <v>84</v>
      </c>
      <c r="K25" s="34"/>
      <c r="L25" s="83">
        <v>0.015625</v>
      </c>
      <c r="M25" s="34"/>
      <c r="N25" s="84" t="s">
        <v>85</v>
      </c>
      <c r="O25" s="34"/>
      <c r="P25" s="83">
        <v>0.15625</v>
      </c>
      <c r="Q25" s="34"/>
    </row>
    <row r="26" ht="15.75" customHeight="1">
      <c r="A26" s="156"/>
      <c r="B26" s="157">
        <v>167.0</v>
      </c>
      <c r="C26" s="158">
        <f t="shared" si="5"/>
        <v>0.0078125</v>
      </c>
      <c r="D26" s="159">
        <f t="shared" si="2"/>
        <v>0.00006103515625</v>
      </c>
      <c r="E26" s="156"/>
      <c r="F26" s="77"/>
      <c r="G26" s="77"/>
      <c r="H26" s="77"/>
      <c r="I26" s="77"/>
      <c r="J26" s="86" t="s">
        <v>86</v>
      </c>
      <c r="K26" s="34"/>
      <c r="L26" s="87">
        <v>0.0625</v>
      </c>
      <c r="M26" s="34"/>
      <c r="N26" s="88" t="s">
        <v>87</v>
      </c>
      <c r="O26" s="34"/>
      <c r="P26" s="87">
        <v>0.109375</v>
      </c>
      <c r="Q26" s="34"/>
    </row>
    <row r="27" ht="15.75" customHeight="1">
      <c r="A27" s="156"/>
      <c r="B27" s="157">
        <v>169.0</v>
      </c>
      <c r="C27" s="158">
        <f t="shared" si="5"/>
        <v>0.046875</v>
      </c>
      <c r="D27" s="160">
        <f t="shared" si="2"/>
        <v>0.002197265625</v>
      </c>
      <c r="E27" s="156"/>
      <c r="F27" s="89"/>
      <c r="G27" s="89"/>
      <c r="H27" s="89"/>
      <c r="I27" s="89"/>
      <c r="J27" s="84" t="s">
        <v>88</v>
      </c>
      <c r="K27" s="34"/>
      <c r="L27" s="83">
        <v>0.0625</v>
      </c>
      <c r="M27" s="34"/>
      <c r="N27" s="84" t="s">
        <v>89</v>
      </c>
      <c r="O27" s="34"/>
      <c r="P27" s="83">
        <v>0.203125</v>
      </c>
      <c r="Q27" s="34"/>
    </row>
    <row r="28" ht="15.75" customHeight="1">
      <c r="A28" s="156"/>
      <c r="B28" s="157">
        <v>172.0</v>
      </c>
      <c r="C28" s="158">
        <f t="shared" si="5"/>
        <v>0.03125</v>
      </c>
      <c r="D28" s="160">
        <f t="shared" si="2"/>
        <v>0.0009765625</v>
      </c>
      <c r="E28" s="156"/>
      <c r="F28" s="77"/>
      <c r="G28" s="77"/>
      <c r="H28" s="77"/>
      <c r="I28" s="77"/>
      <c r="J28" s="88" t="s">
        <v>90</v>
      </c>
      <c r="K28" s="34"/>
      <c r="L28" s="87">
        <v>0.015625</v>
      </c>
      <c r="M28" s="34"/>
      <c r="N28" s="88" t="s">
        <v>91</v>
      </c>
      <c r="O28" s="34"/>
      <c r="P28" s="87">
        <v>0.171875</v>
      </c>
      <c r="Q28" s="34"/>
    </row>
    <row r="29" ht="15.75" customHeight="1">
      <c r="A29" s="156"/>
      <c r="B29" s="157">
        <v>174.0</v>
      </c>
      <c r="C29" s="158">
        <f t="shared" si="5"/>
        <v>0.0546875</v>
      </c>
      <c r="D29" s="160">
        <f t="shared" si="2"/>
        <v>0.002990722656</v>
      </c>
      <c r="E29" s="156"/>
      <c r="F29" s="89"/>
      <c r="G29" s="89"/>
      <c r="H29" s="89"/>
      <c r="I29" s="89"/>
      <c r="J29" s="84" t="s">
        <v>92</v>
      </c>
      <c r="K29" s="34"/>
      <c r="L29" s="83">
        <v>0.046875</v>
      </c>
      <c r="M29" s="34"/>
      <c r="N29" s="84" t="s">
        <v>93</v>
      </c>
      <c r="O29" s="34"/>
      <c r="P29" s="83">
        <v>0.015625</v>
      </c>
      <c r="Q29" s="34"/>
    </row>
    <row r="30" ht="15.75" customHeight="1">
      <c r="A30" s="156"/>
      <c r="B30" s="157">
        <v>176.0</v>
      </c>
      <c r="C30" s="158">
        <f t="shared" si="5"/>
        <v>0.078125</v>
      </c>
      <c r="D30" s="160">
        <f t="shared" si="2"/>
        <v>0.006103515625</v>
      </c>
      <c r="E30" s="156"/>
      <c r="F30" s="92"/>
      <c r="G30" s="92"/>
      <c r="H30" s="92"/>
      <c r="I30" s="92"/>
      <c r="J30" s="95"/>
      <c r="K30" s="34"/>
      <c r="L30" s="95"/>
      <c r="M30" s="34"/>
      <c r="N30" s="95" t="s">
        <v>94</v>
      </c>
      <c r="O30" s="34"/>
      <c r="P30" s="96">
        <v>0.015625</v>
      </c>
      <c r="Q30" s="34"/>
    </row>
    <row r="31" ht="15.75" customHeight="1">
      <c r="A31" s="156"/>
      <c r="B31" s="157">
        <v>178.0</v>
      </c>
      <c r="C31" s="158">
        <f>(K13+P26)/2</f>
        <v>0.171875</v>
      </c>
      <c r="D31" s="160">
        <f t="shared" si="2"/>
        <v>0.02954101563</v>
      </c>
      <c r="E31" s="156"/>
      <c r="F31" s="98"/>
      <c r="G31" s="98"/>
      <c r="H31" s="98"/>
      <c r="I31" s="98"/>
      <c r="J31" s="99"/>
      <c r="K31" s="34"/>
      <c r="L31" s="99"/>
      <c r="M31" s="34"/>
      <c r="N31" s="99" t="s">
        <v>95</v>
      </c>
      <c r="O31" s="34"/>
      <c r="P31" s="101">
        <v>0.015625</v>
      </c>
      <c r="Q31" s="34"/>
    </row>
    <row r="32" ht="15.75" customHeight="1">
      <c r="A32" s="156"/>
      <c r="B32" s="157">
        <v>180.0</v>
      </c>
      <c r="C32" s="158">
        <f>(K15+P27)/2</f>
        <v>0.1953125</v>
      </c>
      <c r="D32" s="160">
        <f t="shared" si="2"/>
        <v>0.03814697266</v>
      </c>
      <c r="E32" s="156"/>
      <c r="F32" s="156"/>
      <c r="G32" s="156"/>
      <c r="H32" s="156"/>
      <c r="I32" s="156"/>
    </row>
    <row r="33" ht="15.75" customHeight="1">
      <c r="A33" s="156"/>
      <c r="B33" s="157">
        <v>182.0</v>
      </c>
      <c r="C33" s="158">
        <f>(K14+P28)/2</f>
        <v>0.140625</v>
      </c>
      <c r="D33" s="160">
        <f t="shared" si="2"/>
        <v>0.01977539063</v>
      </c>
      <c r="E33" s="156"/>
      <c r="F33" s="156"/>
      <c r="G33" s="156"/>
      <c r="H33" s="156"/>
      <c r="I33" s="156"/>
    </row>
    <row r="34" ht="15.75" customHeight="1">
      <c r="A34" s="156"/>
      <c r="B34" s="157">
        <v>184.0</v>
      </c>
      <c r="C34" s="158">
        <f>(K12+P29)/2</f>
        <v>0.2421875</v>
      </c>
      <c r="D34" s="160">
        <f t="shared" si="2"/>
        <v>0.05865478516</v>
      </c>
      <c r="E34" s="156"/>
      <c r="F34" s="156"/>
      <c r="G34" s="156"/>
      <c r="H34" s="156"/>
      <c r="I34" s="156"/>
    </row>
    <row r="35" ht="15.75" customHeight="1">
      <c r="A35" s="156"/>
      <c r="B35" s="161">
        <v>186.0</v>
      </c>
      <c r="C35" s="160">
        <f t="shared" ref="C35:C36" si="6">P30/2</f>
        <v>0.0078125</v>
      </c>
      <c r="D35" s="159">
        <f t="shared" si="2"/>
        <v>0.00006103515625</v>
      </c>
      <c r="E35" s="156"/>
      <c r="F35" s="156"/>
      <c r="G35" s="156"/>
      <c r="H35" s="156"/>
      <c r="I35" s="156"/>
    </row>
    <row r="36" ht="15.75" customHeight="1">
      <c r="A36" s="156"/>
      <c r="B36" s="161">
        <v>188.0</v>
      </c>
      <c r="C36" s="160">
        <f t="shared" si="6"/>
        <v>0.0078125</v>
      </c>
      <c r="D36" s="159">
        <f t="shared" si="2"/>
        <v>0.00006103515625</v>
      </c>
      <c r="E36" s="156"/>
      <c r="F36" s="156"/>
      <c r="G36" s="156"/>
      <c r="H36" s="156"/>
      <c r="I36" s="156"/>
    </row>
    <row r="37" ht="15.75" customHeight="1">
      <c r="A37" s="156"/>
      <c r="B37" s="156"/>
      <c r="C37" s="156"/>
      <c r="D37" s="156"/>
      <c r="E37" s="156"/>
      <c r="F37" s="156"/>
      <c r="G37" s="156"/>
      <c r="H37" s="156"/>
      <c r="I37" s="156"/>
    </row>
    <row r="38" ht="15.75" customHeight="1">
      <c r="A38" s="156"/>
      <c r="B38" s="156"/>
      <c r="C38" s="156"/>
      <c r="D38" s="156"/>
      <c r="E38" s="156"/>
      <c r="F38" s="156"/>
      <c r="G38" s="156"/>
      <c r="H38" s="156"/>
      <c r="I38" s="156"/>
    </row>
    <row r="39" ht="15.75" customHeight="1">
      <c r="A39" s="156"/>
      <c r="B39" s="156"/>
      <c r="C39" s="156"/>
      <c r="D39" s="156"/>
      <c r="E39" s="156"/>
      <c r="F39" s="156"/>
      <c r="G39" s="156"/>
      <c r="H39" s="156"/>
      <c r="I39" s="156"/>
    </row>
    <row r="40" ht="15.75" customHeight="1">
      <c r="A40" s="156"/>
      <c r="B40" s="156"/>
      <c r="C40" s="156"/>
      <c r="D40" s="156"/>
      <c r="E40" s="156"/>
      <c r="F40" s="156"/>
      <c r="G40" s="156"/>
      <c r="H40" s="156"/>
      <c r="I40" s="156"/>
    </row>
    <row r="41" ht="15.75" customHeight="1">
      <c r="A41" s="156"/>
      <c r="B41" s="156"/>
      <c r="C41" s="156"/>
      <c r="D41" s="156"/>
      <c r="E41" s="156"/>
      <c r="F41" s="156"/>
      <c r="G41" s="156"/>
      <c r="H41" s="156"/>
      <c r="I41" s="156"/>
    </row>
    <row r="42" ht="15.75" customHeight="1">
      <c r="A42" s="156"/>
      <c r="B42" s="156"/>
      <c r="C42" s="156"/>
      <c r="D42" s="156"/>
      <c r="E42" s="156"/>
      <c r="F42" s="156"/>
      <c r="G42" s="156"/>
      <c r="H42" s="156"/>
      <c r="I42" s="156"/>
    </row>
    <row r="43" ht="15.75" customHeight="1">
      <c r="A43" s="156"/>
      <c r="B43" s="156"/>
      <c r="C43" s="156"/>
      <c r="D43" s="156"/>
      <c r="E43" s="156"/>
      <c r="F43" s="156"/>
      <c r="G43" s="156"/>
      <c r="H43" s="156"/>
      <c r="I43" s="156"/>
    </row>
    <row r="44" ht="15.75" customHeight="1">
      <c r="A44" s="156"/>
      <c r="B44" s="156"/>
      <c r="C44" s="156"/>
      <c r="D44" s="156"/>
      <c r="E44" s="156"/>
      <c r="F44" s="156"/>
      <c r="G44" s="156"/>
      <c r="H44" s="156"/>
      <c r="I44" s="156"/>
    </row>
    <row r="45" ht="15.75" customHeight="1">
      <c r="A45" s="156"/>
      <c r="B45" s="156"/>
      <c r="C45" s="156"/>
      <c r="D45" s="156"/>
      <c r="E45" s="156"/>
      <c r="F45" s="156"/>
      <c r="G45" s="156"/>
      <c r="H45" s="156"/>
      <c r="I45" s="156"/>
    </row>
    <row r="46" ht="15.75" customHeight="1">
      <c r="A46" s="156"/>
      <c r="B46" s="156"/>
      <c r="C46" s="156"/>
      <c r="D46" s="156"/>
      <c r="E46" s="156"/>
      <c r="F46" s="156"/>
      <c r="G46" s="156"/>
      <c r="H46" s="156"/>
      <c r="I46" s="156"/>
    </row>
    <row r="47" ht="15.75" customHeight="1">
      <c r="A47" s="156"/>
      <c r="B47" s="156"/>
      <c r="C47" s="156"/>
      <c r="D47" s="156"/>
      <c r="E47" s="156"/>
      <c r="F47" s="156"/>
      <c r="G47" s="156"/>
      <c r="H47" s="156"/>
      <c r="I47" s="156"/>
    </row>
    <row r="48" ht="15.75" customHeight="1">
      <c r="A48" s="156"/>
      <c r="B48" s="156"/>
      <c r="C48" s="156"/>
      <c r="D48" s="156"/>
      <c r="E48" s="156"/>
      <c r="F48" s="156"/>
      <c r="G48" s="156"/>
      <c r="H48" s="156"/>
      <c r="I48" s="156"/>
    </row>
    <row r="49" ht="15.75" customHeight="1">
      <c r="A49" s="156"/>
      <c r="B49" s="156"/>
      <c r="C49" s="156"/>
      <c r="D49" s="156"/>
      <c r="E49" s="156"/>
      <c r="F49" s="156"/>
      <c r="G49" s="156"/>
      <c r="H49" s="156"/>
      <c r="I49" s="156"/>
    </row>
    <row r="50" ht="15.75" customHeight="1">
      <c r="A50" s="156"/>
      <c r="B50" s="156"/>
      <c r="C50" s="156"/>
      <c r="D50" s="156"/>
      <c r="E50" s="156"/>
      <c r="F50" s="156"/>
      <c r="G50" s="156"/>
      <c r="H50" s="156"/>
      <c r="I50" s="156"/>
    </row>
    <row r="51" ht="15.75" customHeight="1">
      <c r="A51" s="156"/>
      <c r="B51" s="156"/>
      <c r="C51" s="156"/>
      <c r="D51" s="156"/>
      <c r="E51" s="156"/>
      <c r="F51" s="156"/>
      <c r="G51" s="156"/>
      <c r="H51" s="156"/>
      <c r="I51" s="156"/>
    </row>
    <row r="52" ht="15.75" customHeight="1">
      <c r="A52" s="156"/>
      <c r="B52" s="156"/>
      <c r="C52" s="156"/>
      <c r="D52" s="156"/>
      <c r="E52" s="156"/>
      <c r="F52" s="156"/>
      <c r="G52" s="156"/>
      <c r="H52" s="156"/>
      <c r="I52" s="156"/>
    </row>
    <row r="53" ht="15.75" customHeight="1">
      <c r="A53" s="156"/>
      <c r="B53" s="156"/>
      <c r="C53" s="156"/>
      <c r="D53" s="156"/>
      <c r="E53" s="156"/>
      <c r="F53" s="156"/>
      <c r="G53" s="156"/>
      <c r="H53" s="156"/>
      <c r="I53" s="156"/>
    </row>
    <row r="54" ht="15.75" customHeight="1">
      <c r="A54" s="156"/>
      <c r="B54" s="156"/>
      <c r="C54" s="156"/>
      <c r="D54" s="156"/>
      <c r="E54" s="156"/>
      <c r="F54" s="156"/>
      <c r="G54" s="156"/>
      <c r="H54" s="156"/>
      <c r="I54" s="156"/>
    </row>
    <row r="55" ht="15.75" customHeight="1">
      <c r="A55" s="156"/>
      <c r="B55" s="156"/>
      <c r="C55" s="156"/>
      <c r="D55" s="156"/>
      <c r="E55" s="156"/>
      <c r="F55" s="156"/>
      <c r="G55" s="156"/>
      <c r="H55" s="156"/>
      <c r="I55" s="156"/>
      <c r="J55" s="162"/>
      <c r="K55" s="144"/>
      <c r="N55" s="144"/>
      <c r="O55" s="163"/>
    </row>
    <row r="56" ht="15.75" customHeight="1">
      <c r="A56" s="156"/>
      <c r="B56" s="156"/>
      <c r="C56" s="156"/>
      <c r="D56" s="156"/>
      <c r="E56" s="156"/>
      <c r="F56" s="156"/>
      <c r="G56" s="156"/>
      <c r="H56" s="156"/>
      <c r="I56" s="156"/>
      <c r="J56" s="120"/>
      <c r="K56" s="120"/>
      <c r="L56" s="164"/>
      <c r="M56" s="164"/>
      <c r="N56" s="144"/>
      <c r="O56" s="163"/>
    </row>
    <row r="57" ht="15.75" customHeight="1">
      <c r="A57" s="156"/>
      <c r="B57" s="156"/>
      <c r="C57" s="156"/>
      <c r="D57" s="156"/>
      <c r="E57" s="156"/>
      <c r="F57" s="156"/>
      <c r="G57" s="156"/>
      <c r="H57" s="156"/>
      <c r="I57" s="156"/>
      <c r="J57" s="120"/>
      <c r="K57" s="120"/>
      <c r="L57" s="164"/>
      <c r="M57" s="164"/>
      <c r="N57" s="144"/>
      <c r="O57" s="163"/>
    </row>
    <row r="58" ht="15.75" customHeight="1">
      <c r="A58" s="156"/>
      <c r="B58" s="156"/>
      <c r="C58" s="156"/>
      <c r="D58" s="156"/>
      <c r="E58" s="156"/>
      <c r="F58" s="156"/>
      <c r="G58" s="156"/>
      <c r="H58" s="156"/>
      <c r="I58" s="156"/>
    </row>
    <row r="59" ht="15.75" customHeight="1">
      <c r="A59" s="156"/>
      <c r="B59" s="156"/>
      <c r="C59" s="156"/>
      <c r="D59" s="156"/>
      <c r="E59" s="156"/>
      <c r="F59" s="156"/>
      <c r="G59" s="156"/>
      <c r="H59" s="156"/>
      <c r="I59" s="156"/>
    </row>
    <row r="60" ht="15.75" customHeight="1">
      <c r="A60" s="156"/>
      <c r="B60" s="156"/>
      <c r="C60" s="156"/>
      <c r="D60" s="156"/>
      <c r="E60" s="156"/>
      <c r="F60" s="156"/>
      <c r="G60" s="156"/>
      <c r="H60" s="156"/>
      <c r="I60" s="156"/>
    </row>
    <row r="61" ht="15.75" customHeight="1">
      <c r="A61" s="156"/>
      <c r="B61" s="156"/>
      <c r="C61" s="156"/>
      <c r="D61" s="156"/>
      <c r="E61" s="156"/>
      <c r="F61" s="156"/>
      <c r="G61" s="156"/>
      <c r="H61" s="156"/>
      <c r="I61" s="156"/>
    </row>
    <row r="62" ht="15.75" customHeight="1">
      <c r="A62" s="156"/>
      <c r="B62" s="156"/>
      <c r="C62" s="156"/>
      <c r="D62" s="156"/>
      <c r="E62" s="156"/>
      <c r="F62" s="156"/>
      <c r="G62" s="156"/>
      <c r="H62" s="156"/>
      <c r="I62" s="156"/>
    </row>
    <row r="63" ht="15.75" customHeight="1">
      <c r="A63" s="156"/>
      <c r="B63" s="156"/>
      <c r="C63" s="156"/>
      <c r="D63" s="156"/>
      <c r="E63" s="156"/>
      <c r="F63" s="156"/>
      <c r="G63" s="156"/>
      <c r="H63" s="156"/>
      <c r="I63" s="156"/>
    </row>
    <row r="64" ht="15.75" customHeight="1">
      <c r="A64" s="156"/>
      <c r="B64" s="156"/>
      <c r="C64" s="156"/>
      <c r="D64" s="156"/>
      <c r="E64" s="156"/>
      <c r="F64" s="156"/>
      <c r="G64" s="156"/>
      <c r="H64" s="156"/>
      <c r="I64" s="156"/>
    </row>
    <row r="65" ht="15.75" customHeight="1">
      <c r="A65" s="156"/>
      <c r="B65" s="156"/>
      <c r="C65" s="156"/>
      <c r="D65" s="156"/>
      <c r="E65" s="156"/>
      <c r="F65" s="156"/>
      <c r="G65" s="156"/>
      <c r="H65" s="156"/>
      <c r="I65" s="156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1D3361A3-FD18-4045-92E5-4D3D5F0960D1}" filter="1" showAutoFilter="1">
      <autoFilter ref="$I$65"/>
    </customSheetView>
  </customSheetViews>
  <mergeCells count="69">
    <mergeCell ref="J23:K23"/>
    <mergeCell ref="J24:K24"/>
    <mergeCell ref="L24:M24"/>
    <mergeCell ref="N24:O24"/>
    <mergeCell ref="P24:Q24"/>
    <mergeCell ref="J25:K25"/>
    <mergeCell ref="L25:M25"/>
    <mergeCell ref="J26:K26"/>
    <mergeCell ref="L26:M26"/>
    <mergeCell ref="N26:O26"/>
    <mergeCell ref="P26:Q26"/>
    <mergeCell ref="L27:M27"/>
    <mergeCell ref="N27:O27"/>
    <mergeCell ref="P27:Q27"/>
    <mergeCell ref="J30:K30"/>
    <mergeCell ref="J31:K31"/>
    <mergeCell ref="L31:M31"/>
    <mergeCell ref="N31:O31"/>
    <mergeCell ref="P31:Q31"/>
    <mergeCell ref="J29:K29"/>
    <mergeCell ref="L29:M29"/>
    <mergeCell ref="N29:O29"/>
    <mergeCell ref="P29:Q29"/>
    <mergeCell ref="L30:M30"/>
    <mergeCell ref="N30:O30"/>
    <mergeCell ref="P30:Q30"/>
    <mergeCell ref="A1:F1"/>
    <mergeCell ref="H1:L1"/>
    <mergeCell ref="A2:B2"/>
    <mergeCell ref="C2:D2"/>
    <mergeCell ref="E2:F2"/>
    <mergeCell ref="F10:K10"/>
    <mergeCell ref="F11:G11"/>
    <mergeCell ref="H11:I11"/>
    <mergeCell ref="J11:K11"/>
    <mergeCell ref="F17:Q17"/>
    <mergeCell ref="F18:I18"/>
    <mergeCell ref="J18:M18"/>
    <mergeCell ref="N18:Q18"/>
    <mergeCell ref="F19:G19"/>
    <mergeCell ref="P19:Q19"/>
    <mergeCell ref="L21:M21"/>
    <mergeCell ref="L22:M22"/>
    <mergeCell ref="N22:O22"/>
    <mergeCell ref="P22:Q22"/>
    <mergeCell ref="L23:M23"/>
    <mergeCell ref="N23:O23"/>
    <mergeCell ref="P23:Q23"/>
    <mergeCell ref="L19:M19"/>
    <mergeCell ref="N19:O19"/>
    <mergeCell ref="L20:M20"/>
    <mergeCell ref="N20:O20"/>
    <mergeCell ref="P20:Q20"/>
    <mergeCell ref="N21:O21"/>
    <mergeCell ref="P21:Q21"/>
    <mergeCell ref="H19:I19"/>
    <mergeCell ref="J19:K19"/>
    <mergeCell ref="F20:G20"/>
    <mergeCell ref="H20:I20"/>
    <mergeCell ref="J20:K20"/>
    <mergeCell ref="J21:K21"/>
    <mergeCell ref="J22:K22"/>
    <mergeCell ref="N25:O25"/>
    <mergeCell ref="P25:Q25"/>
    <mergeCell ref="J27:K27"/>
    <mergeCell ref="J28:K28"/>
    <mergeCell ref="L28:M28"/>
    <mergeCell ref="N28:O28"/>
    <mergeCell ref="P28:Q28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13"/>
  </cols>
  <sheetData>
    <row r="4">
      <c r="B4" s="84" t="s">
        <v>100</v>
      </c>
      <c r="C4" s="165"/>
      <c r="D4" s="83">
        <v>0.03125</v>
      </c>
      <c r="E4" s="166"/>
    </row>
    <row r="5">
      <c r="B5" s="99" t="s">
        <v>103</v>
      </c>
      <c r="C5" s="167"/>
      <c r="D5" s="101">
        <v>0.03125</v>
      </c>
      <c r="E5" s="168"/>
    </row>
    <row r="6">
      <c r="B6" s="99" t="s">
        <v>105</v>
      </c>
      <c r="C6" s="167"/>
      <c r="D6" s="101">
        <v>0.03125</v>
      </c>
      <c r="E6" s="168"/>
    </row>
    <row r="7">
      <c r="B7" s="99" t="s">
        <v>107</v>
      </c>
      <c r="C7" s="167"/>
      <c r="D7" s="101">
        <v>0.03125</v>
      </c>
      <c r="E7" s="168"/>
    </row>
    <row r="8">
      <c r="B8" s="99" t="s">
        <v>110</v>
      </c>
      <c r="C8" s="167"/>
      <c r="D8" s="101">
        <v>0.03125</v>
      </c>
      <c r="E8" s="168"/>
    </row>
    <row r="9">
      <c r="B9" s="99" t="s">
        <v>112</v>
      </c>
      <c r="C9" s="167"/>
      <c r="D9" s="101">
        <v>0.03125</v>
      </c>
      <c r="E9" s="168"/>
    </row>
    <row r="10">
      <c r="B10" s="99" t="s">
        <v>114</v>
      </c>
      <c r="C10" s="167"/>
      <c r="D10" s="101">
        <v>0.03125</v>
      </c>
      <c r="E10" s="168"/>
    </row>
    <row r="11">
      <c r="B11" s="99" t="s">
        <v>116</v>
      </c>
      <c r="C11" s="167"/>
      <c r="D11" s="101">
        <v>0.03125</v>
      </c>
      <c r="E11" s="168"/>
    </row>
    <row r="12">
      <c r="B12" s="99" t="s">
        <v>119</v>
      </c>
      <c r="C12" s="167"/>
      <c r="D12" s="101">
        <v>0.03125</v>
      </c>
      <c r="E12" s="168"/>
    </row>
    <row r="13">
      <c r="B13" s="99" t="s">
        <v>121</v>
      </c>
      <c r="C13" s="167"/>
      <c r="D13" s="101">
        <v>0.03125</v>
      </c>
      <c r="E13" s="168"/>
    </row>
    <row r="14">
      <c r="B14" s="99" t="s">
        <v>124</v>
      </c>
      <c r="C14" s="167"/>
      <c r="D14" s="101">
        <v>0.03125</v>
      </c>
      <c r="E14" s="168"/>
    </row>
    <row r="15">
      <c r="B15" s="99" t="s">
        <v>126</v>
      </c>
      <c r="C15" s="167"/>
      <c r="D15" s="101">
        <v>0.03125</v>
      </c>
      <c r="E15" s="168"/>
    </row>
    <row r="16">
      <c r="B16" s="99" t="s">
        <v>128</v>
      </c>
      <c r="C16" s="167"/>
      <c r="D16" s="101">
        <v>0.03125</v>
      </c>
      <c r="E16" s="168"/>
    </row>
    <row r="17">
      <c r="B17" s="169" t="s">
        <v>130</v>
      </c>
      <c r="C17" s="170"/>
      <c r="D17" s="171">
        <v>0.0625</v>
      </c>
      <c r="E17" s="172"/>
    </row>
    <row r="18">
      <c r="B18" s="99" t="s">
        <v>132</v>
      </c>
      <c r="C18" s="167"/>
      <c r="D18" s="101">
        <v>0.03125</v>
      </c>
      <c r="E18" s="168"/>
    </row>
    <row r="19">
      <c r="B19" s="99" t="s">
        <v>134</v>
      </c>
      <c r="C19" s="167"/>
      <c r="D19" s="171">
        <v>0.0625</v>
      </c>
      <c r="E19" s="172"/>
    </row>
    <row r="20">
      <c r="B20" s="99" t="s">
        <v>136</v>
      </c>
      <c r="C20" s="167"/>
      <c r="D20" s="101">
        <v>0.03125</v>
      </c>
      <c r="E20" s="168"/>
    </row>
    <row r="21" ht="15.75" customHeight="1">
      <c r="B21" s="99" t="s">
        <v>138</v>
      </c>
      <c r="C21" s="167"/>
      <c r="D21" s="171">
        <v>0.0625</v>
      </c>
      <c r="E21" s="172"/>
    </row>
    <row r="22" ht="15.75" customHeight="1">
      <c r="B22" s="99" t="s">
        <v>140</v>
      </c>
      <c r="C22" s="167"/>
      <c r="D22" s="101">
        <v>0.03125</v>
      </c>
      <c r="E22" s="168"/>
    </row>
    <row r="23" ht="15.75" customHeight="1">
      <c r="B23" s="99" t="s">
        <v>142</v>
      </c>
      <c r="C23" s="167"/>
      <c r="D23" s="101">
        <v>0.03125</v>
      </c>
      <c r="E23" s="168"/>
    </row>
    <row r="24" ht="15.75" customHeight="1">
      <c r="B24" s="99" t="s">
        <v>144</v>
      </c>
      <c r="C24" s="167"/>
      <c r="D24" s="101">
        <v>0.03125</v>
      </c>
      <c r="E24" s="168"/>
    </row>
    <row r="25" ht="15.75" customHeight="1">
      <c r="B25" s="99" t="s">
        <v>146</v>
      </c>
      <c r="C25" s="167"/>
      <c r="D25" s="173">
        <v>0.09375</v>
      </c>
      <c r="E25" s="174"/>
    </row>
    <row r="26" ht="15.75" customHeight="1">
      <c r="B26" s="99" t="s">
        <v>147</v>
      </c>
      <c r="C26" s="167"/>
      <c r="D26" s="101">
        <v>0.03125</v>
      </c>
      <c r="E26" s="168"/>
    </row>
    <row r="27" ht="15.75" customHeight="1">
      <c r="B27" s="99" t="s">
        <v>148</v>
      </c>
      <c r="C27" s="167"/>
      <c r="D27" s="173">
        <v>0.09375</v>
      </c>
      <c r="E27" s="174"/>
    </row>
    <row r="28" ht="15.75" customHeight="1">
      <c r="B28" s="99" t="s">
        <v>149</v>
      </c>
      <c r="C28" s="167"/>
      <c r="D28" s="101">
        <v>0.03125</v>
      </c>
      <c r="E28" s="16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