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各种文件\"/>
    </mc:Choice>
  </mc:AlternateContent>
  <bookViews>
    <workbookView xWindow="0" yWindow="0" windowWidth="23040" windowHeight="9360" tabRatio="199" firstSheet="1" activeTab="2"/>
  </bookViews>
  <sheets>
    <sheet name="Sheet1" sheetId="1" state="hidden" r:id="rId1"/>
    <sheet name="原始数据" sheetId="2" r:id="rId2"/>
    <sheet name="内业处理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3" l="1"/>
  <c r="O15" i="3" l="1"/>
  <c r="H18" i="3" s="1"/>
  <c r="P10" i="3" s="1"/>
  <c r="R10" i="3" s="1"/>
  <c r="T9" i="3" s="1"/>
  <c r="H17" i="3"/>
  <c r="N8" i="3" s="1"/>
  <c r="Q8" i="3" s="1"/>
  <c r="M15" i="3"/>
  <c r="L15" i="3"/>
  <c r="O10" i="3"/>
  <c r="O8" i="3"/>
  <c r="M8" i="3"/>
  <c r="M10" i="3"/>
  <c r="U20" i="2"/>
  <c r="S9" i="3" l="1"/>
  <c r="P8" i="3"/>
  <c r="N10" i="3"/>
  <c r="H19" i="3"/>
  <c r="H20" i="3" s="1"/>
  <c r="J28" i="1"/>
  <c r="G30" i="1"/>
  <c r="G29" i="1"/>
  <c r="J27" i="1"/>
  <c r="H10" i="1"/>
  <c r="I7" i="1"/>
  <c r="I6" i="1"/>
  <c r="E4" i="1"/>
  <c r="E3" i="1"/>
  <c r="E8" i="1"/>
  <c r="F7" i="1" s="1"/>
  <c r="E7" i="1"/>
  <c r="E6" i="1"/>
  <c r="E5" i="1"/>
  <c r="F5" i="1" s="1"/>
  <c r="P15" i="3" l="1"/>
  <c r="R8" i="3"/>
  <c r="R15" i="3" s="1"/>
  <c r="N15" i="3"/>
  <c r="Q10" i="3"/>
</calcChain>
</file>

<file path=xl/sharedStrings.xml><?xml version="1.0" encoding="utf-8"?>
<sst xmlns="http://schemas.openxmlformats.org/spreadsheetml/2006/main" count="196" uniqueCount="129">
  <si>
    <t>测站</t>
    <phoneticPr fontId="1" type="noConversion"/>
  </si>
  <si>
    <t>测点</t>
    <phoneticPr fontId="1" type="noConversion"/>
  </si>
  <si>
    <t>读数</t>
    <phoneticPr fontId="1" type="noConversion"/>
  </si>
  <si>
    <t>半测回角值</t>
    <phoneticPr fontId="1" type="noConversion"/>
  </si>
  <si>
    <t>水平角</t>
    <phoneticPr fontId="1" type="noConversion"/>
  </si>
  <si>
    <t>盘左</t>
    <phoneticPr fontId="1" type="noConversion"/>
  </si>
  <si>
    <t>盘右</t>
    <phoneticPr fontId="1" type="noConversion"/>
  </si>
  <si>
    <t>B28</t>
  </si>
  <si>
    <t>B28</t>
    <phoneticPr fontId="1" type="noConversion"/>
  </si>
  <si>
    <t>B27</t>
  </si>
  <si>
    <t>B27</t>
    <phoneticPr fontId="1" type="noConversion"/>
  </si>
  <si>
    <t>B09</t>
  </si>
  <si>
    <t>B09</t>
    <phoneticPr fontId="1" type="noConversion"/>
  </si>
  <si>
    <t>B12</t>
    <phoneticPr fontId="1" type="noConversion"/>
  </si>
  <si>
    <t>B09</t>
    <phoneticPr fontId="1" type="noConversion"/>
  </si>
  <si>
    <t>B27</t>
    <phoneticPr fontId="1" type="noConversion"/>
  </si>
  <si>
    <t>B08</t>
    <phoneticPr fontId="1" type="noConversion"/>
  </si>
  <si>
    <t>a1</t>
    <phoneticPr fontId="1" type="noConversion"/>
  </si>
  <si>
    <t>a2</t>
    <phoneticPr fontId="1" type="noConversion"/>
  </si>
  <si>
    <t>°</t>
    <phoneticPr fontId="1" type="noConversion"/>
  </si>
  <si>
    <t>′</t>
    <phoneticPr fontId="1" type="noConversion"/>
  </si>
  <si>
    <t>″</t>
    <phoneticPr fontId="1" type="noConversion"/>
  </si>
  <si>
    <t>测站</t>
    <phoneticPr fontId="1" type="noConversion"/>
  </si>
  <si>
    <t>00</t>
    <phoneticPr fontId="1" type="noConversion"/>
  </si>
  <si>
    <t>00</t>
    <phoneticPr fontId="1" type="noConversion"/>
  </si>
  <si>
    <t>02</t>
    <phoneticPr fontId="1" type="noConversion"/>
  </si>
  <si>
    <t>水平角</t>
    <phoneticPr fontId="1" type="noConversion"/>
  </si>
  <si>
    <t>距离/m</t>
    <phoneticPr fontId="1" type="noConversion"/>
  </si>
  <si>
    <t>距离/m</t>
    <phoneticPr fontId="1" type="noConversion"/>
  </si>
  <si>
    <t>35.101</t>
    <phoneticPr fontId="1" type="noConversion"/>
  </si>
  <si>
    <t>21.420</t>
    <phoneticPr fontId="1" type="noConversion"/>
  </si>
  <si>
    <t>35.100</t>
    <phoneticPr fontId="1" type="noConversion"/>
  </si>
  <si>
    <t>69</t>
    <phoneticPr fontId="1" type="noConversion"/>
  </si>
  <si>
    <t>41</t>
    <phoneticPr fontId="1" type="noConversion"/>
  </si>
  <si>
    <t>249</t>
    <phoneticPr fontId="1" type="noConversion"/>
  </si>
  <si>
    <t>00</t>
    <phoneticPr fontId="1" type="noConversion"/>
  </si>
  <si>
    <t>35</t>
    <phoneticPr fontId="1" type="noConversion"/>
  </si>
  <si>
    <t>0</t>
    <phoneticPr fontId="1" type="noConversion"/>
  </si>
  <si>
    <t>00</t>
    <phoneticPr fontId="1" type="noConversion"/>
  </si>
  <si>
    <t>180</t>
    <phoneticPr fontId="1" type="noConversion"/>
  </si>
  <si>
    <t>08</t>
    <phoneticPr fontId="1" type="noConversion"/>
  </si>
  <si>
    <t>194</t>
    <phoneticPr fontId="1" type="noConversion"/>
  </si>
  <si>
    <t>58</t>
    <phoneticPr fontId="1" type="noConversion"/>
  </si>
  <si>
    <t>43</t>
    <phoneticPr fontId="1" type="noConversion"/>
  </si>
  <si>
    <t>14</t>
    <phoneticPr fontId="1" type="noConversion"/>
  </si>
  <si>
    <t>38</t>
    <phoneticPr fontId="1" type="noConversion"/>
  </si>
  <si>
    <t>0</t>
    <phoneticPr fontId="1" type="noConversion"/>
  </si>
  <si>
    <t>00</t>
    <phoneticPr fontId="1" type="noConversion"/>
  </si>
  <si>
    <t>01</t>
    <phoneticPr fontId="1" type="noConversion"/>
  </si>
  <si>
    <t>180</t>
    <phoneticPr fontId="1" type="noConversion"/>
  </si>
  <si>
    <t>01</t>
    <phoneticPr fontId="1" type="noConversion"/>
  </si>
  <si>
    <t>162</t>
    <phoneticPr fontId="1" type="noConversion"/>
  </si>
  <si>
    <t>53</t>
    <phoneticPr fontId="1" type="noConversion"/>
  </si>
  <si>
    <t>47</t>
    <phoneticPr fontId="1" type="noConversion"/>
  </si>
  <si>
    <t>342</t>
    <phoneticPr fontId="1" type="noConversion"/>
  </si>
  <si>
    <t>38</t>
    <phoneticPr fontId="1" type="noConversion"/>
  </si>
  <si>
    <t>69</t>
    <phoneticPr fontId="1" type="noConversion"/>
  </si>
  <si>
    <t>00</t>
    <phoneticPr fontId="1" type="noConversion"/>
  </si>
  <si>
    <t>41</t>
    <phoneticPr fontId="1" type="noConversion"/>
  </si>
  <si>
    <t>33</t>
    <phoneticPr fontId="1" type="noConversion"/>
  </si>
  <si>
    <t>194</t>
    <phoneticPr fontId="1" type="noConversion"/>
  </si>
  <si>
    <t>58</t>
    <phoneticPr fontId="1" type="noConversion"/>
  </si>
  <si>
    <t>194</t>
    <phoneticPr fontId="1" type="noConversion"/>
  </si>
  <si>
    <t>30</t>
    <phoneticPr fontId="1" type="noConversion"/>
  </si>
  <si>
    <t>192</t>
    <phoneticPr fontId="1" type="noConversion"/>
  </si>
  <si>
    <t>53</t>
    <phoneticPr fontId="1" type="noConversion"/>
  </si>
  <si>
    <t>46</t>
    <phoneticPr fontId="1" type="noConversion"/>
  </si>
  <si>
    <t>53</t>
    <phoneticPr fontId="1" type="noConversion"/>
  </si>
  <si>
    <t>37</t>
    <phoneticPr fontId="1" type="noConversion"/>
  </si>
  <si>
    <t>37</t>
    <phoneticPr fontId="1" type="noConversion"/>
  </si>
  <si>
    <t>58</t>
    <phoneticPr fontId="1" type="noConversion"/>
  </si>
  <si>
    <t>37</t>
    <phoneticPr fontId="1" type="noConversion"/>
  </si>
  <si>
    <t>162</t>
    <phoneticPr fontId="1" type="noConversion"/>
  </si>
  <si>
    <t>42</t>
    <phoneticPr fontId="1" type="noConversion"/>
  </si>
  <si>
    <t>点号</t>
    <phoneticPr fontId="1" type="noConversion"/>
  </si>
  <si>
    <t>转角观测值</t>
    <phoneticPr fontId="1" type="noConversion"/>
  </si>
  <si>
    <t>B12</t>
    <phoneticPr fontId="1" type="noConversion"/>
  </si>
  <si>
    <t>37</t>
    <phoneticPr fontId="1" type="noConversion"/>
  </si>
  <si>
    <t>58</t>
    <phoneticPr fontId="1" type="noConversion"/>
  </si>
  <si>
    <t>194</t>
    <phoneticPr fontId="1" type="noConversion"/>
  </si>
  <si>
    <t>162</t>
    <phoneticPr fontId="1" type="noConversion"/>
  </si>
  <si>
    <t>42</t>
    <phoneticPr fontId="1" type="noConversion"/>
  </si>
  <si>
    <t>B27(2)</t>
    <phoneticPr fontId="1" type="noConversion"/>
  </si>
  <si>
    <t>B28(1)</t>
    <phoneticPr fontId="1" type="noConversion"/>
  </si>
  <si>
    <t>B09(3)</t>
    <phoneticPr fontId="1" type="noConversion"/>
  </si>
  <si>
    <t>改正数/(")</t>
    <phoneticPr fontId="1" type="noConversion"/>
  </si>
  <si>
    <t>转角平差值</t>
    <phoneticPr fontId="1" type="noConversion"/>
  </si>
  <si>
    <t>00</t>
    <phoneticPr fontId="1" type="noConversion"/>
  </si>
  <si>
    <t>59</t>
    <phoneticPr fontId="1" type="noConversion"/>
  </si>
  <si>
    <t>58</t>
    <phoneticPr fontId="1" type="noConversion"/>
  </si>
  <si>
    <t>162</t>
    <phoneticPr fontId="1" type="noConversion"/>
  </si>
  <si>
    <t>54</t>
    <phoneticPr fontId="1" type="noConversion"/>
  </si>
  <si>
    <t>03</t>
    <phoneticPr fontId="1" type="noConversion"/>
  </si>
  <si>
    <t>坐标方位角</t>
    <phoneticPr fontId="1" type="noConversion"/>
  </si>
  <si>
    <t>93</t>
    <phoneticPr fontId="1" type="noConversion"/>
  </si>
  <si>
    <t>13</t>
    <phoneticPr fontId="1" type="noConversion"/>
  </si>
  <si>
    <t>18</t>
    <phoneticPr fontId="1" type="noConversion"/>
  </si>
  <si>
    <t>55</t>
    <phoneticPr fontId="1" type="noConversion"/>
  </si>
  <si>
    <t>11</t>
    <phoneticPr fontId="1" type="noConversion"/>
  </si>
  <si>
    <t>108</t>
    <phoneticPr fontId="1" type="noConversion"/>
  </si>
  <si>
    <t>91</t>
    <phoneticPr fontId="1" type="noConversion"/>
  </si>
  <si>
    <t>06</t>
    <phoneticPr fontId="1" type="noConversion"/>
  </si>
  <si>
    <t>204</t>
    <phoneticPr fontId="1" type="noConversion"/>
  </si>
  <si>
    <t>12</t>
    <phoneticPr fontId="1" type="noConversion"/>
  </si>
  <si>
    <t>边长/m</t>
    <phoneticPr fontId="1" type="noConversion"/>
  </si>
  <si>
    <t>坐标增量及改正数</t>
    <phoneticPr fontId="1" type="noConversion"/>
  </si>
  <si>
    <t>Δx/m</t>
    <phoneticPr fontId="1" type="noConversion"/>
  </si>
  <si>
    <t>Δy/m</t>
    <phoneticPr fontId="1" type="noConversion"/>
  </si>
  <si>
    <t>改正数/m</t>
    <phoneticPr fontId="1" type="noConversion"/>
  </si>
  <si>
    <t>改正数/m</t>
    <phoneticPr fontId="1" type="noConversion"/>
  </si>
  <si>
    <t>∑</t>
    <phoneticPr fontId="1" type="noConversion"/>
  </si>
  <si>
    <t>52</t>
    <phoneticPr fontId="1" type="noConversion"/>
  </si>
  <si>
    <t>56</t>
    <phoneticPr fontId="1" type="noConversion"/>
  </si>
  <si>
    <r>
      <t>Δx</t>
    </r>
    <r>
      <rPr>
        <sz val="11"/>
        <color theme="1"/>
        <rFont val="宋体"/>
        <family val="3"/>
        <charset val="134"/>
      </rPr>
      <t>^</t>
    </r>
    <r>
      <rPr>
        <sz val="11"/>
        <color theme="1"/>
        <rFont val="宋体"/>
        <family val="2"/>
        <charset val="134"/>
        <scheme val="minor"/>
      </rPr>
      <t>/m</t>
    </r>
    <phoneticPr fontId="1" type="noConversion"/>
  </si>
  <si>
    <r>
      <rPr>
        <sz val="14"/>
        <color theme="1"/>
        <rFont val="宋体"/>
        <family val="3"/>
        <charset val="134"/>
        <scheme val="minor"/>
      </rPr>
      <t>f</t>
    </r>
    <r>
      <rPr>
        <sz val="8"/>
        <color theme="1"/>
        <rFont val="宋体"/>
        <family val="3"/>
        <charset val="134"/>
      </rPr>
      <t>β限</t>
    </r>
    <r>
      <rPr>
        <sz val="11"/>
        <color theme="1"/>
        <rFont val="宋体"/>
        <family val="3"/>
        <charset val="134"/>
      </rPr>
      <t>=</t>
    </r>
    <r>
      <rPr>
        <u/>
        <sz val="11"/>
        <color theme="1"/>
        <rFont val="宋体"/>
        <family val="3"/>
        <charset val="134"/>
      </rPr>
      <t>+</t>
    </r>
    <r>
      <rPr>
        <sz val="11"/>
        <color theme="1"/>
        <rFont val="宋体"/>
        <family val="3"/>
        <charset val="134"/>
      </rPr>
      <t>60"√(n)=</t>
    </r>
    <r>
      <rPr>
        <u/>
        <sz val="11"/>
        <color theme="1"/>
        <rFont val="宋体"/>
        <family val="3"/>
        <charset val="134"/>
      </rPr>
      <t>+</t>
    </r>
    <r>
      <rPr>
        <sz val="11"/>
        <color theme="1"/>
        <rFont val="宋体"/>
        <family val="3"/>
        <charset val="134"/>
      </rPr>
      <t>104</t>
    </r>
    <phoneticPr fontId="1" type="noConversion"/>
  </si>
  <si>
    <r>
      <rPr>
        <sz val="14"/>
        <color theme="1"/>
        <rFont val="宋体"/>
        <family val="3"/>
        <charset val="134"/>
        <scheme val="minor"/>
      </rPr>
      <t>f</t>
    </r>
    <r>
      <rPr>
        <sz val="8"/>
        <color theme="1"/>
        <rFont val="宋体"/>
        <family val="3"/>
        <charset val="134"/>
        <scheme val="minor"/>
      </rPr>
      <t>β</t>
    </r>
    <r>
      <rPr>
        <sz val="11"/>
        <color theme="1"/>
        <rFont val="宋体"/>
        <family val="3"/>
        <charset val="134"/>
        <scheme val="minor"/>
      </rPr>
      <t>=-64"</t>
    </r>
    <phoneticPr fontId="1" type="noConversion"/>
  </si>
  <si>
    <r>
      <rPr>
        <sz val="14"/>
        <color theme="1"/>
        <rFont val="宋体"/>
        <family val="3"/>
        <charset val="134"/>
        <scheme val="minor"/>
      </rPr>
      <t>f</t>
    </r>
    <r>
      <rPr>
        <sz val="8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family val="3"/>
        <charset val="134"/>
        <scheme val="minor"/>
      </rPr>
      <t>=</t>
    </r>
    <phoneticPr fontId="1" type="noConversion"/>
  </si>
  <si>
    <r>
      <rPr>
        <sz val="14"/>
        <color theme="1"/>
        <rFont val="宋体"/>
        <family val="3"/>
        <charset val="134"/>
        <scheme val="minor"/>
      </rPr>
      <t>f</t>
    </r>
    <r>
      <rPr>
        <sz val="8"/>
        <color theme="1"/>
        <rFont val="宋体"/>
        <family val="3"/>
        <charset val="134"/>
        <scheme val="minor"/>
      </rPr>
      <t>y</t>
    </r>
    <r>
      <rPr>
        <sz val="11"/>
        <color theme="1"/>
        <rFont val="宋体"/>
        <family val="3"/>
        <charset val="134"/>
        <scheme val="minor"/>
      </rPr>
      <t>=</t>
    </r>
    <phoneticPr fontId="1" type="noConversion"/>
  </si>
  <si>
    <r>
      <rPr>
        <sz val="14"/>
        <color theme="1"/>
        <rFont val="宋体"/>
        <family val="3"/>
        <charset val="134"/>
        <scheme val="minor"/>
      </rPr>
      <t>f</t>
    </r>
    <r>
      <rPr>
        <sz val="8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=</t>
    </r>
    <phoneticPr fontId="1" type="noConversion"/>
  </si>
  <si>
    <t>K=</t>
    <phoneticPr fontId="1" type="noConversion"/>
  </si>
  <si>
    <t>坐标平差值</t>
    <phoneticPr fontId="1" type="noConversion"/>
  </si>
  <si>
    <t>坐标增量平差值/m</t>
    <phoneticPr fontId="1" type="noConversion"/>
  </si>
  <si>
    <r>
      <t>x</t>
    </r>
    <r>
      <rPr>
        <sz val="11"/>
        <color theme="1"/>
        <rFont val="宋体"/>
        <family val="3"/>
        <charset val="134"/>
      </rPr>
      <t>^</t>
    </r>
    <r>
      <rPr>
        <sz val="11"/>
        <color theme="1"/>
        <rFont val="宋体"/>
        <family val="2"/>
        <charset val="134"/>
        <scheme val="minor"/>
      </rPr>
      <t>/m</t>
    </r>
    <phoneticPr fontId="1" type="noConversion"/>
  </si>
  <si>
    <t>y^/m</t>
    <phoneticPr fontId="1" type="noConversion"/>
  </si>
  <si>
    <t>Δy^/m</t>
    <phoneticPr fontId="1" type="noConversion"/>
  </si>
  <si>
    <r>
      <t>V</t>
    </r>
    <r>
      <rPr>
        <sz val="8"/>
        <color theme="1"/>
        <rFont val="宋体"/>
        <family val="3"/>
        <charset val="134"/>
        <scheme val="minor"/>
      </rPr>
      <t>β</t>
    </r>
    <r>
      <rPr>
        <sz val="8"/>
        <color theme="1"/>
        <rFont val="宋体"/>
        <family val="2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=21"</t>
    </r>
    <phoneticPr fontId="1" type="noConversion"/>
  </si>
  <si>
    <t>69</t>
    <phoneticPr fontId="1" type="noConversion"/>
  </si>
  <si>
    <t>精度评定</t>
    <phoneticPr fontId="1" type="noConversion"/>
  </si>
  <si>
    <r>
      <t>&lt;</t>
    </r>
    <r>
      <rPr>
        <b/>
        <sz val="9"/>
        <color theme="1"/>
        <rFont val="宋体"/>
        <family val="3"/>
        <charset val="134"/>
        <scheme val="minor"/>
      </rPr>
      <t>1/2000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</si>
</sst>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.000_ "/>
    <numFmt numFmtId="178" formatCode="0.000_);[Red]\(0.000\)"/>
    <numFmt numFmtId="179" formatCode="0.000"/>
  </numFmts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Calibri"/>
      <family val="2"/>
    </font>
    <font>
      <u val="doubleAccounting"/>
      <sz val="11"/>
      <color theme="1"/>
      <name val="宋体"/>
      <family val="2"/>
      <charset val="134"/>
      <scheme val="minor"/>
    </font>
    <font>
      <u val="doubleAccounting"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</font>
    <font>
      <sz val="8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46" fontId="0" fillId="0" borderId="2" xfId="0" applyNumberFormat="1" applyBorder="1">
      <alignment vertical="center"/>
    </xf>
    <xf numFmtId="46" fontId="0" fillId="0" borderId="0" xfId="0" applyNumberForma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49" fontId="0" fillId="0" borderId="0" xfId="0" applyNumberFormat="1">
      <alignment vertical="center"/>
    </xf>
    <xf numFmtId="0" fontId="0" fillId="0" borderId="22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32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8" xfId="0" applyBorder="1" applyAlignment="1">
      <alignment horizontal="right" vertical="center"/>
    </xf>
    <xf numFmtId="0" fontId="0" fillId="0" borderId="39" xfId="0" applyBorder="1" applyAlignment="1">
      <alignment horizontal="right" vertical="center"/>
    </xf>
    <xf numFmtId="0" fontId="0" fillId="0" borderId="40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46" fontId="0" fillId="0" borderId="2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49" fontId="0" fillId="0" borderId="26" xfId="0" applyNumberFormat="1" applyBorder="1">
      <alignment vertical="center"/>
    </xf>
    <xf numFmtId="49" fontId="0" fillId="0" borderId="26" xfId="0" applyNumberFormat="1" applyBorder="1" applyAlignment="1">
      <alignment horizontal="right" vertical="center"/>
    </xf>
    <xf numFmtId="49" fontId="0" fillId="0" borderId="26" xfId="0" applyNumberFormat="1" applyFill="1" applyBorder="1" applyAlignment="1">
      <alignment horizontal="left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2" xfId="0" applyNumberFormat="1" applyBorder="1">
      <alignment vertical="center"/>
    </xf>
    <xf numFmtId="49" fontId="0" fillId="0" borderId="22" xfId="0" applyNumberFormat="1" applyBorder="1" applyAlignment="1">
      <alignment horizontal="center" vertical="center"/>
    </xf>
    <xf numFmtId="49" fontId="0" fillId="0" borderId="42" xfId="0" applyNumberFormat="1" applyBorder="1" applyAlignment="1">
      <alignment horizontal="center" vertical="center"/>
    </xf>
    <xf numFmtId="0" fontId="0" fillId="0" borderId="42" xfId="0" applyBorder="1" applyAlignment="1">
      <alignment horizontal="right" vertical="center"/>
    </xf>
    <xf numFmtId="0" fontId="0" fillId="0" borderId="4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4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 applyAlignment="1">
      <alignment horizontal="right" vertical="center"/>
    </xf>
    <xf numFmtId="0" fontId="0" fillId="0" borderId="48" xfId="0" applyBorder="1" applyAlignment="1">
      <alignment horizontal="right" vertical="center"/>
    </xf>
    <xf numFmtId="0" fontId="0" fillId="0" borderId="49" xfId="0" applyBorder="1" applyAlignment="1">
      <alignment horizontal="right" vertical="center"/>
    </xf>
    <xf numFmtId="49" fontId="0" fillId="0" borderId="43" xfId="0" applyNumberFormat="1" applyBorder="1">
      <alignment vertical="center"/>
    </xf>
    <xf numFmtId="49" fontId="0" fillId="0" borderId="27" xfId="0" applyNumberFormat="1" applyBorder="1" applyAlignment="1">
      <alignment horizontal="right" vertical="center"/>
    </xf>
    <xf numFmtId="49" fontId="0" fillId="0" borderId="33" xfId="0" applyNumberFormat="1" applyBorder="1">
      <alignment vertical="center"/>
    </xf>
    <xf numFmtId="49" fontId="0" fillId="0" borderId="42" xfId="0" applyNumberFormat="1" applyBorder="1">
      <alignment vertical="center"/>
    </xf>
    <xf numFmtId="49" fontId="0" fillId="0" borderId="27" xfId="0" applyNumberFormat="1" applyBorder="1">
      <alignment vertical="center"/>
    </xf>
    <xf numFmtId="49" fontId="0" fillId="0" borderId="44" xfId="0" applyNumberFormat="1" applyBorder="1">
      <alignment vertical="center"/>
    </xf>
    <xf numFmtId="49" fontId="0" fillId="0" borderId="46" xfId="0" applyNumberFormat="1" applyBorder="1">
      <alignment vertical="center"/>
    </xf>
    <xf numFmtId="0" fontId="0" fillId="0" borderId="20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50" xfId="0" applyBorder="1" applyAlignment="1">
      <alignment horizontal="right" vertical="center"/>
    </xf>
    <xf numFmtId="0" fontId="0" fillId="0" borderId="51" xfId="0" applyFill="1" applyBorder="1" applyAlignment="1">
      <alignment horizontal="right" vertical="center"/>
    </xf>
    <xf numFmtId="49" fontId="0" fillId="0" borderId="43" xfId="0" applyNumberFormat="1" applyFill="1" applyBorder="1" applyAlignment="1">
      <alignment horizontal="left" vertical="center"/>
    </xf>
    <xf numFmtId="49" fontId="0" fillId="0" borderId="27" xfId="0" applyNumberFormat="1" applyFill="1" applyBorder="1" applyAlignment="1">
      <alignment horizontal="right" vertical="center"/>
    </xf>
    <xf numFmtId="49" fontId="0" fillId="0" borderId="25" xfId="0" applyNumberFormat="1" applyBorder="1" applyAlignment="1">
      <alignment horizontal="center" vertical="center"/>
    </xf>
    <xf numFmtId="49" fontId="0" fillId="0" borderId="40" xfId="0" applyNumberFormat="1" applyBorder="1" applyAlignment="1">
      <alignment horizontal="center" vertical="center"/>
    </xf>
    <xf numFmtId="0" fontId="0" fillId="0" borderId="33" xfId="0" applyBorder="1" applyAlignment="1">
      <alignment horizontal="right" vertical="center"/>
    </xf>
    <xf numFmtId="49" fontId="0" fillId="0" borderId="10" xfId="0" applyNumberForma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5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49" fontId="0" fillId="0" borderId="58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7" xfId="0" applyBorder="1" applyAlignment="1">
      <alignment horizontal="right" vertical="center"/>
    </xf>
    <xf numFmtId="0" fontId="0" fillId="0" borderId="60" xfId="0" applyBorder="1">
      <alignment vertical="center"/>
    </xf>
    <xf numFmtId="0" fontId="0" fillId="0" borderId="14" xfId="0" applyBorder="1">
      <alignment vertical="center"/>
    </xf>
    <xf numFmtId="0" fontId="0" fillId="0" borderId="61" xfId="0" applyBorder="1">
      <alignment vertical="center"/>
    </xf>
    <xf numFmtId="49" fontId="0" fillId="0" borderId="32" xfId="0" applyNumberFormat="1" applyBorder="1" applyAlignment="1">
      <alignment horizontal="center" vertical="center"/>
    </xf>
    <xf numFmtId="49" fontId="4" fillId="0" borderId="58" xfId="0" applyNumberFormat="1" applyFont="1" applyBorder="1" applyAlignment="1">
      <alignment horizontal="center" vertical="center"/>
    </xf>
    <xf numFmtId="49" fontId="4" fillId="0" borderId="36" xfId="0" applyNumberFormat="1" applyFont="1" applyBorder="1" applyAlignment="1">
      <alignment horizontal="center" vertical="center"/>
    </xf>
    <xf numFmtId="49" fontId="4" fillId="0" borderId="32" xfId="0" applyNumberFormat="1" applyFont="1" applyBorder="1" applyAlignment="1">
      <alignment horizontal="center" vertical="center"/>
    </xf>
    <xf numFmtId="178" fontId="0" fillId="0" borderId="12" xfId="0" applyNumberFormat="1" applyBorder="1" applyAlignment="1">
      <alignment horizontal="center" vertical="center"/>
    </xf>
    <xf numFmtId="177" fontId="0" fillId="0" borderId="26" xfId="0" applyNumberFormat="1" applyBorder="1" applyAlignment="1">
      <alignment horizontal="center" vertical="center"/>
    </xf>
    <xf numFmtId="179" fontId="0" fillId="0" borderId="26" xfId="0" applyNumberFormat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178" fontId="0" fillId="0" borderId="27" xfId="0" applyNumberFormat="1" applyBorder="1" applyAlignment="1">
      <alignment horizontal="center" vertical="center"/>
    </xf>
    <xf numFmtId="177" fontId="0" fillId="0" borderId="22" xfId="0" applyNumberFormat="1" applyBorder="1" applyAlignment="1">
      <alignment horizontal="center" vertical="center"/>
    </xf>
    <xf numFmtId="179" fontId="0" fillId="0" borderId="22" xfId="0" applyNumberFormat="1" applyBorder="1" applyAlignment="1">
      <alignment horizontal="center" vertical="center"/>
    </xf>
    <xf numFmtId="178" fontId="0" fillId="0" borderId="21" xfId="0" applyNumberFormat="1" applyBorder="1" applyAlignment="1">
      <alignment horizontal="center" vertical="center"/>
    </xf>
    <xf numFmtId="178" fontId="0" fillId="0" borderId="42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178" fontId="0" fillId="0" borderId="63" xfId="0" applyNumberFormat="1" applyBorder="1" applyAlignment="1">
      <alignment horizontal="center" vertical="center"/>
    </xf>
    <xf numFmtId="179" fontId="4" fillId="0" borderId="43" xfId="0" applyNumberFormat="1" applyFont="1" applyBorder="1" applyAlignment="1">
      <alignment horizontal="center" vertical="center"/>
    </xf>
    <xf numFmtId="178" fontId="4" fillId="0" borderId="27" xfId="0" applyNumberFormat="1" applyFont="1" applyBorder="1" applyAlignment="1">
      <alignment horizontal="center" vertical="center"/>
    </xf>
    <xf numFmtId="179" fontId="0" fillId="0" borderId="33" xfId="0" applyNumberFormat="1" applyBorder="1" applyAlignment="1">
      <alignment horizontal="center" vertical="center"/>
    </xf>
    <xf numFmtId="178" fontId="0" fillId="0" borderId="62" xfId="0" applyNumberFormat="1" applyBorder="1" applyAlignment="1">
      <alignment horizontal="center" vertical="center"/>
    </xf>
    <xf numFmtId="178" fontId="0" fillId="0" borderId="9" xfId="0" applyNumberForma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177" fontId="0" fillId="0" borderId="43" xfId="0" applyNumberFormat="1" applyBorder="1" applyAlignment="1">
      <alignment horizontal="center" vertical="center"/>
    </xf>
    <xf numFmtId="179" fontId="0" fillId="0" borderId="61" xfId="0" applyNumberFormat="1" applyBorder="1" applyAlignment="1">
      <alignment horizontal="center" vertical="center"/>
    </xf>
    <xf numFmtId="177" fontId="0" fillId="0" borderId="33" xfId="0" applyNumberFormat="1" applyBorder="1" applyAlignment="1">
      <alignment horizontal="center" vertical="center"/>
    </xf>
    <xf numFmtId="179" fontId="0" fillId="0" borderId="50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176" fontId="0" fillId="0" borderId="61" xfId="0" applyNumberFormat="1" applyBorder="1" applyAlignment="1">
      <alignment horizontal="center" vertical="center"/>
    </xf>
    <xf numFmtId="176" fontId="0" fillId="0" borderId="66" xfId="0" applyNumberFormat="1" applyBorder="1" applyAlignment="1">
      <alignment horizontal="center" vertical="center"/>
    </xf>
    <xf numFmtId="176" fontId="0" fillId="0" borderId="50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center" vertical="center"/>
    </xf>
    <xf numFmtId="0" fontId="0" fillId="0" borderId="58" xfId="0" applyBorder="1">
      <alignment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/>
    </xf>
    <xf numFmtId="49" fontId="0" fillId="0" borderId="61" xfId="0" applyNumberFormat="1" applyBorder="1" applyAlignment="1">
      <alignment horizontal="center" vertical="center"/>
    </xf>
    <xf numFmtId="49" fontId="0" fillId="0" borderId="50" xfId="0" applyNumberFormat="1" applyBorder="1" applyAlignment="1">
      <alignment horizontal="center" vertical="center"/>
    </xf>
    <xf numFmtId="176" fontId="0" fillId="0" borderId="56" xfId="0" applyNumberFormat="1" applyBorder="1" applyAlignment="1">
      <alignment horizontal="center" vertical="center"/>
    </xf>
    <xf numFmtId="176" fontId="0" fillId="0" borderId="30" xfId="0" applyNumberFormat="1" applyBorder="1" applyAlignment="1">
      <alignment horizontal="center" vertical="center"/>
    </xf>
    <xf numFmtId="176" fontId="0" fillId="0" borderId="37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>
      <alignment vertical="center"/>
    </xf>
    <xf numFmtId="0" fontId="5" fillId="0" borderId="17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49" fontId="0" fillId="0" borderId="14" xfId="0" applyNumberFormat="1" applyBorder="1">
      <alignment vertical="center"/>
    </xf>
    <xf numFmtId="49" fontId="0" fillId="0" borderId="17" xfId="0" applyNumberFormat="1" applyBorder="1">
      <alignment vertical="center"/>
    </xf>
    <xf numFmtId="49" fontId="0" fillId="0" borderId="18" xfId="0" applyNumberFormat="1" applyBorder="1">
      <alignment vertical="center"/>
    </xf>
    <xf numFmtId="49" fontId="0" fillId="0" borderId="15" xfId="0" applyNumberFormat="1" applyBorder="1">
      <alignment vertical="center"/>
    </xf>
    <xf numFmtId="0" fontId="0" fillId="0" borderId="52" xfId="0" applyBorder="1">
      <alignment vertical="center"/>
    </xf>
    <xf numFmtId="177" fontId="0" fillId="0" borderId="14" xfId="0" applyNumberFormat="1" applyBorder="1">
      <alignment vertical="center"/>
    </xf>
    <xf numFmtId="177" fontId="0" fillId="0" borderId="15" xfId="0" applyNumberFormat="1" applyBorder="1">
      <alignment vertical="center"/>
    </xf>
    <xf numFmtId="178" fontId="0" fillId="0" borderId="15" xfId="0" applyNumberFormat="1" applyBorder="1">
      <alignment vertical="center"/>
    </xf>
    <xf numFmtId="177" fontId="0" fillId="0" borderId="61" xfId="0" applyNumberFormat="1" applyBorder="1">
      <alignment vertical="center"/>
    </xf>
    <xf numFmtId="177" fontId="0" fillId="0" borderId="18" xfId="0" applyNumberFormat="1" applyBorder="1">
      <alignment vertical="center"/>
    </xf>
    <xf numFmtId="178" fontId="0" fillId="0" borderId="61" xfId="0" applyNumberFormat="1" applyBorder="1" applyAlignment="1">
      <alignment vertical="center"/>
    </xf>
    <xf numFmtId="11" fontId="13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49" fontId="4" fillId="0" borderId="19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48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B3" sqref="B3:B8"/>
    </sheetView>
  </sheetViews>
  <sheetFormatPr defaultRowHeight="14.4" x14ac:dyDescent="0.25"/>
  <cols>
    <col min="3" max="3" width="12.77734375" bestFit="1" customWidth="1"/>
    <col min="4" max="4" width="10.5546875" bestFit="1" customWidth="1"/>
    <col min="5" max="5" width="11.6640625" bestFit="1" customWidth="1"/>
    <col min="6" max="6" width="10.5546875" bestFit="1" customWidth="1"/>
    <col min="7" max="7" width="13.5546875" bestFit="1" customWidth="1"/>
    <col min="8" max="8" width="16.109375" bestFit="1" customWidth="1"/>
  </cols>
  <sheetData>
    <row r="1" spans="1:9" x14ac:dyDescent="0.25">
      <c r="A1" s="20" t="s">
        <v>0</v>
      </c>
      <c r="B1" s="20" t="s">
        <v>1</v>
      </c>
      <c r="C1" s="20" t="s">
        <v>2</v>
      </c>
      <c r="D1" s="20"/>
      <c r="E1" s="20" t="s">
        <v>3</v>
      </c>
      <c r="F1" s="20" t="s">
        <v>4</v>
      </c>
      <c r="H1" s="4">
        <v>15</v>
      </c>
    </row>
    <row r="2" spans="1:9" x14ac:dyDescent="0.25">
      <c r="A2" s="20"/>
      <c r="B2" s="20"/>
      <c r="C2" s="2" t="s">
        <v>5</v>
      </c>
      <c r="D2" s="2" t="s">
        <v>6</v>
      </c>
      <c r="E2" s="20"/>
      <c r="F2" s="20"/>
      <c r="H2" s="4">
        <v>7.5</v>
      </c>
    </row>
    <row r="3" spans="1:9" x14ac:dyDescent="0.25">
      <c r="A3" s="20" t="s">
        <v>8</v>
      </c>
      <c r="B3" s="2" t="s">
        <v>13</v>
      </c>
      <c r="C3" s="3">
        <v>0</v>
      </c>
      <c r="D3" s="3">
        <v>7.5000231481481485</v>
      </c>
      <c r="E3" s="3">
        <f>C4-C3</f>
        <v>2.8754745370370371</v>
      </c>
      <c r="F3" s="21">
        <v>2.8754282407407405</v>
      </c>
    </row>
    <row r="4" spans="1:9" x14ac:dyDescent="0.25">
      <c r="A4" s="20"/>
      <c r="B4" s="2" t="s">
        <v>10</v>
      </c>
      <c r="C4" s="3">
        <v>2.8754745370370371</v>
      </c>
      <c r="D4" s="3">
        <v>10.375405092592592</v>
      </c>
      <c r="E4" s="3">
        <f>D4-D3</f>
        <v>2.8753819444444435</v>
      </c>
      <c r="F4" s="21"/>
    </row>
    <row r="5" spans="1:9" x14ac:dyDescent="0.25">
      <c r="A5" s="20" t="s">
        <v>10</v>
      </c>
      <c r="B5" s="2" t="s">
        <v>8</v>
      </c>
      <c r="C5" s="3">
        <v>0</v>
      </c>
      <c r="D5" s="3">
        <v>7.5000925925925932</v>
      </c>
      <c r="E5" s="3">
        <f>C6-C5</f>
        <v>8.1241087962962961</v>
      </c>
      <c r="F5" s="21">
        <f>(E5+E6)/2</f>
        <v>8.1240335648148161</v>
      </c>
    </row>
    <row r="6" spans="1:9" x14ac:dyDescent="0.25">
      <c r="A6" s="20"/>
      <c r="B6" s="2" t="s">
        <v>14</v>
      </c>
      <c r="C6" s="3">
        <v>8.1241087962962961</v>
      </c>
      <c r="D6" s="3">
        <v>0.62405092592592593</v>
      </c>
      <c r="E6" s="3">
        <f>H1+D6-D5</f>
        <v>8.1239583333333343</v>
      </c>
      <c r="F6" s="21"/>
      <c r="H6" t="s">
        <v>17</v>
      </c>
      <c r="I6">
        <f>DEGREES(ATAN((3340.7228-3159.905)/(7814.4803-7844.303)))</f>
        <v>-80.634389717464117</v>
      </c>
    </row>
    <row r="7" spans="1:9" x14ac:dyDescent="0.25">
      <c r="A7" s="20" t="s">
        <v>12</v>
      </c>
      <c r="B7" s="2" t="s">
        <v>15</v>
      </c>
      <c r="C7" s="3">
        <v>1.1574074074074073E-5</v>
      </c>
      <c r="D7" s="3">
        <v>7.5000115740740734</v>
      </c>
      <c r="E7" s="3">
        <f>C8-C7</f>
        <v>6.7873379629629627</v>
      </c>
      <c r="F7" s="21">
        <f>(E7+E8)/2</f>
        <v>6.7872858796296303</v>
      </c>
      <c r="H7" t="s">
        <v>18</v>
      </c>
      <c r="I7">
        <f>DEGREES(ATAN((3181.5399-3146.5)/(7812.4955-7814.4803)))</f>
        <v>-86.758002422102024</v>
      </c>
    </row>
    <row r="8" spans="1:9" x14ac:dyDescent="0.25">
      <c r="A8" s="20"/>
      <c r="B8" s="2" t="s">
        <v>16</v>
      </c>
      <c r="C8" s="3">
        <v>6.7873495370370369</v>
      </c>
      <c r="D8" s="3">
        <v>14.287245370370371</v>
      </c>
      <c r="E8" s="3">
        <f>D8-D7</f>
        <v>6.7872337962962979</v>
      </c>
      <c r="F8" s="21"/>
    </row>
    <row r="10" spans="1:9" x14ac:dyDescent="0.25">
      <c r="H10">
        <f>(3181.5399-3146.5)/(7812.4955-7814.4803)</f>
        <v>-17.654121322046091</v>
      </c>
    </row>
    <row r="17" spans="6:12" ht="15" thickBot="1" x14ac:dyDescent="0.3"/>
    <row r="18" spans="6:12" ht="16.2" thickBot="1" x14ac:dyDescent="0.3">
      <c r="G18" s="5"/>
      <c r="H18" s="6"/>
      <c r="I18" s="6"/>
    </row>
    <row r="19" spans="6:12" ht="16.2" thickBot="1" x14ac:dyDescent="0.3">
      <c r="G19" s="5"/>
      <c r="H19" s="6"/>
      <c r="I19" s="6"/>
    </row>
    <row r="24" spans="6:12" ht="15" thickBot="1" x14ac:dyDescent="0.3"/>
    <row r="25" spans="6:12" ht="16.2" thickBot="1" x14ac:dyDescent="0.3">
      <c r="I25" s="5" t="s">
        <v>9</v>
      </c>
      <c r="J25" s="6">
        <v>7812.4955</v>
      </c>
      <c r="K25" s="6">
        <v>3181.5399000000002</v>
      </c>
      <c r="L25" s="6"/>
    </row>
    <row r="26" spans="6:12" ht="16.2" thickBot="1" x14ac:dyDescent="0.3">
      <c r="I26" s="5" t="s">
        <v>11</v>
      </c>
      <c r="J26" s="6">
        <v>7805.8</v>
      </c>
      <c r="K26" s="6">
        <v>3201.88</v>
      </c>
      <c r="L26" s="8"/>
    </row>
    <row r="27" spans="6:12" ht="16.2" thickBot="1" x14ac:dyDescent="0.3">
      <c r="F27" s="5" t="s">
        <v>9</v>
      </c>
      <c r="G27" s="6">
        <v>7812.4955</v>
      </c>
      <c r="H27" s="6">
        <v>3181.5399000000002</v>
      </c>
      <c r="J27" s="8">
        <f>SQRT((J25-J26)^2+(K25-K26)^2)</f>
        <v>21.413766325894031</v>
      </c>
    </row>
    <row r="28" spans="6:12" ht="16.2" thickBot="1" x14ac:dyDescent="0.3">
      <c r="F28" s="7" t="s">
        <v>7</v>
      </c>
      <c r="G28" s="8">
        <v>7814.4803000000002</v>
      </c>
      <c r="H28" s="8">
        <v>3146.5</v>
      </c>
      <c r="J28">
        <f>J27-21.427</f>
        <v>-1.3233674105968873E-2</v>
      </c>
    </row>
    <row r="29" spans="6:12" ht="16.2" thickBot="1" x14ac:dyDescent="0.3">
      <c r="F29" s="7"/>
      <c r="G29" s="8">
        <f>SQRT((G27-G28)^2+(H27-H28)^2)</f>
        <v>35.096068484233612</v>
      </c>
      <c r="H29" s="8"/>
    </row>
    <row r="30" spans="6:12" x14ac:dyDescent="0.25">
      <c r="G30">
        <f>G29-35.109</f>
        <v>-1.2931515766389623E-2</v>
      </c>
    </row>
  </sheetData>
  <mergeCells count="11">
    <mergeCell ref="C1:D1"/>
    <mergeCell ref="F3:F4"/>
    <mergeCell ref="E1:E2"/>
    <mergeCell ref="A1:A2"/>
    <mergeCell ref="B1:B2"/>
    <mergeCell ref="F1:F2"/>
    <mergeCell ref="A5:A6"/>
    <mergeCell ref="F5:F6"/>
    <mergeCell ref="A7:A8"/>
    <mergeCell ref="F7:F8"/>
    <mergeCell ref="A3:A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workbookViewId="0">
      <selection activeCell="R9" sqref="R9:R10"/>
    </sheetView>
  </sheetViews>
  <sheetFormatPr defaultRowHeight="14.4" x14ac:dyDescent="0.25"/>
  <cols>
    <col min="1" max="3" width="5.5546875" bestFit="1" customWidth="1"/>
    <col min="4" max="5" width="3.5546875" customWidth="1"/>
    <col min="6" max="6" width="7.5546875" customWidth="1"/>
    <col min="7" max="7" width="4.5546875" customWidth="1"/>
    <col min="8" max="9" width="3.5546875" customWidth="1"/>
    <col min="10" max="10" width="7.5546875" bestFit="1" customWidth="1"/>
    <col min="11" max="16" width="3.5546875" bestFit="1" customWidth="1"/>
    <col min="21" max="21" width="18.33203125" bestFit="1" customWidth="1"/>
  </cols>
  <sheetData>
    <row r="1" spans="1:17" ht="15" thickBot="1" x14ac:dyDescent="0.3"/>
    <row r="2" spans="1:17" x14ac:dyDescent="0.25">
      <c r="A2" s="69" t="s">
        <v>22</v>
      </c>
      <c r="B2" s="69" t="s">
        <v>74</v>
      </c>
      <c r="C2" s="58" t="s">
        <v>2</v>
      </c>
      <c r="D2" s="41"/>
      <c r="E2" s="41"/>
      <c r="F2" s="41"/>
      <c r="G2" s="41"/>
      <c r="H2" s="41"/>
      <c r="I2" s="41"/>
      <c r="J2" s="42"/>
      <c r="K2" s="58" t="s">
        <v>3</v>
      </c>
      <c r="L2" s="41"/>
      <c r="M2" s="42"/>
      <c r="N2" s="52" t="s">
        <v>26</v>
      </c>
      <c r="O2" s="41"/>
      <c r="P2" s="42"/>
      <c r="Q2" s="24"/>
    </row>
    <row r="3" spans="1:17" ht="15" thickBot="1" x14ac:dyDescent="0.3">
      <c r="A3" s="70"/>
      <c r="B3" s="70"/>
      <c r="C3" s="47" t="s">
        <v>5</v>
      </c>
      <c r="D3" s="40"/>
      <c r="E3" s="40"/>
      <c r="F3" s="40"/>
      <c r="G3" s="40" t="s">
        <v>6</v>
      </c>
      <c r="H3" s="40"/>
      <c r="I3" s="40"/>
      <c r="J3" s="44"/>
      <c r="K3" s="46"/>
      <c r="L3" s="20"/>
      <c r="M3" s="43"/>
      <c r="N3" s="36"/>
      <c r="O3" s="20"/>
      <c r="P3" s="43"/>
      <c r="Q3" s="24"/>
    </row>
    <row r="4" spans="1:17" ht="15" thickBot="1" x14ac:dyDescent="0.3">
      <c r="A4" s="71"/>
      <c r="B4" s="71"/>
      <c r="C4" s="84" t="s">
        <v>19</v>
      </c>
      <c r="D4" s="85" t="s">
        <v>20</v>
      </c>
      <c r="E4" s="86" t="s">
        <v>21</v>
      </c>
      <c r="F4" s="87" t="s">
        <v>27</v>
      </c>
      <c r="G4" s="74" t="s">
        <v>19</v>
      </c>
      <c r="H4" s="75" t="s">
        <v>20</v>
      </c>
      <c r="I4" s="75" t="s">
        <v>21</v>
      </c>
      <c r="J4" s="76" t="s">
        <v>28</v>
      </c>
      <c r="K4" s="92" t="s">
        <v>19</v>
      </c>
      <c r="L4" s="10" t="s">
        <v>20</v>
      </c>
      <c r="M4" s="67" t="s">
        <v>21</v>
      </c>
      <c r="N4" s="19" t="s">
        <v>19</v>
      </c>
      <c r="O4" s="10" t="s">
        <v>20</v>
      </c>
      <c r="P4" s="67" t="s">
        <v>21</v>
      </c>
      <c r="Q4" s="24"/>
    </row>
    <row r="5" spans="1:17" x14ac:dyDescent="0.25">
      <c r="A5" s="69" t="s">
        <v>8</v>
      </c>
      <c r="B5" s="72" t="s">
        <v>13</v>
      </c>
      <c r="C5" s="77">
        <v>0</v>
      </c>
      <c r="D5" s="60" t="s">
        <v>23</v>
      </c>
      <c r="E5" s="78" t="s">
        <v>24</v>
      </c>
      <c r="F5" s="82"/>
      <c r="G5" s="88">
        <v>180</v>
      </c>
      <c r="H5" s="61" t="s">
        <v>23</v>
      </c>
      <c r="I5" s="61" t="s">
        <v>25</v>
      </c>
      <c r="J5" s="89"/>
      <c r="K5" s="77" t="s">
        <v>56</v>
      </c>
      <c r="L5" s="59" t="s">
        <v>57</v>
      </c>
      <c r="M5" s="81" t="s">
        <v>58</v>
      </c>
      <c r="N5" s="90" t="s">
        <v>56</v>
      </c>
      <c r="O5" s="62" t="s">
        <v>24</v>
      </c>
      <c r="P5" s="63" t="s">
        <v>69</v>
      </c>
      <c r="Q5" s="1"/>
    </row>
    <row r="6" spans="1:17" ht="15" thickBot="1" x14ac:dyDescent="0.3">
      <c r="A6" s="71"/>
      <c r="B6" s="73" t="s">
        <v>10</v>
      </c>
      <c r="C6" s="79" t="s">
        <v>32</v>
      </c>
      <c r="D6" s="64" t="s">
        <v>23</v>
      </c>
      <c r="E6" s="80" t="s">
        <v>33</v>
      </c>
      <c r="F6" s="83">
        <v>35.100999999999999</v>
      </c>
      <c r="G6" s="79" t="s">
        <v>34</v>
      </c>
      <c r="H6" s="64" t="s">
        <v>35</v>
      </c>
      <c r="I6" s="64" t="s">
        <v>36</v>
      </c>
      <c r="J6" s="80" t="s">
        <v>29</v>
      </c>
      <c r="K6" s="79" t="s">
        <v>56</v>
      </c>
      <c r="L6" s="64" t="s">
        <v>23</v>
      </c>
      <c r="M6" s="80" t="s">
        <v>59</v>
      </c>
      <c r="N6" s="91"/>
      <c r="O6" s="65"/>
      <c r="P6" s="66"/>
      <c r="Q6" s="1"/>
    </row>
    <row r="7" spans="1:17" x14ac:dyDescent="0.25">
      <c r="A7" s="69" t="s">
        <v>10</v>
      </c>
      <c r="B7" s="72" t="s">
        <v>8</v>
      </c>
      <c r="C7" s="77" t="s">
        <v>37</v>
      </c>
      <c r="D7" s="59" t="s">
        <v>38</v>
      </c>
      <c r="E7" s="81" t="s">
        <v>23</v>
      </c>
      <c r="F7" s="82">
        <v>35.098999999999997</v>
      </c>
      <c r="G7" s="77" t="s">
        <v>39</v>
      </c>
      <c r="H7" s="59" t="s">
        <v>23</v>
      </c>
      <c r="I7" s="59" t="s">
        <v>40</v>
      </c>
      <c r="J7" s="81" t="s">
        <v>31</v>
      </c>
      <c r="K7" s="77" t="s">
        <v>60</v>
      </c>
      <c r="L7" s="59" t="s">
        <v>61</v>
      </c>
      <c r="M7" s="81" t="s">
        <v>43</v>
      </c>
      <c r="N7" s="90" t="s">
        <v>62</v>
      </c>
      <c r="O7" s="62" t="s">
        <v>70</v>
      </c>
      <c r="P7" s="63" t="s">
        <v>71</v>
      </c>
      <c r="Q7" s="1"/>
    </row>
    <row r="8" spans="1:17" ht="15" thickBot="1" x14ac:dyDescent="0.3">
      <c r="A8" s="71"/>
      <c r="B8" s="73" t="s">
        <v>14</v>
      </c>
      <c r="C8" s="79" t="s">
        <v>41</v>
      </c>
      <c r="D8" s="64" t="s">
        <v>42</v>
      </c>
      <c r="E8" s="80" t="s">
        <v>43</v>
      </c>
      <c r="F8" s="83">
        <v>21.414999999999999</v>
      </c>
      <c r="G8" s="79" t="s">
        <v>44</v>
      </c>
      <c r="H8" s="64" t="s">
        <v>42</v>
      </c>
      <c r="I8" s="64" t="s">
        <v>45</v>
      </c>
      <c r="J8" s="80" t="s">
        <v>30</v>
      </c>
      <c r="K8" s="79" t="s">
        <v>62</v>
      </c>
      <c r="L8" s="64" t="s">
        <v>42</v>
      </c>
      <c r="M8" s="80" t="s">
        <v>63</v>
      </c>
      <c r="N8" s="91"/>
      <c r="O8" s="65"/>
      <c r="P8" s="66"/>
      <c r="Q8" s="1"/>
    </row>
    <row r="9" spans="1:17" x14ac:dyDescent="0.25">
      <c r="A9" s="69" t="s">
        <v>12</v>
      </c>
      <c r="B9" s="72" t="s">
        <v>15</v>
      </c>
      <c r="C9" s="77" t="s">
        <v>46</v>
      </c>
      <c r="D9" s="59" t="s">
        <v>47</v>
      </c>
      <c r="E9" s="81" t="s">
        <v>48</v>
      </c>
      <c r="F9" s="82">
        <v>21.413</v>
      </c>
      <c r="G9" s="77" t="s">
        <v>49</v>
      </c>
      <c r="H9" s="59" t="s">
        <v>23</v>
      </c>
      <c r="I9" s="59" t="s">
        <v>50</v>
      </c>
      <c r="J9" s="81" t="s">
        <v>30</v>
      </c>
      <c r="K9" s="77" t="s">
        <v>64</v>
      </c>
      <c r="L9" s="59" t="s">
        <v>65</v>
      </c>
      <c r="M9" s="81" t="s">
        <v>66</v>
      </c>
      <c r="N9" s="90" t="s">
        <v>72</v>
      </c>
      <c r="O9" s="62" t="s">
        <v>67</v>
      </c>
      <c r="P9" s="63" t="s">
        <v>73</v>
      </c>
      <c r="Q9" s="1"/>
    </row>
    <row r="10" spans="1:17" ht="15" thickBot="1" x14ac:dyDescent="0.3">
      <c r="A10" s="71"/>
      <c r="B10" s="73" t="s">
        <v>16</v>
      </c>
      <c r="C10" s="79" t="s">
        <v>51</v>
      </c>
      <c r="D10" s="64" t="s">
        <v>52</v>
      </c>
      <c r="E10" s="80" t="s">
        <v>53</v>
      </c>
      <c r="F10" s="83"/>
      <c r="G10" s="79" t="s">
        <v>54</v>
      </c>
      <c r="H10" s="64" t="s">
        <v>52</v>
      </c>
      <c r="I10" s="64" t="s">
        <v>55</v>
      </c>
      <c r="J10" s="80"/>
      <c r="K10" s="79" t="s">
        <v>51</v>
      </c>
      <c r="L10" s="64" t="s">
        <v>67</v>
      </c>
      <c r="M10" s="80" t="s">
        <v>68</v>
      </c>
      <c r="N10" s="91"/>
      <c r="O10" s="65"/>
      <c r="P10" s="66"/>
      <c r="Q10" s="1"/>
    </row>
    <row r="20" spans="19:21" x14ac:dyDescent="0.25">
      <c r="S20" s="9">
        <v>60</v>
      </c>
      <c r="T20" s="9">
        <v>3600</v>
      </c>
      <c r="U20" s="9">
        <f>PI()</f>
        <v>3.1415926535897931</v>
      </c>
    </row>
  </sheetData>
  <mergeCells count="20">
    <mergeCell ref="A2:A4"/>
    <mergeCell ref="B2:B4"/>
    <mergeCell ref="A5:A6"/>
    <mergeCell ref="A7:A8"/>
    <mergeCell ref="A9:A10"/>
    <mergeCell ref="G3:J3"/>
    <mergeCell ref="C2:J2"/>
    <mergeCell ref="K2:M3"/>
    <mergeCell ref="N2:P3"/>
    <mergeCell ref="Q2:Q4"/>
    <mergeCell ref="C3:F3"/>
    <mergeCell ref="N9:N10"/>
    <mergeCell ref="O9:O10"/>
    <mergeCell ref="P9:P10"/>
    <mergeCell ref="N5:N6"/>
    <mergeCell ref="O5:O6"/>
    <mergeCell ref="P5:P6"/>
    <mergeCell ref="N7:N8"/>
    <mergeCell ref="O7:O8"/>
    <mergeCell ref="P7:P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workbookViewId="0">
      <selection activeCell="L10" sqref="L10:L11"/>
    </sheetView>
  </sheetViews>
  <sheetFormatPr defaultRowHeight="14.4" x14ac:dyDescent="0.25"/>
  <cols>
    <col min="1" max="1" width="7.5546875" bestFit="1" customWidth="1"/>
    <col min="2" max="2" width="5.5546875" bestFit="1" customWidth="1"/>
    <col min="3" max="3" width="3.5546875" customWidth="1"/>
    <col min="4" max="4" width="3.5546875" bestFit="1" customWidth="1"/>
    <col min="5" max="5" width="11.6640625" bestFit="1" customWidth="1"/>
    <col min="6" max="6" width="4.33203125" customWidth="1"/>
    <col min="7" max="7" width="3.33203125" customWidth="1"/>
    <col min="8" max="8" width="3.5546875" customWidth="1"/>
    <col min="9" max="9" width="5.33203125" customWidth="1"/>
    <col min="10" max="11" width="3.5546875" customWidth="1"/>
    <col min="12" max="12" width="7.5546875" customWidth="1"/>
    <col min="13" max="15" width="8.5546875" customWidth="1"/>
    <col min="16" max="16" width="9.5546875" customWidth="1"/>
    <col min="17" max="17" width="8.21875" customWidth="1"/>
    <col min="18" max="18" width="8.5546875" customWidth="1"/>
    <col min="19" max="19" width="10.5546875" bestFit="1" customWidth="1"/>
    <col min="20" max="20" width="10.6640625" customWidth="1"/>
    <col min="25" max="25" width="18.33203125" bestFit="1" customWidth="1"/>
  </cols>
  <sheetData>
    <row r="1" spans="1:21" ht="15" thickBot="1" x14ac:dyDescent="0.3"/>
    <row r="2" spans="1:21" x14ac:dyDescent="0.25">
      <c r="A2" s="69" t="s">
        <v>74</v>
      </c>
      <c r="B2" s="99" t="s">
        <v>75</v>
      </c>
      <c r="C2" s="29"/>
      <c r="D2" s="30"/>
      <c r="E2" s="37" t="s">
        <v>85</v>
      </c>
      <c r="F2" s="28" t="s">
        <v>86</v>
      </c>
      <c r="G2" s="29"/>
      <c r="H2" s="29"/>
      <c r="I2" s="99" t="s">
        <v>93</v>
      </c>
      <c r="J2" s="29"/>
      <c r="K2" s="102"/>
      <c r="L2" s="94" t="s">
        <v>104</v>
      </c>
      <c r="M2" s="135" t="s">
        <v>105</v>
      </c>
      <c r="N2" s="51"/>
      <c r="O2" s="51"/>
      <c r="P2" s="136"/>
      <c r="Q2" s="51" t="s">
        <v>121</v>
      </c>
      <c r="R2" s="52"/>
      <c r="S2" s="41" t="s">
        <v>120</v>
      </c>
      <c r="T2" s="50"/>
      <c r="U2" s="69" t="s">
        <v>74</v>
      </c>
    </row>
    <row r="3" spans="1:21" x14ac:dyDescent="0.25">
      <c r="A3" s="70"/>
      <c r="B3" s="26"/>
      <c r="C3" s="24"/>
      <c r="D3" s="32"/>
      <c r="E3" s="38"/>
      <c r="F3" s="35"/>
      <c r="G3" s="33"/>
      <c r="H3" s="33"/>
      <c r="I3" s="27"/>
      <c r="J3" s="33"/>
      <c r="K3" s="109"/>
      <c r="L3" s="95"/>
      <c r="M3" s="46" t="s">
        <v>106</v>
      </c>
      <c r="N3" s="20" t="s">
        <v>109</v>
      </c>
      <c r="O3" s="20" t="s">
        <v>107</v>
      </c>
      <c r="P3" s="43" t="s">
        <v>108</v>
      </c>
      <c r="Q3" s="36" t="s">
        <v>113</v>
      </c>
      <c r="R3" s="20" t="s">
        <v>124</v>
      </c>
      <c r="S3" s="20" t="s">
        <v>122</v>
      </c>
      <c r="T3" s="56" t="s">
        <v>123</v>
      </c>
      <c r="U3" s="70"/>
    </row>
    <row r="4" spans="1:21" ht="15" thickBot="1" x14ac:dyDescent="0.3">
      <c r="A4" s="71"/>
      <c r="B4" s="110" t="s">
        <v>19</v>
      </c>
      <c r="C4" s="18" t="s">
        <v>20</v>
      </c>
      <c r="D4" s="19" t="s">
        <v>21</v>
      </c>
      <c r="E4" s="39"/>
      <c r="F4" s="10" t="s">
        <v>19</v>
      </c>
      <c r="G4" s="10" t="s">
        <v>20</v>
      </c>
      <c r="H4" s="17" t="s">
        <v>21</v>
      </c>
      <c r="I4" s="92" t="s">
        <v>19</v>
      </c>
      <c r="J4" s="10" t="s">
        <v>20</v>
      </c>
      <c r="K4" s="67" t="s">
        <v>21</v>
      </c>
      <c r="L4" s="96"/>
      <c r="M4" s="47"/>
      <c r="N4" s="40"/>
      <c r="O4" s="40"/>
      <c r="P4" s="44"/>
      <c r="Q4" s="68"/>
      <c r="R4" s="40"/>
      <c r="S4" s="40"/>
      <c r="T4" s="127"/>
      <c r="U4" s="71"/>
    </row>
    <row r="5" spans="1:21" ht="15" thickBot="1" x14ac:dyDescent="0.3">
      <c r="A5" s="69" t="s">
        <v>76</v>
      </c>
      <c r="B5" s="22"/>
      <c r="C5" s="37"/>
      <c r="D5" s="37"/>
      <c r="E5" s="29"/>
      <c r="F5" s="37"/>
      <c r="G5" s="37"/>
      <c r="H5" s="29"/>
      <c r="I5" s="112"/>
      <c r="J5" s="100"/>
      <c r="K5" s="160"/>
      <c r="L5" s="94"/>
      <c r="M5" s="141"/>
      <c r="N5" s="144"/>
      <c r="O5" s="144"/>
      <c r="P5" s="147"/>
      <c r="Q5" s="165"/>
      <c r="R5" s="102"/>
      <c r="S5" s="58"/>
      <c r="T5" s="50"/>
      <c r="U5" s="69" t="s">
        <v>76</v>
      </c>
    </row>
    <row r="6" spans="1:21" ht="14.4" customHeight="1" thickBot="1" x14ac:dyDescent="0.3">
      <c r="A6" s="71"/>
      <c r="B6" s="57"/>
      <c r="C6" s="45"/>
      <c r="D6" s="45"/>
      <c r="E6" s="103"/>
      <c r="F6" s="45"/>
      <c r="G6" s="45"/>
      <c r="H6" s="103"/>
      <c r="I6" s="158" t="s">
        <v>102</v>
      </c>
      <c r="J6" s="161" t="s">
        <v>103</v>
      </c>
      <c r="K6" s="115" t="s">
        <v>33</v>
      </c>
      <c r="L6" s="95"/>
      <c r="M6" s="142"/>
      <c r="N6" s="145"/>
      <c r="O6" s="145"/>
      <c r="P6" s="148"/>
      <c r="Q6" s="166"/>
      <c r="R6" s="168"/>
      <c r="S6" s="128"/>
      <c r="T6" s="34"/>
      <c r="U6" s="71"/>
    </row>
    <row r="7" spans="1:21" ht="14.4" customHeight="1" thickBot="1" x14ac:dyDescent="0.3">
      <c r="A7" s="69" t="s">
        <v>83</v>
      </c>
      <c r="B7" s="153" t="s">
        <v>126</v>
      </c>
      <c r="C7" s="93" t="s">
        <v>23</v>
      </c>
      <c r="D7" s="93" t="s">
        <v>68</v>
      </c>
      <c r="E7" s="31">
        <v>21</v>
      </c>
      <c r="F7" s="93">
        <v>69</v>
      </c>
      <c r="G7" s="93" t="s">
        <v>87</v>
      </c>
      <c r="H7" s="25" t="s">
        <v>42</v>
      </c>
      <c r="I7" s="159"/>
      <c r="J7" s="162"/>
      <c r="K7" s="116"/>
      <c r="L7" s="96"/>
      <c r="M7" s="143"/>
      <c r="N7" s="146"/>
      <c r="O7" s="146"/>
      <c r="P7" s="149"/>
      <c r="Q7" s="167"/>
      <c r="R7" s="105"/>
      <c r="S7" s="130">
        <v>7814.48</v>
      </c>
      <c r="T7" s="131">
        <v>3146.5</v>
      </c>
      <c r="U7" s="97" t="s">
        <v>83</v>
      </c>
    </row>
    <row r="8" spans="1:21" ht="15" thickBot="1" x14ac:dyDescent="0.3">
      <c r="A8" s="71"/>
      <c r="B8" s="153"/>
      <c r="C8" s="93"/>
      <c r="D8" s="93"/>
      <c r="E8" s="31"/>
      <c r="F8" s="93"/>
      <c r="G8" s="93"/>
      <c r="H8" s="25"/>
      <c r="I8" s="153" t="s">
        <v>94</v>
      </c>
      <c r="J8" s="93" t="s">
        <v>95</v>
      </c>
      <c r="K8" s="114" t="s">
        <v>96</v>
      </c>
      <c r="L8" s="69">
        <v>35.100999999999999</v>
      </c>
      <c r="M8" s="137">
        <f>COS(RADIANS(I8+J8/60+K8/3600))*L8</f>
        <v>-1.9726434167842493</v>
      </c>
      <c r="N8" s="120">
        <f>-H17/L15*L8</f>
        <v>-1.1534816296817496E-2</v>
      </c>
      <c r="O8" s="121">
        <f>SIN(RADIANS(I8+J8/60+K8/3600))*L8</f>
        <v>35.045525805018499</v>
      </c>
      <c r="P8" s="138">
        <f>-H18/L15*L8</f>
        <v>-6.9803151042761762E-3</v>
      </c>
      <c r="Q8" s="90">
        <f>M8+N8</f>
        <v>-1.9841782330810667</v>
      </c>
      <c r="R8" s="122">
        <f>O8+P8</f>
        <v>35.03854548991422</v>
      </c>
      <c r="S8" s="132"/>
      <c r="T8" s="126"/>
      <c r="U8" s="98"/>
    </row>
    <row r="9" spans="1:21" ht="15" thickBot="1" x14ac:dyDescent="0.3">
      <c r="A9" s="69" t="s">
        <v>82</v>
      </c>
      <c r="B9" s="154" t="s">
        <v>79</v>
      </c>
      <c r="C9" s="156" t="s">
        <v>78</v>
      </c>
      <c r="D9" s="156" t="s">
        <v>77</v>
      </c>
      <c r="E9" s="28">
        <v>22</v>
      </c>
      <c r="F9" s="156" t="s">
        <v>41</v>
      </c>
      <c r="G9" s="156" t="s">
        <v>89</v>
      </c>
      <c r="H9" s="55" t="s">
        <v>88</v>
      </c>
      <c r="I9" s="153"/>
      <c r="J9" s="93"/>
      <c r="K9" s="114"/>
      <c r="L9" s="71"/>
      <c r="M9" s="139"/>
      <c r="N9" s="124"/>
      <c r="O9" s="125"/>
      <c r="P9" s="140"/>
      <c r="Q9" s="91"/>
      <c r="R9" s="126"/>
      <c r="S9" s="129">
        <f>S7+Q8</f>
        <v>7812.4958217669182</v>
      </c>
      <c r="T9" s="118">
        <f>T7+R10</f>
        <v>3166.8414545100859</v>
      </c>
      <c r="U9" s="69" t="s">
        <v>82</v>
      </c>
    </row>
    <row r="10" spans="1:21" ht="15" thickBot="1" x14ac:dyDescent="0.3">
      <c r="A10" s="71"/>
      <c r="B10" s="155"/>
      <c r="C10" s="157"/>
      <c r="D10" s="157"/>
      <c r="E10" s="104"/>
      <c r="F10" s="157"/>
      <c r="G10" s="157"/>
      <c r="H10" s="107"/>
      <c r="I10" s="154" t="s">
        <v>99</v>
      </c>
      <c r="J10" s="156" t="s">
        <v>98</v>
      </c>
      <c r="K10" s="106" t="s">
        <v>97</v>
      </c>
      <c r="L10" s="69">
        <v>21.417000000000002</v>
      </c>
      <c r="M10" s="137">
        <f>COS(RADIANS(I10+J10/60+K10/3600))*L10</f>
        <v>-6.6887837577270997</v>
      </c>
      <c r="N10" s="119">
        <f>-H17/L15*L10</f>
        <v>-7.0380091914458371E-3</v>
      </c>
      <c r="O10" s="121">
        <f>SIN(RADIANS(I10+J10/60+K10/3600))*L10</f>
        <v>20.345713574174937</v>
      </c>
      <c r="P10" s="138">
        <f>-H18/L15*L10</f>
        <v>-4.2590640890083726E-3</v>
      </c>
      <c r="Q10" s="90">
        <f>M10+N10</f>
        <v>-6.6958217669185451</v>
      </c>
      <c r="R10" s="122">
        <f>O10+P10</f>
        <v>20.341454510085928</v>
      </c>
      <c r="S10" s="133"/>
      <c r="T10" s="134"/>
      <c r="U10" s="71"/>
    </row>
    <row r="11" spans="1:21" ht="15" thickBot="1" x14ac:dyDescent="0.3">
      <c r="A11" s="69" t="s">
        <v>84</v>
      </c>
      <c r="B11" s="153" t="s">
        <v>80</v>
      </c>
      <c r="C11" s="93" t="s">
        <v>52</v>
      </c>
      <c r="D11" s="93" t="s">
        <v>81</v>
      </c>
      <c r="E11" s="24">
        <v>21</v>
      </c>
      <c r="F11" s="93" t="s">
        <v>90</v>
      </c>
      <c r="G11" s="93" t="s">
        <v>91</v>
      </c>
      <c r="H11" s="25" t="s">
        <v>92</v>
      </c>
      <c r="I11" s="155"/>
      <c r="J11" s="157"/>
      <c r="K11" s="108"/>
      <c r="L11" s="71"/>
      <c r="M11" s="139"/>
      <c r="N11" s="123"/>
      <c r="O11" s="125"/>
      <c r="P11" s="140"/>
      <c r="Q11" s="91"/>
      <c r="R11" s="126"/>
      <c r="S11" s="130">
        <v>7805.8</v>
      </c>
      <c r="T11" s="131">
        <v>3201.88</v>
      </c>
      <c r="U11" s="97" t="s">
        <v>84</v>
      </c>
    </row>
    <row r="12" spans="1:21" ht="15" thickBot="1" x14ac:dyDescent="0.3">
      <c r="A12" s="71"/>
      <c r="B12" s="153"/>
      <c r="C12" s="93"/>
      <c r="D12" s="93"/>
      <c r="E12" s="24"/>
      <c r="F12" s="93"/>
      <c r="G12" s="93"/>
      <c r="H12" s="25"/>
      <c r="I12" s="158" t="s">
        <v>100</v>
      </c>
      <c r="J12" s="161" t="s">
        <v>101</v>
      </c>
      <c r="K12" s="115" t="s">
        <v>33</v>
      </c>
      <c r="L12" s="94"/>
      <c r="M12" s="141"/>
      <c r="N12" s="144"/>
      <c r="O12" s="144"/>
      <c r="P12" s="147"/>
      <c r="Q12" s="141"/>
      <c r="R12" s="150"/>
      <c r="S12" s="132"/>
      <c r="T12" s="126"/>
      <c r="U12" s="98"/>
    </row>
    <row r="13" spans="1:21" ht="15" thickBot="1" x14ac:dyDescent="0.3">
      <c r="A13" s="69" t="s">
        <v>16</v>
      </c>
      <c r="B13" s="154"/>
      <c r="C13" s="156"/>
      <c r="D13" s="156"/>
      <c r="E13" s="37"/>
      <c r="F13" s="156"/>
      <c r="G13" s="156"/>
      <c r="H13" s="163"/>
      <c r="I13" s="185"/>
      <c r="J13" s="186"/>
      <c r="K13" s="117"/>
      <c r="L13" s="95"/>
      <c r="M13" s="142"/>
      <c r="N13" s="145"/>
      <c r="O13" s="145"/>
      <c r="P13" s="148"/>
      <c r="Q13" s="142"/>
      <c r="R13" s="151"/>
      <c r="S13" s="22"/>
      <c r="T13" s="150"/>
      <c r="U13" s="69" t="s">
        <v>16</v>
      </c>
    </row>
    <row r="14" spans="1:21" ht="15" thickBot="1" x14ac:dyDescent="0.3">
      <c r="A14" s="71"/>
      <c r="B14" s="155"/>
      <c r="C14" s="157"/>
      <c r="D14" s="157"/>
      <c r="E14" s="45"/>
      <c r="F14" s="157"/>
      <c r="G14" s="157"/>
      <c r="H14" s="164"/>
      <c r="I14" s="169"/>
      <c r="J14" s="187"/>
      <c r="K14" s="111"/>
      <c r="L14" s="96"/>
      <c r="M14" s="143"/>
      <c r="N14" s="146"/>
      <c r="O14" s="146"/>
      <c r="P14" s="149"/>
      <c r="Q14" s="143"/>
      <c r="R14" s="152"/>
      <c r="S14" s="23"/>
      <c r="T14" s="151"/>
      <c r="U14" s="71"/>
    </row>
    <row r="15" spans="1:21" ht="15" thickBot="1" x14ac:dyDescent="0.3">
      <c r="A15" s="171" t="s">
        <v>110</v>
      </c>
      <c r="B15" s="172">
        <v>426</v>
      </c>
      <c r="C15" s="173" t="s">
        <v>111</v>
      </c>
      <c r="D15" s="174" t="s">
        <v>112</v>
      </c>
      <c r="E15" s="175">
        <v>64</v>
      </c>
      <c r="F15" s="28"/>
      <c r="G15" s="29"/>
      <c r="H15" s="102"/>
      <c r="I15" s="99"/>
      <c r="J15" s="29"/>
      <c r="K15" s="102"/>
      <c r="L15" s="176">
        <f t="shared" ref="L15:R15" si="0">L8+L10</f>
        <v>56.518000000000001</v>
      </c>
      <c r="M15" s="177">
        <f t="shared" si="0"/>
        <v>-8.6614271745113491</v>
      </c>
      <c r="N15" s="178">
        <f t="shared" si="0"/>
        <v>-1.8572825488263334E-2</v>
      </c>
      <c r="O15" s="179">
        <f t="shared" si="0"/>
        <v>55.391239379193436</v>
      </c>
      <c r="P15" s="180">
        <f t="shared" si="0"/>
        <v>-1.1239379193284549E-2</v>
      </c>
      <c r="Q15" s="181">
        <f t="shared" si="0"/>
        <v>-8.6799999999996125</v>
      </c>
      <c r="R15" s="182">
        <f t="shared" si="0"/>
        <v>55.380000000000152</v>
      </c>
      <c r="S15" s="112"/>
      <c r="T15" s="113"/>
      <c r="U15" s="171" t="s">
        <v>110</v>
      </c>
    </row>
    <row r="16" spans="1:21" ht="17.399999999999999" customHeight="1" x14ac:dyDescent="0.25">
      <c r="A16" s="94" t="s">
        <v>127</v>
      </c>
      <c r="B16" s="170" t="s">
        <v>114</v>
      </c>
      <c r="C16" s="170"/>
      <c r="D16" s="170"/>
      <c r="E16" s="170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60"/>
    </row>
    <row r="17" spans="1:21" ht="14.4" customHeight="1" x14ac:dyDescent="0.25">
      <c r="A17" s="95"/>
      <c r="B17" s="48"/>
      <c r="C17" s="48"/>
      <c r="D17" s="48"/>
      <c r="E17" s="48"/>
      <c r="F17" s="25"/>
      <c r="G17" s="12" t="s">
        <v>116</v>
      </c>
      <c r="H17" s="53">
        <f>S7+M15-S11</f>
        <v>1.8572825488263334E-2</v>
      </c>
      <c r="I17" s="53"/>
      <c r="J17" s="11"/>
      <c r="K17" s="11"/>
      <c r="L17" s="11"/>
      <c r="M17" s="11"/>
      <c r="N17" s="1"/>
      <c r="O17" s="1"/>
      <c r="P17" s="1"/>
      <c r="Q17" s="1"/>
      <c r="R17" s="1"/>
      <c r="S17" s="1"/>
      <c r="T17" s="1"/>
      <c r="U17" s="14"/>
    </row>
    <row r="18" spans="1:21" ht="17.399999999999999" x14ac:dyDescent="0.25">
      <c r="A18" s="95"/>
      <c r="B18" s="48"/>
      <c r="C18" s="48"/>
      <c r="D18" s="48"/>
      <c r="E18" s="48"/>
      <c r="F18" s="25"/>
      <c r="G18" s="12" t="s">
        <v>117</v>
      </c>
      <c r="H18" s="54">
        <f>T7+O15-T11</f>
        <v>1.1239379193284549E-2</v>
      </c>
      <c r="I18" s="54"/>
      <c r="J18" s="11"/>
      <c r="K18" s="11"/>
      <c r="L18" s="11"/>
      <c r="M18" s="11"/>
      <c r="N18" s="1"/>
      <c r="O18" s="1"/>
      <c r="P18" s="1"/>
      <c r="Q18" s="1"/>
      <c r="R18" s="1"/>
      <c r="S18" s="1"/>
      <c r="T18" s="1"/>
      <c r="U18" s="14"/>
    </row>
    <row r="19" spans="1:21" ht="17.399999999999999" x14ac:dyDescent="0.25">
      <c r="A19" s="95"/>
      <c r="B19" s="48" t="s">
        <v>115</v>
      </c>
      <c r="C19" s="48"/>
      <c r="D19" s="48"/>
      <c r="E19" s="48"/>
      <c r="F19" s="1"/>
      <c r="G19" s="12" t="s">
        <v>118</v>
      </c>
      <c r="H19" s="54">
        <f>SQRT(H17^2+H18^2)</f>
        <v>2.170883440601825E-2</v>
      </c>
      <c r="I19" s="5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4"/>
    </row>
    <row r="20" spans="1:21" ht="17.399999999999999" x14ac:dyDescent="0.25">
      <c r="A20" s="95"/>
      <c r="B20" s="49" t="s">
        <v>125</v>
      </c>
      <c r="C20" s="49"/>
      <c r="D20" s="49"/>
      <c r="E20" s="49"/>
      <c r="F20" s="24"/>
      <c r="G20" s="13" t="s">
        <v>119</v>
      </c>
      <c r="H20" s="183">
        <f>H19/L15</f>
        <v>3.8410478796168035E-4</v>
      </c>
      <c r="I20" s="183"/>
      <c r="J20" s="184" t="s">
        <v>128</v>
      </c>
      <c r="K20" s="184"/>
      <c r="L20" s="11"/>
      <c r="M20" s="1"/>
      <c r="N20" s="1"/>
      <c r="O20" s="1"/>
      <c r="P20" s="1"/>
      <c r="Q20" s="1"/>
      <c r="R20" s="1"/>
      <c r="S20" s="1"/>
      <c r="T20" s="1"/>
      <c r="U20" s="14"/>
    </row>
    <row r="21" spans="1:21" ht="15" thickBot="1" x14ac:dyDescent="0.3">
      <c r="A21" s="96"/>
      <c r="B21" s="15"/>
      <c r="C21" s="15"/>
      <c r="D21" s="15"/>
      <c r="E21" s="15"/>
      <c r="F21" s="103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6"/>
    </row>
    <row r="22" spans="1:21" x14ac:dyDescent="0.25">
      <c r="A22" s="1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</sheetData>
  <mergeCells count="126">
    <mergeCell ref="I15:K15"/>
    <mergeCell ref="M5:M7"/>
    <mergeCell ref="N5:N7"/>
    <mergeCell ref="O5:O7"/>
    <mergeCell ref="P5:P7"/>
    <mergeCell ref="Q5:Q7"/>
    <mergeCell ref="R5:R7"/>
    <mergeCell ref="A16:A21"/>
    <mergeCell ref="Q3:Q4"/>
    <mergeCell ref="R3:R4"/>
    <mergeCell ref="H20:I20"/>
    <mergeCell ref="J20:K20"/>
    <mergeCell ref="P8:P9"/>
    <mergeCell ref="P10:P11"/>
    <mergeCell ref="H17:I17"/>
    <mergeCell ref="H18:I18"/>
    <mergeCell ref="H19:I19"/>
    <mergeCell ref="J10:J11"/>
    <mergeCell ref="K10:K11"/>
    <mergeCell ref="L10:L11"/>
    <mergeCell ref="M10:M11"/>
    <mergeCell ref="N10:N11"/>
    <mergeCell ref="J8:J9"/>
    <mergeCell ref="K8:K9"/>
    <mergeCell ref="I10:I11"/>
    <mergeCell ref="M12:M14"/>
    <mergeCell ref="N12:N14"/>
    <mergeCell ref="O12:O14"/>
    <mergeCell ref="P12:P14"/>
    <mergeCell ref="Q12:Q14"/>
    <mergeCell ref="R12:R14"/>
    <mergeCell ref="O10:O11"/>
    <mergeCell ref="J12:J13"/>
    <mergeCell ref="K12:K13"/>
    <mergeCell ref="Q10:Q11"/>
    <mergeCell ref="R10:R11"/>
    <mergeCell ref="L12:L14"/>
    <mergeCell ref="U13:U14"/>
    <mergeCell ref="S7:S8"/>
    <mergeCell ref="T7:T8"/>
    <mergeCell ref="S5:S6"/>
    <mergeCell ref="T5:T6"/>
    <mergeCell ref="S9:S10"/>
    <mergeCell ref="T9:T10"/>
    <mergeCell ref="S11:S12"/>
    <mergeCell ref="T11:T12"/>
    <mergeCell ref="U9:U10"/>
    <mergeCell ref="U11:U12"/>
    <mergeCell ref="S13:S14"/>
    <mergeCell ref="T13:T14"/>
    <mergeCell ref="T3:T4"/>
    <mergeCell ref="S3:S4"/>
    <mergeCell ref="S2:T2"/>
    <mergeCell ref="U2:U4"/>
    <mergeCell ref="U5:U6"/>
    <mergeCell ref="U7:U8"/>
    <mergeCell ref="L2:L4"/>
    <mergeCell ref="M3:M4"/>
    <mergeCell ref="N3:N4"/>
    <mergeCell ref="O3:O4"/>
    <mergeCell ref="P3:P4"/>
    <mergeCell ref="O8:O9"/>
    <mergeCell ref="Q8:Q9"/>
    <mergeCell ref="R8:R9"/>
    <mergeCell ref="M8:M9"/>
    <mergeCell ref="N8:N9"/>
    <mergeCell ref="M2:P2"/>
    <mergeCell ref="Q2:R2"/>
    <mergeCell ref="I12:I13"/>
    <mergeCell ref="J6:J7"/>
    <mergeCell ref="K6:K7"/>
    <mergeCell ref="L8:L9"/>
    <mergeCell ref="E2:E4"/>
    <mergeCell ref="F2:H3"/>
    <mergeCell ref="I2:K3"/>
    <mergeCell ref="I6:I7"/>
    <mergeCell ref="I8:I9"/>
    <mergeCell ref="G13:G14"/>
    <mergeCell ref="H13:H14"/>
    <mergeCell ref="G7:G8"/>
    <mergeCell ref="L5:L7"/>
    <mergeCell ref="H5:H6"/>
    <mergeCell ref="G11:G12"/>
    <mergeCell ref="H11:H12"/>
    <mergeCell ref="B13:B14"/>
    <mergeCell ref="C13:C14"/>
    <mergeCell ref="D13:D14"/>
    <mergeCell ref="E13:E14"/>
    <mergeCell ref="F13:F14"/>
    <mergeCell ref="G9:G10"/>
    <mergeCell ref="H9:H10"/>
    <mergeCell ref="E11:E12"/>
    <mergeCell ref="F11:F12"/>
    <mergeCell ref="H7:H8"/>
    <mergeCell ref="B11:B12"/>
    <mergeCell ref="C11:C12"/>
    <mergeCell ref="D11:D12"/>
    <mergeCell ref="E9:E10"/>
    <mergeCell ref="F9:F10"/>
    <mergeCell ref="B9:B10"/>
    <mergeCell ref="C9:C10"/>
    <mergeCell ref="D9:D10"/>
    <mergeCell ref="E7:E8"/>
    <mergeCell ref="B7:B8"/>
    <mergeCell ref="C7:C8"/>
    <mergeCell ref="A2:A4"/>
    <mergeCell ref="F20:F21"/>
    <mergeCell ref="F17:F18"/>
    <mergeCell ref="A7:A8"/>
    <mergeCell ref="A9:A10"/>
    <mergeCell ref="A11:A12"/>
    <mergeCell ref="A13:A14"/>
    <mergeCell ref="B2:D3"/>
    <mergeCell ref="G5:G6"/>
    <mergeCell ref="A5:A6"/>
    <mergeCell ref="D7:D8"/>
    <mergeCell ref="E5:E6"/>
    <mergeCell ref="F5:F6"/>
    <mergeCell ref="B5:B6"/>
    <mergeCell ref="C5:C6"/>
    <mergeCell ref="D5:D6"/>
    <mergeCell ref="F7:F8"/>
    <mergeCell ref="B19:E19"/>
    <mergeCell ref="B20:E20"/>
    <mergeCell ref="B16:E18"/>
    <mergeCell ref="F15:H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原始数据</vt:lpstr>
      <vt:lpstr>内业处理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zhaok</dc:creator>
  <cp:lastModifiedBy>zhaok</cp:lastModifiedBy>
  <dcterms:created xsi:type="dcterms:W3CDTF">2019-09-29T07:22:13Z</dcterms:created>
  <dcterms:modified xsi:type="dcterms:W3CDTF">2020-04-04T06:55:15Z</dcterms:modified>
</cp:coreProperties>
</file>