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1840" windowHeight="12528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49" i="2" l="1"/>
  <c r="J49" i="2"/>
  <c r="O13" i="2"/>
  <c r="N20" i="2"/>
  <c r="N14" i="2"/>
  <c r="N15" i="2"/>
  <c r="N16" i="2"/>
  <c r="N17" i="2"/>
  <c r="N18" i="2"/>
  <c r="N19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13" i="2"/>
  <c r="H9" i="2"/>
  <c r="B15" i="1"/>
  <c r="E15" i="1"/>
  <c r="E8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13" i="2"/>
  <c r="K23" i="2"/>
  <c r="K13" i="2"/>
  <c r="K47" i="2"/>
  <c r="J47" i="2"/>
  <c r="K46" i="2"/>
  <c r="K45" i="2"/>
  <c r="J46" i="2"/>
  <c r="J45" i="2"/>
  <c r="I34" i="2" l="1"/>
  <c r="K34" i="2"/>
  <c r="I35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M15" i="2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14" i="2"/>
  <c r="K33" i="2"/>
  <c r="K32" i="2"/>
  <c r="K31" i="2"/>
  <c r="K30" i="2"/>
  <c r="K29" i="2"/>
  <c r="K28" i="2"/>
  <c r="K27" i="2"/>
  <c r="K26" i="2"/>
  <c r="K25" i="2"/>
  <c r="K24" i="2"/>
  <c r="K22" i="2"/>
  <c r="K21" i="2"/>
  <c r="K20" i="2"/>
  <c r="K19" i="2"/>
  <c r="K18" i="2"/>
  <c r="K17" i="2"/>
  <c r="K16" i="2"/>
  <c r="K15" i="2"/>
  <c r="K14" i="2"/>
  <c r="I14" i="2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H10" i="2" a="1"/>
  <c r="H10" i="2" s="1"/>
  <c r="H8" i="2" a="1"/>
  <c r="H8" i="2" s="1"/>
  <c r="E9" i="2"/>
  <c r="C11" i="2"/>
  <c r="C8" i="2" a="1"/>
  <c r="C8" i="2"/>
  <c r="C9" i="2"/>
  <c r="G6" i="2"/>
  <c r="G5" i="2"/>
  <c r="E2" i="2" a="1"/>
  <c r="E2" i="2" s="1"/>
  <c r="C3" i="2"/>
  <c r="B2" i="2"/>
  <c r="I36" i="2" l="1"/>
  <c r="K35" i="2"/>
  <c r="F3" i="2"/>
  <c r="E3" i="2"/>
  <c r="F2" i="2"/>
  <c r="I53" i="1"/>
  <c r="H53" i="1"/>
  <c r="I52" i="1"/>
  <c r="H52" i="1"/>
  <c r="K36" i="2" l="1"/>
  <c r="I37" i="2"/>
  <c r="H32" i="1"/>
  <c r="I32" i="1"/>
  <c r="H30" i="1"/>
  <c r="H31" i="1"/>
  <c r="I25" i="1"/>
  <c r="H25" i="1"/>
  <c r="H24" i="1"/>
  <c r="I24" i="1"/>
  <c r="C17" i="1" a="1"/>
  <c r="C17" i="1" s="1"/>
  <c r="D6" i="1"/>
  <c r="I38" i="2" l="1"/>
  <c r="K37" i="2"/>
  <c r="I49" i="1"/>
  <c r="I50" i="1"/>
  <c r="I51" i="1"/>
  <c r="H51" i="1"/>
  <c r="H49" i="1"/>
  <c r="E24" i="1"/>
  <c r="K38" i="2" l="1"/>
  <c r="I39" i="2"/>
  <c r="I27" i="1"/>
  <c r="I26" i="1"/>
  <c r="H27" i="1"/>
  <c r="H26" i="1"/>
  <c r="E26" i="1"/>
  <c r="E25" i="1"/>
  <c r="E27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29" i="1"/>
  <c r="H28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E34" i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33" i="1"/>
  <c r="J19" i="1"/>
  <c r="B19" i="1"/>
  <c r="E19" i="1" s="1"/>
  <c r="E14" i="1" a="1"/>
  <c r="E14" i="1" s="1"/>
  <c r="E13" i="1" a="1"/>
  <c r="E13" i="1" s="1"/>
  <c r="I40" i="2" l="1"/>
  <c r="K39" i="2"/>
  <c r="G21" i="1"/>
  <c r="G20" i="1"/>
  <c r="G19" i="1"/>
  <c r="K40" i="2" l="1"/>
  <c r="I41" i="2"/>
  <c r="B14" i="1" a="1"/>
  <c r="B14" i="1" s="1"/>
  <c r="B13" i="1" a="1"/>
  <c r="B13" i="1" s="1"/>
  <c r="I8" i="1"/>
  <c r="I7" i="1"/>
  <c r="I6" i="1"/>
  <c r="G10" i="1"/>
  <c r="G6" i="1" a="1"/>
  <c r="G6" i="1" s="1"/>
  <c r="D8" i="1"/>
  <c r="D7" i="1"/>
  <c r="B10" i="1" a="1"/>
  <c r="B10" i="1" s="1"/>
  <c r="B6" i="1" a="1"/>
  <c r="B6" i="1" s="1"/>
  <c r="J4" i="1"/>
  <c r="F2" i="1" a="1"/>
  <c r="G2" i="1" s="1"/>
  <c r="D4" i="1"/>
  <c r="C3" i="1"/>
  <c r="B2" i="1"/>
  <c r="K41" i="2" l="1"/>
  <c r="I42" i="2"/>
  <c r="G8" i="1"/>
  <c r="G7" i="1"/>
  <c r="B8" i="1"/>
  <c r="B7" i="1"/>
  <c r="H4" i="1"/>
  <c r="G3" i="1"/>
  <c r="F2" i="1"/>
  <c r="G4" i="1"/>
  <c r="F3" i="1"/>
  <c r="F4" i="1"/>
  <c r="H2" i="1"/>
  <c r="H3" i="1"/>
  <c r="K42" i="2" l="1"/>
  <c r="I43" i="2"/>
  <c r="K43" i="2" l="1"/>
</calcChain>
</file>

<file path=xl/sharedStrings.xml><?xml version="1.0" encoding="utf-8"?>
<sst xmlns="http://schemas.openxmlformats.org/spreadsheetml/2006/main" count="69" uniqueCount="50">
  <si>
    <t>Cov</t>
  </si>
  <si>
    <t>Matrix</t>
  </si>
  <si>
    <t>Inverse</t>
  </si>
  <si>
    <t>r</t>
  </si>
  <si>
    <t>e</t>
  </si>
  <si>
    <t>sig^-1*e</t>
  </si>
  <si>
    <t>sig^-1*r</t>
  </si>
  <si>
    <t>normalize</t>
  </si>
  <si>
    <t>e'*sig^-1*r</t>
  </si>
  <si>
    <t>e'*sig^-1*e</t>
  </si>
  <si>
    <t>r*</t>
  </si>
  <si>
    <t>sig*</t>
  </si>
  <si>
    <t>r_mv</t>
  </si>
  <si>
    <t>sig_mv</t>
  </si>
  <si>
    <t>var*</t>
  </si>
  <si>
    <t>vol_mv</t>
  </si>
  <si>
    <t>cov(*,mv)</t>
  </si>
  <si>
    <t xml:space="preserve">target </t>
  </si>
  <si>
    <t>returns</t>
  </si>
  <si>
    <t>x</t>
  </si>
  <si>
    <t>optimal</t>
  </si>
  <si>
    <t>portfolio</t>
  </si>
  <si>
    <t>target r</t>
  </si>
  <si>
    <t xml:space="preserve">optimal </t>
  </si>
  <si>
    <t>sigma</t>
  </si>
  <si>
    <t>Xs</t>
  </si>
  <si>
    <t>return</t>
  </si>
  <si>
    <t>Asset 1</t>
  </si>
  <si>
    <t>Asset 2</t>
  </si>
  <si>
    <t>Asset 3</t>
  </si>
  <si>
    <t>W*</t>
  </si>
  <si>
    <r>
      <t>W</t>
    </r>
    <r>
      <rPr>
        <vertAlign val="subscript"/>
        <sz val="11"/>
        <color theme="1"/>
        <rFont val="Arial"/>
        <family val="2"/>
        <scheme val="minor"/>
      </rPr>
      <t>MV</t>
    </r>
  </si>
  <si>
    <t>Covariance</t>
  </si>
  <si>
    <t>^-1</t>
  </si>
  <si>
    <t>vector</t>
  </si>
  <si>
    <t>risk freee</t>
  </si>
  <si>
    <t>Excee</t>
  </si>
  <si>
    <t>sig^-1*r^e</t>
  </si>
  <si>
    <t>Tangent</t>
  </si>
  <si>
    <t xml:space="preserve">sum </t>
  </si>
  <si>
    <t>r_tangent</t>
  </si>
  <si>
    <t>Portfoio</t>
  </si>
  <si>
    <t xml:space="preserve">two risky </t>
  </si>
  <si>
    <t>assets</t>
  </si>
  <si>
    <t>sig</t>
  </si>
  <si>
    <t>Portfolio</t>
  </si>
  <si>
    <t>including</t>
  </si>
  <si>
    <t>risk free-</t>
  </si>
  <si>
    <t>var tangent</t>
  </si>
  <si>
    <t>Tangent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</si>
</sst>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1"/>
      <color rgb="FF444444"/>
      <name val="Segoe UI"/>
      <family val="2"/>
    </font>
    <font>
      <sz val="11"/>
      <color rgb="FF444444"/>
      <name val="Segoe UI"/>
      <family val="2"/>
    </font>
    <font>
      <vertAlign val="subscript"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2" fontId="0" fillId="0" borderId="0" xfId="0" applyNumberFormat="1"/>
    <xf numFmtId="0" fontId="0" fillId="0" borderId="0" xfId="0" applyAlignment="1">
      <alignment horizontal="center"/>
    </xf>
    <xf numFmtId="9" fontId="0" fillId="0" borderId="0" xfId="1" applyFont="1"/>
    <xf numFmtId="0" fontId="5" fillId="0" borderId="0" xfId="0" applyFont="1" applyFill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C99"/>
      <color rgb="FFFF00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Mean</a:t>
            </a:r>
            <a:r>
              <a:rPr lang="en-GB" baseline="0"/>
              <a:t>-Variance Analysis</a:t>
            </a:r>
            <a:endParaRPr lang="en-GB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1708924733922822"/>
          <c:y val="0.14454166166297744"/>
          <c:w val="0.82908085518436414"/>
          <c:h val="0.71351223223819182"/>
        </c:manualLayout>
      </c:layout>
      <c:scatterChart>
        <c:scatterStyle val="smoothMarker"/>
        <c:varyColors val="0"/>
        <c:ser>
          <c:idx val="0"/>
          <c:order val="0"/>
          <c:tx>
            <c:v>Mean Variance Frontier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Sheet1!$H$24:$H$48</c:f>
              <c:numCache>
                <c:formatCode>General</c:formatCode>
                <c:ptCount val="25"/>
                <c:pt idx="0">
                  <c:v>4.2257712736425833E-2</c:v>
                </c:pt>
                <c:pt idx="1">
                  <c:v>3.8188130791298701E-2</c:v>
                </c:pt>
                <c:pt idx="2">
                  <c:v>3.4503277967117725E-2</c:v>
                </c:pt>
                <c:pt idx="3">
                  <c:v>3.1339158526400443E-2</c:v>
                </c:pt>
                <c:pt idx="4">
                  <c:v>2.8867513459481291E-2</c:v>
                </c:pt>
                <c:pt idx="5">
                  <c:v>2.7277236279499052E-2</c:v>
                </c:pt>
                <c:pt idx="6">
                  <c:v>2.6726124191242439E-2</c:v>
                </c:pt>
                <c:pt idx="7">
                  <c:v>2.7277236279499045E-2</c:v>
                </c:pt>
                <c:pt idx="8">
                  <c:v>2.8867513459481287E-2</c:v>
                </c:pt>
                <c:pt idx="9">
                  <c:v>3.1339158526400436E-2</c:v>
                </c:pt>
                <c:pt idx="10">
                  <c:v>3.4503277967117711E-2</c:v>
                </c:pt>
                <c:pt idx="11">
                  <c:v>3.8188130791298673E-2</c:v>
                </c:pt>
                <c:pt idx="12">
                  <c:v>4.2257712736425833E-2</c:v>
                </c:pt>
                <c:pt idx="13">
                  <c:v>4.6611361786790248E-2</c:v>
                </c:pt>
                <c:pt idx="14">
                  <c:v>5.1176631571915925E-2</c:v>
                </c:pt>
                <c:pt idx="15">
                  <c:v>5.5901699437494769E-2</c:v>
                </c:pt>
                <c:pt idx="16">
                  <c:v>6.0749289629395631E-2</c:v>
                </c:pt>
                <c:pt idx="17">
                  <c:v>6.5692284101530496E-2</c:v>
                </c:pt>
                <c:pt idx="18">
                  <c:v>7.0710678118654779E-2</c:v>
                </c:pt>
                <c:pt idx="19">
                  <c:v>7.5789495439985699E-2</c:v>
                </c:pt>
                <c:pt idx="20">
                  <c:v>8.0917359371268774E-2</c:v>
                </c:pt>
                <c:pt idx="21">
                  <c:v>8.6085505665671136E-2</c:v>
                </c:pt>
                <c:pt idx="22">
                  <c:v>9.1287092917527748E-2</c:v>
                </c:pt>
                <c:pt idx="23">
                  <c:v>9.6516714565282463E-2</c:v>
                </c:pt>
                <c:pt idx="24">
                  <c:v>0.10177004891982154</c:v>
                </c:pt>
              </c:numCache>
            </c:numRef>
          </c:xVal>
          <c:yVal>
            <c:numRef>
              <c:f>Sheet1!$I$24:$I$48</c:f>
              <c:numCache>
                <c:formatCode>General</c:formatCode>
                <c:ptCount val="25"/>
                <c:pt idx="0">
                  <c:v>2.1428571428571408E-2</c:v>
                </c:pt>
                <c:pt idx="1">
                  <c:v>2.4999999999999994E-2</c:v>
                </c:pt>
                <c:pt idx="2">
                  <c:v>2.8571428571428553E-2</c:v>
                </c:pt>
                <c:pt idx="3">
                  <c:v>3.214285714285714E-2</c:v>
                </c:pt>
                <c:pt idx="4">
                  <c:v>3.5714285714285712E-2</c:v>
                </c:pt>
                <c:pt idx="5">
                  <c:v>3.9285714285714278E-2</c:v>
                </c:pt>
                <c:pt idx="6">
                  <c:v>4.2857142857142858E-2</c:v>
                </c:pt>
                <c:pt idx="7">
                  <c:v>4.642857142857143E-2</c:v>
                </c:pt>
                <c:pt idx="8">
                  <c:v>0.05</c:v>
                </c:pt>
                <c:pt idx="9">
                  <c:v>5.3571428571428582E-2</c:v>
                </c:pt>
                <c:pt idx="10">
                  <c:v>5.7142857142857148E-2</c:v>
                </c:pt>
                <c:pt idx="11">
                  <c:v>6.0714285714285721E-2</c:v>
                </c:pt>
                <c:pt idx="12">
                  <c:v>6.4285714285714307E-2</c:v>
                </c:pt>
                <c:pt idx="13">
                  <c:v>6.7857142857142866E-2</c:v>
                </c:pt>
                <c:pt idx="14">
                  <c:v>7.1428571428571452E-2</c:v>
                </c:pt>
                <c:pt idx="15">
                  <c:v>7.5000000000000011E-2</c:v>
                </c:pt>
                <c:pt idx="16">
                  <c:v>7.857142857142857E-2</c:v>
                </c:pt>
                <c:pt idx="17">
                  <c:v>8.2142857142857156E-2</c:v>
                </c:pt>
                <c:pt idx="18">
                  <c:v>8.5714285714285743E-2</c:v>
                </c:pt>
                <c:pt idx="19">
                  <c:v>8.9285714285714302E-2</c:v>
                </c:pt>
                <c:pt idx="20">
                  <c:v>9.2857142857142916E-2</c:v>
                </c:pt>
                <c:pt idx="21">
                  <c:v>9.6428571428571419E-2</c:v>
                </c:pt>
                <c:pt idx="22">
                  <c:v>0.10000000000000003</c:v>
                </c:pt>
                <c:pt idx="23">
                  <c:v>0.10357142857142859</c:v>
                </c:pt>
                <c:pt idx="24">
                  <c:v>0.10714285714285715</c:v>
                </c:pt>
              </c:numCache>
            </c:numRef>
          </c:yVal>
          <c:smooth val="1"/>
        </c:ser>
        <c:ser>
          <c:idx val="2"/>
          <c:order val="1"/>
          <c:tx>
            <c:v>Two fund separation</c:v>
          </c:tx>
          <c:spPr>
            <a:ln w="28575">
              <a:solidFill>
                <a:srgbClr val="FFC000">
                  <a:alpha val="1000"/>
                </a:srgbClr>
              </a:solidFill>
            </a:ln>
          </c:spPr>
          <c:marker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dPt>
            <c:idx val="0"/>
            <c:bubble3D val="0"/>
            <c:spPr>
              <a:ln>
                <a:solidFill>
                  <a:srgbClr val="FFC000">
                    <a:alpha val="1000"/>
                  </a:srgbClr>
                </a:solidFill>
              </a:ln>
            </c:spPr>
          </c:dPt>
          <c:dLbls>
            <c:dLbl>
              <c:idx val="0"/>
              <c:layout>
                <c:manualLayout>
                  <c:x val="-0.10952379906618391"/>
                  <c:y val="-6.4441879441252362E-2"/>
                </c:manualLayout>
              </c:layout>
              <c:tx>
                <c:rich>
                  <a:bodyPr/>
                  <a:lstStyle/>
                  <a:p>
                    <a:pPr>
                      <a:defRPr sz="1000"/>
                    </a:pPr>
                    <a:r>
                      <a:rPr lang="en-US" sz="1000" b="0" i="0" baseline="0">
                        <a:effectLst/>
                      </a:rPr>
                      <a:t>ṝ</a:t>
                    </a:r>
                    <a:r>
                      <a:rPr lang="en-US" sz="1000" b="0" i="0" baseline="30000">
                        <a:effectLst/>
                      </a:rPr>
                      <a:t>*</a:t>
                    </a:r>
                    <a:r>
                      <a:rPr lang="en-US" sz="1000" b="0" i="0" baseline="0">
                        <a:effectLst/>
                      </a:rPr>
                      <a:t> = 0.0500</a:t>
                    </a:r>
                    <a:br>
                      <a:rPr lang="en-US" sz="1000" b="0" i="0" baseline="0">
                        <a:effectLst/>
                      </a:rPr>
                    </a:br>
                    <a:r>
                      <a:rPr lang="en-US" sz="1000" b="0" i="0" baseline="0">
                        <a:effectLst/>
                      </a:rPr>
                      <a:t>σ</a:t>
                    </a:r>
                    <a:r>
                      <a:rPr lang="en-US" sz="1000" b="0" i="0" baseline="30000">
                        <a:effectLst/>
                      </a:rPr>
                      <a:t>*</a:t>
                    </a:r>
                    <a:r>
                      <a:rPr lang="en-US" sz="1000" b="0" i="0" baseline="0">
                        <a:effectLst/>
                      </a:rPr>
                      <a:t> = 0.0289</a:t>
                    </a:r>
                    <a:endParaRPr lang="en-GB" sz="1000">
                      <a:effectLst/>
                    </a:endParaRPr>
                  </a:p>
                </c:rich>
              </c:tx>
              <c:spPr>
                <a:solidFill>
                  <a:srgbClr val="FFCC99"/>
                </a:solidFill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0.15072130949808776"/>
                  <c:y val="1.22746437030957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000" b="0" i="0" u="none" strike="noStrike" baseline="0">
                        <a:effectLst/>
                      </a:rPr>
                      <a:t>ṝ</a:t>
                    </a:r>
                    <a:r>
                      <a:rPr lang="en-US" sz="1000" b="0" i="0" u="none" strike="noStrike" baseline="-25000">
                        <a:effectLst/>
                      </a:rPr>
                      <a:t>MV</a:t>
                    </a:r>
                    <a:r>
                      <a:rPr lang="en-US" sz="1000" b="0" i="0" u="none" strike="noStrike" baseline="0">
                        <a:effectLst/>
                      </a:rPr>
                      <a:t> = 0.0429</a:t>
                    </a:r>
                    <a:br>
                      <a:rPr lang="en-US" sz="1000" b="0" i="0" u="none" strike="noStrike" baseline="0">
                        <a:effectLst/>
                      </a:rPr>
                    </a:br>
                    <a:r>
                      <a:rPr lang="en-US" sz="1000" b="0" i="0" u="none" strike="noStrike" baseline="0">
                        <a:effectLst/>
                      </a:rPr>
                      <a:t>σ</a:t>
                    </a:r>
                    <a:r>
                      <a:rPr lang="en-US" sz="1000" b="0" i="0" u="none" strike="noStrike" baseline="-25000">
                        <a:effectLst/>
                      </a:rPr>
                      <a:t>MV</a:t>
                    </a:r>
                    <a:r>
                      <a:rPr lang="en-US" sz="1000" b="0" i="0" u="none" strike="noStrike" baseline="0">
                        <a:effectLst/>
                      </a:rPr>
                      <a:t> = 0.0267</a:t>
                    </a:r>
                    <a:endParaRPr lang="en-US"/>
                  </a:p>
                </c:rich>
              </c:tx>
              <c:spPr>
                <a:solidFill>
                  <a:srgbClr val="FFCC99"/>
                </a:solidFill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Sheet1!$H$52:$H$53</c:f>
              <c:numCache>
                <c:formatCode>General</c:formatCode>
                <c:ptCount val="2"/>
                <c:pt idx="0">
                  <c:v>2.8867513459481287E-2</c:v>
                </c:pt>
                <c:pt idx="1">
                  <c:v>2.6726124191242439E-2</c:v>
                </c:pt>
              </c:numCache>
            </c:numRef>
          </c:xVal>
          <c:yVal>
            <c:numRef>
              <c:f>Sheet1!$I$52:$I$53</c:f>
              <c:numCache>
                <c:formatCode>General</c:formatCode>
                <c:ptCount val="2"/>
                <c:pt idx="0">
                  <c:v>0.05</c:v>
                </c:pt>
                <c:pt idx="1">
                  <c:v>4.2857142857142858E-2</c:v>
                </c:pt>
              </c:numCache>
            </c:numRef>
          </c:yVal>
          <c:smooth val="1"/>
        </c:ser>
        <c:ser>
          <c:idx val="1"/>
          <c:order val="2"/>
          <c:tx>
            <c:v>Individual Securities</c:v>
          </c:tx>
          <c:spPr>
            <a:ln>
              <a:noFill/>
            </a:ln>
          </c:spPr>
          <c:dLbls>
            <c:dLbl>
              <c:idx val="0"/>
              <c:layout>
                <c:manualLayout>
                  <c:x val="-8.7389343322375967E-2"/>
                  <c:y val="3.6823931109287097E-2"/>
                </c:manualLayout>
              </c:layout>
              <c:tx>
                <c:rich>
                  <a:bodyPr/>
                  <a:lstStyle/>
                  <a:p>
                    <a:pPr>
                      <a:defRPr sz="1000"/>
                    </a:pPr>
                    <a:r>
                      <a:rPr lang="en-US" sz="1000" b="0" i="0" baseline="0">
                        <a:effectLst/>
                      </a:rPr>
                      <a:t>ṝ</a:t>
                    </a:r>
                    <a:r>
                      <a:rPr lang="en-US" sz="1000" b="0" i="0" baseline="-25000">
                        <a:effectLst/>
                      </a:rPr>
                      <a:t>3</a:t>
                    </a:r>
                    <a:r>
                      <a:rPr lang="en-US" sz="1000" b="0" i="0" baseline="0">
                        <a:effectLst/>
                      </a:rPr>
                      <a:t> = σ</a:t>
                    </a:r>
                    <a:r>
                      <a:rPr lang="en-US" sz="1000" b="0" i="0" baseline="-25000">
                        <a:effectLst/>
                      </a:rPr>
                      <a:t>3</a:t>
                    </a:r>
                    <a:r>
                      <a:rPr lang="en-US" sz="1000" b="0" i="0" baseline="0">
                        <a:effectLst/>
                      </a:rPr>
                      <a:t> = 0.1  </a:t>
                    </a:r>
                    <a:endParaRPr lang="en-GB" sz="1000">
                      <a:effectLst/>
                    </a:endParaRPr>
                  </a:p>
                </c:rich>
              </c:tx>
              <c:spPr>
                <a:solidFill>
                  <a:schemeClr val="accent2">
                    <a:lumMod val="20000"/>
                    <a:lumOff val="80000"/>
                  </a:schemeClr>
                </a:solidFill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7.8306449557882934E-2"/>
                  <c:y val="3.6823931109287097E-2"/>
                </c:manualLayout>
              </c:layout>
              <c:tx>
                <c:rich>
                  <a:bodyPr/>
                  <a:lstStyle/>
                  <a:p>
                    <a:pPr>
                      <a:defRPr sz="1000">
                        <a:latin typeface="+mn-lt"/>
                      </a:defRPr>
                    </a:pPr>
                    <a:r>
                      <a:rPr lang="en-US" sz="1000" b="0" i="0" baseline="0">
                        <a:effectLst/>
                        <a:latin typeface="+mn-lt"/>
                      </a:rPr>
                      <a:t>ṝ</a:t>
                    </a:r>
                    <a:r>
                      <a:rPr lang="en-US" sz="1000" b="0" i="0" baseline="-25000">
                        <a:effectLst/>
                        <a:latin typeface="+mn-lt"/>
                      </a:rPr>
                      <a:t>2</a:t>
                    </a:r>
                    <a:r>
                      <a:rPr lang="en-US" sz="1000" b="0" i="0" baseline="0">
                        <a:effectLst/>
                        <a:latin typeface="+mn-lt"/>
                      </a:rPr>
                      <a:t> = σ</a:t>
                    </a:r>
                    <a:r>
                      <a:rPr lang="en-US" sz="1000" b="0" i="0" baseline="-25000">
                        <a:effectLst/>
                        <a:latin typeface="+mn-lt"/>
                      </a:rPr>
                      <a:t>2</a:t>
                    </a:r>
                    <a:r>
                      <a:rPr lang="en-US" sz="1000" b="0" i="0" baseline="0">
                        <a:effectLst/>
                        <a:latin typeface="+mn-lt"/>
                      </a:rPr>
                      <a:t> = 0.05</a:t>
                    </a:r>
                    <a:endParaRPr lang="en-GB" sz="1000">
                      <a:effectLst/>
                      <a:latin typeface="+mn-lt"/>
                    </a:endParaRPr>
                  </a:p>
                </c:rich>
              </c:tx>
              <c:spPr>
                <a:solidFill>
                  <a:schemeClr val="accent2">
                    <a:lumMod val="20000"/>
                    <a:lumOff val="80000"/>
                  </a:schemeClr>
                </a:solidFill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14348427320371362"/>
                  <c:y val="3.9892592035061021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>
                        <a:latin typeface="Calibri"/>
                        <a:cs typeface="Calibri"/>
                      </a:rPr>
                      <a:t>ṝ</a:t>
                    </a:r>
                    <a:r>
                      <a:rPr lang="en-US" baseline="-25000">
                        <a:latin typeface="Calibri"/>
                        <a:cs typeface="Calibri"/>
                      </a:rPr>
                      <a:t>3</a:t>
                    </a:r>
                    <a:r>
                      <a:rPr lang="en-US">
                        <a:latin typeface="Calibri"/>
                        <a:cs typeface="Calibri"/>
                      </a:rPr>
                      <a:t> = </a:t>
                    </a:r>
                    <a:r>
                      <a:rPr lang="en-US"/>
                      <a:t>σ</a:t>
                    </a:r>
                    <a:r>
                      <a:rPr lang="en-US" baseline="-25000"/>
                      <a:t>3</a:t>
                    </a:r>
                    <a:r>
                      <a:rPr lang="en-US"/>
                      <a:t> = 0.03333  </a:t>
                    </a:r>
                  </a:p>
                </c:rich>
              </c:tx>
              <c:spPr>
                <a:solidFill>
                  <a:schemeClr val="accent2">
                    <a:lumMod val="20000"/>
                    <a:lumOff val="80000"/>
                  </a:schemeClr>
                </a:solidFill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Sheet1!$H$49:$H$51</c:f>
              <c:numCache>
                <c:formatCode>General</c:formatCode>
                <c:ptCount val="3"/>
                <c:pt idx="0">
                  <c:v>0.1</c:v>
                </c:pt>
                <c:pt idx="1">
                  <c:v>0.05</c:v>
                </c:pt>
                <c:pt idx="2">
                  <c:v>3.3333333333333333E-2</c:v>
                </c:pt>
              </c:numCache>
            </c:numRef>
          </c:xVal>
          <c:yVal>
            <c:numRef>
              <c:f>Sheet1!$I$49:$I$51</c:f>
              <c:numCache>
                <c:formatCode>General</c:formatCode>
                <c:ptCount val="3"/>
                <c:pt idx="0">
                  <c:v>0.1</c:v>
                </c:pt>
                <c:pt idx="1">
                  <c:v>0.05</c:v>
                </c:pt>
                <c:pt idx="2">
                  <c:v>3.3333333333333333E-2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14144"/>
        <c:axId val="186616064"/>
      </c:scatterChart>
      <c:valAx>
        <c:axId val="18661414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GB" sz="1200"/>
                  <a:t>Standard Deviation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186616064"/>
        <c:crosses val="autoZero"/>
        <c:crossBetween val="midCat"/>
      </c:valAx>
      <c:valAx>
        <c:axId val="18661606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GB" sz="1200"/>
                  <a:t>Return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186614144"/>
        <c:crosses val="autoZero"/>
        <c:crossBetween val="midCat"/>
      </c:valAx>
      <c:spPr>
        <a:solidFill>
          <a:schemeClr val="bg1">
            <a:lumMod val="95000"/>
          </a:schemeClr>
        </a:solidFill>
      </c:spPr>
    </c:plotArea>
    <c:legend>
      <c:legendPos val="r"/>
      <c:layout>
        <c:manualLayout>
          <c:xMode val="edge"/>
          <c:yMode val="edge"/>
          <c:x val="0.67371643364623268"/>
          <c:y val="0.41689160112337154"/>
          <c:w val="0.26667715164299638"/>
          <c:h val="0.16647098919372263"/>
        </c:manualLayout>
      </c:layout>
      <c:overlay val="0"/>
      <c:spPr>
        <a:solidFill>
          <a:schemeClr val="bg1">
            <a:lumMod val="65000"/>
          </a:schemeClr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Mean</a:t>
            </a:r>
            <a:r>
              <a:rPr lang="en-GB" baseline="0"/>
              <a:t>-Variance Analysis</a:t>
            </a:r>
            <a:endParaRPr lang="en-GB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1708924733922822"/>
          <c:y val="0.14454166166297744"/>
          <c:w val="0.82908085518436414"/>
          <c:h val="0.71351223223819182"/>
        </c:manualLayout>
      </c:layout>
      <c:scatterChart>
        <c:scatterStyle val="smoothMarker"/>
        <c:varyColors val="0"/>
        <c:ser>
          <c:idx val="4"/>
          <c:order val="0"/>
          <c:tx>
            <c:v>Optimal Frontier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Sheet2!$N$13:$N$33</c:f>
              <c:numCache>
                <c:formatCode>General</c:formatCode>
                <c:ptCount val="21"/>
                <c:pt idx="0">
                  <c:v>0</c:v>
                </c:pt>
                <c:pt idx="1">
                  <c:v>5.3748384988656995E-3</c:v>
                </c:pt>
                <c:pt idx="2">
                  <c:v>1.0749676997731399E-2</c:v>
                </c:pt>
                <c:pt idx="3">
                  <c:v>1.6124515496597099E-2</c:v>
                </c:pt>
                <c:pt idx="4">
                  <c:v>2.1499353995462798E-2</c:v>
                </c:pt>
                <c:pt idx="5">
                  <c:v>2.6874192494328496E-2</c:v>
                </c:pt>
                <c:pt idx="6">
                  <c:v>3.2249030993194192E-2</c:v>
                </c:pt>
                <c:pt idx="7">
                  <c:v>3.762386949205989E-2</c:v>
                </c:pt>
                <c:pt idx="8">
                  <c:v>4.2998707990925589E-2</c:v>
                </c:pt>
                <c:pt idx="9">
                  <c:v>4.8373546489791287E-2</c:v>
                </c:pt>
                <c:pt idx="10">
                  <c:v>5.3748384988656986E-2</c:v>
                </c:pt>
                <c:pt idx="11">
                  <c:v>5.9123223487522684E-2</c:v>
                </c:pt>
                <c:pt idx="12">
                  <c:v>6.4498061986388383E-2</c:v>
                </c:pt>
                <c:pt idx="13">
                  <c:v>6.9872900485254089E-2</c:v>
                </c:pt>
                <c:pt idx="14">
                  <c:v>7.5247738984119794E-2</c:v>
                </c:pt>
                <c:pt idx="15">
                  <c:v>8.06225774829855E-2</c:v>
                </c:pt>
                <c:pt idx="16">
                  <c:v>8.5997415981851205E-2</c:v>
                </c:pt>
                <c:pt idx="17">
                  <c:v>9.1372254480716911E-2</c:v>
                </c:pt>
                <c:pt idx="18">
                  <c:v>9.6747092979582616E-2</c:v>
                </c:pt>
                <c:pt idx="19">
                  <c:v>0.10212193147844832</c:v>
                </c:pt>
                <c:pt idx="20">
                  <c:v>0.10749676997731401</c:v>
                </c:pt>
              </c:numCache>
            </c:numRef>
          </c:xVal>
          <c:yVal>
            <c:numRef>
              <c:f>Sheet2!$O$13:$O$33</c:f>
              <c:numCache>
                <c:formatCode>General</c:formatCode>
                <c:ptCount val="21"/>
                <c:pt idx="0">
                  <c:v>0.03</c:v>
                </c:pt>
                <c:pt idx="1">
                  <c:v>3.4333333333333334E-2</c:v>
                </c:pt>
                <c:pt idx="2">
                  <c:v>3.8666666666666669E-2</c:v>
                </c:pt>
                <c:pt idx="3">
                  <c:v>4.3000000000000003E-2</c:v>
                </c:pt>
                <c:pt idx="4">
                  <c:v>4.7333333333333338E-2</c:v>
                </c:pt>
                <c:pt idx="5">
                  <c:v>5.1666666666666666E-2</c:v>
                </c:pt>
                <c:pt idx="6">
                  <c:v>5.5999999999999994E-2</c:v>
                </c:pt>
                <c:pt idx="7">
                  <c:v>6.0333333333333336E-2</c:v>
                </c:pt>
                <c:pt idx="8">
                  <c:v>6.4666666666666664E-2</c:v>
                </c:pt>
                <c:pt idx="9">
                  <c:v>6.9000000000000006E-2</c:v>
                </c:pt>
                <c:pt idx="10">
                  <c:v>7.3333333333333334E-2</c:v>
                </c:pt>
                <c:pt idx="11">
                  <c:v>7.7666666666666662E-2</c:v>
                </c:pt>
                <c:pt idx="12">
                  <c:v>8.199999999999999E-2</c:v>
                </c:pt>
                <c:pt idx="13">
                  <c:v>8.6333333333333345E-2</c:v>
                </c:pt>
                <c:pt idx="14">
                  <c:v>9.0666666666666673E-2</c:v>
                </c:pt>
                <c:pt idx="15">
                  <c:v>9.5000000000000015E-2</c:v>
                </c:pt>
                <c:pt idx="16">
                  <c:v>9.9333333333333343E-2</c:v>
                </c:pt>
                <c:pt idx="17">
                  <c:v>0.10366666666666668</c:v>
                </c:pt>
                <c:pt idx="18">
                  <c:v>0.10800000000000003</c:v>
                </c:pt>
                <c:pt idx="19">
                  <c:v>0.11233333333333335</c:v>
                </c:pt>
                <c:pt idx="20">
                  <c:v>0.11666666666666668</c:v>
                </c:pt>
              </c:numCache>
            </c:numRef>
          </c:yVal>
          <c:smooth val="1"/>
        </c:ser>
        <c:ser>
          <c:idx val="1"/>
          <c:order val="1"/>
          <c:tx>
            <c:v>Tangency Portfolio</c:v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FFC000"/>
              </a:solidFill>
              <a:ln w="19050">
                <a:solidFill>
                  <a:srgbClr val="FFC000"/>
                </a:solidFill>
              </a:ln>
            </c:spPr>
          </c:marker>
          <c:dPt>
            <c:idx val="0"/>
            <c:marker>
              <c:spPr>
                <a:solidFill>
                  <a:srgbClr val="FFC000"/>
                </a:solidFill>
                <a:ln w="19050">
                  <a:solidFill>
                    <a:srgbClr val="FFC000">
                      <a:alpha val="0"/>
                    </a:srgbClr>
                  </a:solidFill>
                </a:ln>
              </c:spPr>
            </c:marker>
            <c:bubble3D val="0"/>
          </c:dPt>
          <c:dLbls>
            <c:dLbl>
              <c:idx val="0"/>
              <c:layout>
                <c:manualLayout>
                  <c:x val="-0.12941282339707535"/>
                  <c:y val="-6.4739876535448063E-2"/>
                </c:manualLayout>
              </c:layout>
              <c:tx>
                <c:rich>
                  <a:bodyPr/>
                  <a:lstStyle/>
                  <a:p>
                    <a:pPr>
                      <a:defRPr sz="1000"/>
                    </a:pPr>
                    <a:r>
                      <a:rPr lang="en-US" sz="1000" b="0" i="0" baseline="0">
                        <a:effectLst/>
                      </a:rPr>
                      <a:t>ṝ</a:t>
                    </a:r>
                    <a:r>
                      <a:rPr lang="en-US" sz="1000" b="0" i="0" baseline="-25000">
                        <a:effectLst/>
                      </a:rPr>
                      <a:t>tp</a:t>
                    </a:r>
                    <a:r>
                      <a:rPr lang="en-US" sz="1000" b="0" i="0" baseline="0">
                        <a:effectLst/>
                      </a:rPr>
                      <a:t>  = 0.0733</a:t>
                    </a:r>
                    <a:br>
                      <a:rPr lang="en-US" sz="1000" b="0" i="0" baseline="0">
                        <a:effectLst/>
                      </a:rPr>
                    </a:br>
                    <a:r>
                      <a:rPr lang="en-US" sz="1000" b="0" i="0" baseline="0">
                        <a:effectLst/>
                      </a:rPr>
                      <a:t>σ</a:t>
                    </a:r>
                    <a:r>
                      <a:rPr lang="en-US" sz="1000" b="0" i="0" baseline="-25000">
                        <a:effectLst/>
                      </a:rPr>
                      <a:t>tp</a:t>
                    </a:r>
                    <a:r>
                      <a:rPr lang="en-US" sz="1000" b="0" i="0" baseline="0">
                        <a:effectLst/>
                      </a:rPr>
                      <a:t> = 0.0537</a:t>
                    </a:r>
                    <a:endParaRPr lang="en-GB" sz="1000">
                      <a:effectLst/>
                    </a:endParaRPr>
                  </a:p>
                </c:rich>
              </c:tx>
              <c:spPr>
                <a:solidFill>
                  <a:schemeClr val="accent6">
                    <a:lumMod val="60000"/>
                    <a:lumOff val="40000"/>
                  </a:schemeClr>
                </a:solidFill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Sheet2!$J$49</c:f>
              <c:numCache>
                <c:formatCode>General</c:formatCode>
                <c:ptCount val="1"/>
                <c:pt idx="0">
                  <c:v>5.3748384988656993E-2</c:v>
                </c:pt>
              </c:numCache>
            </c:numRef>
          </c:xVal>
          <c:yVal>
            <c:numRef>
              <c:f>Sheet2!$K$49</c:f>
              <c:numCache>
                <c:formatCode>General</c:formatCode>
                <c:ptCount val="1"/>
                <c:pt idx="0">
                  <c:v>7.3333333333333334E-2</c:v>
                </c:pt>
              </c:numCache>
            </c:numRef>
          </c:yVal>
          <c:smooth val="1"/>
        </c:ser>
        <c:ser>
          <c:idx val="3"/>
          <c:order val="2"/>
          <c:tx>
            <c:v>Mean-Variance Frontier of Two Risky Assets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Sheet2!$J$13:$J$43</c:f>
              <c:numCache>
                <c:formatCode>General</c:formatCode>
                <c:ptCount val="31"/>
                <c:pt idx="0">
                  <c:v>0.1414213562373095</c:v>
                </c:pt>
                <c:pt idx="1">
                  <c:v>0.130862523283024</c:v>
                </c:pt>
                <c:pt idx="2">
                  <c:v>0.12041594578792296</c:v>
                </c:pt>
                <c:pt idx="3">
                  <c:v>0.11011357772772622</c:v>
                </c:pt>
                <c:pt idx="4">
                  <c:v>0.1</c:v>
                </c:pt>
                <c:pt idx="5">
                  <c:v>9.0138781886599739E-2</c:v>
                </c:pt>
                <c:pt idx="6">
                  <c:v>8.0622577482985514E-2</c:v>
                </c:pt>
                <c:pt idx="7">
                  <c:v>7.1589105316381782E-2</c:v>
                </c:pt>
                <c:pt idx="8">
                  <c:v>6.3245553203367597E-2</c:v>
                </c:pt>
                <c:pt idx="9">
                  <c:v>5.5901699437494748E-2</c:v>
                </c:pt>
                <c:pt idx="10">
                  <c:v>5.0000000000000017E-2</c:v>
                </c:pt>
                <c:pt idx="11">
                  <c:v>4.6097722286464443E-2</c:v>
                </c:pt>
                <c:pt idx="12">
                  <c:v>4.4721359549995794E-2</c:v>
                </c:pt>
                <c:pt idx="13">
                  <c:v>4.6097722286464436E-2</c:v>
                </c:pt>
                <c:pt idx="14">
                  <c:v>4.9999999999999996E-2</c:v>
                </c:pt>
                <c:pt idx="15">
                  <c:v>5.5901699437494734E-2</c:v>
                </c:pt>
                <c:pt idx="16">
                  <c:v>6.3245553203367569E-2</c:v>
                </c:pt>
                <c:pt idx="17">
                  <c:v>7.1589105316381754E-2</c:v>
                </c:pt>
                <c:pt idx="18">
                  <c:v>8.0622577482985472E-2</c:v>
                </c:pt>
                <c:pt idx="19">
                  <c:v>9.0138781886599711E-2</c:v>
                </c:pt>
                <c:pt idx="20">
                  <c:v>9.9999999999999978E-2</c:v>
                </c:pt>
                <c:pt idx="21">
                  <c:v>0.1101135777277262</c:v>
                </c:pt>
                <c:pt idx="22">
                  <c:v>0.12041594578792295</c:v>
                </c:pt>
                <c:pt idx="23">
                  <c:v>0.130862523283024</c:v>
                </c:pt>
                <c:pt idx="24">
                  <c:v>0.14142135623730953</c:v>
                </c:pt>
                <c:pt idx="25">
                  <c:v>0.15206906325745553</c:v>
                </c:pt>
                <c:pt idx="26">
                  <c:v>0.16278820596099711</c:v>
                </c:pt>
                <c:pt idx="27">
                  <c:v>0.17356554957709786</c:v>
                </c:pt>
                <c:pt idx="28">
                  <c:v>0.1843908891458578</c:v>
                </c:pt>
                <c:pt idx="29">
                  <c:v>0.19525624189766641</c:v>
                </c:pt>
                <c:pt idx="30">
                  <c:v>0.20615528128088309</c:v>
                </c:pt>
              </c:numCache>
            </c:numRef>
          </c:xVal>
          <c:yVal>
            <c:numRef>
              <c:f>Sheet2!$K$13:$K$43</c:f>
              <c:numCache>
                <c:formatCode>General</c:formatCode>
                <c:ptCount val="31"/>
                <c:pt idx="0">
                  <c:v>0</c:v>
                </c:pt>
                <c:pt idx="1">
                  <c:v>4.9999999999999906E-3</c:v>
                </c:pt>
                <c:pt idx="2">
                  <c:v>9.999999999999995E-3</c:v>
                </c:pt>
                <c:pt idx="3">
                  <c:v>1.5000000000000013E-2</c:v>
                </c:pt>
                <c:pt idx="4">
                  <c:v>2.0000000000000004E-2</c:v>
                </c:pt>
                <c:pt idx="5">
                  <c:v>2.4999999999999994E-2</c:v>
                </c:pt>
                <c:pt idx="6">
                  <c:v>2.9999999999999992E-2</c:v>
                </c:pt>
                <c:pt idx="7">
                  <c:v>3.5000000000000003E-2</c:v>
                </c:pt>
                <c:pt idx="8">
                  <c:v>3.9999999999999994E-2</c:v>
                </c:pt>
                <c:pt idx="9">
                  <c:v>4.4999999999999991E-2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9.4999999999999987E-2</c:v>
                </c:pt>
                <c:pt idx="20">
                  <c:v>9.9999999999999992E-2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0.12000000000000001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0.14500000000000002</c:v>
                </c:pt>
                <c:pt idx="30">
                  <c:v>0.15000000000000005</c:v>
                </c:pt>
              </c:numCache>
            </c:numRef>
          </c:yVal>
          <c:smooth val="1"/>
        </c:ser>
        <c:ser>
          <c:idx val="0"/>
          <c:order val="3"/>
          <c:tx>
            <c:v>Individual Securities</c:v>
          </c:tx>
          <c:spPr>
            <a:ln>
              <a:noFill/>
            </a:ln>
          </c:spPr>
          <c:marker>
            <c:symbol val="square"/>
            <c:size val="7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2.1402158063575386E-2"/>
                  <c:y val="4.3159917690298706E-2"/>
                </c:manualLayout>
              </c:layout>
              <c:tx>
                <c:rich>
                  <a:bodyPr/>
                  <a:lstStyle/>
                  <a:p>
                    <a:pPr>
                      <a:defRPr sz="1000"/>
                    </a:pPr>
                    <a:r>
                      <a:rPr lang="en-US" sz="1000" b="0" i="0" baseline="0">
                        <a:effectLst/>
                      </a:rPr>
                      <a:t>ṝ</a:t>
                    </a:r>
                    <a:r>
                      <a:rPr lang="en-US" sz="1000" b="0" i="0" baseline="-25000">
                        <a:effectLst/>
                      </a:rPr>
                      <a:t>1</a:t>
                    </a:r>
                    <a:r>
                      <a:rPr lang="en-US" sz="1000" b="0" i="0" baseline="0">
                        <a:effectLst/>
                      </a:rPr>
                      <a:t> = σ</a:t>
                    </a:r>
                    <a:r>
                      <a:rPr lang="en-US" sz="1000" b="0" i="0" baseline="-25000">
                        <a:effectLst/>
                      </a:rPr>
                      <a:t>1</a:t>
                    </a:r>
                    <a:r>
                      <a:rPr lang="en-US" sz="1000" b="0" i="0" baseline="0">
                        <a:effectLst/>
                      </a:rPr>
                      <a:t> = 0.1</a:t>
                    </a:r>
                    <a:endParaRPr lang="en-GB" sz="1000">
                      <a:effectLst/>
                    </a:endParaRPr>
                  </a:p>
                </c:rich>
              </c:tx>
              <c:spPr>
                <a:solidFill>
                  <a:schemeClr val="accent2">
                    <a:lumMod val="20000"/>
                    <a:lumOff val="80000"/>
                  </a:schemeClr>
                </a:solidFill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1.9582052243469567E-2"/>
                  <c:y val="4.3159917690298706E-2"/>
                </c:manualLayout>
              </c:layout>
              <c:tx>
                <c:rich>
                  <a:bodyPr/>
                  <a:lstStyle/>
                  <a:p>
                    <a:r>
                      <a:rPr lang="en-US" sz="1000" b="0" i="0" u="none" strike="noStrike" baseline="0">
                        <a:effectLst/>
                      </a:rPr>
                      <a:t>ṝ</a:t>
                    </a:r>
                    <a:r>
                      <a:rPr lang="en-US" sz="1000" b="0" i="0" u="none" strike="noStrike" baseline="-25000">
                        <a:effectLst/>
                      </a:rPr>
                      <a:t>2</a:t>
                    </a:r>
                    <a:r>
                      <a:rPr lang="en-US" sz="1000" b="0" i="0" u="none" strike="noStrike" baseline="0">
                        <a:effectLst/>
                      </a:rPr>
                      <a:t> = σ</a:t>
                    </a:r>
                    <a:r>
                      <a:rPr lang="en-US" sz="1000" b="0" i="0" u="none" strike="noStrike" baseline="-25000">
                        <a:effectLst/>
                      </a:rPr>
                      <a:t>2</a:t>
                    </a:r>
                    <a:r>
                      <a:rPr lang="en-US" sz="1000" b="0" i="0" u="none" strike="noStrike" baseline="0">
                        <a:effectLst/>
                      </a:rPr>
                      <a:t> = 0.05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1.1767195767195766E-2"/>
                  <c:y val="4.0077066426705943E-2"/>
                </c:manualLayout>
              </c:layout>
              <c:tx>
                <c:rich>
                  <a:bodyPr/>
                  <a:lstStyle/>
                  <a:p>
                    <a:pPr>
                      <a:defRPr sz="1000"/>
                    </a:pPr>
                    <a:r>
                      <a:rPr lang="en-US" sz="1000" b="0" i="0" baseline="0">
                        <a:effectLst/>
                      </a:rPr>
                      <a:t>ṝ</a:t>
                    </a:r>
                    <a:r>
                      <a:rPr lang="en-US" sz="1000" b="0" i="0" baseline="-25000">
                        <a:effectLst/>
                      </a:rPr>
                      <a:t>3</a:t>
                    </a:r>
                    <a:r>
                      <a:rPr lang="en-US" sz="1000" b="0" i="0" baseline="0">
                        <a:effectLst/>
                      </a:rPr>
                      <a:t> = 0.03, σ</a:t>
                    </a:r>
                    <a:r>
                      <a:rPr lang="en-US" sz="1000" b="0" i="0" baseline="-25000">
                        <a:effectLst/>
                      </a:rPr>
                      <a:t>2</a:t>
                    </a:r>
                    <a:r>
                      <a:rPr lang="en-US" sz="1000" b="0" i="0" baseline="0">
                        <a:effectLst/>
                      </a:rPr>
                      <a:t> = 0</a:t>
                    </a:r>
                    <a:endParaRPr lang="en-GB" sz="1000">
                      <a:effectLst/>
                    </a:endParaRPr>
                  </a:p>
                </c:rich>
              </c:tx>
              <c:spPr>
                <a:solidFill>
                  <a:schemeClr val="accent2">
                    <a:lumMod val="20000"/>
                    <a:lumOff val="80000"/>
                  </a:schemeClr>
                </a:solidFill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solidFill>
                <a:schemeClr val="accent2">
                  <a:lumMod val="20000"/>
                  <a:lumOff val="80000"/>
                </a:schemeClr>
              </a:solidFill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Sheet2!$J$45:$J$47</c:f>
              <c:numCache>
                <c:formatCode>0%</c:formatCode>
                <c:ptCount val="3"/>
                <c:pt idx="0">
                  <c:v>0.1</c:v>
                </c:pt>
                <c:pt idx="1">
                  <c:v>0.05</c:v>
                </c:pt>
                <c:pt idx="2">
                  <c:v>0</c:v>
                </c:pt>
              </c:numCache>
            </c:numRef>
          </c:xVal>
          <c:yVal>
            <c:numRef>
              <c:f>Sheet2!$K$45:$K$47</c:f>
              <c:numCache>
                <c:formatCode>0%</c:formatCode>
                <c:ptCount val="3"/>
                <c:pt idx="0">
                  <c:v>0.1</c:v>
                </c:pt>
                <c:pt idx="1">
                  <c:v>0.05</c:v>
                </c:pt>
                <c:pt idx="2">
                  <c:v>0.03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20672"/>
        <c:axId val="193022592"/>
      </c:scatterChart>
      <c:valAx>
        <c:axId val="193020672"/>
        <c:scaling>
          <c:orientation val="minMax"/>
          <c:max val="0.2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GB" sz="1200"/>
                  <a:t>Standard Deviation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193022592"/>
        <c:crosses val="autoZero"/>
        <c:crossBetween val="midCat"/>
      </c:valAx>
      <c:valAx>
        <c:axId val="193022592"/>
        <c:scaling>
          <c:orientation val="minMax"/>
          <c:max val="0.14000000000000001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GB" sz="1200"/>
                  <a:t>Return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193020672"/>
        <c:crosses val="autoZero"/>
        <c:crossBetween val="midCat"/>
      </c:valAx>
      <c:spPr>
        <a:solidFill>
          <a:schemeClr val="bg1">
            <a:lumMod val="95000"/>
          </a:schemeClr>
        </a:solidFill>
      </c:spPr>
    </c:plotArea>
    <c:legend>
      <c:legendPos val="r"/>
      <c:layout>
        <c:manualLayout>
          <c:xMode val="edge"/>
          <c:yMode val="edge"/>
          <c:x val="0.48252685081031538"/>
          <c:y val="0.4751520974433453"/>
          <c:w val="0.45444236137149524"/>
          <c:h val="0.19975492546175411"/>
        </c:manualLayout>
      </c:layout>
      <c:overlay val="0"/>
      <c:spPr>
        <a:solidFill>
          <a:schemeClr val="bg1">
            <a:lumMod val="65000"/>
          </a:schemeClr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25</xdr:row>
      <xdr:rowOff>71436</xdr:rowOff>
    </xdr:from>
    <xdr:to>
      <xdr:col>19</xdr:col>
      <xdr:colOff>95250</xdr:colOff>
      <xdr:row>47</xdr:row>
      <xdr:rowOff>19049</xdr:rowOff>
    </xdr:to>
    <xdr:graphicFrame macro="">
      <xdr:nvGraphicFramePr>
        <xdr:cNvPr id="6" name="Chart 5" title="mean variance frontier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247650</xdr:colOff>
      <xdr:row>6</xdr:row>
      <xdr:rowOff>23811</xdr:rowOff>
    </xdr:from>
    <xdr:to>
      <xdr:col>25</xdr:col>
      <xdr:colOff>152400</xdr:colOff>
      <xdr:row>27</xdr:row>
      <xdr:rowOff>142874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7" zoomScale="115" zoomScaleNormal="115" workbookViewId="0">
      <selection activeCell="H24" sqref="H24"/>
    </sheetView>
  </sheetViews>
  <sheetFormatPr defaultRowHeight="13.8" x14ac:dyDescent="0.25"/>
  <cols>
    <col min="1" max="1" width="11.69921875" customWidth="1"/>
    <col min="5" max="5" width="13.3984375" customWidth="1"/>
  </cols>
  <sheetData>
    <row r="1" spans="1:12" x14ac:dyDescent="0.25">
      <c r="B1" t="s">
        <v>0</v>
      </c>
      <c r="C1" t="s">
        <v>1</v>
      </c>
      <c r="F1" t="s">
        <v>2</v>
      </c>
      <c r="G1" t="s">
        <v>1</v>
      </c>
      <c r="J1" t="s">
        <v>3</v>
      </c>
      <c r="L1" t="s">
        <v>4</v>
      </c>
    </row>
    <row r="2" spans="1:12" x14ac:dyDescent="0.25">
      <c r="B2">
        <f>1/100</f>
        <v>0.01</v>
      </c>
      <c r="C2">
        <v>0</v>
      </c>
      <c r="D2">
        <v>0</v>
      </c>
      <c r="F2">
        <f t="array" ref="F2:H4">MINVERSE(B2:D4)</f>
        <v>100</v>
      </c>
      <c r="G2">
        <v>0</v>
      </c>
      <c r="H2">
        <v>0</v>
      </c>
      <c r="J2">
        <v>0.1</v>
      </c>
      <c r="L2">
        <v>1</v>
      </c>
    </row>
    <row r="3" spans="1:12" x14ac:dyDescent="0.25">
      <c r="B3">
        <v>0</v>
      </c>
      <c r="C3">
        <f>1/400</f>
        <v>2.5000000000000001E-3</v>
      </c>
      <c r="D3">
        <v>0</v>
      </c>
      <c r="F3">
        <v>0</v>
      </c>
      <c r="G3">
        <v>400</v>
      </c>
      <c r="H3">
        <v>0</v>
      </c>
      <c r="J3">
        <v>0.05</v>
      </c>
      <c r="L3">
        <v>1</v>
      </c>
    </row>
    <row r="4" spans="1:12" x14ac:dyDescent="0.25">
      <c r="B4">
        <v>0</v>
      </c>
      <c r="C4">
        <v>0</v>
      </c>
      <c r="D4">
        <f>1/900</f>
        <v>1.1111111111111111E-3</v>
      </c>
      <c r="F4">
        <v>0</v>
      </c>
      <c r="G4">
        <v>0</v>
      </c>
      <c r="H4">
        <v>900</v>
      </c>
      <c r="J4">
        <f>1/30</f>
        <v>3.3333333333333333E-2</v>
      </c>
      <c r="L4">
        <v>1</v>
      </c>
    </row>
    <row r="6" spans="1:12" x14ac:dyDescent="0.25">
      <c r="A6" t="s">
        <v>6</v>
      </c>
      <c r="B6">
        <f t="array" ref="B6:B8">MMULT(F2:H4,J2:J4)</f>
        <v>10</v>
      </c>
      <c r="C6" t="s">
        <v>6</v>
      </c>
      <c r="D6">
        <f>B6/B$10</f>
        <v>0.16666666666666666</v>
      </c>
      <c r="F6" t="s">
        <v>5</v>
      </c>
      <c r="G6">
        <f t="array" ref="G6:G8">MMULT(F2:H4,L2:L4)</f>
        <v>100</v>
      </c>
      <c r="H6" t="s">
        <v>5</v>
      </c>
      <c r="I6">
        <f>G6/G$10</f>
        <v>7.1428571428571425E-2</v>
      </c>
    </row>
    <row r="7" spans="1:12" x14ac:dyDescent="0.25">
      <c r="B7">
        <v>20</v>
      </c>
      <c r="C7" t="s">
        <v>7</v>
      </c>
      <c r="D7">
        <f t="shared" ref="D7:D8" si="0">B7/B$10</f>
        <v>0.33333333333333331</v>
      </c>
      <c r="G7">
        <v>400</v>
      </c>
      <c r="H7" t="s">
        <v>7</v>
      </c>
      <c r="I7">
        <f t="shared" ref="I7:I8" si="1">G7/G$10</f>
        <v>0.2857142857142857</v>
      </c>
    </row>
    <row r="8" spans="1:12" x14ac:dyDescent="0.25">
      <c r="B8">
        <v>30</v>
      </c>
      <c r="D8">
        <f t="shared" si="0"/>
        <v>0.5</v>
      </c>
      <c r="G8">
        <v>900</v>
      </c>
      <c r="I8">
        <f t="shared" si="1"/>
        <v>0.6428571428571429</v>
      </c>
    </row>
    <row r="10" spans="1:12" x14ac:dyDescent="0.25">
      <c r="A10" t="s">
        <v>8</v>
      </c>
      <c r="B10">
        <f t="array" ref="B10">MMULT(TRANSPOSE(L2:L4),B6:B8)</f>
        <v>60</v>
      </c>
      <c r="E10" t="s">
        <v>9</v>
      </c>
      <c r="G10">
        <f>SUM(G6:G8)</f>
        <v>1400</v>
      </c>
    </row>
    <row r="13" spans="1:12" x14ac:dyDescent="0.25">
      <c r="A13" t="s">
        <v>10</v>
      </c>
      <c r="B13">
        <f t="array" ref="B13">MMULT(TRANSPOSE(D6:D8),J2:J4)</f>
        <v>0.05</v>
      </c>
      <c r="D13" t="s">
        <v>12</v>
      </c>
      <c r="E13">
        <f t="array" ref="E13">MMULT(TRANSPOSE(I6:I8),J2:J4)</f>
        <v>4.2857142857142858E-2</v>
      </c>
    </row>
    <row r="14" spans="1:12" x14ac:dyDescent="0.25">
      <c r="A14" t="s">
        <v>14</v>
      </c>
      <c r="B14">
        <f t="array" ref="B14">MMULT(TRANSPOSE(D6:D8),MMULT(B2:D4,D6:D8))</f>
        <v>8.3333333333333328E-4</v>
      </c>
      <c r="D14" t="s">
        <v>15</v>
      </c>
      <c r="E14">
        <f t="array" ref="E14">MMULT(MMULT(TRANSPOSE(I6:I8),B2:D4),I6:I8)</f>
        <v>7.1428571428571429E-4</v>
      </c>
    </row>
    <row r="15" spans="1:12" x14ac:dyDescent="0.25">
      <c r="A15" t="s">
        <v>11</v>
      </c>
      <c r="B15">
        <f>SQRT(B14)</f>
        <v>2.8867513459481287E-2</v>
      </c>
      <c r="D15" t="s">
        <v>13</v>
      </c>
      <c r="E15">
        <f>SQRT(E14)</f>
        <v>2.6726124191242439E-2</v>
      </c>
    </row>
    <row r="17" spans="1:10" x14ac:dyDescent="0.25">
      <c r="B17" t="s">
        <v>16</v>
      </c>
      <c r="C17">
        <f t="array" ref="C17">MMULT(MMULT(TRANSPOSE(D6:D8),B2:D4),I6:I8)</f>
        <v>7.1428571428571418E-4</v>
      </c>
    </row>
    <row r="19" spans="1:10" x14ac:dyDescent="0.25">
      <c r="A19" t="s">
        <v>17</v>
      </c>
      <c r="B19" s="5">
        <f>1/30</f>
        <v>3.3333333333333333E-2</v>
      </c>
      <c r="D19" t="s">
        <v>19</v>
      </c>
      <c r="E19">
        <f>(B19-E$13)/(B$13-E$13)</f>
        <v>-1.333333333333333</v>
      </c>
      <c r="F19" t="s">
        <v>20</v>
      </c>
      <c r="G19">
        <f>E$19*D6+(1-E$19)*I6</f>
        <v>-5.5555555555555525E-2</v>
      </c>
      <c r="I19" t="s">
        <v>23</v>
      </c>
      <c r="J19">
        <f>SQRT(E19^2*B14+(1-E19)^2*E14+2*E19*(1-E19)*C17)</f>
        <v>3.0429030972509249E-2</v>
      </c>
    </row>
    <row r="20" spans="1:10" x14ac:dyDescent="0.25">
      <c r="A20" t="s">
        <v>18</v>
      </c>
      <c r="F20" t="s">
        <v>21</v>
      </c>
      <c r="G20">
        <f t="shared" ref="G20:G21" si="2">E$19*D7+(1-E$19)*I7</f>
        <v>0.22222222222222221</v>
      </c>
      <c r="I20" t="s">
        <v>24</v>
      </c>
    </row>
    <row r="21" spans="1:10" x14ac:dyDescent="0.25">
      <c r="F21" t="s">
        <v>22</v>
      </c>
      <c r="G21">
        <f t="shared" si="2"/>
        <v>0.83333333333333348</v>
      </c>
    </row>
    <row r="23" spans="1:10" x14ac:dyDescent="0.25">
      <c r="H23" t="s">
        <v>24</v>
      </c>
      <c r="I23" t="s">
        <v>26</v>
      </c>
    </row>
    <row r="24" spans="1:10" x14ac:dyDescent="0.25">
      <c r="E24">
        <f>E25-0.5</f>
        <v>-3</v>
      </c>
      <c r="H24">
        <f>SQRT(E24^2*B$14+(1-E24)^2*E$14+2*E24*(1-E24)*C$17)</f>
        <v>4.2257712736425833E-2</v>
      </c>
      <c r="I24">
        <f>E24*B$13+(1-E24)*E$13</f>
        <v>2.1428571428571408E-2</v>
      </c>
    </row>
    <row r="25" spans="1:10" x14ac:dyDescent="0.25">
      <c r="E25">
        <f t="shared" ref="E25:E26" si="3">E26-0.5</f>
        <v>-2.5</v>
      </c>
      <c r="H25">
        <f>SQRT(E25^2*B$14+(1-E25)^2*E$14+2*E25*(1-E25)*C$17)</f>
        <v>3.8188130791298701E-2</v>
      </c>
      <c r="I25">
        <f>E25*B$13+(1-E25)*E$13</f>
        <v>2.4999999999999994E-2</v>
      </c>
    </row>
    <row r="26" spans="1:10" x14ac:dyDescent="0.25">
      <c r="E26">
        <f t="shared" si="3"/>
        <v>-2</v>
      </c>
      <c r="H26">
        <f t="shared" ref="H26:H27" si="4">SQRT(E26^2*B$14+(1-E26)^2*E$14+2*E26*(1-E26)*C$17)</f>
        <v>3.4503277967117725E-2</v>
      </c>
      <c r="I26">
        <f t="shared" ref="I26:I27" si="5">E26*B$13+(1-E26)*E$13</f>
        <v>2.8571428571428553E-2</v>
      </c>
    </row>
    <row r="27" spans="1:10" x14ac:dyDescent="0.25">
      <c r="E27">
        <f>E28-0.5</f>
        <v>-1.5</v>
      </c>
      <c r="H27">
        <f t="shared" si="4"/>
        <v>3.1339158526400443E-2</v>
      </c>
      <c r="I27">
        <f t="shared" si="5"/>
        <v>3.214285714285714E-2</v>
      </c>
    </row>
    <row r="28" spans="1:10" x14ac:dyDescent="0.25">
      <c r="D28" t="s">
        <v>25</v>
      </c>
      <c r="E28">
        <v>-1</v>
      </c>
      <c r="H28">
        <f>SQRT(E28^2*B$14+(1-E28)^2*E$14+2*E28*(1-E28)*C$17)</f>
        <v>2.8867513459481291E-2</v>
      </c>
      <c r="I28">
        <f t="shared" ref="I28:I48" si="6">E28*B$13+(1-E28)*E$13</f>
        <v>3.5714285714285712E-2</v>
      </c>
    </row>
    <row r="29" spans="1:10" x14ac:dyDescent="0.25">
      <c r="E29">
        <v>-0.5</v>
      </c>
      <c r="H29">
        <f t="shared" ref="H29:H48" si="7">SQRT(E29^2*B$14+(1-E29)^2*E$14+2*E29*(1-E29)*C$17)</f>
        <v>2.7277236279499052E-2</v>
      </c>
      <c r="I29">
        <f t="shared" si="6"/>
        <v>3.9285714285714278E-2</v>
      </c>
    </row>
    <row r="30" spans="1:10" x14ac:dyDescent="0.25">
      <c r="E30">
        <v>0</v>
      </c>
      <c r="H30">
        <f>SQRT(E30^2*B$14+(1-E30)^2*E$14+2*E30*(1-E30)*C$17)</f>
        <v>2.6726124191242439E-2</v>
      </c>
      <c r="I30">
        <f t="shared" si="6"/>
        <v>4.2857142857142858E-2</v>
      </c>
    </row>
    <row r="31" spans="1:10" x14ac:dyDescent="0.25">
      <c r="E31">
        <v>0.5</v>
      </c>
      <c r="H31">
        <f>SQRT(E31^2*B$14+(1-E31)^2*E$14+2*E31*(1-E31)*C$17)</f>
        <v>2.7277236279499045E-2</v>
      </c>
      <c r="I31">
        <f t="shared" si="6"/>
        <v>4.642857142857143E-2</v>
      </c>
    </row>
    <row r="32" spans="1:10" x14ac:dyDescent="0.25">
      <c r="E32">
        <v>1</v>
      </c>
      <c r="H32">
        <f t="shared" si="7"/>
        <v>2.8867513459481287E-2</v>
      </c>
      <c r="I32">
        <f t="shared" si="6"/>
        <v>0.05</v>
      </c>
    </row>
    <row r="33" spans="5:9" x14ac:dyDescent="0.25">
      <c r="E33">
        <f>E32+0.5</f>
        <v>1.5</v>
      </c>
      <c r="H33">
        <f t="shared" si="7"/>
        <v>3.1339158526400436E-2</v>
      </c>
      <c r="I33">
        <f t="shared" si="6"/>
        <v>5.3571428571428582E-2</v>
      </c>
    </row>
    <row r="34" spans="5:9" x14ac:dyDescent="0.25">
      <c r="E34">
        <f t="shared" ref="E34:E48" si="8">E33+0.5</f>
        <v>2</v>
      </c>
      <c r="H34">
        <f t="shared" si="7"/>
        <v>3.4503277967117711E-2</v>
      </c>
      <c r="I34">
        <f t="shared" si="6"/>
        <v>5.7142857142857148E-2</v>
      </c>
    </row>
    <row r="35" spans="5:9" x14ac:dyDescent="0.25">
      <c r="E35">
        <f t="shared" si="8"/>
        <v>2.5</v>
      </c>
      <c r="H35">
        <f t="shared" si="7"/>
        <v>3.8188130791298673E-2</v>
      </c>
      <c r="I35">
        <f t="shared" si="6"/>
        <v>6.0714285714285721E-2</v>
      </c>
    </row>
    <row r="36" spans="5:9" x14ac:dyDescent="0.25">
      <c r="E36">
        <f t="shared" si="8"/>
        <v>3</v>
      </c>
      <c r="H36">
        <f t="shared" si="7"/>
        <v>4.2257712736425833E-2</v>
      </c>
      <c r="I36">
        <f t="shared" si="6"/>
        <v>6.4285714285714307E-2</v>
      </c>
    </row>
    <row r="37" spans="5:9" x14ac:dyDescent="0.25">
      <c r="E37">
        <f t="shared" si="8"/>
        <v>3.5</v>
      </c>
      <c r="H37">
        <f t="shared" si="7"/>
        <v>4.6611361786790248E-2</v>
      </c>
      <c r="I37">
        <f t="shared" si="6"/>
        <v>6.7857142857142866E-2</v>
      </c>
    </row>
    <row r="38" spans="5:9" x14ac:dyDescent="0.25">
      <c r="E38">
        <f t="shared" si="8"/>
        <v>4</v>
      </c>
      <c r="H38">
        <f t="shared" si="7"/>
        <v>5.1176631571915925E-2</v>
      </c>
      <c r="I38">
        <f t="shared" si="6"/>
        <v>7.1428571428571452E-2</v>
      </c>
    </row>
    <row r="39" spans="5:9" x14ac:dyDescent="0.25">
      <c r="E39">
        <f t="shared" si="8"/>
        <v>4.5</v>
      </c>
      <c r="H39">
        <f t="shared" si="7"/>
        <v>5.5901699437494769E-2</v>
      </c>
      <c r="I39">
        <f t="shared" si="6"/>
        <v>7.5000000000000011E-2</v>
      </c>
    </row>
    <row r="40" spans="5:9" x14ac:dyDescent="0.25">
      <c r="E40">
        <f t="shared" si="8"/>
        <v>5</v>
      </c>
      <c r="H40">
        <f t="shared" si="7"/>
        <v>6.0749289629395631E-2</v>
      </c>
      <c r="I40">
        <f t="shared" si="6"/>
        <v>7.857142857142857E-2</v>
      </c>
    </row>
    <row r="41" spans="5:9" x14ac:dyDescent="0.25">
      <c r="E41">
        <f t="shared" si="8"/>
        <v>5.5</v>
      </c>
      <c r="H41">
        <f t="shared" si="7"/>
        <v>6.5692284101530496E-2</v>
      </c>
      <c r="I41">
        <f t="shared" si="6"/>
        <v>8.2142857142857156E-2</v>
      </c>
    </row>
    <row r="42" spans="5:9" x14ac:dyDescent="0.25">
      <c r="E42">
        <f t="shared" si="8"/>
        <v>6</v>
      </c>
      <c r="H42">
        <f t="shared" si="7"/>
        <v>7.0710678118654779E-2</v>
      </c>
      <c r="I42">
        <f t="shared" si="6"/>
        <v>8.5714285714285743E-2</v>
      </c>
    </row>
    <row r="43" spans="5:9" x14ac:dyDescent="0.25">
      <c r="E43">
        <f t="shared" si="8"/>
        <v>6.5</v>
      </c>
      <c r="H43">
        <f t="shared" si="7"/>
        <v>7.5789495439985699E-2</v>
      </c>
      <c r="I43">
        <f t="shared" si="6"/>
        <v>8.9285714285714302E-2</v>
      </c>
    </row>
    <row r="44" spans="5:9" x14ac:dyDescent="0.25">
      <c r="E44">
        <f t="shared" si="8"/>
        <v>7</v>
      </c>
      <c r="H44">
        <f t="shared" si="7"/>
        <v>8.0917359371268774E-2</v>
      </c>
      <c r="I44">
        <f t="shared" si="6"/>
        <v>9.2857142857142916E-2</v>
      </c>
    </row>
    <row r="45" spans="5:9" x14ac:dyDescent="0.25">
      <c r="E45">
        <f t="shared" si="8"/>
        <v>7.5</v>
      </c>
      <c r="H45">
        <f t="shared" si="7"/>
        <v>8.6085505665671136E-2</v>
      </c>
      <c r="I45">
        <f t="shared" si="6"/>
        <v>9.6428571428571419E-2</v>
      </c>
    </row>
    <row r="46" spans="5:9" x14ac:dyDescent="0.25">
      <c r="E46">
        <f t="shared" si="8"/>
        <v>8</v>
      </c>
      <c r="H46">
        <f t="shared" si="7"/>
        <v>9.1287092917527748E-2</v>
      </c>
      <c r="I46">
        <f t="shared" si="6"/>
        <v>0.10000000000000003</v>
      </c>
    </row>
    <row r="47" spans="5:9" x14ac:dyDescent="0.25">
      <c r="E47">
        <f t="shared" si="8"/>
        <v>8.5</v>
      </c>
      <c r="H47">
        <f t="shared" si="7"/>
        <v>9.6516714565282463E-2</v>
      </c>
      <c r="I47">
        <f t="shared" si="6"/>
        <v>0.10357142857142859</v>
      </c>
    </row>
    <row r="48" spans="5:9" x14ac:dyDescent="0.25">
      <c r="E48">
        <f t="shared" si="8"/>
        <v>9</v>
      </c>
      <c r="H48">
        <f t="shared" si="7"/>
        <v>0.10177004891982154</v>
      </c>
      <c r="I48">
        <f t="shared" si="6"/>
        <v>0.10714285714285715</v>
      </c>
    </row>
    <row r="49" spans="5:9" x14ac:dyDescent="0.25">
      <c r="E49" s="6" t="s">
        <v>27</v>
      </c>
      <c r="H49">
        <f>$J$2</f>
        <v>0.1</v>
      </c>
      <c r="I49">
        <f>$J$2</f>
        <v>0.1</v>
      </c>
    </row>
    <row r="50" spans="5:9" x14ac:dyDescent="0.25">
      <c r="E50" s="6" t="s">
        <v>28</v>
      </c>
      <c r="H50">
        <v>0.05</v>
      </c>
      <c r="I50">
        <f>$J$3</f>
        <v>0.05</v>
      </c>
    </row>
    <row r="51" spans="5:9" x14ac:dyDescent="0.25">
      <c r="E51" s="6" t="s">
        <v>29</v>
      </c>
      <c r="H51">
        <f>$J$4</f>
        <v>3.3333333333333333E-2</v>
      </c>
      <c r="I51">
        <f>$J$4</f>
        <v>3.3333333333333333E-2</v>
      </c>
    </row>
    <row r="52" spans="5:9" x14ac:dyDescent="0.25">
      <c r="E52" s="6" t="s">
        <v>30</v>
      </c>
      <c r="H52">
        <f>B15</f>
        <v>2.8867513459481287E-2</v>
      </c>
      <c r="I52">
        <f>B13</f>
        <v>0.05</v>
      </c>
    </row>
    <row r="53" spans="5:9" ht="16.2" x14ac:dyDescent="0.35">
      <c r="E53" s="6" t="s">
        <v>31</v>
      </c>
      <c r="H53">
        <f>E15</f>
        <v>2.6726124191242439E-2</v>
      </c>
      <c r="I53">
        <f>E13</f>
        <v>4.2857142857142858E-2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opLeftCell="B1" workbookViewId="0">
      <selection activeCell="F14" sqref="F14"/>
    </sheetView>
  </sheetViews>
  <sheetFormatPr defaultRowHeight="13.8" x14ac:dyDescent="0.25"/>
  <cols>
    <col min="11" max="11" width="8.8984375" customWidth="1"/>
  </cols>
  <sheetData>
    <row r="1" spans="1:15" ht="17.399999999999999" thickBot="1" x14ac:dyDescent="0.3">
      <c r="A1" s="1"/>
      <c r="B1" s="1" t="s">
        <v>32</v>
      </c>
      <c r="C1" s="4" t="s">
        <v>1</v>
      </c>
      <c r="E1" t="s">
        <v>32</v>
      </c>
      <c r="F1" t="s">
        <v>33</v>
      </c>
    </row>
    <row r="2" spans="1:15" ht="17.399999999999999" thickBot="1" x14ac:dyDescent="0.3">
      <c r="A2" s="2"/>
      <c r="B2" s="2">
        <f>1/100</f>
        <v>0.01</v>
      </c>
      <c r="C2" s="3">
        <v>0</v>
      </c>
      <c r="E2">
        <f t="array" ref="E2:F3">MINVERSE(B2:C3)</f>
        <v>100</v>
      </c>
      <c r="F2">
        <v>0</v>
      </c>
    </row>
    <row r="3" spans="1:15" ht="17.399999999999999" thickBot="1" x14ac:dyDescent="0.3">
      <c r="A3" s="3"/>
      <c r="B3" s="3">
        <v>0</v>
      </c>
      <c r="C3" s="4">
        <f>1/400</f>
        <v>2.5000000000000001E-3</v>
      </c>
      <c r="E3">
        <v>0</v>
      </c>
      <c r="F3">
        <v>400</v>
      </c>
    </row>
    <row r="4" spans="1:15" ht="17.399999999999999" thickBot="1" x14ac:dyDescent="0.3">
      <c r="A4" s="4"/>
      <c r="B4" s="4"/>
      <c r="C4" s="3"/>
    </row>
    <row r="5" spans="1:15" ht="17.399999999999999" thickBot="1" x14ac:dyDescent="0.3">
      <c r="A5" s="3"/>
      <c r="B5" s="3" t="s">
        <v>26</v>
      </c>
      <c r="C5" s="2">
        <v>0.1</v>
      </c>
      <c r="D5" t="s">
        <v>35</v>
      </c>
      <c r="E5">
        <v>0.03</v>
      </c>
      <c r="F5" t="s">
        <v>36</v>
      </c>
      <c r="G5">
        <f>C5-E$5</f>
        <v>7.0000000000000007E-2</v>
      </c>
    </row>
    <row r="6" spans="1:15" x14ac:dyDescent="0.25">
      <c r="B6" s="1" t="s">
        <v>34</v>
      </c>
      <c r="C6" s="1">
        <v>0.05</v>
      </c>
      <c r="F6" t="s">
        <v>26</v>
      </c>
      <c r="G6">
        <f>C6-E$5</f>
        <v>2.0000000000000004E-2</v>
      </c>
    </row>
    <row r="8" spans="1:15" x14ac:dyDescent="0.25">
      <c r="B8" t="s">
        <v>37</v>
      </c>
      <c r="C8">
        <f t="array" ref="C8:C9">MMULT(E2:F3,G5:G6)</f>
        <v>7.0000000000000009</v>
      </c>
      <c r="D8" t="s">
        <v>38</v>
      </c>
      <c r="E8">
        <f>C8/C$11</f>
        <v>0.46666666666666662</v>
      </c>
      <c r="G8" t="s">
        <v>48</v>
      </c>
      <c r="H8">
        <f t="array" ref="H8">MMULT(MMULT(TRANSPOSE(E8:E9),B2:C3),E8:E9)</f>
        <v>2.8888888888888883E-3</v>
      </c>
    </row>
    <row r="9" spans="1:15" x14ac:dyDescent="0.25">
      <c r="C9">
        <v>8.0000000000000018</v>
      </c>
      <c r="D9" t="s">
        <v>21</v>
      </c>
      <c r="E9">
        <f>C9/C$11</f>
        <v>0.53333333333333333</v>
      </c>
      <c r="G9" s="8" t="s">
        <v>24</v>
      </c>
      <c r="H9" s="8">
        <f>SQRT(H8)</f>
        <v>5.3748384988656993E-2</v>
      </c>
    </row>
    <row r="10" spans="1:15" x14ac:dyDescent="0.25">
      <c r="G10" t="s">
        <v>40</v>
      </c>
      <c r="H10">
        <f t="array" ref="H10">E5+MMULT(TRANSPOSE(E8:E9),G5:G6)</f>
        <v>7.3333333333333334E-2</v>
      </c>
      <c r="J10" t="s">
        <v>41</v>
      </c>
      <c r="K10" t="s">
        <v>42</v>
      </c>
      <c r="M10" t="s">
        <v>45</v>
      </c>
      <c r="N10" t="s">
        <v>46</v>
      </c>
    </row>
    <row r="11" spans="1:15" x14ac:dyDescent="0.25">
      <c r="B11" t="s">
        <v>39</v>
      </c>
      <c r="C11">
        <f>SUM(C8:C9)</f>
        <v>15.000000000000004</v>
      </c>
      <c r="J11" t="s">
        <v>43</v>
      </c>
      <c r="M11" t="s">
        <v>47</v>
      </c>
    </row>
    <row r="12" spans="1:15" x14ac:dyDescent="0.25">
      <c r="I12" t="s">
        <v>25</v>
      </c>
      <c r="J12" t="s">
        <v>44</v>
      </c>
      <c r="K12" t="s">
        <v>3</v>
      </c>
      <c r="M12" t="s">
        <v>25</v>
      </c>
      <c r="N12" t="s">
        <v>44</v>
      </c>
      <c r="O12" t="s">
        <v>3</v>
      </c>
    </row>
    <row r="13" spans="1:15" x14ac:dyDescent="0.25">
      <c r="I13">
        <v>-1</v>
      </c>
      <c r="J13" s="9">
        <f>SQRT(I13^2*B$2+(1-I13)^2*C$3+2*I13*(1-I13)*C$2)</f>
        <v>0.1414213562373095</v>
      </c>
      <c r="K13">
        <f>I13*C$5+(1-I13)*C$6</f>
        <v>0</v>
      </c>
      <c r="M13">
        <v>0</v>
      </c>
      <c r="N13">
        <f>M13*H$9</f>
        <v>0</v>
      </c>
      <c r="O13">
        <f t="shared" ref="O13:O33" si="0">E$5+M13*(H$10-E$5)</f>
        <v>0.03</v>
      </c>
    </row>
    <row r="14" spans="1:15" x14ac:dyDescent="0.25">
      <c r="I14">
        <f>I13+0.1</f>
        <v>-0.9</v>
      </c>
      <c r="J14" s="9">
        <f t="shared" ref="J14:J43" si="1">SQRT(I14^2*B$2+(1-I14)^2*C$3+2*I14*(1-I14)*C$2)</f>
        <v>0.130862523283024</v>
      </c>
      <c r="K14">
        <f t="shared" ref="K14:K43" si="2">I14*C$5+(1-I14)*C$6</f>
        <v>4.9999999999999906E-3</v>
      </c>
      <c r="M14">
        <f>M13+0.1</f>
        <v>0.1</v>
      </c>
      <c r="N14">
        <f t="shared" ref="N14:N33" si="3">M14*H$9</f>
        <v>5.3748384988656995E-3</v>
      </c>
      <c r="O14">
        <f t="shared" si="0"/>
        <v>3.4333333333333334E-2</v>
      </c>
    </row>
    <row r="15" spans="1:15" x14ac:dyDescent="0.25">
      <c r="I15">
        <f t="shared" ref="I15:I43" si="4">I14+0.1</f>
        <v>-0.8</v>
      </c>
      <c r="J15" s="9">
        <f t="shared" si="1"/>
        <v>0.12041594578792296</v>
      </c>
      <c r="K15">
        <f t="shared" si="2"/>
        <v>9.999999999999995E-3</v>
      </c>
      <c r="M15">
        <f t="shared" ref="M15:M33" si="5">M14+0.1</f>
        <v>0.2</v>
      </c>
      <c r="N15">
        <f t="shared" si="3"/>
        <v>1.0749676997731399E-2</v>
      </c>
      <c r="O15">
        <f t="shared" si="0"/>
        <v>3.8666666666666669E-2</v>
      </c>
    </row>
    <row r="16" spans="1:15" x14ac:dyDescent="0.25">
      <c r="I16">
        <f t="shared" si="4"/>
        <v>-0.70000000000000007</v>
      </c>
      <c r="J16" s="9">
        <f t="shared" si="1"/>
        <v>0.11011357772772622</v>
      </c>
      <c r="K16">
        <f t="shared" si="2"/>
        <v>1.5000000000000013E-2</v>
      </c>
      <c r="M16">
        <f t="shared" si="5"/>
        <v>0.30000000000000004</v>
      </c>
      <c r="N16">
        <f t="shared" si="3"/>
        <v>1.6124515496597099E-2</v>
      </c>
      <c r="O16">
        <f t="shared" si="0"/>
        <v>4.3000000000000003E-2</v>
      </c>
    </row>
    <row r="17" spans="9:15" x14ac:dyDescent="0.25">
      <c r="I17">
        <f t="shared" si="4"/>
        <v>-0.60000000000000009</v>
      </c>
      <c r="J17" s="9">
        <f t="shared" si="1"/>
        <v>0.1</v>
      </c>
      <c r="K17">
        <f t="shared" si="2"/>
        <v>2.0000000000000004E-2</v>
      </c>
      <c r="M17">
        <f t="shared" si="5"/>
        <v>0.4</v>
      </c>
      <c r="N17">
        <f t="shared" si="3"/>
        <v>2.1499353995462798E-2</v>
      </c>
      <c r="O17">
        <f t="shared" si="0"/>
        <v>4.7333333333333338E-2</v>
      </c>
    </row>
    <row r="18" spans="9:15" x14ac:dyDescent="0.25">
      <c r="I18">
        <f t="shared" si="4"/>
        <v>-0.50000000000000011</v>
      </c>
      <c r="J18" s="9">
        <f t="shared" si="1"/>
        <v>9.0138781886599739E-2</v>
      </c>
      <c r="K18">
        <f t="shared" si="2"/>
        <v>2.4999999999999994E-2</v>
      </c>
      <c r="M18">
        <f t="shared" si="5"/>
        <v>0.5</v>
      </c>
      <c r="N18">
        <f t="shared" si="3"/>
        <v>2.6874192494328496E-2</v>
      </c>
      <c r="O18">
        <f t="shared" si="0"/>
        <v>5.1666666666666666E-2</v>
      </c>
    </row>
    <row r="19" spans="9:15" x14ac:dyDescent="0.25">
      <c r="I19">
        <f t="shared" si="4"/>
        <v>-0.40000000000000013</v>
      </c>
      <c r="J19" s="9">
        <f t="shared" si="1"/>
        <v>8.0622577482985514E-2</v>
      </c>
      <c r="K19">
        <f t="shared" si="2"/>
        <v>2.9999999999999992E-2</v>
      </c>
      <c r="M19">
        <f t="shared" si="5"/>
        <v>0.6</v>
      </c>
      <c r="N19">
        <f t="shared" si="3"/>
        <v>3.2249030993194192E-2</v>
      </c>
      <c r="O19">
        <f t="shared" si="0"/>
        <v>5.5999999999999994E-2</v>
      </c>
    </row>
    <row r="20" spans="9:15" x14ac:dyDescent="0.25">
      <c r="I20">
        <f t="shared" si="4"/>
        <v>-0.30000000000000016</v>
      </c>
      <c r="J20" s="9">
        <f t="shared" si="1"/>
        <v>7.1589105316381782E-2</v>
      </c>
      <c r="K20">
        <f t="shared" si="2"/>
        <v>3.5000000000000003E-2</v>
      </c>
      <c r="M20">
        <f t="shared" si="5"/>
        <v>0.7</v>
      </c>
      <c r="N20">
        <f>M20*H$9</f>
        <v>3.762386949205989E-2</v>
      </c>
      <c r="O20">
        <f t="shared" si="0"/>
        <v>6.0333333333333336E-2</v>
      </c>
    </row>
    <row r="21" spans="9:15" x14ac:dyDescent="0.25">
      <c r="I21">
        <f t="shared" si="4"/>
        <v>-0.20000000000000015</v>
      </c>
      <c r="J21" s="9">
        <f t="shared" si="1"/>
        <v>6.3245553203367597E-2</v>
      </c>
      <c r="K21">
        <f t="shared" si="2"/>
        <v>3.9999999999999994E-2</v>
      </c>
      <c r="M21">
        <f t="shared" si="5"/>
        <v>0.79999999999999993</v>
      </c>
      <c r="N21">
        <f t="shared" si="3"/>
        <v>4.2998707990925589E-2</v>
      </c>
      <c r="O21">
        <f t="shared" si="0"/>
        <v>6.4666666666666664E-2</v>
      </c>
    </row>
    <row r="22" spans="9:15" x14ac:dyDescent="0.25">
      <c r="I22">
        <f t="shared" si="4"/>
        <v>-0.10000000000000014</v>
      </c>
      <c r="J22" s="9">
        <f t="shared" si="1"/>
        <v>5.5901699437494748E-2</v>
      </c>
      <c r="K22">
        <f t="shared" si="2"/>
        <v>4.4999999999999991E-2</v>
      </c>
      <c r="M22">
        <f t="shared" si="5"/>
        <v>0.89999999999999991</v>
      </c>
      <c r="N22">
        <f t="shared" si="3"/>
        <v>4.8373546489791287E-2</v>
      </c>
      <c r="O22">
        <f t="shared" si="0"/>
        <v>6.9000000000000006E-2</v>
      </c>
    </row>
    <row r="23" spans="9:15" x14ac:dyDescent="0.25">
      <c r="I23">
        <f t="shared" si="4"/>
        <v>-1.3877787807814457E-16</v>
      </c>
      <c r="J23" s="9">
        <f t="shared" si="1"/>
        <v>5.0000000000000017E-2</v>
      </c>
      <c r="K23">
        <f>I23*C$5+(1-I23)*C$6</f>
        <v>0.05</v>
      </c>
      <c r="M23">
        <f t="shared" si="5"/>
        <v>0.99999999999999989</v>
      </c>
      <c r="N23">
        <f t="shared" si="3"/>
        <v>5.3748384988656986E-2</v>
      </c>
      <c r="O23">
        <f t="shared" si="0"/>
        <v>7.3333333333333334E-2</v>
      </c>
    </row>
    <row r="24" spans="9:15" x14ac:dyDescent="0.25">
      <c r="I24">
        <f t="shared" si="4"/>
        <v>9.9999999999999867E-2</v>
      </c>
      <c r="J24" s="9">
        <f t="shared" si="1"/>
        <v>4.6097722286464443E-2</v>
      </c>
      <c r="K24">
        <f t="shared" si="2"/>
        <v>5.5E-2</v>
      </c>
      <c r="M24">
        <f t="shared" si="5"/>
        <v>1.0999999999999999</v>
      </c>
      <c r="N24">
        <f t="shared" si="3"/>
        <v>5.9123223487522684E-2</v>
      </c>
      <c r="O24">
        <f t="shared" si="0"/>
        <v>7.7666666666666662E-2</v>
      </c>
    </row>
    <row r="25" spans="9:15" x14ac:dyDescent="0.25">
      <c r="I25">
        <f t="shared" si="4"/>
        <v>0.19999999999999987</v>
      </c>
      <c r="J25" s="9">
        <f t="shared" si="1"/>
        <v>4.4721359549995794E-2</v>
      </c>
      <c r="K25">
        <f t="shared" si="2"/>
        <v>0.06</v>
      </c>
      <c r="M25">
        <f t="shared" si="5"/>
        <v>1.2</v>
      </c>
      <c r="N25">
        <f t="shared" si="3"/>
        <v>6.4498061986388383E-2</v>
      </c>
      <c r="O25">
        <f t="shared" si="0"/>
        <v>8.199999999999999E-2</v>
      </c>
    </row>
    <row r="26" spans="9:15" x14ac:dyDescent="0.25">
      <c r="I26">
        <f t="shared" si="4"/>
        <v>0.29999999999999988</v>
      </c>
      <c r="J26" s="9">
        <f t="shared" si="1"/>
        <v>4.6097722286464436E-2</v>
      </c>
      <c r="K26">
        <f t="shared" si="2"/>
        <v>6.5000000000000002E-2</v>
      </c>
      <c r="M26">
        <f t="shared" si="5"/>
        <v>1.3</v>
      </c>
      <c r="N26">
        <f t="shared" si="3"/>
        <v>6.9872900485254089E-2</v>
      </c>
      <c r="O26">
        <f t="shared" si="0"/>
        <v>8.6333333333333345E-2</v>
      </c>
    </row>
    <row r="27" spans="9:15" x14ac:dyDescent="0.25">
      <c r="I27">
        <f t="shared" si="4"/>
        <v>0.39999999999999991</v>
      </c>
      <c r="J27" s="9">
        <f t="shared" si="1"/>
        <v>4.9999999999999996E-2</v>
      </c>
      <c r="K27">
        <f t="shared" si="2"/>
        <v>7.0000000000000007E-2</v>
      </c>
      <c r="M27">
        <f t="shared" si="5"/>
        <v>1.4000000000000001</v>
      </c>
      <c r="N27">
        <f t="shared" si="3"/>
        <v>7.5247738984119794E-2</v>
      </c>
      <c r="O27">
        <f t="shared" si="0"/>
        <v>9.0666666666666673E-2</v>
      </c>
    </row>
    <row r="28" spans="9:15" x14ac:dyDescent="0.25">
      <c r="I28">
        <f t="shared" si="4"/>
        <v>0.49999999999999989</v>
      </c>
      <c r="J28" s="9">
        <f t="shared" si="1"/>
        <v>5.5901699437494734E-2</v>
      </c>
      <c r="K28">
        <f t="shared" si="2"/>
        <v>7.4999999999999997E-2</v>
      </c>
      <c r="M28">
        <f t="shared" si="5"/>
        <v>1.5000000000000002</v>
      </c>
      <c r="N28">
        <f t="shared" si="3"/>
        <v>8.06225774829855E-2</v>
      </c>
      <c r="O28">
        <f t="shared" si="0"/>
        <v>9.5000000000000015E-2</v>
      </c>
    </row>
    <row r="29" spans="9:15" x14ac:dyDescent="0.25">
      <c r="I29">
        <f t="shared" si="4"/>
        <v>0.59999999999999987</v>
      </c>
      <c r="J29" s="9">
        <f t="shared" si="1"/>
        <v>6.3245553203367569E-2</v>
      </c>
      <c r="K29">
        <f t="shared" si="2"/>
        <v>0.08</v>
      </c>
      <c r="M29">
        <f t="shared" si="5"/>
        <v>1.6000000000000003</v>
      </c>
      <c r="N29">
        <f t="shared" si="3"/>
        <v>8.5997415981851205E-2</v>
      </c>
      <c r="O29">
        <f t="shared" si="0"/>
        <v>9.9333333333333343E-2</v>
      </c>
    </row>
    <row r="30" spans="9:15" x14ac:dyDescent="0.25">
      <c r="I30">
        <f t="shared" si="4"/>
        <v>0.69999999999999984</v>
      </c>
      <c r="J30" s="9">
        <f t="shared" si="1"/>
        <v>7.1589105316381754E-2</v>
      </c>
      <c r="K30">
        <f t="shared" si="2"/>
        <v>8.5000000000000006E-2</v>
      </c>
      <c r="M30">
        <f t="shared" si="5"/>
        <v>1.7000000000000004</v>
      </c>
      <c r="N30">
        <f t="shared" si="3"/>
        <v>9.1372254480716911E-2</v>
      </c>
      <c r="O30">
        <f t="shared" si="0"/>
        <v>0.10366666666666668</v>
      </c>
    </row>
    <row r="31" spans="9:15" x14ac:dyDescent="0.25">
      <c r="I31">
        <f t="shared" si="4"/>
        <v>0.79999999999999982</v>
      </c>
      <c r="J31" s="9">
        <f t="shared" si="1"/>
        <v>8.0622577482985472E-2</v>
      </c>
      <c r="K31">
        <f t="shared" si="2"/>
        <v>0.09</v>
      </c>
      <c r="M31">
        <f t="shared" si="5"/>
        <v>1.8000000000000005</v>
      </c>
      <c r="N31">
        <f t="shared" si="3"/>
        <v>9.6747092979582616E-2</v>
      </c>
      <c r="O31">
        <f t="shared" si="0"/>
        <v>0.10800000000000003</v>
      </c>
    </row>
    <row r="32" spans="9:15" x14ac:dyDescent="0.25">
      <c r="I32">
        <f t="shared" si="4"/>
        <v>0.8999999999999998</v>
      </c>
      <c r="J32" s="9">
        <f t="shared" si="1"/>
        <v>9.0138781886599711E-2</v>
      </c>
      <c r="K32">
        <f t="shared" si="2"/>
        <v>9.4999999999999987E-2</v>
      </c>
      <c r="M32">
        <f t="shared" si="5"/>
        <v>1.9000000000000006</v>
      </c>
      <c r="N32">
        <f t="shared" si="3"/>
        <v>0.10212193147844832</v>
      </c>
      <c r="O32">
        <f t="shared" si="0"/>
        <v>0.11233333333333335</v>
      </c>
    </row>
    <row r="33" spans="9:15" x14ac:dyDescent="0.25">
      <c r="I33">
        <f t="shared" si="4"/>
        <v>0.99999999999999978</v>
      </c>
      <c r="J33" s="9">
        <f t="shared" si="1"/>
        <v>9.9999999999999978E-2</v>
      </c>
      <c r="K33">
        <f t="shared" si="2"/>
        <v>9.9999999999999992E-2</v>
      </c>
      <c r="M33">
        <f t="shared" si="5"/>
        <v>2.0000000000000004</v>
      </c>
      <c r="N33">
        <f t="shared" si="3"/>
        <v>0.10749676997731401</v>
      </c>
      <c r="O33">
        <f t="shared" si="0"/>
        <v>0.11666666666666668</v>
      </c>
    </row>
    <row r="34" spans="9:15" x14ac:dyDescent="0.25">
      <c r="I34">
        <f t="shared" si="4"/>
        <v>1.0999999999999999</v>
      </c>
      <c r="J34" s="9">
        <f t="shared" si="1"/>
        <v>0.1101135777277262</v>
      </c>
      <c r="K34">
        <f t="shared" si="2"/>
        <v>0.105</v>
      </c>
    </row>
    <row r="35" spans="9:15" x14ac:dyDescent="0.25">
      <c r="I35">
        <f t="shared" si="4"/>
        <v>1.2</v>
      </c>
      <c r="J35" s="9">
        <f t="shared" si="1"/>
        <v>0.12041594578792295</v>
      </c>
      <c r="K35">
        <f t="shared" si="2"/>
        <v>0.11</v>
      </c>
    </row>
    <row r="36" spans="9:15" x14ac:dyDescent="0.25">
      <c r="I36">
        <f t="shared" si="4"/>
        <v>1.3</v>
      </c>
      <c r="J36" s="9">
        <f t="shared" si="1"/>
        <v>0.130862523283024</v>
      </c>
      <c r="K36">
        <f t="shared" si="2"/>
        <v>0.115</v>
      </c>
    </row>
    <row r="37" spans="9:15" x14ac:dyDescent="0.25">
      <c r="I37">
        <f t="shared" si="4"/>
        <v>1.4000000000000001</v>
      </c>
      <c r="J37" s="9">
        <f t="shared" si="1"/>
        <v>0.14142135623730953</v>
      </c>
      <c r="K37">
        <f t="shared" si="2"/>
        <v>0.12000000000000001</v>
      </c>
    </row>
    <row r="38" spans="9:15" x14ac:dyDescent="0.25">
      <c r="I38">
        <f t="shared" si="4"/>
        <v>1.5000000000000002</v>
      </c>
      <c r="J38" s="9">
        <f t="shared" si="1"/>
        <v>0.15206906325745553</v>
      </c>
      <c r="K38">
        <f t="shared" si="2"/>
        <v>0.125</v>
      </c>
    </row>
    <row r="39" spans="9:15" x14ac:dyDescent="0.25">
      <c r="I39">
        <f t="shared" si="4"/>
        <v>1.6000000000000003</v>
      </c>
      <c r="J39" s="9">
        <f t="shared" si="1"/>
        <v>0.16278820596099711</v>
      </c>
      <c r="K39">
        <f t="shared" si="2"/>
        <v>0.13</v>
      </c>
    </row>
    <row r="40" spans="9:15" x14ac:dyDescent="0.25">
      <c r="I40">
        <f t="shared" si="4"/>
        <v>1.7000000000000004</v>
      </c>
      <c r="J40" s="9">
        <f t="shared" si="1"/>
        <v>0.17356554957709786</v>
      </c>
      <c r="K40">
        <f t="shared" si="2"/>
        <v>0.13500000000000001</v>
      </c>
    </row>
    <row r="41" spans="9:15" x14ac:dyDescent="0.25">
      <c r="I41">
        <f t="shared" si="4"/>
        <v>1.8000000000000005</v>
      </c>
      <c r="J41" s="9">
        <f t="shared" si="1"/>
        <v>0.1843908891458578</v>
      </c>
      <c r="K41">
        <f t="shared" si="2"/>
        <v>0.14000000000000001</v>
      </c>
    </row>
    <row r="42" spans="9:15" x14ac:dyDescent="0.25">
      <c r="I42">
        <f t="shared" si="4"/>
        <v>1.9000000000000006</v>
      </c>
      <c r="J42" s="9">
        <f t="shared" si="1"/>
        <v>0.19525624189766641</v>
      </c>
      <c r="K42">
        <f t="shared" si="2"/>
        <v>0.14500000000000002</v>
      </c>
    </row>
    <row r="43" spans="9:15" x14ac:dyDescent="0.25">
      <c r="I43">
        <f t="shared" si="4"/>
        <v>2.0000000000000004</v>
      </c>
      <c r="J43" s="9">
        <f t="shared" si="1"/>
        <v>0.20615528128088309</v>
      </c>
      <c r="K43">
        <f t="shared" si="2"/>
        <v>0.15000000000000005</v>
      </c>
    </row>
    <row r="45" spans="9:15" x14ac:dyDescent="0.25">
      <c r="I45" s="6" t="s">
        <v>27</v>
      </c>
      <c r="J45" s="7">
        <f>SQRT($B$2)</f>
        <v>0.1</v>
      </c>
      <c r="K45" s="7">
        <f>SQRT($B$2)</f>
        <v>0.1</v>
      </c>
    </row>
    <row r="46" spans="9:15" x14ac:dyDescent="0.25">
      <c r="I46" s="6" t="s">
        <v>28</v>
      </c>
      <c r="J46" s="7">
        <f>SQRT($C$3)</f>
        <v>0.05</v>
      </c>
      <c r="K46" s="7">
        <f>SQRT($C$3)</f>
        <v>0.05</v>
      </c>
    </row>
    <row r="47" spans="9:15" x14ac:dyDescent="0.25">
      <c r="I47" s="6" t="s">
        <v>29</v>
      </c>
      <c r="J47" s="7">
        <f>0</f>
        <v>0</v>
      </c>
      <c r="K47" s="7">
        <f>E5</f>
        <v>0.03</v>
      </c>
    </row>
    <row r="49" spans="9:11" x14ac:dyDescent="0.25">
      <c r="I49" s="6" t="s">
        <v>49</v>
      </c>
      <c r="J49">
        <f>H9</f>
        <v>5.3748384988656993E-2</v>
      </c>
      <c r="K49">
        <f>H10</f>
        <v>7.3333333333333334E-2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Kremer</dc:creator>
  <cp:lastModifiedBy>owner</cp:lastModifiedBy>
  <dcterms:created xsi:type="dcterms:W3CDTF">2013-10-14T08:33:42Z</dcterms:created>
  <dcterms:modified xsi:type="dcterms:W3CDTF">2014-03-27T08:36:30Z</dcterms:modified>
</cp:coreProperties>
</file>