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3778F0F9-74CC-45E9-94A2-532947CDFC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J10" i="2"/>
  <c r="I10" i="2"/>
  <c r="D9" i="2"/>
  <c r="H7" i="2"/>
  <c r="K8" i="2"/>
  <c r="G9" i="2"/>
  <c r="C11" i="2"/>
  <c r="G10" i="2"/>
  <c r="C9" i="2"/>
  <c r="H11" i="2"/>
  <c r="H10" i="2"/>
  <c r="L10" i="2"/>
  <c r="H9" i="2"/>
  <c r="E7" i="2"/>
  <c r="K10" i="2"/>
  <c r="F7" i="2"/>
  <c r="G7" i="2"/>
  <c r="E9" i="2"/>
  <c r="F9" i="2"/>
  <c r="C6" i="2"/>
  <c r="D6" i="2"/>
  <c r="I7" i="2"/>
  <c r="K7" i="2"/>
  <c r="L7" i="2"/>
  <c r="L8" i="2"/>
  <c r="F6" i="2"/>
  <c r="J7" i="2"/>
  <c r="G6" i="2"/>
  <c r="K9" i="2"/>
  <c r="J6" i="2"/>
  <c r="C10" i="2"/>
  <c r="H6" i="2"/>
  <c r="C7" i="2"/>
  <c r="K6" i="2"/>
  <c r="F11" i="2"/>
  <c r="J9" i="2"/>
  <c r="H8" i="2"/>
  <c r="G8" i="2"/>
  <c r="E8" i="2"/>
  <c r="F8" i="2"/>
  <c r="F10" i="2"/>
  <c r="G11" i="2"/>
  <c r="K11" i="2"/>
  <c r="E11" i="2"/>
  <c r="I9" i="2"/>
  <c r="D8" i="2"/>
  <c r="D10" i="2"/>
  <c r="I6" i="2"/>
  <c r="D11" i="2"/>
  <c r="D7" i="2"/>
  <c r="L11" i="2"/>
  <c r="J8" i="2"/>
  <c r="J11" i="2"/>
  <c r="L6" i="2"/>
  <c r="L9" i="2"/>
  <c r="I11" i="2"/>
  <c r="C8" i="2"/>
  <c r="I8" i="2"/>
  <c r="E10" i="2"/>
</calcChain>
</file>

<file path=xl/sharedStrings.xml><?xml version="1.0" encoding="utf-8"?>
<sst xmlns="http://schemas.openxmlformats.org/spreadsheetml/2006/main" count="37" uniqueCount="37">
  <si>
    <t>AT&amp;T Inc (T US) - Employee Data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</si>
  <si>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</si>
  <si>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</si>
  <si>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</si>
  <si>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</si>
  <si>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</si>
  <si>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</si>
  <si>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</si>
  <si>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</si>
  <si>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</si>
  <si>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</si>
  <si>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</si>
  <si>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</si>
  <si>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</si>
  <si>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</si>
  <si>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</si>
  <si>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</si>
  <si>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</si>
  <si>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</si>
  <si>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</si>
  <si>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</si>
  <si>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</si>
  <si>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</si>
  <si>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Number of Employees</t>
  </si>
  <si>
    <t>NUM_OF_EMPLOYEES</t>
  </si>
  <si>
    <t>Employees - 1 Yr Growth</t>
  </si>
  <si>
    <t>EMPL_GROWTH</t>
  </si>
  <si>
    <t>Sales per Employee</t>
  </si>
  <si>
    <t>ACTUAL_SALES_PER_EMPL</t>
  </si>
  <si>
    <t>Actual Net Income per Employee</t>
  </si>
  <si>
    <t>ACTUAL_NET_INCOME_PER_EMPLOYEE</t>
  </si>
  <si>
    <t>Actual Assets per Employee</t>
  </si>
  <si>
    <t>ACTUAL_ASSETS_PER_EMPLOYEE</t>
  </si>
  <si>
    <t>Actual Cash Flow per Employee</t>
  </si>
  <si>
    <t>CASH_FLOW_PER_EMPLOYEE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</si>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</sst>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8" fillId="35" borderId="4" applyNumberFormat="0" applyAlignment="0" applyProtection="0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4" fontId="1" fillId="34" borderId="2">
      <alignment horizontal="right"/>
    </xf>
  </cellStyleXfs>
  <cellXfs count="11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8" fillId="35" borderId="4" xfId="34"/>
    <xf numFmtId="0" fontId="4" fillId="33" borderId="15" xfId="49">
      <alignment horizontal="left" vertical="center" readingOrder="1"/>
    </xf>
    <xf numFmtId="0" fontId="6" fillId="33" borderId="1" xfId="50">
      <alignment horizontal="left"/>
    </xf>
    <xf numFmtId="0" fontId="3" fillId="34" borderId="5" xfId="35" applyFont="1"/>
    <xf numFmtId="4" fontId="1" fillId="34" borderId="2" xfId="5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49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0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standard_2_grouped" xfId="51" xr:uid="{00000000-0005-0000-0000-000023000000}"/>
    <cellStyle name="fa_footer_italic" xfId="34" xr:uid="{00000000-0005-0000-0000-000024000000}"/>
    <cellStyle name="fa_row_header_standard" xfId="35" xr:uid="{00000000-0005-0000-0000-000025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8" t="s">
        <v>12</v>
      </c>
      <c r="B5" s="8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9" t="s">
        <v>23</v>
      </c>
      <c r="B6" s="9" t="s">
        <v>24</v>
      </c>
      <c r="C6" s="10">
        <f>_xll.BDH("T US Equity","NUM_OF_EMPLOYEES","FY 2013","FY 2013","Currency=USD","Period=FY","BEST_FPERIOD_OVERRIDE=FY","FILING_STATUS=MR","Sort=A","Dates=H","DateFormat=P","Fill=—","Direction=H","UseDPDF=Y")</f>
        <v>243000</v>
      </c>
      <c r="D6" s="10">
        <f>_xll.BDH("T US Equity","NUM_OF_EMPLOYEES","FY 2014","FY 2014","Currency=USD","Period=FY","BEST_FPERIOD_OVERRIDE=FY","FILING_STATUS=MR","Sort=A","Dates=H","DateFormat=P","Fill=—","Direction=H","UseDPDF=Y")</f>
        <v>243620</v>
      </c>
      <c r="E6" s="10">
        <f>_xll.BDH("T US Equity","NUM_OF_EMPLOYEES","FY 2015","FY 2015","Currency=USD","Period=FY","BEST_FPERIOD_OVERRIDE=FY","FILING_STATUS=MR","Sort=A","Dates=H","DateFormat=P","Fill=—","Direction=H","UseDPDF=Y")</f>
        <v>281000</v>
      </c>
      <c r="F6" s="10">
        <f>_xll.BDH("T US Equity","NUM_OF_EMPLOYEES","FY 2016","FY 2016","Currency=USD","Period=FY","BEST_FPERIOD_OVERRIDE=FY","FILING_STATUS=MR","Sort=A","Dates=H","DateFormat=P","Fill=—","Direction=H","UseDPDF=Y")</f>
        <v>268540</v>
      </c>
      <c r="G6" s="10">
        <f>_xll.BDH("T US Equity","NUM_OF_EMPLOYEES","FY 2017","FY 2017","Currency=USD","Period=FY","BEST_FPERIOD_OVERRIDE=FY","FILING_STATUS=MR","Sort=A","Dates=H","DateFormat=P","Fill=—","Direction=H","UseDPDF=Y")</f>
        <v>254000</v>
      </c>
      <c r="H6" s="10">
        <f>_xll.BDH("T US Equity","NUM_OF_EMPLOYEES","FY 2018","FY 2018","Currency=USD","Period=FY","BEST_FPERIOD_OVERRIDE=FY","FILING_STATUS=MR","Sort=A","Dates=H","DateFormat=P","Fill=—","Direction=H","UseDPDF=Y")</f>
        <v>268220</v>
      </c>
      <c r="I6" s="10">
        <f>_xll.BDH("T US Equity","NUM_OF_EMPLOYEES","FY 2019","FY 2019","Currency=USD","Period=FY","BEST_FPERIOD_OVERRIDE=FY","FILING_STATUS=MR","Sort=A","Dates=H","DateFormat=P","Fill=—","Direction=H","UseDPDF=Y")</f>
        <v>247800</v>
      </c>
      <c r="J6" s="10">
        <f>_xll.BDH("T US Equity","NUM_OF_EMPLOYEES","FY 2020","FY 2020","Currency=USD","Period=FY","BEST_FPERIOD_OVERRIDE=FY","FILING_STATUS=MR","Sort=A","Dates=H","DateFormat=P","Fill=—","Direction=H","UseDPDF=Y")</f>
        <v>230760</v>
      </c>
      <c r="K6" s="10">
        <f>_xll.BDH("T US Equity","NUM_OF_EMPLOYEES","FY 2021","FY 2021","Currency=USD","Period=FY","BEST_FPERIOD_OVERRIDE=FY","FILING_STATUS=MR","Sort=A","Dates=H","DateFormat=P","Fill=—","Direction=H","UseDPDF=Y")</f>
        <v>203000</v>
      </c>
      <c r="L6" s="10">
        <f>_xll.BDH("T US Equity","NUM_OF_EMPLOYEES","FY 2022","FY 2022","Currency=USD","Period=FY","BEST_FPERIOD_OVERRIDE=FY","FILING_STATUS=MR","Sort=A","Dates=H","DateFormat=P","Fill=—","Direction=H","UseDPDF=Y")</f>
        <v>160700</v>
      </c>
    </row>
    <row r="7" spans="1:12">
      <c r="A7" s="9" t="s">
        <v>25</v>
      </c>
      <c r="B7" s="9" t="s">
        <v>26</v>
      </c>
      <c r="C7" s="10">
        <f>_xll.BDH("T US Equity","EMPL_GROWTH","FY 2013","FY 2013","Currency=USD","Period=FY","BEST_FPERIOD_OVERRIDE=FY","FILING_STATUS=MR","Sort=A","Dates=H","DateFormat=P","Fill=—","Direction=H","UseDPDF=Y")</f>
        <v>0.41320000000000001</v>
      </c>
      <c r="D7" s="10">
        <f>_xll.BDH("T US Equity","EMPL_GROWTH","FY 2014","FY 2014","Currency=USD","Period=FY","BEST_FPERIOD_OVERRIDE=FY","FILING_STATUS=MR","Sort=A","Dates=H","DateFormat=P","Fill=—","Direction=H","UseDPDF=Y")</f>
        <v>0.25509999999999999</v>
      </c>
      <c r="E7" s="10">
        <f>_xll.BDH("T US Equity","EMPL_GROWTH","FY 2015","FY 2015","Currency=USD","Period=FY","BEST_FPERIOD_OVERRIDE=FY","FILING_STATUS=MR","Sort=A","Dates=H","DateFormat=P","Fill=—","Direction=H","UseDPDF=Y")</f>
        <v>15.3436</v>
      </c>
      <c r="F7" s="10">
        <f>_xll.BDH("T US Equity","EMPL_GROWTH","FY 2016","FY 2016","Currency=USD","Period=FY","BEST_FPERIOD_OVERRIDE=FY","FILING_STATUS=MR","Sort=A","Dates=H","DateFormat=P","Fill=—","Direction=H","UseDPDF=Y")</f>
        <v>-4.4341999999999997</v>
      </c>
      <c r="G7" s="10">
        <f>_xll.BDH("T US Equity","EMPL_GROWTH","FY 2017","FY 2017","Currency=USD","Period=FY","BEST_FPERIOD_OVERRIDE=FY","FILING_STATUS=MR","Sort=A","Dates=H","DateFormat=P","Fill=—","Direction=H","UseDPDF=Y")</f>
        <v>-5.4145000000000003</v>
      </c>
      <c r="H7" s="10">
        <f>_xll.BDH("T US Equity","EMPL_GROWTH","FY 2018","FY 2018","Currency=USD","Period=FY","BEST_FPERIOD_OVERRIDE=FY","FILING_STATUS=MR","Sort=A","Dates=H","DateFormat=P","Fill=—","Direction=H","UseDPDF=Y")</f>
        <v>5.5983999999999998</v>
      </c>
      <c r="I7" s="10">
        <f>_xll.BDH("T US Equity","EMPL_GROWTH","FY 2019","FY 2019","Currency=USD","Period=FY","BEST_FPERIOD_OVERRIDE=FY","FILING_STATUS=MR","Sort=A","Dates=H","DateFormat=P","Fill=—","Direction=H","UseDPDF=Y")</f>
        <v>-7.6132</v>
      </c>
      <c r="J7" s="10">
        <f>_xll.BDH("T US Equity","EMPL_GROWTH","FY 2020","FY 2020","Currency=USD","Period=FY","BEST_FPERIOD_OVERRIDE=FY","FILING_STATUS=MR","Sort=A","Dates=H","DateFormat=P","Fill=—","Direction=H","UseDPDF=Y")</f>
        <v>-6.8765000000000001</v>
      </c>
      <c r="K7" s="10">
        <f>_xll.BDH("T US Equity","EMPL_GROWTH","FY 2021","FY 2021","Currency=USD","Period=FY","BEST_FPERIOD_OVERRIDE=FY","FILING_STATUS=MR","Sort=A","Dates=H","DateFormat=P","Fill=—","Direction=H","UseDPDF=Y")</f>
        <v>-12.0298</v>
      </c>
      <c r="L7" s="10">
        <f>_xll.BDH("T US Equity","EMPL_GROWTH","FY 2022","FY 2022","Currency=USD","Period=FY","BEST_FPERIOD_OVERRIDE=FY","FILING_STATUS=MR","Sort=A","Dates=H","DateFormat=P","Fill=—","Direction=H","UseDPDF=Y")</f>
        <v>-20.837399999999999</v>
      </c>
    </row>
    <row r="8" spans="1:12">
      <c r="A8" s="9" t="s">
        <v>27</v>
      </c>
      <c r="B8" s="9" t="s">
        <v>28</v>
      </c>
      <c r="C8" s="10">
        <f>_xll.BDH("T US Equity","ACTUAL_SALES_PER_EMPL","FY 2013","FY 2013","Currency=USD","Period=FY","BEST_FPERIOD_OVERRIDE=FY","FILING_STATUS=MR","FA_ADJUSTED=GAAP","Sort=A","Dates=H","DateFormat=P","Fill=—","Direction=H","UseDPDF=Y")</f>
        <v>529843.62139999995</v>
      </c>
      <c r="D8" s="10">
        <f>_xll.BDH("T US Equity","ACTUAL_SALES_PER_EMPL","FY 2014","FY 2014","Currency=USD","Period=FY","BEST_FPERIOD_OVERRIDE=FY","FILING_STATUS=MR","FA_ADJUSTED=GAAP","Sort=A","Dates=H","DateFormat=P","Fill=—","Direction=H","UseDPDF=Y")</f>
        <v>543662.26089999999</v>
      </c>
      <c r="E8" s="10">
        <f>_xll.BDH("T US Equity","ACTUAL_SALES_PER_EMPL","FY 2015","FY 2015","Currency=USD","Period=FY","BEST_FPERIOD_OVERRIDE=FY","FILING_STATUS=MR","FA_ADJUSTED=GAAP","Sort=A","Dates=H","DateFormat=P","Fill=—","Direction=H","UseDPDF=Y")</f>
        <v>522423.48749999999</v>
      </c>
      <c r="F8" s="10">
        <f>_xll.BDH("T US Equity","ACTUAL_SALES_PER_EMPL","FY 2016","FY 2016","Currency=USD","Period=FY","BEST_FPERIOD_OVERRIDE=FY","FILING_STATUS=MR","FA_ADJUSTED=GAAP","Sort=A","Dates=H","DateFormat=P","Fill=—","Direction=H","UseDPDF=Y")</f>
        <v>609912.86210000003</v>
      </c>
      <c r="G8" s="10">
        <f>_xll.BDH("T US Equity","ACTUAL_SALES_PER_EMPL","FY 2017","FY 2017","Currency=USD","Period=FY","BEST_FPERIOD_OVERRIDE=FY","FILING_STATUS=MR","FA_ADJUSTED=GAAP","Sort=A","Dates=H","DateFormat=P","Fill=—","Direction=H","UseDPDF=Y")</f>
        <v>632070.86609999998</v>
      </c>
      <c r="H8" s="10">
        <f>_xll.BDH("T US Equity","ACTUAL_SALES_PER_EMPL","FY 2018","FY 2018","Currency=USD","Period=FY","BEST_FPERIOD_OVERRIDE=FY","FILING_STATUS=MR","FA_ADJUSTED=GAAP","Sort=A","Dates=H","DateFormat=P","Fill=—","Direction=H","UseDPDF=Y")</f>
        <v>636626.64980000001</v>
      </c>
      <c r="I8" s="10">
        <f>_xll.BDH("T US Equity","ACTUAL_SALES_PER_EMPL","FY 2019","FY 2019","Currency=USD","Period=FY","BEST_FPERIOD_OVERRIDE=FY","FILING_STATUS=MR","FA_ADJUSTED=GAAP","Sort=A","Dates=H","DateFormat=P","Fill=—","Direction=H","UseDPDF=Y")</f>
        <v>731206.61820000003</v>
      </c>
      <c r="J8" s="10">
        <f>_xll.BDH("T US Equity","ACTUAL_SALES_PER_EMPL","FY 2020","FY 2020","Currency=USD","Period=FY","BEST_FPERIOD_OVERRIDE=FY","FILING_STATUS=MR","FA_ADJUSTED=GAAP","Sort=A","Dates=H","DateFormat=P","Fill=—","Direction=H","UseDPDF=Y")</f>
        <v>744323.10629999998</v>
      </c>
      <c r="K8" s="10">
        <f>_xll.BDH("T US Equity","ACTUAL_SALES_PER_EMPL","FY 2021","FY 2021","Currency=USD","Period=FY","BEST_FPERIOD_OVERRIDE=FY","FILING_STATUS=MR","FA_ADJUSTED=GAAP","Sort=A","Dates=H","DateFormat=P","Fill=—","Direction=H","UseDPDF=Y")</f>
        <v>660285.71429999999</v>
      </c>
      <c r="L8" s="10">
        <f>_xll.BDH("T US Equity","ACTUAL_SALES_PER_EMPL","FY 2022","FY 2022","Currency=USD","Period=FY","BEST_FPERIOD_OVERRIDE=FY","FILING_STATUS=MR","FA_ADJUSTED=GAAP","Sort=A","Dates=H","DateFormat=P","Fill=—","Direction=H","UseDPDF=Y")</f>
        <v>751344.11950000003</v>
      </c>
    </row>
    <row r="9" spans="1:12">
      <c r="A9" s="9" t="s">
        <v>29</v>
      </c>
      <c r="B9" s="9" t="s">
        <v>30</v>
      </c>
      <c r="C9" s="10">
        <f>_xll.BDH("T US Equity","ACTUAL_NET_INCOME_PER_EMPLOYEE","FY 2013","FY 2013","Currency=USD","Period=FY","BEST_FPERIOD_OVERRIDE=FY","FILING_STATUS=MR","FA_ADJUSTED=GAAP","Sort=A","Dates=H","DateFormat=P","Fill=—","Direction=H","UseDPDF=Y")</f>
        <v>75098.765400000004</v>
      </c>
      <c r="D9" s="10">
        <f>_xll.BDH("T US Equity","ACTUAL_NET_INCOME_PER_EMPLOYEE","FY 2014","FY 2014","Currency=USD","Period=FY","BEST_FPERIOD_OVERRIDE=FY","FILING_STATUS=MR","FA_ADJUSTED=GAAP","Sort=A","Dates=H","DateFormat=P","Fill=—","Direction=H","UseDPDF=Y")</f>
        <v>26442.820800000001</v>
      </c>
      <c r="E9" s="10">
        <f>_xll.BDH("T US Equity","ACTUAL_NET_INCOME_PER_EMPLOYEE","FY 2015","FY 2015","Currency=USD","Period=FY","BEST_FPERIOD_OVERRIDE=FY","FILING_STATUS=MR","FA_ADJUSTED=GAAP","Sort=A","Dates=H","DateFormat=P","Fill=—","Direction=H","UseDPDF=Y")</f>
        <v>47491.103199999998</v>
      </c>
      <c r="F9" s="10">
        <f>_xll.BDH("T US Equity","ACTUAL_NET_INCOME_PER_EMPLOYEE","FY 2016","FY 2016","Currency=USD","Period=FY","BEST_FPERIOD_OVERRIDE=FY","FILING_STATUS=MR","FA_ADJUSTED=GAAP","Sort=A","Dates=H","DateFormat=P","Fill=—","Direction=H","UseDPDF=Y")</f>
        <v>48320.5481</v>
      </c>
      <c r="G9" s="10">
        <f>_xll.BDH("T US Equity","ACTUAL_NET_INCOME_PER_EMPLOYEE","FY 2017","FY 2017","Currency=USD","Period=FY","BEST_FPERIOD_OVERRIDE=FY","FILING_STATUS=MR","FA_ADJUSTED=GAAP","Sort=A","Dates=H","DateFormat=P","Fill=—","Direction=H","UseDPDF=Y")</f>
        <v>115944.88189999999</v>
      </c>
      <c r="H9" s="10">
        <f>_xll.BDH("T US Equity","ACTUAL_NET_INCOME_PER_EMPLOYEE","FY 2018","FY 2018","Currency=USD","Period=FY","BEST_FPERIOD_OVERRIDE=FY","FILING_STATUS=MR","FA_ADJUSTED=GAAP","Sort=A","Dates=H","DateFormat=P","Fill=—","Direction=H","UseDPDF=Y")</f>
        <v>72216.836899999995</v>
      </c>
      <c r="I9" s="10">
        <f>_xll.BDH("T US Equity","ACTUAL_NET_INCOME_PER_EMPLOYEE","FY 2019","FY 2019","Currency=USD","Period=FY","BEST_FPERIOD_OVERRIDE=FY","FILING_STATUS=MR","FA_ADJUSTED=GAAP","Sort=A","Dates=H","DateFormat=P","Fill=—","Direction=H","UseDPDF=Y")</f>
        <v>56105.7304</v>
      </c>
      <c r="J9" s="10">
        <f>_xll.BDH("T US Equity","ACTUAL_NET_INCOME_PER_EMPLOYEE","FY 2020","FY 2020","Currency=USD","Period=FY","BEST_FPERIOD_OVERRIDE=FY","FILING_STATUS=MR","FA_ADJUSTED=GAAP","Sort=A","Dates=H","DateFormat=P","Fill=—","Direction=H","UseDPDF=Y")</f>
        <v>-22430.230500000001</v>
      </c>
      <c r="K9" s="10">
        <f>_xll.BDH("T US Equity","ACTUAL_NET_INCOME_PER_EMPLOYEE","FY 2021","FY 2021","Currency=USD","Period=FY","BEST_FPERIOD_OVERRIDE=FY","FILING_STATUS=MR","FA_ADJUSTED=GAAP","Sort=A","Dates=H","DateFormat=P","Fill=—","Direction=H","UseDPDF=Y")</f>
        <v>98921.1823</v>
      </c>
      <c r="L9" s="10">
        <f>_xll.BDH("T US Equity","ACTUAL_NET_INCOME_PER_EMPLOYEE","FY 2022","FY 2022","Currency=USD","Period=FY","BEST_FPERIOD_OVERRIDE=FY","FILING_STATUS=MR","FA_ADJUSTED=GAAP","Sort=A","Dates=H","DateFormat=P","Fill=—","Direction=H","UseDPDF=Y")</f>
        <v>-53042.937100000003</v>
      </c>
    </row>
    <row r="10" spans="1:12">
      <c r="A10" s="9" t="s">
        <v>31</v>
      </c>
      <c r="B10" s="9" t="s">
        <v>32</v>
      </c>
      <c r="C10" s="10">
        <f>_xll.BDH("T US Equity","ACTUAL_ASSETS_PER_EMPLOYEE","FY 2013","FY 2013","Currency=USD","Period=FY","BEST_FPERIOD_OVERRIDE=FY","FILING_STATUS=MR","Sort=A","Dates=H","DateFormat=P","Fill=—","Direction=H","UseDPDF=Y")</f>
        <v>1143156.3785999999</v>
      </c>
      <c r="D10" s="10">
        <f>_xll.BDH("T US Equity","ACTUAL_ASSETS_PER_EMPLOYEE","FY 2014","FY 2014","Currency=USD","Period=FY","BEST_FPERIOD_OVERRIDE=FY","FILING_STATUS=MR","Sort=A","Dates=H","DateFormat=P","Fill=—","Direction=H","UseDPDF=Y")</f>
        <v>1218430.3422999999</v>
      </c>
      <c r="E10" s="10">
        <f>_xll.BDH("T US Equity","ACTUAL_ASSETS_PER_EMPLOYEE","FY 2015","FY 2015","Currency=USD","Period=FY","BEST_FPERIOD_OVERRIDE=FY","FILING_STATUS=MR","Sort=A","Dates=H","DateFormat=P","Fill=—","Direction=H","UseDPDF=Y")</f>
        <v>1432996.4413000001</v>
      </c>
      <c r="F10" s="10">
        <f>_xll.BDH("T US Equity","ACTUAL_ASSETS_PER_EMPLOYEE","FY 2016","FY 2016","Currency=USD","Period=FY","BEST_FPERIOD_OVERRIDE=FY","FILING_STATUS=MR","Sort=A","Dates=H","DateFormat=P","Fill=—","Direction=H","UseDPDF=Y")</f>
        <v>1503764.8023000001</v>
      </c>
      <c r="G10" s="10">
        <f>_xll.BDH("T US Equity","ACTUAL_ASSETS_PER_EMPLOYEE","FY 2017","FY 2017","Currency=USD","Period=FY","BEST_FPERIOD_OVERRIDE=FY","FILING_STATUS=MR","Sort=A","Dates=H","DateFormat=P","Fill=—","Direction=H","UseDPDF=Y")</f>
        <v>1748413.3858</v>
      </c>
      <c r="H10" s="10">
        <f>_xll.BDH("T US Equity","ACTUAL_ASSETS_PER_EMPLOYEE","FY 2018","FY 2018","Currency=USD","Period=FY","BEST_FPERIOD_OVERRIDE=FY","FILING_STATUS=MR","Sort=A","Dates=H","DateFormat=P","Fill=—","Direction=H","UseDPDF=Y")</f>
        <v>1982939.3781000001</v>
      </c>
      <c r="I10" s="10">
        <f>_xll.BDH("T US Equity","ACTUAL_ASSETS_PER_EMPLOYEE","FY 2019","FY 2019","Currency=USD","Period=FY","BEST_FPERIOD_OVERRIDE=FY","FILING_STATUS=MR","Sort=A","Dates=H","DateFormat=P","Fill=—","Direction=H","UseDPDF=Y")</f>
        <v>2226267.1508999998</v>
      </c>
      <c r="J10" s="10">
        <f>_xll.BDH("T US Equity","ACTUAL_ASSETS_PER_EMPLOYEE","FY 2020","FY 2020","Currency=USD","Period=FY","BEST_FPERIOD_OVERRIDE=FY","FILING_STATUS=MR","Sort=A","Dates=H","DateFormat=P","Fill=—","Direction=H","UseDPDF=Y")</f>
        <v>2278388.8021999998</v>
      </c>
      <c r="K10" s="10">
        <f>_xll.BDH("T US Equity","ACTUAL_ASSETS_PER_EMPLOYEE","FY 2021","FY 2021","Currency=USD","Period=FY","BEST_FPERIOD_OVERRIDE=FY","FILING_STATUS=MR","Sort=A","Dates=H","DateFormat=P","Fill=—","Direction=H","UseDPDF=Y")</f>
        <v>2717349.7536999998</v>
      </c>
      <c r="L10" s="10">
        <f>_xll.BDH("T US Equity","ACTUAL_ASSETS_PER_EMPLOYEE","FY 2022","FY 2022","Currency=USD","Period=FY","BEST_FPERIOD_OVERRIDE=FY","FILING_STATUS=MR","Sort=A","Dates=H","DateFormat=P","Fill=—","Direction=H","UseDPDF=Y")</f>
        <v>2506863.7212</v>
      </c>
    </row>
    <row r="11" spans="1:12">
      <c r="A11" s="9" t="s">
        <v>33</v>
      </c>
      <c r="B11" s="9" t="s">
        <v>34</v>
      </c>
      <c r="C11" s="10">
        <f>_xll.BDH("T US Equity","CASH_FLOW_PER_EMPLOYEE","FY 2013","FY 2013","Currency=USD","Period=FY","BEST_FPERIOD_OVERRIDE=FY","FILING_STATUS=MR","Sort=A","Dates=H","DateFormat=P","Fill=—","Direction=H","UseDPDF=Y")</f>
        <v>143193.41560000001</v>
      </c>
      <c r="D11" s="10">
        <f>_xll.BDH("T US Equity","CASH_FLOW_PER_EMPLOYEE","FY 2014","FY 2014","Currency=USD","Period=FY","BEST_FPERIOD_OVERRIDE=FY","FILING_STATUS=MR","Sort=A","Dates=H","DateFormat=P","Fill=—","Direction=H","UseDPDF=Y")</f>
        <v>128634.7591</v>
      </c>
      <c r="E11" s="10">
        <f>_xll.BDH("T US Equity","CASH_FLOW_PER_EMPLOYEE","FY 2015","FY 2015","Currency=USD","Period=FY","BEST_FPERIOD_OVERRIDE=FY","FILING_STATUS=MR","Sort=A","Dates=H","DateFormat=P","Fill=—","Direction=H","UseDPDF=Y")</f>
        <v>127686.8327</v>
      </c>
      <c r="F11" s="10">
        <f>_xll.BDH("T US Equity","CASH_FLOW_PER_EMPLOYEE","FY 2016","FY 2016","Currency=USD","Period=FY","BEST_FPERIOD_OVERRIDE=FY","FILING_STATUS=MR","Sort=A","Dates=H","DateFormat=P","Fill=—","Direction=H","UseDPDF=Y")</f>
        <v>143151.85819999999</v>
      </c>
      <c r="G11" s="10">
        <f>_xll.BDH("T US Equity","CASH_FLOW_PER_EMPLOYEE","FY 2017","FY 2017","Currency=USD","Period=FY","BEST_FPERIOD_OVERRIDE=FY","FILING_STATUS=MR","Sort=A","Dates=H","DateFormat=P","Fill=—","Direction=H","UseDPDF=Y")</f>
        <v>149645.66930000001</v>
      </c>
      <c r="H11" s="10">
        <f>_xll.BDH("T US Equity","CASH_FLOW_PER_EMPLOYEE","FY 2018","FY 2018","Currency=USD","Period=FY","BEST_FPERIOD_OVERRIDE=FY","FILING_STATUS=MR","Sort=A","Dates=H","DateFormat=P","Fill=—","Direction=H","UseDPDF=Y")</f>
        <v>162560.5846</v>
      </c>
      <c r="I11" s="10">
        <f>_xll.BDH("T US Equity","CASH_FLOW_PER_EMPLOYEE","FY 2019","FY 2019","Currency=USD","Period=FY","BEST_FPERIOD_OVERRIDE=FY","FILING_STATUS=MR","Sort=A","Dates=H","DateFormat=P","Fill=—","Direction=H","UseDPDF=Y")</f>
        <v>196400.32279999999</v>
      </c>
      <c r="J11" s="10">
        <f>_xll.BDH("T US Equity","CASH_FLOW_PER_EMPLOYEE","FY 2020","FY 2020","Currency=USD","Period=FY","BEST_FPERIOD_OVERRIDE=FY","FILING_STATUS=MR","Sort=A","Dates=H","DateFormat=P","Fill=—","Direction=H","UseDPDF=Y")</f>
        <v>186904.1428</v>
      </c>
      <c r="K11" s="10">
        <f>_xll.BDH("T US Equity","CASH_FLOW_PER_EMPLOYEE","FY 2021","FY 2021","Currency=USD","Period=FY","BEST_FPERIOD_OVERRIDE=FY","FILING_STATUS=MR","Sort=A","Dates=H","DateFormat=P","Fill=—","Direction=H","UseDPDF=Y")</f>
        <v>206689.65520000001</v>
      </c>
      <c r="L11" s="10">
        <f>_xll.BDH("T US Equity","CASH_FLOW_PER_EMPLOYEE","FY 2022","FY 2022","Currency=USD","Period=FY","BEST_FPERIOD_OVERRIDE=FY","FILING_STATUS=MR","Sort=A","Dates=H","DateFormat=P","Fill=—","Direction=H","UseDPDF=Y")</f>
        <v>199271.93530000001</v>
      </c>
    </row>
    <row r="12" spans="1:12">
      <c r="A12" s="6" t="s">
        <v>35</v>
      </c>
      <c r="B12" s="6"/>
      <c r="C12" s="6" t="s">
        <v>36</v>
      </c>
      <c r="D12" s="6"/>
      <c r="E12" s="6"/>
      <c r="F12" s="6"/>
      <c r="G12" s="6"/>
      <c r="H12" s="6"/>
      <c r="I12" s="6"/>
      <c r="J12" s="6"/>
      <c r="K12" s="6"/>
      <c r="L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2023-12-05T14:05:57Z</dcterms:modified>
  <cp:category/>
  <cp:contentStatus/>
</cp:coreProperties>
</file>