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iana\Documents\Uni\Tesis\tesis\electric_methods\data\"/>
    </mc:Choice>
  </mc:AlternateContent>
  <xr:revisionPtr revIDLastSave="0" documentId="13_ncr:1_{14226A09-1311-48A5-A615-EBC7D2E8D26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70mn5 (La Negra 28.11.2021)" sheetId="2" r:id="rId1"/>
    <sheet name="80mn5(La Negra 28.11.2021)" sheetId="3" r:id="rId2"/>
    <sheet name="45mn2.5(La Negra 30.11.2021" sheetId="4" r:id="rId3"/>
    <sheet name="60mn5(La Negra 30.11.2021)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n6bS409Pqba+9wINZkGvL8BVu7w=="/>
    </ext>
  </extLst>
</workbook>
</file>

<file path=xl/calcChain.xml><?xml version="1.0" encoding="utf-8"?>
<calcChain xmlns="http://schemas.openxmlformats.org/spreadsheetml/2006/main">
  <c r="D133" i="4" l="1"/>
  <c r="D134" i="4" s="1"/>
  <c r="D136" i="4" s="1"/>
  <c r="E133" i="4"/>
  <c r="E134" i="4" s="1"/>
  <c r="D129" i="4"/>
  <c r="D130" i="4" s="1"/>
  <c r="D131" i="4" s="1"/>
  <c r="E124" i="4"/>
  <c r="E111" i="4"/>
  <c r="E112" i="4" s="1"/>
  <c r="E113" i="4" s="1"/>
  <c r="E114" i="4" s="1"/>
  <c r="E118" i="4" s="1"/>
  <c r="E119" i="4" s="1"/>
  <c r="E120" i="4" s="1"/>
  <c r="E121" i="4" s="1"/>
  <c r="D111" i="4"/>
  <c r="D112" i="4" s="1"/>
  <c r="D113" i="4" s="1"/>
  <c r="D114" i="4" s="1"/>
  <c r="D115" i="4" s="1"/>
  <c r="D118" i="4" s="1"/>
  <c r="D119" i="4" s="1"/>
  <c r="D120" i="4" s="1"/>
  <c r="D121" i="4" s="1"/>
  <c r="E94" i="4"/>
  <c r="E95" i="4" s="1"/>
  <c r="E96" i="4" s="1"/>
  <c r="E97" i="4" s="1"/>
  <c r="E98" i="4" s="1"/>
  <c r="E99" i="4" s="1"/>
  <c r="E100" i="4" s="1"/>
  <c r="E103" i="4" s="1"/>
  <c r="E104" i="4" s="1"/>
  <c r="E105" i="4" s="1"/>
  <c r="E106" i="4" s="1"/>
  <c r="E107" i="4" s="1"/>
  <c r="E108" i="4" s="1"/>
  <c r="E109" i="4" s="1"/>
  <c r="D94" i="4"/>
  <c r="D95" i="4" s="1"/>
  <c r="D96" i="4" s="1"/>
  <c r="D97" i="4" s="1"/>
  <c r="D98" i="4" s="1"/>
  <c r="D99" i="4" s="1"/>
  <c r="D100" i="4" s="1"/>
  <c r="D101" i="4" s="1"/>
  <c r="D103" i="4" s="1"/>
  <c r="D104" i="4" s="1"/>
  <c r="D105" i="4" s="1"/>
  <c r="D106" i="4" s="1"/>
  <c r="D107" i="4" s="1"/>
  <c r="D108" i="4" s="1"/>
  <c r="D109" i="4" s="1"/>
  <c r="E84" i="4"/>
  <c r="E85" i="4" s="1"/>
  <c r="E86" i="4" s="1"/>
  <c r="E87" i="4" s="1"/>
  <c r="E88" i="4" s="1"/>
  <c r="E89" i="4" s="1"/>
  <c r="E90" i="4" s="1"/>
  <c r="E91" i="4" s="1"/>
  <c r="E92" i="4" s="1"/>
  <c r="D84" i="4"/>
  <c r="D85" i="4" s="1"/>
  <c r="D86" i="4" s="1"/>
  <c r="D87" i="4" s="1"/>
  <c r="D88" i="4" s="1"/>
  <c r="D89" i="4" s="1"/>
  <c r="D90" i="4" s="1"/>
  <c r="D91" i="4" s="1"/>
  <c r="D92" i="4" s="1"/>
  <c r="E73" i="4"/>
  <c r="E74" i="4" s="1"/>
  <c r="E75" i="4" s="1"/>
  <c r="E76" i="4" s="1"/>
  <c r="E77" i="4" s="1"/>
  <c r="E78" i="4" s="1"/>
  <c r="E79" i="4" s="1"/>
  <c r="E80" i="4" s="1"/>
  <c r="E81" i="4" s="1"/>
  <c r="E82" i="4" s="1"/>
  <c r="D73" i="4"/>
  <c r="D74" i="4" s="1"/>
  <c r="D75" i="4" s="1"/>
  <c r="D76" i="4" s="1"/>
  <c r="D77" i="4" s="1"/>
  <c r="D78" i="4" s="1"/>
  <c r="D79" i="4" s="1"/>
  <c r="D80" i="4" s="1"/>
  <c r="D81" i="4" s="1"/>
  <c r="D82" i="4" s="1"/>
  <c r="E62" i="4"/>
  <c r="E63" i="4" s="1"/>
  <c r="E64" i="4" s="1"/>
  <c r="E65" i="4" s="1"/>
  <c r="E66" i="4" s="1"/>
  <c r="E67" i="4" s="1"/>
  <c r="E68" i="4" s="1"/>
  <c r="E69" i="4" s="1"/>
  <c r="E70" i="4" s="1"/>
  <c r="E71" i="4" s="1"/>
  <c r="E61" i="4"/>
  <c r="D61" i="4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50" i="4"/>
  <c r="D51" i="4" s="1"/>
  <c r="D52" i="4" s="1"/>
  <c r="D53" i="4" s="1"/>
  <c r="D54" i="4" s="1"/>
  <c r="D55" i="4" s="1"/>
  <c r="D56" i="4" s="1"/>
  <c r="D57" i="4" s="1"/>
  <c r="D58" i="4" s="1"/>
  <c r="D59" i="4" s="1"/>
  <c r="E49" i="4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48" i="4"/>
  <c r="D48" i="4"/>
  <c r="D49" i="4" s="1"/>
  <c r="D37" i="4"/>
  <c r="D38" i="4" s="1"/>
  <c r="D39" i="4" s="1"/>
  <c r="D40" i="4" s="1"/>
  <c r="D41" i="4" s="1"/>
  <c r="D42" i="4" s="1"/>
  <c r="D43" i="4" s="1"/>
  <c r="D44" i="4" s="1"/>
  <c r="D45" i="4" s="1"/>
  <c r="D46" i="4" s="1"/>
  <c r="D35" i="4"/>
  <c r="D36" i="4" s="1"/>
  <c r="E34" i="4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D34" i="4"/>
  <c r="E21" i="4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19" i="4"/>
  <c r="E20" i="4" s="1"/>
  <c r="E18" i="4"/>
  <c r="D18" i="4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4" i="4"/>
  <c r="E3" i="4"/>
  <c r="D3" i="4"/>
  <c r="E2" i="4"/>
  <c r="E61" i="3"/>
  <c r="D61" i="3"/>
  <c r="E60" i="3"/>
  <c r="D60" i="3"/>
  <c r="F46" i="3"/>
  <c r="E45" i="3"/>
  <c r="E46" i="3" s="1"/>
  <c r="E47" i="3" s="1"/>
  <c r="E48" i="3" s="1"/>
  <c r="E49" i="3" s="1"/>
  <c r="E50" i="3" s="1"/>
  <c r="E51" i="3" s="1"/>
  <c r="E44" i="3"/>
  <c r="D44" i="3"/>
  <c r="D45" i="3" s="1"/>
  <c r="D46" i="3" s="1"/>
  <c r="D47" i="3" s="1"/>
  <c r="D48" i="3" s="1"/>
  <c r="D49" i="3" s="1"/>
  <c r="D50" i="3" s="1"/>
  <c r="D51" i="3" s="1"/>
  <c r="F42" i="3"/>
  <c r="F41" i="3"/>
  <c r="J40" i="3"/>
  <c r="I40" i="3"/>
  <c r="H40" i="3"/>
  <c r="G40" i="3"/>
  <c r="F40" i="3"/>
  <c r="E40" i="3"/>
  <c r="D40" i="3"/>
  <c r="E39" i="3"/>
  <c r="D39" i="3"/>
  <c r="F36" i="3"/>
  <c r="H34" i="3"/>
  <c r="G34" i="3"/>
  <c r="F34" i="3"/>
  <c r="H33" i="3"/>
  <c r="G33" i="3"/>
  <c r="F33" i="3"/>
  <c r="I32" i="3"/>
  <c r="H32" i="3"/>
  <c r="G32" i="3"/>
  <c r="F32" i="3"/>
  <c r="J31" i="3"/>
  <c r="H31" i="3"/>
  <c r="G31" i="3"/>
  <c r="F31" i="3"/>
  <c r="J30" i="3"/>
  <c r="H30" i="3"/>
  <c r="G30" i="3"/>
  <c r="F30" i="3"/>
  <c r="J29" i="3"/>
  <c r="H29" i="3"/>
  <c r="G29" i="3"/>
  <c r="F29" i="3"/>
  <c r="J28" i="3"/>
  <c r="H28" i="3"/>
  <c r="G28" i="3"/>
  <c r="F28" i="3"/>
  <c r="H27" i="3"/>
  <c r="G27" i="3"/>
  <c r="F27" i="3"/>
  <c r="J26" i="3"/>
  <c r="I26" i="3"/>
  <c r="H26" i="3"/>
  <c r="G26" i="3"/>
  <c r="F26" i="3"/>
  <c r="J25" i="3"/>
  <c r="I25" i="3"/>
  <c r="H25" i="3"/>
  <c r="G25" i="3"/>
  <c r="F25" i="3"/>
  <c r="J24" i="3"/>
  <c r="I24" i="3"/>
  <c r="H24" i="3"/>
  <c r="G24" i="3"/>
  <c r="F24" i="3"/>
  <c r="J23" i="3"/>
  <c r="I23" i="3"/>
  <c r="H23" i="3"/>
  <c r="G23" i="3"/>
  <c r="F23" i="3"/>
  <c r="J22" i="3"/>
  <c r="I22" i="3"/>
  <c r="H22" i="3"/>
  <c r="G22" i="3"/>
  <c r="F22" i="3"/>
  <c r="J21" i="3"/>
  <c r="I21" i="3"/>
  <c r="H21" i="3"/>
  <c r="G21" i="3"/>
  <c r="F21" i="3"/>
  <c r="E21" i="3"/>
  <c r="E22" i="3" s="1"/>
  <c r="E23" i="3" s="1"/>
  <c r="E24" i="3" s="1"/>
  <c r="E25" i="3" s="1"/>
  <c r="E26" i="3" s="1"/>
  <c r="E27" i="3" s="1"/>
  <c r="E28" i="3" s="1"/>
  <c r="H20" i="3"/>
  <c r="G20" i="3"/>
  <c r="F20" i="3"/>
  <c r="D20" i="3"/>
  <c r="D21" i="3" s="1"/>
  <c r="D22" i="3" s="1"/>
  <c r="D23" i="3" s="1"/>
  <c r="D24" i="3" s="1"/>
  <c r="D25" i="3" s="1"/>
  <c r="D26" i="3" s="1"/>
  <c r="D27" i="3" s="1"/>
  <c r="D28" i="3" s="1"/>
  <c r="I19" i="3"/>
  <c r="H19" i="3"/>
  <c r="G19" i="3"/>
  <c r="F19" i="3"/>
  <c r="E19" i="3"/>
  <c r="E20" i="3" s="1"/>
  <c r="D19" i="3"/>
  <c r="A19" i="3"/>
  <c r="A20" i="3" s="1"/>
  <c r="A21" i="3" s="1"/>
  <c r="A22" i="3" s="1"/>
  <c r="A23" i="3" s="1"/>
  <c r="A24" i="3" s="1"/>
  <c r="A25" i="3" s="1"/>
  <c r="A26" i="3" s="1"/>
  <c r="A27" i="3" s="1"/>
  <c r="A28" i="3" s="1"/>
  <c r="J18" i="3"/>
  <c r="I18" i="3"/>
  <c r="H18" i="3"/>
  <c r="G18" i="3"/>
  <c r="F18" i="3"/>
  <c r="A18" i="3"/>
  <c r="J17" i="3"/>
  <c r="I17" i="3"/>
  <c r="H17" i="3"/>
  <c r="G17" i="3"/>
  <c r="F17" i="3"/>
  <c r="J16" i="3"/>
  <c r="I16" i="3"/>
  <c r="H16" i="3"/>
  <c r="G16" i="3"/>
  <c r="F16" i="3"/>
  <c r="J15" i="3"/>
  <c r="H15" i="3"/>
  <c r="G15" i="3"/>
  <c r="F15" i="3"/>
  <c r="J14" i="3"/>
  <c r="I14" i="3"/>
  <c r="H14" i="3"/>
  <c r="G14" i="3"/>
  <c r="F14" i="3"/>
  <c r="E14" i="3"/>
  <c r="E15" i="3" s="1"/>
  <c r="D14" i="3"/>
  <c r="D15" i="3" s="1"/>
  <c r="I13" i="3"/>
  <c r="H13" i="3"/>
  <c r="G13" i="3"/>
  <c r="F13" i="3"/>
  <c r="I12" i="3"/>
  <c r="H12" i="3"/>
  <c r="G12" i="3"/>
  <c r="F12" i="3"/>
  <c r="H11" i="3"/>
  <c r="G11" i="3"/>
  <c r="F11" i="3"/>
  <c r="I10" i="3"/>
  <c r="H10" i="3"/>
  <c r="G10" i="3"/>
  <c r="F10" i="3"/>
  <c r="J9" i="3"/>
  <c r="H9" i="3"/>
  <c r="G9" i="3"/>
  <c r="F9" i="3"/>
  <c r="J7" i="3"/>
  <c r="I7" i="3"/>
  <c r="H7" i="3"/>
  <c r="G7" i="3"/>
  <c r="F7" i="3"/>
  <c r="J6" i="3"/>
  <c r="I6" i="3"/>
  <c r="H6" i="3"/>
  <c r="G6" i="3"/>
  <c r="F6" i="3"/>
  <c r="A57" i="2"/>
  <c r="A58" i="2" s="1"/>
  <c r="A54" i="2"/>
  <c r="A55" i="2" s="1"/>
  <c r="A56" i="2" s="1"/>
  <c r="A53" i="2"/>
  <c r="E52" i="2"/>
  <c r="E53" i="2" s="1"/>
  <c r="E54" i="2" s="1"/>
  <c r="E55" i="2" s="1"/>
  <c r="E56" i="2" s="1"/>
  <c r="E57" i="2" s="1"/>
  <c r="E58" i="2" s="1"/>
  <c r="D52" i="2"/>
  <c r="D53" i="2" s="1"/>
  <c r="D54" i="2" s="1"/>
  <c r="D55" i="2" s="1"/>
  <c r="D56" i="2" s="1"/>
  <c r="D57" i="2" s="1"/>
  <c r="D58" i="2" s="1"/>
  <c r="E36" i="2"/>
  <c r="E37" i="2" s="1"/>
  <c r="E38" i="2" s="1"/>
  <c r="E39" i="2" s="1"/>
  <c r="E40" i="2" s="1"/>
  <c r="E41" i="2" s="1"/>
  <c r="E42" i="2" s="1"/>
  <c r="E43" i="2" s="1"/>
  <c r="D36" i="2"/>
  <c r="D37" i="2" s="1"/>
  <c r="D38" i="2" s="1"/>
  <c r="D39" i="2" s="1"/>
  <c r="D40" i="2" s="1"/>
  <c r="D41" i="2" s="1"/>
  <c r="D42" i="2" s="1"/>
  <c r="D43" i="2" s="1"/>
  <c r="A35" i="2"/>
  <c r="A36" i="2" s="1"/>
  <c r="A37" i="2" s="1"/>
  <c r="A38" i="2" s="1"/>
  <c r="A39" i="2" s="1"/>
  <c r="A40" i="2" s="1"/>
  <c r="A41" i="2" s="1"/>
  <c r="A42" i="2" s="1"/>
  <c r="A43" i="2" s="1"/>
  <c r="E20" i="2"/>
  <c r="E21" i="2" s="1"/>
  <c r="E22" i="2" s="1"/>
  <c r="E23" i="2" s="1"/>
  <c r="E24" i="2" s="1"/>
  <c r="A18" i="2"/>
  <c r="A19" i="2" s="1"/>
  <c r="A20" i="2" s="1"/>
  <c r="A21" i="2" s="1"/>
  <c r="A22" i="2" s="1"/>
  <c r="A23" i="2" s="1"/>
  <c r="A24" i="2" s="1"/>
  <c r="E17" i="2"/>
  <c r="E18" i="2" s="1"/>
  <c r="E19" i="2" s="1"/>
  <c r="E16" i="2"/>
  <c r="D16" i="2"/>
  <c r="D17" i="2" s="1"/>
  <c r="D18" i="2" s="1"/>
  <c r="D19" i="2" s="1"/>
  <c r="D20" i="2" s="1"/>
  <c r="D21" i="2" s="1"/>
  <c r="D22" i="2" s="1"/>
  <c r="D23" i="2" s="1"/>
  <c r="D24" i="2" s="1"/>
  <c r="E15" i="2"/>
  <c r="D15" i="2"/>
  <c r="A15" i="2"/>
  <c r="A16" i="2" s="1"/>
  <c r="A17" i="2" s="1"/>
  <c r="E125" i="4" l="1"/>
  <c r="E126" i="4" s="1"/>
  <c r="E129" i="4" s="1"/>
  <c r="E130" i="4" s="1"/>
  <c r="E131" i="4" s="1"/>
  <c r="D5" i="4"/>
  <c r="E4" i="4"/>
  <c r="E5" i="4" l="1"/>
  <c r="D6" i="4"/>
  <c r="D7" i="4" l="1"/>
  <c r="E6" i="4"/>
  <c r="D8" i="4" l="1"/>
  <c r="E7" i="4"/>
  <c r="D9" i="4" l="1"/>
  <c r="E8" i="4"/>
  <c r="E9" i="4" l="1"/>
  <c r="D10" i="4"/>
  <c r="D11" i="4" l="1"/>
  <c r="E10" i="4"/>
  <c r="E11" i="4" l="1"/>
  <c r="D12" i="4"/>
  <c r="D13" i="4" l="1"/>
  <c r="E12" i="4"/>
  <c r="E13" i="4" l="1"/>
  <c r="D14" i="4"/>
  <c r="D15" i="4" l="1"/>
  <c r="E14" i="4"/>
  <c r="D16" i="4" l="1"/>
  <c r="E15" i="4"/>
  <c r="D17" i="4" l="1"/>
  <c r="E17" i="4" s="1"/>
  <c r="E16" i="4"/>
</calcChain>
</file>

<file path=xl/sharedStrings.xml><?xml version="1.0" encoding="utf-8"?>
<sst xmlns="http://schemas.openxmlformats.org/spreadsheetml/2006/main" count="72" uniqueCount="14">
  <si>
    <t>A</t>
  </si>
  <si>
    <t>N</t>
  </si>
  <si>
    <t>M</t>
  </si>
  <si>
    <t>B</t>
  </si>
  <si>
    <t>ΔV</t>
  </si>
  <si>
    <t>ρ̥</t>
  </si>
  <si>
    <t>SD</t>
  </si>
  <si>
    <t>I</t>
  </si>
  <si>
    <t>SP</t>
  </si>
  <si>
    <t>n</t>
  </si>
  <si>
    <t>Observaciones</t>
  </si>
  <si>
    <t>promedio por sd&gt;1.5</t>
  </si>
  <si>
    <t>cambio de cable</t>
  </si>
  <si>
    <t>se desenredo el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</si>
</sst>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890"/>
        <bgColor rgb="FFF7C890"/>
      </patternFill>
    </fill>
    <fill>
      <patternFill patternType="solid">
        <fgColor rgb="FFC3B5D9"/>
        <bgColor rgb="FFC3B5D9"/>
      </patternFill>
    </fill>
    <fill>
      <patternFill patternType="solid">
        <fgColor rgb="FFB2C4DA"/>
        <bgColor rgb="FFB2C4DA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C3B5D9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theme="7"/>
        <bgColor rgb="FFC3B5D9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2" fillId="2" borderId="1" xfId="0" applyFont="1" applyFill="1" applyBorder="1"/>
    <xf numFmtId="2" fontId="2" fillId="2" borderId="1" xfId="0" applyNumberFormat="1" applyFont="1" applyFill="1" applyBorder="1"/>
    <xf numFmtId="2" fontId="2" fillId="3" borderId="1" xfId="0" applyNumberFormat="1" applyFont="1" applyFill="1" applyBorder="1"/>
    <xf numFmtId="2" fontId="3" fillId="4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7" borderId="0" xfId="0" applyFill="1"/>
    <xf numFmtId="0" fontId="1" fillId="2" borderId="1" xfId="0" applyFont="1" applyFill="1" applyBorder="1"/>
    <xf numFmtId="2" fontId="3" fillId="8" borderId="1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10" borderId="1" xfId="0" applyFont="1" applyFill="1" applyBorder="1"/>
    <xf numFmtId="0" fontId="0" fillId="9" borderId="0" xfId="0" applyFill="1"/>
    <xf numFmtId="2" fontId="3" fillId="11" borderId="1" xfId="0" applyNumberFormat="1" applyFont="1" applyFill="1" applyBorder="1" applyAlignment="1">
      <alignment horizontal="center"/>
    </xf>
    <xf numFmtId="0" fontId="1" fillId="12" borderId="0" xfId="0" applyFont="1" applyFill="1"/>
    <xf numFmtId="0" fontId="2" fillId="13" borderId="1" xfId="0" applyFont="1" applyFill="1" applyBorder="1"/>
    <xf numFmtId="0" fontId="0" fillId="12" borderId="0" xfId="0" applyFill="1"/>
    <xf numFmtId="0" fontId="0" fillId="14" borderId="0" xfId="0" applyFill="1"/>
    <xf numFmtId="0" fontId="2" fillId="14" borderId="0" xfId="0" applyFont="1" applyFill="1"/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8E58B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" sqref="C1"/>
    </sheetView>
  </sheetViews>
  <sheetFormatPr defaultColWidth="12.625" defaultRowHeight="15" customHeight="1" x14ac:dyDescent="0.2"/>
  <cols>
    <col min="1" max="1" width="10.375" customWidth="1"/>
    <col min="2" max="26" width="10.125" customWidth="1"/>
  </cols>
  <sheetData>
    <row r="1" spans="1:26" ht="14.25" customHeight="1" x14ac:dyDescent="0.25">
      <c r="A1" s="1" t="s">
        <v>9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26" ht="14.25" customHeight="1" x14ac:dyDescent="0.25">
      <c r="A2" s="1">
        <v>1</v>
      </c>
      <c r="B2" s="2">
        <v>0</v>
      </c>
      <c r="C2" s="2">
        <v>5</v>
      </c>
      <c r="D2" s="2">
        <v>10</v>
      </c>
      <c r="E2" s="2">
        <v>15</v>
      </c>
      <c r="F2" s="2">
        <v>147.54</v>
      </c>
      <c r="G2" s="3">
        <v>1428</v>
      </c>
      <c r="H2" s="3">
        <v>0</v>
      </c>
      <c r="I2" s="3">
        <v>9.6999999999999993</v>
      </c>
      <c r="J2" s="2">
        <v>-34</v>
      </c>
    </row>
    <row r="3" spans="1:26" ht="14.25" customHeight="1" x14ac:dyDescent="0.25">
      <c r="A3" s="1">
        <v>2</v>
      </c>
      <c r="B3" s="2">
        <v>0</v>
      </c>
      <c r="C3" s="2">
        <v>5</v>
      </c>
      <c r="D3" s="2">
        <v>15</v>
      </c>
      <c r="E3" s="2">
        <v>20</v>
      </c>
      <c r="F3" s="2">
        <v>2416</v>
      </c>
      <c r="G3" s="3">
        <v>819</v>
      </c>
      <c r="H3" s="3">
        <v>0</v>
      </c>
      <c r="I3" s="3">
        <v>9.6999999999999993</v>
      </c>
      <c r="J3" s="2">
        <v>-212</v>
      </c>
    </row>
    <row r="4" spans="1:26" ht="14.25" customHeight="1" x14ac:dyDescent="0.25">
      <c r="A4" s="1">
        <v>3</v>
      </c>
      <c r="B4" s="2">
        <v>0</v>
      </c>
      <c r="C4" s="2">
        <v>5</v>
      </c>
      <c r="D4" s="2">
        <v>20</v>
      </c>
      <c r="E4" s="2">
        <v>25</v>
      </c>
      <c r="F4" s="2">
        <v>1022</v>
      </c>
      <c r="G4" s="3">
        <v>327.2</v>
      </c>
      <c r="H4" s="3">
        <v>0.2</v>
      </c>
      <c r="I4" s="3">
        <v>29.3</v>
      </c>
      <c r="J4" s="2">
        <v>31</v>
      </c>
    </row>
    <row r="5" spans="1:26" ht="14.25" customHeight="1" x14ac:dyDescent="0.25">
      <c r="A5" s="1">
        <v>4</v>
      </c>
      <c r="B5" s="2">
        <v>0</v>
      </c>
      <c r="C5" s="2">
        <v>5</v>
      </c>
      <c r="D5" s="2">
        <v>25</v>
      </c>
      <c r="E5" s="2">
        <v>30</v>
      </c>
      <c r="F5" s="2">
        <v>829</v>
      </c>
      <c r="G5" s="3">
        <v>269</v>
      </c>
      <c r="H5" s="3">
        <v>0.4</v>
      </c>
      <c r="I5" s="3">
        <v>57.8</v>
      </c>
      <c r="J5" s="2">
        <v>-24</v>
      </c>
    </row>
    <row r="6" spans="1:26" ht="14.25" customHeight="1" x14ac:dyDescent="0.25">
      <c r="A6" s="1">
        <v>5</v>
      </c>
      <c r="B6" s="2">
        <v>0</v>
      </c>
      <c r="C6" s="2">
        <v>5</v>
      </c>
      <c r="D6" s="2">
        <v>30</v>
      </c>
      <c r="E6" s="2">
        <v>35</v>
      </c>
      <c r="F6" s="2">
        <v>5.13</v>
      </c>
      <c r="G6" s="3">
        <v>291.2</v>
      </c>
      <c r="H6" s="3">
        <v>0.9</v>
      </c>
      <c r="I6" s="3">
        <v>57.8</v>
      </c>
      <c r="J6" s="2">
        <v>-248</v>
      </c>
    </row>
    <row r="7" spans="1:26" ht="14.25" customHeight="1" x14ac:dyDescent="0.25">
      <c r="A7" s="1">
        <v>6</v>
      </c>
      <c r="B7" s="2">
        <v>0</v>
      </c>
      <c r="C7" s="2">
        <v>5</v>
      </c>
      <c r="D7" s="2">
        <v>35</v>
      </c>
      <c r="E7" s="2">
        <v>40</v>
      </c>
      <c r="F7" s="2">
        <v>3.54</v>
      </c>
      <c r="G7" s="3">
        <v>320</v>
      </c>
      <c r="H7" s="3">
        <v>0.8</v>
      </c>
      <c r="I7" s="3">
        <v>58</v>
      </c>
      <c r="J7" s="2">
        <v>270</v>
      </c>
    </row>
    <row r="8" spans="1:26" ht="14.25" customHeight="1" x14ac:dyDescent="0.25">
      <c r="A8" s="1">
        <v>7</v>
      </c>
      <c r="B8" s="2">
        <v>0</v>
      </c>
      <c r="C8" s="2">
        <v>5</v>
      </c>
      <c r="D8" s="2">
        <v>40</v>
      </c>
      <c r="E8" s="2">
        <v>45</v>
      </c>
      <c r="F8" s="2">
        <v>3.68</v>
      </c>
      <c r="G8" s="3">
        <v>499.5</v>
      </c>
      <c r="H8" s="3">
        <v>3.3</v>
      </c>
      <c r="I8" s="3">
        <v>57.9</v>
      </c>
      <c r="J8" s="2">
        <v>41</v>
      </c>
    </row>
    <row r="9" spans="1:26" ht="14.25" customHeight="1" x14ac:dyDescent="0.25">
      <c r="A9" s="1">
        <v>8</v>
      </c>
      <c r="B9" s="2">
        <v>0</v>
      </c>
      <c r="C9" s="2">
        <v>5</v>
      </c>
      <c r="D9" s="2">
        <v>45</v>
      </c>
      <c r="E9" s="2">
        <v>50</v>
      </c>
      <c r="F9" s="2">
        <v>4.62</v>
      </c>
      <c r="G9" s="3">
        <v>897.9</v>
      </c>
      <c r="H9" s="3">
        <v>1.1000000000000001</v>
      </c>
      <c r="I9" s="3">
        <v>58</v>
      </c>
      <c r="J9" s="2">
        <v>-70</v>
      </c>
    </row>
    <row r="10" spans="1:26" ht="14.25" customHeight="1" x14ac:dyDescent="0.25">
      <c r="A10" s="1">
        <v>9</v>
      </c>
      <c r="B10" s="2">
        <v>0</v>
      </c>
      <c r="C10" s="2">
        <v>5</v>
      </c>
      <c r="D10" s="2">
        <v>50</v>
      </c>
      <c r="E10" s="2">
        <v>55</v>
      </c>
      <c r="F10" s="2">
        <v>5.47</v>
      </c>
      <c r="G10" s="3">
        <v>1459.5</v>
      </c>
      <c r="H10" s="3">
        <v>1.5</v>
      </c>
      <c r="I10" s="3">
        <v>58</v>
      </c>
      <c r="J10" s="2">
        <v>-2</v>
      </c>
    </row>
    <row r="11" spans="1:26" ht="14.25" customHeight="1" x14ac:dyDescent="0.25">
      <c r="A11" s="1">
        <v>10</v>
      </c>
      <c r="B11" s="2">
        <v>0</v>
      </c>
      <c r="C11" s="2">
        <v>5</v>
      </c>
      <c r="D11" s="2">
        <v>55</v>
      </c>
      <c r="E11" s="2">
        <v>60</v>
      </c>
      <c r="F11" s="2">
        <v>3.06</v>
      </c>
      <c r="G11" s="3">
        <v>1090</v>
      </c>
      <c r="H11" s="3">
        <v>1.8</v>
      </c>
      <c r="I11" s="3">
        <v>57.9</v>
      </c>
      <c r="J11" s="2">
        <v>21</v>
      </c>
    </row>
    <row r="12" spans="1:26" ht="14.25" customHeight="1" x14ac:dyDescent="0.25">
      <c r="A12" s="1">
        <v>11</v>
      </c>
      <c r="B12" s="2">
        <v>0</v>
      </c>
      <c r="C12" s="2">
        <v>5</v>
      </c>
      <c r="D12" s="2">
        <v>60</v>
      </c>
      <c r="E12" s="2">
        <v>65</v>
      </c>
      <c r="F12" s="2">
        <v>216</v>
      </c>
      <c r="G12" s="3">
        <v>1013.3</v>
      </c>
      <c r="H12" s="3">
        <v>6</v>
      </c>
      <c r="I12" s="3">
        <v>57.3</v>
      </c>
      <c r="J12" s="2">
        <v>273.33</v>
      </c>
    </row>
    <row r="13" spans="1:26" ht="14.25" customHeight="1" x14ac:dyDescent="0.25">
      <c r="A13" s="4">
        <v>12</v>
      </c>
      <c r="B13" s="5">
        <v>0</v>
      </c>
      <c r="C13" s="5">
        <v>5</v>
      </c>
      <c r="D13" s="5">
        <v>65</v>
      </c>
      <c r="E13" s="5">
        <v>70</v>
      </c>
      <c r="F13" s="2">
        <v>2.7</v>
      </c>
      <c r="G13" s="3">
        <v>1600</v>
      </c>
      <c r="H13" s="3">
        <v>1.7</v>
      </c>
      <c r="I13" s="3">
        <v>57.2</v>
      </c>
      <c r="J13" s="2">
        <v>85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1">
        <v>11</v>
      </c>
      <c r="B14" s="2">
        <v>5</v>
      </c>
      <c r="C14" s="2">
        <v>10</v>
      </c>
      <c r="D14" s="2">
        <v>65</v>
      </c>
      <c r="E14" s="2">
        <v>70</v>
      </c>
      <c r="F14" s="2">
        <v>0.98</v>
      </c>
      <c r="G14" s="3">
        <v>408.1</v>
      </c>
      <c r="H14" s="3">
        <v>1.5</v>
      </c>
      <c r="I14" s="3">
        <v>64.5</v>
      </c>
      <c r="J14" s="2">
        <v>-87</v>
      </c>
    </row>
    <row r="15" spans="1:26" ht="14.25" customHeight="1" x14ac:dyDescent="0.25">
      <c r="A15" s="1">
        <f t="shared" ref="A15:A24" si="0">A14-1</f>
        <v>10</v>
      </c>
      <c r="B15" s="2">
        <v>5</v>
      </c>
      <c r="C15" s="2">
        <v>10</v>
      </c>
      <c r="D15" s="2">
        <f t="shared" ref="D15:E15" si="1">D14-5</f>
        <v>60</v>
      </c>
      <c r="E15" s="2">
        <f t="shared" si="1"/>
        <v>65</v>
      </c>
      <c r="F15" s="2">
        <v>0.81</v>
      </c>
      <c r="G15" s="3">
        <v>258.3</v>
      </c>
      <c r="H15" s="3">
        <v>1.8</v>
      </c>
      <c r="I15" s="3">
        <v>64.8</v>
      </c>
      <c r="J15" s="2">
        <v>287</v>
      </c>
    </row>
    <row r="16" spans="1:26" ht="14.25" customHeight="1" x14ac:dyDescent="0.25">
      <c r="A16" s="1">
        <f t="shared" si="0"/>
        <v>9</v>
      </c>
      <c r="B16" s="2">
        <v>5</v>
      </c>
      <c r="C16" s="2">
        <v>10</v>
      </c>
      <c r="D16" s="2">
        <f t="shared" ref="D16:E16" si="2">D15-5</f>
        <v>55</v>
      </c>
      <c r="E16" s="2">
        <f t="shared" si="2"/>
        <v>60</v>
      </c>
      <c r="F16" s="2">
        <v>1.23</v>
      </c>
      <c r="G16" s="3">
        <v>293.10000000000002</v>
      </c>
      <c r="H16" s="3">
        <v>0.5</v>
      </c>
      <c r="I16" s="3">
        <v>64.900000000000006</v>
      </c>
      <c r="J16" s="2">
        <v>19</v>
      </c>
    </row>
    <row r="17" spans="1:26" ht="14.25" customHeight="1" x14ac:dyDescent="0.25">
      <c r="A17" s="1">
        <f t="shared" si="0"/>
        <v>8</v>
      </c>
      <c r="B17" s="2">
        <v>5</v>
      </c>
      <c r="C17" s="2">
        <v>10</v>
      </c>
      <c r="D17" s="2">
        <f t="shared" ref="D17:E17" si="3">D16-5</f>
        <v>50</v>
      </c>
      <c r="E17" s="2">
        <f t="shared" si="3"/>
        <v>55</v>
      </c>
      <c r="F17" s="2">
        <v>2.19</v>
      </c>
      <c r="G17" s="3">
        <v>389.9</v>
      </c>
      <c r="H17" s="3">
        <v>1.8</v>
      </c>
      <c r="I17" s="3">
        <v>64.7</v>
      </c>
      <c r="J17" s="2">
        <v>31</v>
      </c>
    </row>
    <row r="18" spans="1:26" ht="14.25" customHeight="1" x14ac:dyDescent="0.25">
      <c r="A18" s="1">
        <f t="shared" si="0"/>
        <v>7</v>
      </c>
      <c r="B18" s="2">
        <v>5</v>
      </c>
      <c r="C18" s="2">
        <v>10</v>
      </c>
      <c r="D18" s="2">
        <f t="shared" ref="D18:E18" si="4">D17-5</f>
        <v>45</v>
      </c>
      <c r="E18" s="2">
        <f t="shared" si="4"/>
        <v>50</v>
      </c>
      <c r="F18" s="2">
        <v>2</v>
      </c>
      <c r="G18" s="3">
        <v>242.8</v>
      </c>
      <c r="H18" s="3">
        <v>0.9</v>
      </c>
      <c r="I18" s="3">
        <v>64.900000000000006</v>
      </c>
      <c r="J18" s="2">
        <v>-63</v>
      </c>
    </row>
    <row r="19" spans="1:26" ht="14.25" customHeight="1" x14ac:dyDescent="0.25">
      <c r="A19" s="1">
        <f t="shared" si="0"/>
        <v>6</v>
      </c>
      <c r="B19" s="2">
        <v>5</v>
      </c>
      <c r="C19" s="2">
        <v>10</v>
      </c>
      <c r="D19" s="2">
        <f t="shared" ref="D19:E19" si="5">D18-5</f>
        <v>40</v>
      </c>
      <c r="E19" s="2">
        <f t="shared" si="5"/>
        <v>45</v>
      </c>
      <c r="F19" s="2">
        <v>1.88</v>
      </c>
      <c r="G19" s="3">
        <v>152.1</v>
      </c>
      <c r="H19" s="3">
        <v>0.3</v>
      </c>
      <c r="I19" s="3">
        <v>64.8</v>
      </c>
      <c r="J19" s="2">
        <v>0</v>
      </c>
    </row>
    <row r="20" spans="1:26" ht="14.25" customHeight="1" x14ac:dyDescent="0.25">
      <c r="A20" s="1">
        <f t="shared" si="0"/>
        <v>5</v>
      </c>
      <c r="B20" s="2">
        <v>5</v>
      </c>
      <c r="C20" s="2">
        <v>10</v>
      </c>
      <c r="D20" s="2">
        <f t="shared" ref="D20:E20" si="6">D19-5</f>
        <v>35</v>
      </c>
      <c r="E20" s="2">
        <f t="shared" si="6"/>
        <v>40</v>
      </c>
      <c r="F20" s="2">
        <v>2.29</v>
      </c>
      <c r="G20" s="3">
        <v>115.7</v>
      </c>
      <c r="H20" s="3">
        <v>0.7</v>
      </c>
      <c r="I20" s="3">
        <v>64.900000000000006</v>
      </c>
      <c r="J20" s="2">
        <v>324</v>
      </c>
    </row>
    <row r="21" spans="1:26" ht="14.25" customHeight="1" x14ac:dyDescent="0.25">
      <c r="A21" s="1">
        <f t="shared" si="0"/>
        <v>4</v>
      </c>
      <c r="B21" s="2">
        <v>5</v>
      </c>
      <c r="C21" s="2">
        <v>10</v>
      </c>
      <c r="D21" s="2">
        <f t="shared" ref="D21:E21" si="7">D20-5</f>
        <v>30</v>
      </c>
      <c r="E21" s="2">
        <f t="shared" si="7"/>
        <v>35</v>
      </c>
      <c r="F21" s="2">
        <v>4.59</v>
      </c>
      <c r="G21" s="3">
        <v>132.9</v>
      </c>
      <c r="H21" s="3">
        <v>0.6</v>
      </c>
      <c r="I21" s="3">
        <v>64.8</v>
      </c>
      <c r="J21" s="2">
        <v>174</v>
      </c>
    </row>
    <row r="22" spans="1:26" ht="14.25" customHeight="1" x14ac:dyDescent="0.25">
      <c r="A22" s="1">
        <f t="shared" si="0"/>
        <v>3</v>
      </c>
      <c r="B22" s="2">
        <v>5</v>
      </c>
      <c r="C22" s="2">
        <v>10</v>
      </c>
      <c r="D22" s="2">
        <f t="shared" ref="D22:E22" si="8">D21-5</f>
        <v>25</v>
      </c>
      <c r="E22" s="2">
        <f t="shared" si="8"/>
        <v>30</v>
      </c>
      <c r="F22" s="2">
        <v>2.35</v>
      </c>
      <c r="G22" s="3">
        <v>207.4</v>
      </c>
      <c r="H22" s="3">
        <v>0.2</v>
      </c>
      <c r="I22" s="3">
        <v>10.6</v>
      </c>
      <c r="J22" s="2">
        <v>-29</v>
      </c>
    </row>
    <row r="23" spans="1:26" ht="14.25" customHeight="1" x14ac:dyDescent="0.25">
      <c r="A23" s="1">
        <f t="shared" si="0"/>
        <v>2</v>
      </c>
      <c r="B23" s="2">
        <v>5</v>
      </c>
      <c r="C23" s="2">
        <v>10</v>
      </c>
      <c r="D23" s="2">
        <f t="shared" ref="D23:E23" si="9">D22-5</f>
        <v>20</v>
      </c>
      <c r="E23" s="2">
        <f t="shared" si="9"/>
        <v>25</v>
      </c>
      <c r="F23" s="2">
        <v>11.65</v>
      </c>
      <c r="G23" s="3">
        <v>415.7</v>
      </c>
      <c r="H23" s="3">
        <v>0</v>
      </c>
      <c r="I23" s="3">
        <v>10.6</v>
      </c>
      <c r="J23" s="2">
        <v>24</v>
      </c>
    </row>
    <row r="24" spans="1:26" ht="14.25" customHeight="1" x14ac:dyDescent="0.25">
      <c r="A24" s="4">
        <f t="shared" si="0"/>
        <v>1</v>
      </c>
      <c r="B24" s="5">
        <v>5</v>
      </c>
      <c r="C24" s="5">
        <v>10</v>
      </c>
      <c r="D24" s="5">
        <f t="shared" ref="D24:E24" si="10">D23-5</f>
        <v>15</v>
      </c>
      <c r="E24" s="5">
        <f t="shared" si="10"/>
        <v>20</v>
      </c>
      <c r="F24" s="4">
        <v>123.67</v>
      </c>
      <c r="G24" s="4">
        <v>1111</v>
      </c>
      <c r="H24" s="4">
        <v>0</v>
      </c>
      <c r="I24" s="4">
        <v>10.6</v>
      </c>
      <c r="J24" s="4">
        <v>-180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1">
        <v>1</v>
      </c>
      <c r="B25" s="2">
        <v>10</v>
      </c>
      <c r="C25" s="2">
        <v>15</v>
      </c>
      <c r="D25" s="2">
        <v>20</v>
      </c>
      <c r="E25" s="2">
        <v>25</v>
      </c>
      <c r="F25" s="2">
        <v>73.510000000000005</v>
      </c>
      <c r="G25" s="3">
        <v>879.4</v>
      </c>
      <c r="H25" s="3">
        <v>0</v>
      </c>
      <c r="I25" s="3">
        <v>10.1</v>
      </c>
      <c r="J25" s="2">
        <v>209</v>
      </c>
    </row>
    <row r="26" spans="1:26" ht="14.25" customHeight="1" x14ac:dyDescent="0.25">
      <c r="A26" s="1">
        <v>2</v>
      </c>
      <c r="B26" s="2">
        <v>10</v>
      </c>
      <c r="C26" s="2">
        <v>15</v>
      </c>
      <c r="D26" s="2">
        <v>25</v>
      </c>
      <c r="E26" s="2">
        <v>30</v>
      </c>
      <c r="F26" s="2">
        <v>10.23</v>
      </c>
      <c r="G26" s="3">
        <v>372.8</v>
      </c>
      <c r="H26" s="3">
        <v>0.1</v>
      </c>
      <c r="I26" s="3">
        <v>10.3</v>
      </c>
      <c r="J26" s="2">
        <v>-9</v>
      </c>
    </row>
    <row r="27" spans="1:26" ht="14.25" customHeight="1" x14ac:dyDescent="0.25">
      <c r="A27" s="1">
        <v>3</v>
      </c>
      <c r="B27" s="2">
        <v>10</v>
      </c>
      <c r="C27" s="2">
        <v>15</v>
      </c>
      <c r="D27" s="2">
        <v>30</v>
      </c>
      <c r="E27" s="2">
        <v>35</v>
      </c>
      <c r="F27" s="2">
        <v>18.440000000000001</v>
      </c>
      <c r="G27" s="3">
        <v>99.03</v>
      </c>
      <c r="H27" s="3">
        <v>0.1</v>
      </c>
      <c r="I27" s="3">
        <v>64.400000000000006</v>
      </c>
      <c r="J27" s="2">
        <v>26</v>
      </c>
    </row>
    <row r="28" spans="1:26" ht="14.25" customHeight="1" x14ac:dyDescent="0.25">
      <c r="A28" s="1">
        <v>4</v>
      </c>
      <c r="B28" s="2">
        <v>10</v>
      </c>
      <c r="C28" s="2">
        <v>15</v>
      </c>
      <c r="D28" s="2">
        <v>35</v>
      </c>
      <c r="E28" s="2">
        <v>40</v>
      </c>
      <c r="F28" s="2">
        <v>5.47</v>
      </c>
      <c r="G28" s="3">
        <v>162.1</v>
      </c>
      <c r="H28" s="3">
        <v>0</v>
      </c>
      <c r="I28" s="3">
        <v>63.3</v>
      </c>
      <c r="J28" s="2">
        <v>95</v>
      </c>
    </row>
    <row r="29" spans="1:26" ht="14.25" customHeight="1" x14ac:dyDescent="0.25">
      <c r="A29" s="1">
        <v>5</v>
      </c>
      <c r="B29" s="2">
        <v>10</v>
      </c>
      <c r="C29" s="2">
        <v>15</v>
      </c>
      <c r="D29" s="2">
        <v>40</v>
      </c>
      <c r="E29" s="2">
        <v>45</v>
      </c>
      <c r="F29" s="2">
        <v>2.74</v>
      </c>
      <c r="G29" s="3">
        <v>142.30000000000001</v>
      </c>
      <c r="H29" s="3">
        <v>0.2</v>
      </c>
      <c r="I29" s="3">
        <v>63.2</v>
      </c>
      <c r="J29" s="2">
        <v>46</v>
      </c>
    </row>
    <row r="30" spans="1:26" ht="14.25" customHeight="1" x14ac:dyDescent="0.25">
      <c r="A30" s="1">
        <v>6</v>
      </c>
      <c r="B30" s="2">
        <v>10</v>
      </c>
      <c r="C30" s="2">
        <v>15</v>
      </c>
      <c r="D30" s="2">
        <v>45</v>
      </c>
      <c r="E30" s="2">
        <v>50</v>
      </c>
      <c r="F30" s="2">
        <v>2.5</v>
      </c>
      <c r="G30" s="3">
        <v>207.3</v>
      </c>
      <c r="H30" s="3">
        <v>0.3</v>
      </c>
      <c r="I30" s="3">
        <v>63.4</v>
      </c>
      <c r="J30" s="2">
        <v>2</v>
      </c>
    </row>
    <row r="31" spans="1:26" ht="14.25" customHeight="1" x14ac:dyDescent="0.25">
      <c r="A31" s="1">
        <v>7</v>
      </c>
      <c r="B31" s="2">
        <v>10</v>
      </c>
      <c r="C31" s="2">
        <v>15</v>
      </c>
      <c r="D31" s="2">
        <v>50</v>
      </c>
      <c r="E31" s="2">
        <v>55</v>
      </c>
      <c r="F31" s="2">
        <v>2.87</v>
      </c>
      <c r="G31" s="3">
        <v>356.2</v>
      </c>
      <c r="H31" s="3">
        <v>0.9</v>
      </c>
      <c r="I31" s="3">
        <v>63.4</v>
      </c>
      <c r="J31" s="2">
        <v>-153</v>
      </c>
    </row>
    <row r="32" spans="1:26" ht="14.25" customHeight="1" x14ac:dyDescent="0.25">
      <c r="A32" s="1">
        <v>8</v>
      </c>
      <c r="B32" s="2">
        <v>10</v>
      </c>
      <c r="C32" s="2">
        <v>15</v>
      </c>
      <c r="D32" s="2">
        <v>55</v>
      </c>
      <c r="E32" s="2">
        <v>60</v>
      </c>
      <c r="F32" s="2">
        <v>1.37</v>
      </c>
      <c r="G32" s="3">
        <v>244.2</v>
      </c>
      <c r="H32" s="3">
        <v>0.4</v>
      </c>
      <c r="I32" s="3">
        <v>63.2</v>
      </c>
      <c r="J32" s="2">
        <v>14</v>
      </c>
    </row>
    <row r="33" spans="1:26" ht="14.25" customHeight="1" x14ac:dyDescent="0.25">
      <c r="A33" s="1">
        <v>9</v>
      </c>
      <c r="B33" s="2">
        <v>10</v>
      </c>
      <c r="C33" s="2">
        <v>15</v>
      </c>
      <c r="D33" s="2">
        <v>60</v>
      </c>
      <c r="E33" s="2">
        <v>65</v>
      </c>
      <c r="F33" s="2">
        <v>0.91</v>
      </c>
      <c r="G33" s="3">
        <v>223.2</v>
      </c>
      <c r="H33" s="3">
        <v>1.5</v>
      </c>
      <c r="I33" s="3">
        <v>63.4</v>
      </c>
      <c r="J33" s="2">
        <v>14</v>
      </c>
    </row>
    <row r="34" spans="1:26" ht="14.25" customHeight="1" x14ac:dyDescent="0.25">
      <c r="A34" s="4">
        <v>10</v>
      </c>
      <c r="B34" s="5">
        <v>10</v>
      </c>
      <c r="C34" s="5">
        <v>15</v>
      </c>
      <c r="D34" s="5">
        <v>65</v>
      </c>
      <c r="E34" s="5">
        <v>70</v>
      </c>
      <c r="F34" s="4">
        <v>0.95</v>
      </c>
      <c r="G34" s="4">
        <v>309.7</v>
      </c>
      <c r="H34" s="4">
        <v>1.5</v>
      </c>
      <c r="I34" s="4">
        <v>63.5</v>
      </c>
      <c r="J34" s="4">
        <v>-148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1">
        <f t="shared" ref="A35:A43" si="11">A34-1</f>
        <v>9</v>
      </c>
      <c r="B35" s="2">
        <v>15</v>
      </c>
      <c r="C35" s="2">
        <v>20</v>
      </c>
      <c r="D35" s="2">
        <v>65</v>
      </c>
      <c r="E35" s="2">
        <v>70</v>
      </c>
      <c r="F35" s="2">
        <v>2.6</v>
      </c>
      <c r="G35" s="3">
        <v>479.1</v>
      </c>
      <c r="H35" s="3">
        <v>2</v>
      </c>
      <c r="I35" s="3">
        <v>84.4</v>
      </c>
      <c r="J35" s="2">
        <v>-148</v>
      </c>
    </row>
    <row r="36" spans="1:26" ht="14.25" customHeight="1" x14ac:dyDescent="0.25">
      <c r="A36" s="1">
        <f t="shared" si="11"/>
        <v>8</v>
      </c>
      <c r="B36" s="2">
        <v>15</v>
      </c>
      <c r="C36" s="2">
        <v>20</v>
      </c>
      <c r="D36" s="2">
        <f t="shared" ref="D36:E36" si="12">D35-5</f>
        <v>60</v>
      </c>
      <c r="E36" s="2">
        <f t="shared" si="12"/>
        <v>65</v>
      </c>
      <c r="F36" s="2">
        <v>2.38</v>
      </c>
      <c r="G36" s="3">
        <v>317.89999999999998</v>
      </c>
      <c r="H36" s="3">
        <v>1.9</v>
      </c>
      <c r="I36" s="3">
        <v>84.4</v>
      </c>
      <c r="J36" s="2">
        <v>195</v>
      </c>
    </row>
    <row r="37" spans="1:26" ht="14.25" customHeight="1" x14ac:dyDescent="0.25">
      <c r="A37" s="1">
        <f t="shared" si="11"/>
        <v>7</v>
      </c>
      <c r="B37" s="2">
        <v>15</v>
      </c>
      <c r="C37" s="2">
        <v>20</v>
      </c>
      <c r="D37" s="2">
        <f t="shared" ref="D37:E37" si="13">D36-5</f>
        <v>55</v>
      </c>
      <c r="E37" s="2">
        <f t="shared" si="13"/>
        <v>60</v>
      </c>
      <c r="F37" s="2">
        <v>4.1399999999999997</v>
      </c>
      <c r="G37" s="3">
        <v>386.6</v>
      </c>
      <c r="H37" s="3">
        <v>1.8</v>
      </c>
      <c r="I37" s="3">
        <v>84.4</v>
      </c>
      <c r="J37" s="2">
        <v>78</v>
      </c>
    </row>
    <row r="38" spans="1:26" ht="14.25" customHeight="1" x14ac:dyDescent="0.25">
      <c r="A38" s="1">
        <f t="shared" si="11"/>
        <v>6</v>
      </c>
      <c r="B38" s="2">
        <v>15</v>
      </c>
      <c r="C38" s="2">
        <v>20</v>
      </c>
      <c r="D38" s="2">
        <f t="shared" ref="D38:E38" si="14">D37-5</f>
        <v>50</v>
      </c>
      <c r="E38" s="2">
        <f t="shared" si="14"/>
        <v>55</v>
      </c>
      <c r="F38" s="2">
        <v>8.3800000000000008</v>
      </c>
      <c r="G38" s="3">
        <v>520.79999999999995</v>
      </c>
      <c r="H38" s="3">
        <v>0.5</v>
      </c>
      <c r="I38" s="3">
        <v>84.5</v>
      </c>
      <c r="J38" s="2">
        <v>-41</v>
      </c>
    </row>
    <row r="39" spans="1:26" ht="14.25" customHeight="1" x14ac:dyDescent="0.25">
      <c r="A39" s="1">
        <f t="shared" si="11"/>
        <v>5</v>
      </c>
      <c r="B39" s="2">
        <v>15</v>
      </c>
      <c r="C39" s="2">
        <v>20</v>
      </c>
      <c r="D39" s="2">
        <f t="shared" ref="D39:E39" si="15">D38-5</f>
        <v>45</v>
      </c>
      <c r="E39" s="2">
        <f t="shared" si="15"/>
        <v>50</v>
      </c>
      <c r="F39" s="2">
        <v>8.32</v>
      </c>
      <c r="G39" s="3">
        <v>323.2</v>
      </c>
      <c r="H39" s="3">
        <v>0.6</v>
      </c>
      <c r="I39" s="3">
        <v>84.5</v>
      </c>
      <c r="J39" s="2">
        <v>-34</v>
      </c>
    </row>
    <row r="40" spans="1:26" ht="14.25" customHeight="1" x14ac:dyDescent="0.25">
      <c r="A40" s="1">
        <f t="shared" si="11"/>
        <v>4</v>
      </c>
      <c r="B40" s="2">
        <v>15</v>
      </c>
      <c r="C40" s="2">
        <v>20</v>
      </c>
      <c r="D40" s="2">
        <f t="shared" ref="D40:E40" si="16">D39-5</f>
        <v>40</v>
      </c>
      <c r="E40" s="2">
        <f t="shared" si="16"/>
        <v>45</v>
      </c>
      <c r="F40" s="2">
        <v>4.95</v>
      </c>
      <c r="G40" s="3">
        <v>265.3</v>
      </c>
      <c r="H40" s="3">
        <v>0.5</v>
      </c>
      <c r="I40" s="3">
        <v>84.5</v>
      </c>
      <c r="J40" s="2">
        <v>-14</v>
      </c>
    </row>
    <row r="41" spans="1:26" ht="14.25" customHeight="1" x14ac:dyDescent="0.25">
      <c r="A41" s="1">
        <f t="shared" si="11"/>
        <v>3</v>
      </c>
      <c r="B41" s="2">
        <v>15</v>
      </c>
      <c r="C41" s="2">
        <v>20</v>
      </c>
      <c r="D41" s="2">
        <f t="shared" ref="D41:E41" si="17">D40-5</f>
        <v>35</v>
      </c>
      <c r="E41" s="2">
        <f t="shared" si="17"/>
        <v>40</v>
      </c>
      <c r="F41" s="2">
        <v>4.95</v>
      </c>
      <c r="G41" s="3">
        <v>331.1</v>
      </c>
      <c r="H41" s="3">
        <v>0.1</v>
      </c>
      <c r="I41" s="3">
        <v>14</v>
      </c>
      <c r="J41" s="2">
        <v>51</v>
      </c>
    </row>
    <row r="42" spans="1:26" ht="14.25" customHeight="1" x14ac:dyDescent="0.25">
      <c r="A42" s="1">
        <f t="shared" si="11"/>
        <v>2</v>
      </c>
      <c r="B42" s="2">
        <v>15</v>
      </c>
      <c r="C42" s="2">
        <v>20</v>
      </c>
      <c r="D42" s="2">
        <f t="shared" ref="D42:E42" si="18">D41-5</f>
        <v>30</v>
      </c>
      <c r="E42" s="2">
        <f t="shared" si="18"/>
        <v>35</v>
      </c>
      <c r="F42" s="2">
        <v>18.29</v>
      </c>
      <c r="G42" s="3">
        <v>489.2</v>
      </c>
      <c r="H42" s="3">
        <v>0</v>
      </c>
      <c r="I42" s="3">
        <v>14</v>
      </c>
      <c r="J42" s="2">
        <v>-31</v>
      </c>
    </row>
    <row r="43" spans="1:26" ht="14.25" customHeight="1" x14ac:dyDescent="0.25">
      <c r="A43" s="4">
        <f t="shared" si="11"/>
        <v>1</v>
      </c>
      <c r="B43" s="5">
        <v>15</v>
      </c>
      <c r="C43" s="5">
        <v>20</v>
      </c>
      <c r="D43" s="5">
        <f t="shared" ref="D43:E43" si="19">D42-5</f>
        <v>25</v>
      </c>
      <c r="E43" s="5">
        <f t="shared" si="19"/>
        <v>30</v>
      </c>
      <c r="F43" s="4">
        <v>95.37</v>
      </c>
      <c r="G43" s="4">
        <v>637.70000000000005</v>
      </c>
      <c r="H43" s="4">
        <v>0.4</v>
      </c>
      <c r="I43" s="4">
        <v>14</v>
      </c>
      <c r="J43" s="4">
        <v>-36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1">
        <v>1</v>
      </c>
      <c r="B44" s="2">
        <v>20</v>
      </c>
      <c r="C44" s="2">
        <v>25</v>
      </c>
      <c r="D44" s="2">
        <v>30</v>
      </c>
      <c r="E44" s="2">
        <v>35</v>
      </c>
      <c r="F44" s="2">
        <v>97.65</v>
      </c>
      <c r="G44" s="3">
        <v>486.6</v>
      </c>
      <c r="H44" s="3">
        <v>0.2</v>
      </c>
      <c r="I44" s="3">
        <v>18.8</v>
      </c>
      <c r="J44" s="2">
        <v>-31</v>
      </c>
    </row>
    <row r="45" spans="1:26" ht="14.25" customHeight="1" x14ac:dyDescent="0.25">
      <c r="A45" s="1">
        <v>2</v>
      </c>
      <c r="B45" s="2">
        <v>20</v>
      </c>
      <c r="C45" s="2">
        <v>25</v>
      </c>
      <c r="D45" s="2">
        <v>35</v>
      </c>
      <c r="E45" s="2">
        <v>40</v>
      </c>
      <c r="F45" s="2">
        <v>8.9700000000000006</v>
      </c>
      <c r="G45" s="3">
        <v>377.6</v>
      </c>
      <c r="H45" s="3">
        <v>0.2</v>
      </c>
      <c r="I45" s="3">
        <v>18.8</v>
      </c>
      <c r="J45" s="2">
        <v>48</v>
      </c>
    </row>
    <row r="46" spans="1:26" ht="14.25" customHeight="1" x14ac:dyDescent="0.25">
      <c r="A46" s="1">
        <v>3</v>
      </c>
      <c r="B46" s="2">
        <v>20</v>
      </c>
      <c r="C46" s="2">
        <v>25</v>
      </c>
      <c r="D46" s="2">
        <v>40</v>
      </c>
      <c r="E46" s="2">
        <v>45</v>
      </c>
      <c r="F46" s="2">
        <v>5.43</v>
      </c>
      <c r="G46" s="3">
        <v>270</v>
      </c>
      <c r="H46" s="3">
        <v>0.2</v>
      </c>
      <c r="I46" s="3">
        <v>18.8</v>
      </c>
      <c r="J46" s="2">
        <v>-14</v>
      </c>
    </row>
    <row r="47" spans="1:26" ht="14.25" customHeight="1" x14ac:dyDescent="0.25">
      <c r="A47" s="1">
        <v>4</v>
      </c>
      <c r="B47" s="2">
        <v>20</v>
      </c>
      <c r="C47" s="2">
        <v>25</v>
      </c>
      <c r="D47" s="2">
        <v>45</v>
      </c>
      <c r="E47" s="2">
        <v>50</v>
      </c>
      <c r="F47" s="2">
        <v>2.76</v>
      </c>
      <c r="G47" s="3">
        <v>275.2</v>
      </c>
      <c r="H47" s="3">
        <v>0.6</v>
      </c>
      <c r="I47" s="3">
        <v>18.8</v>
      </c>
      <c r="J47" s="2">
        <v>-29</v>
      </c>
    </row>
    <row r="48" spans="1:26" ht="14.25" customHeight="1" x14ac:dyDescent="0.25">
      <c r="A48" s="1">
        <v>5</v>
      </c>
      <c r="B48" s="2">
        <v>20</v>
      </c>
      <c r="C48" s="2">
        <v>25</v>
      </c>
      <c r="D48" s="2">
        <v>50</v>
      </c>
      <c r="E48" s="2">
        <v>55</v>
      </c>
      <c r="F48" s="2">
        <v>2.5</v>
      </c>
      <c r="G48" s="3">
        <v>436.4</v>
      </c>
      <c r="H48" s="3">
        <v>0.5</v>
      </c>
      <c r="I48" s="3">
        <v>18.8</v>
      </c>
      <c r="J48" s="2">
        <v>-29</v>
      </c>
    </row>
    <row r="49" spans="1:10" ht="14.25" customHeight="1" x14ac:dyDescent="0.25">
      <c r="A49" s="1">
        <v>6</v>
      </c>
      <c r="B49" s="2">
        <v>20</v>
      </c>
      <c r="C49" s="2">
        <v>25</v>
      </c>
      <c r="D49" s="2">
        <v>55</v>
      </c>
      <c r="E49" s="2">
        <v>60</v>
      </c>
      <c r="F49" s="2">
        <v>7.49</v>
      </c>
      <c r="G49" s="3">
        <v>329</v>
      </c>
      <c r="H49" s="3">
        <v>0.9</v>
      </c>
      <c r="I49" s="3">
        <v>120</v>
      </c>
      <c r="J49" s="2">
        <v>58</v>
      </c>
    </row>
    <row r="50" spans="1:10" ht="14.25" customHeight="1" x14ac:dyDescent="0.25">
      <c r="A50" s="1">
        <v>7</v>
      </c>
      <c r="B50" s="2">
        <v>20</v>
      </c>
      <c r="C50" s="2">
        <v>25</v>
      </c>
      <c r="D50" s="2">
        <v>60</v>
      </c>
      <c r="E50" s="2">
        <v>65</v>
      </c>
      <c r="F50" s="2">
        <v>4.04</v>
      </c>
      <c r="G50" s="3">
        <v>266.10000000000002</v>
      </c>
      <c r="H50" s="3">
        <v>1.1000000000000001</v>
      </c>
      <c r="I50" s="3">
        <v>120</v>
      </c>
      <c r="J50" s="2">
        <v>241</v>
      </c>
    </row>
    <row r="51" spans="1:10" ht="14.25" customHeight="1" x14ac:dyDescent="0.25">
      <c r="A51" s="4">
        <v>8</v>
      </c>
      <c r="B51" s="2">
        <v>20</v>
      </c>
      <c r="C51" s="2">
        <v>25</v>
      </c>
      <c r="D51" s="5">
        <v>65</v>
      </c>
      <c r="E51" s="5">
        <v>70</v>
      </c>
      <c r="F51" s="2">
        <v>4.2699999999999996</v>
      </c>
      <c r="G51" s="3">
        <v>402.1</v>
      </c>
      <c r="H51" s="3">
        <v>1.1000000000000001</v>
      </c>
      <c r="I51" s="3">
        <v>120</v>
      </c>
      <c r="J51" s="2">
        <v>-146</v>
      </c>
    </row>
    <row r="52" spans="1:10" ht="14.25" customHeight="1" x14ac:dyDescent="0.25">
      <c r="A52" s="1">
        <v>7</v>
      </c>
      <c r="B52" s="2">
        <v>25</v>
      </c>
      <c r="C52" s="2">
        <v>30</v>
      </c>
      <c r="D52" s="2">
        <f t="shared" ref="D52:E52" si="20">D51-5</f>
        <v>60</v>
      </c>
      <c r="E52" s="2">
        <f t="shared" si="20"/>
        <v>65</v>
      </c>
      <c r="F52" s="2">
        <v>18.739999999999998</v>
      </c>
      <c r="G52" s="3">
        <v>423.9</v>
      </c>
      <c r="H52" s="3">
        <v>0.2</v>
      </c>
      <c r="I52" s="3">
        <v>348</v>
      </c>
      <c r="J52" s="2">
        <v>-146</v>
      </c>
    </row>
    <row r="53" spans="1:10" ht="14.25" customHeight="1" x14ac:dyDescent="0.25">
      <c r="A53" s="1">
        <f t="shared" ref="A53:A58" si="21">A52-1</f>
        <v>6</v>
      </c>
      <c r="B53" s="2">
        <v>25</v>
      </c>
      <c r="C53" s="2">
        <v>30</v>
      </c>
      <c r="D53" s="2">
        <f t="shared" ref="D53:E53" si="22">D52-5</f>
        <v>55</v>
      </c>
      <c r="E53" s="2">
        <f t="shared" si="22"/>
        <v>60</v>
      </c>
      <c r="F53" s="2">
        <v>17.690000000000001</v>
      </c>
      <c r="G53" s="3">
        <v>266.60000000000002</v>
      </c>
      <c r="H53" s="3">
        <v>0.3</v>
      </c>
      <c r="I53" s="3">
        <v>348</v>
      </c>
      <c r="J53" s="2">
        <v>251</v>
      </c>
    </row>
    <row r="54" spans="1:10" ht="14.25" customHeight="1" x14ac:dyDescent="0.25">
      <c r="A54" s="1">
        <f t="shared" si="21"/>
        <v>5</v>
      </c>
      <c r="B54" s="2">
        <v>25</v>
      </c>
      <c r="C54" s="2">
        <v>30</v>
      </c>
      <c r="D54" s="2">
        <f t="shared" ref="D54:E54" si="23">D53-5</f>
        <v>50</v>
      </c>
      <c r="E54" s="2">
        <f t="shared" si="23"/>
        <v>55</v>
      </c>
      <c r="F54" s="2">
        <v>2.5499999999999998</v>
      </c>
      <c r="G54" s="3">
        <v>365.2</v>
      </c>
      <c r="H54" s="3">
        <v>0.5</v>
      </c>
      <c r="I54" s="3">
        <v>22.9</v>
      </c>
      <c r="J54" s="2">
        <v>53</v>
      </c>
    </row>
    <row r="55" spans="1:10" ht="14.25" customHeight="1" x14ac:dyDescent="0.25">
      <c r="A55" s="1">
        <f t="shared" si="21"/>
        <v>4</v>
      </c>
      <c r="B55" s="2">
        <v>25</v>
      </c>
      <c r="C55" s="2">
        <v>30</v>
      </c>
      <c r="D55" s="2">
        <f t="shared" ref="D55:E55" si="24">D54-5</f>
        <v>45</v>
      </c>
      <c r="E55" s="2">
        <f t="shared" si="24"/>
        <v>50</v>
      </c>
      <c r="F55" s="2">
        <v>5.8</v>
      </c>
      <c r="G55" s="3">
        <v>475.8</v>
      </c>
      <c r="H55" s="3">
        <v>0.8</v>
      </c>
      <c r="I55" s="3">
        <v>22.9</v>
      </c>
      <c r="J55" s="2">
        <v>-21</v>
      </c>
    </row>
    <row r="56" spans="1:10" ht="14.25" customHeight="1" x14ac:dyDescent="0.25">
      <c r="A56" s="1">
        <f t="shared" si="21"/>
        <v>3</v>
      </c>
      <c r="B56" s="2">
        <v>25</v>
      </c>
      <c r="C56" s="2">
        <v>30</v>
      </c>
      <c r="D56" s="2">
        <f t="shared" ref="D56:E56" si="25">D55-5</f>
        <v>40</v>
      </c>
      <c r="E56" s="2">
        <f t="shared" si="25"/>
        <v>45</v>
      </c>
      <c r="F56" s="2">
        <v>7.9</v>
      </c>
      <c r="G56" s="3">
        <v>324.8</v>
      </c>
      <c r="H56" s="3">
        <v>0.2</v>
      </c>
      <c r="I56" s="3">
        <v>22.8</v>
      </c>
      <c r="J56" s="2">
        <v>-34</v>
      </c>
    </row>
    <row r="57" spans="1:10" ht="14.25" customHeight="1" x14ac:dyDescent="0.25">
      <c r="A57" s="1">
        <f t="shared" si="21"/>
        <v>2</v>
      </c>
      <c r="B57" s="2">
        <v>25</v>
      </c>
      <c r="C57" s="2">
        <v>30</v>
      </c>
      <c r="D57" s="2">
        <f t="shared" ref="D57:E57" si="26">D56-5</f>
        <v>35</v>
      </c>
      <c r="E57" s="2">
        <f t="shared" si="26"/>
        <v>40</v>
      </c>
      <c r="F57" s="2">
        <v>24.3</v>
      </c>
      <c r="G57" s="3">
        <v>400.6</v>
      </c>
      <c r="H57" s="3">
        <v>0.3</v>
      </c>
      <c r="I57" s="3">
        <v>22.8</v>
      </c>
      <c r="J57" s="2">
        <v>-14</v>
      </c>
    </row>
    <row r="58" spans="1:10" ht="14.25" customHeight="1" x14ac:dyDescent="0.25">
      <c r="A58" s="1">
        <f t="shared" si="21"/>
        <v>1</v>
      </c>
      <c r="B58" s="2">
        <v>25</v>
      </c>
      <c r="C58" s="2">
        <v>30</v>
      </c>
      <c r="D58" s="2">
        <f t="shared" ref="D58:E58" si="27">D57-5</f>
        <v>30</v>
      </c>
      <c r="E58" s="2">
        <f t="shared" si="27"/>
        <v>35</v>
      </c>
      <c r="F58" s="2">
        <v>130.4</v>
      </c>
      <c r="G58" s="3">
        <v>527.9</v>
      </c>
      <c r="H58" s="3">
        <v>0</v>
      </c>
      <c r="I58" s="3">
        <v>22.7</v>
      </c>
      <c r="J58" s="2">
        <v>48</v>
      </c>
    </row>
    <row r="59" spans="1:10" ht="14.25" customHeight="1" x14ac:dyDescent="0.25">
      <c r="A59" s="1">
        <v>1</v>
      </c>
      <c r="B59" s="2">
        <v>30</v>
      </c>
      <c r="C59" s="2">
        <v>35</v>
      </c>
      <c r="D59" s="2">
        <v>35</v>
      </c>
      <c r="E59" s="2">
        <v>40</v>
      </c>
      <c r="F59" s="2">
        <v>120</v>
      </c>
      <c r="G59" s="3">
        <v>529</v>
      </c>
      <c r="H59" s="3">
        <v>0.3</v>
      </c>
      <c r="I59" s="3">
        <v>21.3</v>
      </c>
      <c r="J59" s="2">
        <v>-14</v>
      </c>
    </row>
    <row r="60" spans="1:10" ht="14.25" customHeight="1" x14ac:dyDescent="0.25">
      <c r="A60" s="1">
        <v>2</v>
      </c>
      <c r="B60" s="2">
        <v>30</v>
      </c>
      <c r="C60" s="2">
        <v>35</v>
      </c>
      <c r="D60" s="2">
        <v>40</v>
      </c>
      <c r="E60" s="2">
        <v>45</v>
      </c>
      <c r="F60" s="2">
        <v>24.09</v>
      </c>
      <c r="G60" s="3">
        <v>423.6</v>
      </c>
      <c r="H60" s="3">
        <v>0</v>
      </c>
      <c r="I60" s="3">
        <v>21.2</v>
      </c>
      <c r="J60" s="2">
        <v>-36</v>
      </c>
    </row>
    <row r="61" spans="1:10" ht="14.25" customHeight="1" x14ac:dyDescent="0.25">
      <c r="A61" s="1">
        <v>3</v>
      </c>
      <c r="B61" s="2">
        <v>30</v>
      </c>
      <c r="C61" s="2">
        <v>35</v>
      </c>
      <c r="D61" s="2">
        <v>45</v>
      </c>
      <c r="E61" s="2">
        <v>50</v>
      </c>
      <c r="F61" s="2">
        <v>12.89</v>
      </c>
      <c r="G61" s="3">
        <v>569.4</v>
      </c>
      <c r="H61" s="3">
        <v>0.4</v>
      </c>
      <c r="I61" s="3">
        <v>21.2</v>
      </c>
      <c r="J61" s="2">
        <v>-14</v>
      </c>
    </row>
    <row r="62" spans="1:10" ht="14.25" customHeight="1" x14ac:dyDescent="0.25">
      <c r="A62" s="1">
        <v>4</v>
      </c>
      <c r="B62" s="2">
        <v>30</v>
      </c>
      <c r="C62" s="2">
        <v>35</v>
      </c>
      <c r="D62" s="2">
        <v>50</v>
      </c>
      <c r="E62" s="2">
        <v>55</v>
      </c>
      <c r="F62" s="2">
        <v>5.12</v>
      </c>
      <c r="G62" s="3">
        <v>453</v>
      </c>
      <c r="H62" s="3">
        <v>0.4</v>
      </c>
      <c r="I62" s="3">
        <v>21.2</v>
      </c>
      <c r="J62" s="2">
        <v>41</v>
      </c>
    </row>
    <row r="63" spans="1:10" ht="14.25" customHeight="1" x14ac:dyDescent="0.25">
      <c r="A63" s="1">
        <v>5</v>
      </c>
      <c r="B63" s="2">
        <v>30</v>
      </c>
      <c r="C63" s="2">
        <v>35</v>
      </c>
      <c r="D63" s="2">
        <v>55</v>
      </c>
      <c r="E63" s="2">
        <v>60</v>
      </c>
      <c r="F63" s="2">
        <v>34.92</v>
      </c>
      <c r="G63" s="3">
        <v>341.3</v>
      </c>
      <c r="H63" s="3">
        <v>0</v>
      </c>
      <c r="I63" s="3">
        <v>336</v>
      </c>
      <c r="J63" s="2">
        <v>265</v>
      </c>
    </row>
    <row r="64" spans="1:10" ht="14.25" customHeight="1" x14ac:dyDescent="0.25">
      <c r="A64" s="1">
        <v>6</v>
      </c>
      <c r="B64" s="2">
        <v>30</v>
      </c>
      <c r="C64" s="2">
        <v>35</v>
      </c>
      <c r="D64" s="2">
        <v>60</v>
      </c>
      <c r="E64" s="2">
        <v>65</v>
      </c>
      <c r="F64" s="2">
        <v>32.56</v>
      </c>
      <c r="G64" s="3">
        <v>509.3</v>
      </c>
      <c r="H64" s="3">
        <v>0</v>
      </c>
      <c r="I64" s="3">
        <v>336</v>
      </c>
      <c r="J64" s="2">
        <v>-146</v>
      </c>
    </row>
    <row r="65" spans="1:10" ht="14.25" customHeight="1" x14ac:dyDescent="0.25">
      <c r="A65" s="1">
        <v>5</v>
      </c>
      <c r="B65" s="2">
        <v>35</v>
      </c>
      <c r="C65" s="2">
        <v>40</v>
      </c>
      <c r="D65" s="2">
        <v>70</v>
      </c>
      <c r="E65" s="2">
        <v>65</v>
      </c>
      <c r="F65" s="1">
        <v>4.47</v>
      </c>
      <c r="G65" s="3">
        <v>785.1</v>
      </c>
      <c r="H65" s="3">
        <v>0.4</v>
      </c>
      <c r="I65" s="3">
        <v>20</v>
      </c>
      <c r="J65" s="2">
        <v>-146</v>
      </c>
    </row>
    <row r="66" spans="1:10" ht="14.25" customHeight="1" x14ac:dyDescent="0.25">
      <c r="A66" s="1">
        <v>4</v>
      </c>
      <c r="B66" s="2">
        <v>35</v>
      </c>
      <c r="C66" s="2">
        <v>40</v>
      </c>
      <c r="D66" s="2">
        <v>65</v>
      </c>
      <c r="E66" s="2">
        <v>60</v>
      </c>
      <c r="F66" s="2">
        <v>5.3</v>
      </c>
      <c r="G66" s="3">
        <v>496.1</v>
      </c>
      <c r="H66" s="3">
        <v>0.4</v>
      </c>
      <c r="I66" s="3">
        <v>20</v>
      </c>
      <c r="J66" s="2">
        <v>268</v>
      </c>
    </row>
    <row r="67" spans="1:10" ht="14.25" customHeight="1" x14ac:dyDescent="0.25">
      <c r="A67" s="1">
        <v>3</v>
      </c>
      <c r="B67" s="2">
        <v>35</v>
      </c>
      <c r="C67" s="2">
        <v>40</v>
      </c>
      <c r="D67" s="2">
        <v>60</v>
      </c>
      <c r="E67" s="2">
        <v>55</v>
      </c>
      <c r="F67" s="2">
        <v>14.13</v>
      </c>
      <c r="G67" s="3">
        <v>662.4</v>
      </c>
      <c r="H67" s="3">
        <v>0.8</v>
      </c>
      <c r="I67" s="3">
        <v>20</v>
      </c>
      <c r="J67" s="2">
        <v>31</v>
      </c>
    </row>
    <row r="68" spans="1:10" ht="14.25" customHeight="1" x14ac:dyDescent="0.25">
      <c r="A68" s="1">
        <v>2</v>
      </c>
      <c r="B68" s="2">
        <v>35</v>
      </c>
      <c r="C68" s="2">
        <v>40</v>
      </c>
      <c r="D68" s="2">
        <v>55</v>
      </c>
      <c r="E68" s="2">
        <v>50</v>
      </c>
      <c r="F68" s="2">
        <v>41.23</v>
      </c>
      <c r="G68" s="3">
        <v>773.8</v>
      </c>
      <c r="H68" s="3">
        <v>0</v>
      </c>
      <c r="I68" s="3">
        <v>20</v>
      </c>
      <c r="J68" s="2">
        <v>-4</v>
      </c>
    </row>
    <row r="69" spans="1:10" ht="14.25" customHeight="1" x14ac:dyDescent="0.25">
      <c r="A69" s="1">
        <v>1</v>
      </c>
      <c r="B69" s="2">
        <v>35</v>
      </c>
      <c r="C69" s="2">
        <v>40</v>
      </c>
      <c r="D69" s="2">
        <v>50</v>
      </c>
      <c r="E69" s="2">
        <v>45</v>
      </c>
      <c r="F69" s="2">
        <v>122.53</v>
      </c>
      <c r="G69" s="3">
        <v>574.5</v>
      </c>
      <c r="H69" s="3">
        <v>0.2</v>
      </c>
      <c r="I69" s="3">
        <v>20</v>
      </c>
      <c r="J69" s="2">
        <v>-35</v>
      </c>
    </row>
    <row r="70" spans="1:10" ht="14.25" customHeight="1" x14ac:dyDescent="0.25">
      <c r="A70" s="1">
        <v>1</v>
      </c>
      <c r="B70" s="2">
        <v>40</v>
      </c>
      <c r="C70" s="2">
        <v>45</v>
      </c>
      <c r="D70" s="2">
        <v>50</v>
      </c>
      <c r="E70" s="2">
        <v>55</v>
      </c>
      <c r="F70" s="2">
        <v>202.56</v>
      </c>
      <c r="G70" s="3">
        <v>938.4</v>
      </c>
      <c r="H70" s="3">
        <v>0</v>
      </c>
      <c r="I70" s="3">
        <v>19.399999999999999</v>
      </c>
      <c r="J70" s="2">
        <v>-7</v>
      </c>
    </row>
    <row r="71" spans="1:10" ht="14.25" customHeight="1" x14ac:dyDescent="0.25">
      <c r="A71" s="1">
        <v>2</v>
      </c>
      <c r="B71" s="2">
        <v>40</v>
      </c>
      <c r="C71" s="2">
        <v>45</v>
      </c>
      <c r="D71" s="2">
        <v>55</v>
      </c>
      <c r="E71" s="2">
        <v>60</v>
      </c>
      <c r="F71" s="2">
        <v>35.21</v>
      </c>
      <c r="G71" s="3">
        <v>1067</v>
      </c>
      <c r="H71" s="3">
        <v>0</v>
      </c>
      <c r="I71" s="3">
        <v>19.399999999999999</v>
      </c>
      <c r="J71" s="2">
        <v>68</v>
      </c>
    </row>
    <row r="72" spans="1:10" ht="14.25" customHeight="1" x14ac:dyDescent="0.25">
      <c r="A72" s="1">
        <v>3</v>
      </c>
      <c r="B72" s="2">
        <v>40</v>
      </c>
      <c r="C72" s="2">
        <v>45</v>
      </c>
      <c r="D72" s="2">
        <v>60</v>
      </c>
      <c r="E72" s="2">
        <v>65</v>
      </c>
      <c r="F72" s="2">
        <v>17.89</v>
      </c>
      <c r="G72" s="3">
        <v>864.2</v>
      </c>
      <c r="H72" s="3">
        <v>0.5</v>
      </c>
      <c r="I72" s="3">
        <v>19.399999999999999</v>
      </c>
      <c r="J72" s="2">
        <v>265</v>
      </c>
    </row>
    <row r="73" spans="1:10" ht="14.25" customHeight="1" x14ac:dyDescent="0.25">
      <c r="A73" s="1">
        <v>4</v>
      </c>
      <c r="B73" s="2">
        <v>40</v>
      </c>
      <c r="C73" s="2">
        <v>45</v>
      </c>
      <c r="D73" s="2">
        <v>65</v>
      </c>
      <c r="E73" s="2">
        <v>70</v>
      </c>
      <c r="F73" s="2">
        <v>13.81</v>
      </c>
      <c r="G73" s="3">
        <v>1336</v>
      </c>
      <c r="H73" s="3">
        <v>0.7</v>
      </c>
      <c r="I73" s="3">
        <v>19.399999999999999</v>
      </c>
      <c r="J73" s="2">
        <v>-141</v>
      </c>
    </row>
    <row r="74" spans="1:10" ht="14.25" customHeight="1" x14ac:dyDescent="0.25">
      <c r="A74" s="1">
        <v>3</v>
      </c>
      <c r="B74" s="2">
        <v>45</v>
      </c>
      <c r="C74" s="2">
        <v>50</v>
      </c>
      <c r="D74" s="2">
        <v>70</v>
      </c>
      <c r="E74" s="2">
        <v>65</v>
      </c>
      <c r="F74" s="2">
        <v>33.049999999999997</v>
      </c>
      <c r="G74" s="3">
        <v>1649</v>
      </c>
      <c r="H74" s="3">
        <v>0.9</v>
      </c>
      <c r="I74" s="3">
        <v>18.8</v>
      </c>
      <c r="J74" s="2">
        <v>-141</v>
      </c>
    </row>
    <row r="75" spans="1:10" ht="14.25" customHeight="1" x14ac:dyDescent="0.25">
      <c r="A75" s="1">
        <v>2</v>
      </c>
      <c r="B75" s="2">
        <v>45</v>
      </c>
      <c r="C75" s="2">
        <v>50</v>
      </c>
      <c r="D75" s="2">
        <v>65</v>
      </c>
      <c r="E75" s="2">
        <v>60</v>
      </c>
      <c r="F75" s="2">
        <v>49.47</v>
      </c>
      <c r="G75" s="3">
        <v>989.5</v>
      </c>
      <c r="H75" s="3">
        <v>0.6</v>
      </c>
      <c r="I75" s="3">
        <v>18.8</v>
      </c>
      <c r="J75" s="2">
        <v>273</v>
      </c>
    </row>
    <row r="76" spans="1:10" ht="14.25" customHeight="1" x14ac:dyDescent="0.25">
      <c r="A76" s="1">
        <v>1</v>
      </c>
      <c r="B76" s="2">
        <v>45</v>
      </c>
      <c r="C76" s="2">
        <v>50</v>
      </c>
      <c r="D76" s="2">
        <v>60</v>
      </c>
      <c r="E76" s="2">
        <v>55</v>
      </c>
      <c r="F76" s="2">
        <v>213.59</v>
      </c>
      <c r="G76" s="3">
        <v>1067</v>
      </c>
      <c r="H76" s="3">
        <v>0</v>
      </c>
      <c r="I76" s="3">
        <v>18.8</v>
      </c>
      <c r="J76" s="2">
        <v>46</v>
      </c>
    </row>
    <row r="77" spans="1:10" ht="14.25" customHeight="1" x14ac:dyDescent="0.25">
      <c r="A77" s="1">
        <v>1</v>
      </c>
      <c r="B77" s="2">
        <v>50</v>
      </c>
      <c r="C77" s="2">
        <v>55</v>
      </c>
      <c r="D77" s="2">
        <v>60</v>
      </c>
      <c r="E77" s="2">
        <v>65</v>
      </c>
      <c r="F77" s="2">
        <v>185.31</v>
      </c>
      <c r="G77" s="3">
        <v>998.3</v>
      </c>
      <c r="H77" s="3">
        <v>0.5</v>
      </c>
      <c r="I77" s="3">
        <v>17.399999999999999</v>
      </c>
      <c r="J77" s="2">
        <v>273</v>
      </c>
    </row>
    <row r="78" spans="1:10" ht="14.25" customHeight="1" x14ac:dyDescent="0.25">
      <c r="A78" s="1">
        <v>2</v>
      </c>
      <c r="B78" s="2">
        <v>50</v>
      </c>
      <c r="C78" s="2">
        <v>55</v>
      </c>
      <c r="D78" s="2">
        <v>65</v>
      </c>
      <c r="E78" s="2">
        <v>70</v>
      </c>
      <c r="F78" s="2">
        <v>86.66</v>
      </c>
      <c r="G78" s="3">
        <v>1861</v>
      </c>
      <c r="H78" s="3">
        <v>1</v>
      </c>
      <c r="I78" s="3">
        <v>17.5</v>
      </c>
      <c r="J78" s="2">
        <v>-141</v>
      </c>
    </row>
    <row r="79" spans="1:10" ht="14.25" customHeight="1" x14ac:dyDescent="0.25">
      <c r="A79" s="1">
        <v>1</v>
      </c>
      <c r="B79" s="2">
        <v>55</v>
      </c>
      <c r="C79" s="2">
        <v>60</v>
      </c>
      <c r="D79" s="2">
        <v>70</v>
      </c>
      <c r="E79" s="2">
        <v>65</v>
      </c>
      <c r="F79" s="2">
        <v>176.09</v>
      </c>
      <c r="G79" s="3">
        <v>886.9</v>
      </c>
      <c r="H79" s="3">
        <v>0.7</v>
      </c>
      <c r="I79" s="3">
        <v>18.600000000000001</v>
      </c>
      <c r="J79" s="2">
        <v>-141</v>
      </c>
    </row>
    <row r="80" spans="1:1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 x14ac:dyDescent="0.2"/>
  <cols>
    <col min="1" max="26" width="10" customWidth="1"/>
  </cols>
  <sheetData>
    <row r="1" spans="1:26" ht="14.25" customHeight="1" x14ac:dyDescent="0.25">
      <c r="A1" s="2" t="s">
        <v>9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>
        <v>1</v>
      </c>
      <c r="B2" s="2">
        <v>0</v>
      </c>
      <c r="C2" s="2">
        <v>5</v>
      </c>
      <c r="D2" s="2">
        <v>10</v>
      </c>
      <c r="E2" s="2">
        <v>15</v>
      </c>
      <c r="F2" s="2">
        <v>193.25</v>
      </c>
      <c r="G2" s="2">
        <v>1105</v>
      </c>
      <c r="H2" s="2">
        <v>0</v>
      </c>
      <c r="I2" s="2">
        <v>5.8</v>
      </c>
      <c r="J2" s="2">
        <v>-131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>
        <v>2</v>
      </c>
      <c r="B3" s="2">
        <v>0</v>
      </c>
      <c r="C3" s="2">
        <v>5</v>
      </c>
      <c r="D3" s="2">
        <v>15</v>
      </c>
      <c r="E3" s="2">
        <v>20</v>
      </c>
      <c r="F3" s="2">
        <v>49.34</v>
      </c>
      <c r="G3" s="2">
        <v>3171</v>
      </c>
      <c r="H3" s="2">
        <v>1.4</v>
      </c>
      <c r="I3" s="2">
        <v>5.8</v>
      </c>
      <c r="J3" s="2">
        <v>-9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>
        <v>3</v>
      </c>
      <c r="B4" s="2">
        <v>0</v>
      </c>
      <c r="C4" s="2">
        <v>5</v>
      </c>
      <c r="D4" s="2">
        <v>20</v>
      </c>
      <c r="E4" s="2">
        <v>25</v>
      </c>
      <c r="F4" s="2">
        <v>14.3</v>
      </c>
      <c r="G4" s="2">
        <v>2298</v>
      </c>
      <c r="H4" s="2">
        <v>1.2</v>
      </c>
      <c r="I4" s="2">
        <v>5.8</v>
      </c>
      <c r="J4" s="2">
        <v>100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>
        <v>4</v>
      </c>
      <c r="B5" s="2">
        <v>0</v>
      </c>
      <c r="C5" s="2">
        <v>5</v>
      </c>
      <c r="D5" s="2">
        <v>25</v>
      </c>
      <c r="E5" s="2">
        <v>30</v>
      </c>
      <c r="F5" s="2">
        <v>6.2</v>
      </c>
      <c r="G5" s="2">
        <v>1995</v>
      </c>
      <c r="H5" s="2">
        <v>1.7</v>
      </c>
      <c r="I5" s="2">
        <v>5.8</v>
      </c>
      <c r="J5" s="2">
        <v>258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>
        <v>5</v>
      </c>
      <c r="B6" s="2">
        <v>0</v>
      </c>
      <c r="C6" s="2">
        <v>5</v>
      </c>
      <c r="D6" s="2">
        <v>30</v>
      </c>
      <c r="E6" s="2">
        <v>35</v>
      </c>
      <c r="F6" s="2">
        <f>(2.76+2.79+2.8)/3</f>
        <v>2.7833333333333332</v>
      </c>
      <c r="G6" s="2">
        <f>AVERAGE(1541,1558,1565)</f>
        <v>1554.6666666666667</v>
      </c>
      <c r="H6" s="2">
        <f>AVERAGE(5.4,5.7,5.7)</f>
        <v>5.6000000000000005</v>
      </c>
      <c r="I6" s="2">
        <f>(5.9+5.8+5.9)/3</f>
        <v>5.8666666666666671</v>
      </c>
      <c r="J6" s="2">
        <f>(46+9+31)/3</f>
        <v>28.666666666666668</v>
      </c>
      <c r="K6" s="2" t="s">
        <v>11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>
        <v>6</v>
      </c>
      <c r="B7" s="2">
        <v>0</v>
      </c>
      <c r="C7" s="2">
        <v>5</v>
      </c>
      <c r="D7" s="2">
        <v>35</v>
      </c>
      <c r="E7" s="2">
        <v>40</v>
      </c>
      <c r="F7" s="2">
        <f>(2+2.01)/2</f>
        <v>2.0049999999999999</v>
      </c>
      <c r="G7" s="2">
        <f>(1791+1809)/2</f>
        <v>1800</v>
      </c>
      <c r="H7" s="2">
        <f>(3.7+4.7)/2</f>
        <v>4.2</v>
      </c>
      <c r="I7" s="2">
        <f>(5.9+5.9)/2</f>
        <v>5.9</v>
      </c>
      <c r="J7" s="2">
        <f>(-9-239)/2</f>
        <v>-124</v>
      </c>
      <c r="K7" s="2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>
        <v>7</v>
      </c>
      <c r="B8" s="2">
        <v>0</v>
      </c>
      <c r="C8" s="2">
        <v>5</v>
      </c>
      <c r="D8" s="2">
        <v>40</v>
      </c>
      <c r="E8" s="2">
        <v>45</v>
      </c>
      <c r="F8" s="2">
        <v>9.5</v>
      </c>
      <c r="G8" s="2">
        <v>2293</v>
      </c>
      <c r="H8" s="2">
        <v>1.4</v>
      </c>
      <c r="I8" s="2">
        <v>32.799999999999997</v>
      </c>
      <c r="J8" s="2">
        <v>90</v>
      </c>
      <c r="K8" s="2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>
        <v>8</v>
      </c>
      <c r="B9" s="2">
        <v>0</v>
      </c>
      <c r="C9" s="2">
        <v>5</v>
      </c>
      <c r="D9" s="2">
        <v>45</v>
      </c>
      <c r="E9" s="2">
        <v>50</v>
      </c>
      <c r="F9" s="2">
        <f>(8.15+8.15+8.18)/3</f>
        <v>8.16</v>
      </c>
      <c r="G9" s="2">
        <f>(2797+2794+2804)/3</f>
        <v>2798.3333333333335</v>
      </c>
      <c r="H9" s="2">
        <f>(14.3+16+10.2)/3</f>
        <v>13.5</v>
      </c>
      <c r="I9" s="2">
        <v>32.799999999999997</v>
      </c>
      <c r="J9" s="2">
        <f>(-141-139-136)/3</f>
        <v>-138.66666666666666</v>
      </c>
      <c r="K9" s="2" t="s">
        <v>11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>
        <v>9</v>
      </c>
      <c r="B10" s="2">
        <v>0</v>
      </c>
      <c r="C10" s="2">
        <v>5</v>
      </c>
      <c r="D10" s="2">
        <v>50</v>
      </c>
      <c r="E10" s="2">
        <v>55</v>
      </c>
      <c r="F10" s="2">
        <f>(4.88+4.88+4.89)/3</f>
        <v>4.8833333333333329</v>
      </c>
      <c r="G10" s="2">
        <f>(2306+2304+2306)/3</f>
        <v>2305.3333333333335</v>
      </c>
      <c r="H10" s="2">
        <f>(26.9+26.5+17.4)/3</f>
        <v>23.599999999999998</v>
      </c>
      <c r="I10" s="2">
        <f>(32.8+32.8+32.7)/3</f>
        <v>32.766666666666666</v>
      </c>
      <c r="J10" s="2">
        <v>31</v>
      </c>
      <c r="K10" s="2" t="s">
        <v>11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>
        <v>10</v>
      </c>
      <c r="B11" s="2">
        <v>0</v>
      </c>
      <c r="C11" s="2">
        <v>5</v>
      </c>
      <c r="D11" s="2">
        <v>55</v>
      </c>
      <c r="E11" s="2">
        <v>60</v>
      </c>
      <c r="F11" s="2">
        <f>(3.26+3.29+3.28)/3</f>
        <v>3.2766666666666668</v>
      </c>
      <c r="G11" s="2">
        <f>(2056+2060+2065)/3</f>
        <v>2060.3333333333335</v>
      </c>
      <c r="H11" s="2">
        <f>(32.9+40.2+57.3)/3</f>
        <v>43.466666666666661</v>
      </c>
      <c r="I11" s="2">
        <v>32.799999999999997</v>
      </c>
      <c r="J11" s="2">
        <v>4</v>
      </c>
      <c r="K11" s="2" t="s">
        <v>11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>
        <v>11</v>
      </c>
      <c r="B12" s="2">
        <v>0</v>
      </c>
      <c r="C12" s="2">
        <v>5</v>
      </c>
      <c r="D12" s="2">
        <v>60</v>
      </c>
      <c r="E12" s="2">
        <v>65</v>
      </c>
      <c r="F12" s="2">
        <f>(2.4+2.42+2.41)/3</f>
        <v>2.41</v>
      </c>
      <c r="G12" s="2">
        <f>(1964+1976+1970)/3</f>
        <v>1970</v>
      </c>
      <c r="H12" s="2">
        <f>(44.5+41.4+38)/3</f>
        <v>41.300000000000004</v>
      </c>
      <c r="I12" s="2">
        <f>(32.7+32.8+32.8)/3</f>
        <v>32.766666666666666</v>
      </c>
      <c r="J12" s="2">
        <v>39</v>
      </c>
      <c r="K12" s="2" t="s">
        <v>11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>
        <v>12</v>
      </c>
      <c r="B13" s="2">
        <v>0</v>
      </c>
      <c r="C13" s="2">
        <v>5</v>
      </c>
      <c r="D13" s="2">
        <v>65</v>
      </c>
      <c r="E13" s="2">
        <v>70</v>
      </c>
      <c r="F13" s="2">
        <f>(1.7+1.71+1.73)/3</f>
        <v>1.7133333333333336</v>
      </c>
      <c r="G13" s="2">
        <f>(1811+1785+1818)/3</f>
        <v>1804.6666666666667</v>
      </c>
      <c r="H13" s="2">
        <f>(60.6+61.8+47.1)/3</f>
        <v>56.5</v>
      </c>
      <c r="I13" s="2">
        <f>(32.5+32.6+32.7)/3</f>
        <v>32.6</v>
      </c>
      <c r="J13" s="2">
        <v>168</v>
      </c>
      <c r="K13" s="2" t="s">
        <v>12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>
        <v>13</v>
      </c>
      <c r="B14" s="2">
        <v>0</v>
      </c>
      <c r="C14" s="2">
        <v>5</v>
      </c>
      <c r="D14" s="2">
        <f t="shared" ref="D14:E14" si="0">D13+5</f>
        <v>70</v>
      </c>
      <c r="E14" s="2">
        <f t="shared" si="0"/>
        <v>75</v>
      </c>
      <c r="F14" s="2">
        <f>(2.12+2.08+2.4)/3</f>
        <v>2.1999999999999997</v>
      </c>
      <c r="G14" s="2">
        <f>(2777+2719+2657)/3</f>
        <v>2717.6666666666665</v>
      </c>
      <c r="H14" s="2">
        <f>(67.2+75.5+68.1)/3</f>
        <v>70.266666666666666</v>
      </c>
      <c r="I14" s="2">
        <f>(32.6+32.7+32.7)/3</f>
        <v>32.666666666666671</v>
      </c>
      <c r="J14" s="2">
        <f>(-290-256-251)/3</f>
        <v>-265.66666666666669</v>
      </c>
      <c r="K14" s="2" t="s">
        <v>11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6">
        <v>14</v>
      </c>
      <c r="B15" s="6">
        <v>0</v>
      </c>
      <c r="C15" s="6">
        <v>5</v>
      </c>
      <c r="D15" s="6">
        <f t="shared" ref="D15:E15" si="1">D14+5</f>
        <v>75</v>
      </c>
      <c r="E15" s="6">
        <f t="shared" si="1"/>
        <v>80</v>
      </c>
      <c r="F15" s="6">
        <f>(1.92+1.93+1.92)/3</f>
        <v>1.9233333333333331</v>
      </c>
      <c r="G15" s="6">
        <f>(3084+3100+391)/3</f>
        <v>2191.6666666666665</v>
      </c>
      <c r="H15" s="6">
        <f>(77.3+80.2+78)/3</f>
        <v>78.5</v>
      </c>
      <c r="I15" s="6">
        <v>32.700000000000003</v>
      </c>
      <c r="J15" s="6">
        <f>(41+39+36)/3</f>
        <v>38.666666666666664</v>
      </c>
      <c r="K15" s="2" t="s">
        <v>11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25">
      <c r="A16" s="2">
        <v>13</v>
      </c>
      <c r="B16" s="2">
        <v>5</v>
      </c>
      <c r="C16" s="2">
        <v>10</v>
      </c>
      <c r="D16" s="2">
        <v>75</v>
      </c>
      <c r="E16" s="2">
        <v>80</v>
      </c>
      <c r="F16" s="2">
        <f>(5.02+5.03+5)/3</f>
        <v>5.0166666666666666</v>
      </c>
      <c r="G16" s="2">
        <f>(3489+3488+3497)/3</f>
        <v>3491.3333333333335</v>
      </c>
      <c r="H16" s="2">
        <f>(8.4+8+8)/3</f>
        <v>8.1333333333333329</v>
      </c>
      <c r="I16" s="2">
        <f>(61.2+61.4+61.4)/3</f>
        <v>61.333333333333336</v>
      </c>
      <c r="J16" s="2">
        <f>(9+4+4)/3</f>
        <v>5.666666666666667</v>
      </c>
      <c r="K16" s="2" t="s">
        <v>11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>
        <v>12</v>
      </c>
      <c r="B17" s="2">
        <v>5</v>
      </c>
      <c r="C17" s="2">
        <v>10</v>
      </c>
      <c r="D17" s="2">
        <v>70</v>
      </c>
      <c r="E17" s="2">
        <v>75</v>
      </c>
      <c r="F17" s="2">
        <f>(4.42+4.41+4.4)/3</f>
        <v>4.41</v>
      </c>
      <c r="G17" s="2">
        <f>(2454+2446+2452)/3</f>
        <v>2450.6666666666665</v>
      </c>
      <c r="H17" s="2">
        <f>(16+10.6+14.2)/3</f>
        <v>13.6</v>
      </c>
      <c r="I17" s="2">
        <f t="shared" ref="I17:I19" si="2">61.5</f>
        <v>61.5</v>
      </c>
      <c r="J17" s="2">
        <f>(-114-104-100)/3</f>
        <v>-106</v>
      </c>
      <c r="K17" s="2" t="s">
        <v>11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>
        <f t="shared" ref="A18:A28" si="3">A17-1</f>
        <v>11</v>
      </c>
      <c r="B18" s="2">
        <v>5</v>
      </c>
      <c r="C18" s="2">
        <v>10</v>
      </c>
      <c r="D18" s="2">
        <v>65</v>
      </c>
      <c r="E18" s="2">
        <v>70</v>
      </c>
      <c r="F18" s="2">
        <f>(3.88+3.9+3.89)/3</f>
        <v>3.89</v>
      </c>
      <c r="G18" s="2">
        <f>(1094+1702+1647)/3</f>
        <v>1481</v>
      </c>
      <c r="H18" s="2">
        <f>(7.3+8.7+12.8)/3</f>
        <v>9.6</v>
      </c>
      <c r="I18" s="2">
        <f t="shared" si="2"/>
        <v>61.5</v>
      </c>
      <c r="J18" s="2">
        <f>(161+161+158)/3</f>
        <v>160</v>
      </c>
      <c r="K18" s="2" t="s">
        <v>11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>
        <f t="shared" si="3"/>
        <v>10</v>
      </c>
      <c r="B19" s="2">
        <v>5</v>
      </c>
      <c r="C19" s="2">
        <v>10</v>
      </c>
      <c r="D19" s="2">
        <f t="shared" ref="D19:E19" si="4">D18-5</f>
        <v>60</v>
      </c>
      <c r="E19" s="2">
        <f t="shared" si="4"/>
        <v>65</v>
      </c>
      <c r="F19" s="2">
        <f>(6.61)</f>
        <v>6.61</v>
      </c>
      <c r="G19" s="2">
        <f>(2216+2217+2218)/3</f>
        <v>2217</v>
      </c>
      <c r="H19" s="2">
        <f>(2.5+6.4+3.7)/3</f>
        <v>4.2</v>
      </c>
      <c r="I19" s="2">
        <f t="shared" si="2"/>
        <v>61.5</v>
      </c>
      <c r="J19" s="2">
        <v>39</v>
      </c>
      <c r="K19" s="2" t="s">
        <v>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>
        <f t="shared" si="3"/>
        <v>9</v>
      </c>
      <c r="B20" s="2">
        <v>5</v>
      </c>
      <c r="C20" s="2">
        <v>10</v>
      </c>
      <c r="D20" s="2">
        <f t="shared" ref="D20:E20" si="5">D19-5</f>
        <v>55</v>
      </c>
      <c r="E20" s="2">
        <f t="shared" si="5"/>
        <v>60</v>
      </c>
      <c r="F20" s="2">
        <f>(9.69+9.7+9.7)/3</f>
        <v>9.6966666666666672</v>
      </c>
      <c r="G20" s="2">
        <f>(2438+2441+2442)/3</f>
        <v>2440.3333333333335</v>
      </c>
      <c r="H20" s="2">
        <f>(3.3+2.8+3.5)/3</f>
        <v>3.1999999999999997</v>
      </c>
      <c r="I20" s="2">
        <v>61.5</v>
      </c>
      <c r="J20" s="2">
        <v>0</v>
      </c>
      <c r="K20" s="2" t="s">
        <v>11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>
        <f t="shared" si="3"/>
        <v>8</v>
      </c>
      <c r="B21" s="2">
        <v>5</v>
      </c>
      <c r="C21" s="2">
        <v>10</v>
      </c>
      <c r="D21" s="2">
        <f t="shared" ref="D21:E21" si="6">D20-5</f>
        <v>50</v>
      </c>
      <c r="E21" s="2">
        <f t="shared" si="6"/>
        <v>55</v>
      </c>
      <c r="F21" s="2">
        <f>(2.57+2.56+2.57)/3</f>
        <v>2.5666666666666664</v>
      </c>
      <c r="G21" s="2">
        <f>(2839+2832+2842)/3</f>
        <v>2837.6666666666665</v>
      </c>
      <c r="H21" s="2">
        <f>(1.7+3+4)/3</f>
        <v>2.9</v>
      </c>
      <c r="I21" s="2">
        <f t="shared" ref="I21:I23" si="7">10.2</f>
        <v>10.199999999999999</v>
      </c>
      <c r="J21" s="2">
        <f>(-12-14-14)/3</f>
        <v>-13.333333333333334</v>
      </c>
      <c r="K21" s="2" t="s">
        <v>11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>
        <f t="shared" si="3"/>
        <v>7</v>
      </c>
      <c r="B22" s="2">
        <v>5</v>
      </c>
      <c r="C22" s="2">
        <v>10</v>
      </c>
      <c r="D22" s="2">
        <f t="shared" ref="D22:E22" si="8">D21-5</f>
        <v>45</v>
      </c>
      <c r="E22" s="2">
        <f t="shared" si="8"/>
        <v>50</v>
      </c>
      <c r="F22" s="2">
        <f>(4.64+4.46+4.53)/3</f>
        <v>4.543333333333333</v>
      </c>
      <c r="G22" s="2">
        <f>(3588+3444+3502)/3</f>
        <v>3511.3333333333335</v>
      </c>
      <c r="H22" s="2">
        <f>(14.2+11+10.7)/3</f>
        <v>11.966666666666667</v>
      </c>
      <c r="I22" s="2">
        <f t="shared" si="7"/>
        <v>10.199999999999999</v>
      </c>
      <c r="J22" s="2">
        <f>(-58-58-56)/3</f>
        <v>-57.333333333333336</v>
      </c>
      <c r="K22" s="2" t="s">
        <v>11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>
        <f t="shared" si="3"/>
        <v>6</v>
      </c>
      <c r="B23" s="2">
        <v>5</v>
      </c>
      <c r="C23" s="2">
        <v>10</v>
      </c>
      <c r="D23" s="2">
        <f t="shared" ref="D23:E23" si="9">D22-5</f>
        <v>40</v>
      </c>
      <c r="E23" s="2">
        <f t="shared" si="9"/>
        <v>45</v>
      </c>
      <c r="F23" s="2">
        <f>(5.64+5.64+5.65)/3</f>
        <v>5.6433333333333335</v>
      </c>
      <c r="G23" s="2">
        <f>(2905+2906+2913)/3</f>
        <v>2908</v>
      </c>
      <c r="H23" s="2">
        <f>(2.6+3.5+1.4)/3</f>
        <v>2.5</v>
      </c>
      <c r="I23" s="2">
        <f t="shared" si="7"/>
        <v>10.199999999999999</v>
      </c>
      <c r="J23" s="2">
        <f>(-29-29-31)/3</f>
        <v>-29.666666666666668</v>
      </c>
      <c r="K23" s="2" t="s">
        <v>11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>
        <f t="shared" si="3"/>
        <v>5</v>
      </c>
      <c r="B24" s="2">
        <v>5</v>
      </c>
      <c r="C24" s="2">
        <v>10</v>
      </c>
      <c r="D24" s="2">
        <f t="shared" ref="D24:E24" si="10">D23-5</f>
        <v>35</v>
      </c>
      <c r="E24" s="2">
        <f t="shared" si="10"/>
        <v>40</v>
      </c>
      <c r="F24" s="2">
        <f>(7+6.93+6.95)/3</f>
        <v>6.96</v>
      </c>
      <c r="G24" s="2">
        <f>(2257+2259+2258)/3</f>
        <v>2258</v>
      </c>
      <c r="H24" s="2">
        <f>(3.7+2.4+0.7)/3</f>
        <v>2.2666666666666666</v>
      </c>
      <c r="I24" s="2">
        <f>(10.2+10.1+10.1)/3</f>
        <v>10.133333333333333</v>
      </c>
      <c r="J24" s="2">
        <f>(-273-273-270)/3</f>
        <v>-272</v>
      </c>
      <c r="K24" s="2" t="s">
        <v>11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>
        <f t="shared" si="3"/>
        <v>4</v>
      </c>
      <c r="B25" s="2">
        <v>5</v>
      </c>
      <c r="C25" s="2">
        <v>10</v>
      </c>
      <c r="D25" s="2">
        <f t="shared" ref="D25:E25" si="11">D24-5</f>
        <v>30</v>
      </c>
      <c r="E25" s="2">
        <f t="shared" si="11"/>
        <v>35</v>
      </c>
      <c r="F25" s="2">
        <f>(10.74+10.73+10.74)/3</f>
        <v>10.736666666666666</v>
      </c>
      <c r="G25" s="2">
        <f>(1981+1979+1985)/3</f>
        <v>1981.6666666666667</v>
      </c>
      <c r="H25" s="2">
        <f>(4.4+3.2+0.7)/3</f>
        <v>2.7666666666666671</v>
      </c>
      <c r="I25" s="2">
        <f>(10.2+10.2+10.1)/3</f>
        <v>10.166666666666666</v>
      </c>
      <c r="J25" s="2">
        <f>31</f>
        <v>31</v>
      </c>
      <c r="K25" s="2" t="s">
        <v>11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>
        <f t="shared" si="3"/>
        <v>3</v>
      </c>
      <c r="B26" s="2">
        <v>5</v>
      </c>
      <c r="C26" s="2">
        <v>10</v>
      </c>
      <c r="D26" s="2">
        <f t="shared" ref="D26:E26" si="12">D25-5</f>
        <v>25</v>
      </c>
      <c r="E26" s="2">
        <f t="shared" si="12"/>
        <v>30</v>
      </c>
      <c r="F26" s="2">
        <f>(27.08+27.08+27.07)/3</f>
        <v>27.076666666666664</v>
      </c>
      <c r="G26" s="2">
        <f>(2494+2493+2493)/3</f>
        <v>2493.3333333333335</v>
      </c>
      <c r="H26" s="2">
        <f>(1+1+1.4)/3</f>
        <v>1.1333333333333333</v>
      </c>
      <c r="I26" s="2">
        <f>10.2</f>
        <v>10.199999999999999</v>
      </c>
      <c r="J26" s="2">
        <f>(151+156+161)/3</f>
        <v>156</v>
      </c>
      <c r="K26" s="2" t="s">
        <v>11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>
        <f t="shared" si="3"/>
        <v>2</v>
      </c>
      <c r="B27" s="2">
        <v>5</v>
      </c>
      <c r="C27" s="2">
        <v>10</v>
      </c>
      <c r="D27" s="2">
        <f t="shared" ref="D27:E27" si="13">D26-5</f>
        <v>20</v>
      </c>
      <c r="E27" s="2">
        <f t="shared" si="13"/>
        <v>25</v>
      </c>
      <c r="F27" s="2">
        <f>(77.33+77.31+77.3)/3</f>
        <v>77.313333333333333</v>
      </c>
      <c r="G27" s="2">
        <f>(2841+2840+2840)/3</f>
        <v>2840.3333333333335</v>
      </c>
      <c r="H27" s="2">
        <f>(5.6+6.1+6)/3</f>
        <v>5.8999999999999995</v>
      </c>
      <c r="I27" s="2">
        <v>10.199999999999999</v>
      </c>
      <c r="J27" s="2">
        <v>114</v>
      </c>
      <c r="K27" s="2" t="s">
        <v>11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6">
        <f t="shared" si="3"/>
        <v>1</v>
      </c>
      <c r="B28" s="6">
        <v>5</v>
      </c>
      <c r="C28" s="6">
        <v>10</v>
      </c>
      <c r="D28" s="6">
        <f t="shared" ref="D28:E28" si="14">D27-5</f>
        <v>15</v>
      </c>
      <c r="E28" s="6">
        <f t="shared" si="14"/>
        <v>20</v>
      </c>
      <c r="F28" s="6">
        <f>(465.41+465.62+465.37)/3</f>
        <v>465.4666666666667</v>
      </c>
      <c r="G28" s="6">
        <f>(4275+4272+4269)/3</f>
        <v>4272</v>
      </c>
      <c r="H28" s="6">
        <f>(8.8+8.7+3.5)/3</f>
        <v>7</v>
      </c>
      <c r="I28" s="6">
        <v>10.199999999999999</v>
      </c>
      <c r="J28" s="6">
        <f>(-3-117-92)/3</f>
        <v>-70.666666666666671</v>
      </c>
      <c r="K28" s="2" t="s">
        <v>11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25">
      <c r="A29" s="2">
        <v>1</v>
      </c>
      <c r="B29" s="2">
        <v>10</v>
      </c>
      <c r="C29" s="2">
        <v>15</v>
      </c>
      <c r="D29" s="2">
        <v>20</v>
      </c>
      <c r="E29" s="2">
        <v>25</v>
      </c>
      <c r="F29" s="2">
        <f>(323.92+324.85+324.08)/3</f>
        <v>324.2833333333333</v>
      </c>
      <c r="G29" s="2">
        <f>(3346+3348+3348)/3</f>
        <v>3347.3333333333335</v>
      </c>
      <c r="H29" s="2">
        <f>2.8</f>
        <v>2.8</v>
      </c>
      <c r="I29" s="2">
        <v>9.1</v>
      </c>
      <c r="J29" s="2">
        <f>(158+134+129)/3</f>
        <v>140.33333333333334</v>
      </c>
      <c r="K29" s="2" t="s">
        <v>11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>
        <v>2</v>
      </c>
      <c r="B30" s="2">
        <v>10</v>
      </c>
      <c r="C30" s="2">
        <v>15</v>
      </c>
      <c r="D30" s="2">
        <v>25</v>
      </c>
      <c r="E30" s="2">
        <v>30</v>
      </c>
      <c r="F30" s="2">
        <f>(68.18+68.17+68.16)/3</f>
        <v>68.17</v>
      </c>
      <c r="G30" s="2">
        <f>(2817+2817+2816)/3</f>
        <v>2816.6666666666665</v>
      </c>
      <c r="H30" s="2">
        <f>(2.8+2.6+1.7)/3</f>
        <v>2.3666666666666667</v>
      </c>
      <c r="I30" s="2">
        <v>9.1</v>
      </c>
      <c r="J30" s="2">
        <f>(219+222+224)/3</f>
        <v>221.66666666666666</v>
      </c>
      <c r="K30" s="2" t="s">
        <v>11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>
        <v>3</v>
      </c>
      <c r="B31" s="2">
        <v>10</v>
      </c>
      <c r="C31" s="2">
        <v>15</v>
      </c>
      <c r="D31" s="2">
        <v>30</v>
      </c>
      <c r="E31" s="2">
        <v>35</v>
      </c>
      <c r="F31" s="2">
        <f>21.8</f>
        <v>21.8</v>
      </c>
      <c r="G31" s="2">
        <f>(2252+2251+2252)/3</f>
        <v>2251.6666666666665</v>
      </c>
      <c r="H31" s="2">
        <f>(2.6+2.3+2.2)/3</f>
        <v>2.3666666666666667</v>
      </c>
      <c r="I31" s="2">
        <v>9.1</v>
      </c>
      <c r="J31" s="2">
        <f>21</f>
        <v>21</v>
      </c>
      <c r="K31" s="2" t="s">
        <v>11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>
        <v>4</v>
      </c>
      <c r="B32" s="2">
        <v>10</v>
      </c>
      <c r="C32" s="2">
        <v>15</v>
      </c>
      <c r="D32" s="2">
        <v>35</v>
      </c>
      <c r="E32" s="2">
        <v>40</v>
      </c>
      <c r="F32" s="2">
        <f>(12.75+12.74+12.74)/3</f>
        <v>12.743333333333334</v>
      </c>
      <c r="G32" s="2">
        <f>(2634+2633+2631)/3</f>
        <v>2632.6666666666665</v>
      </c>
      <c r="H32" s="2">
        <f>(3.2+2.8+3.3)/3</f>
        <v>3.1</v>
      </c>
      <c r="I32" s="2">
        <f>9.1</f>
        <v>9.1</v>
      </c>
      <c r="J32" s="2">
        <v>-263</v>
      </c>
      <c r="K32" s="2" t="s">
        <v>11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>
        <v>5</v>
      </c>
      <c r="B33" s="2">
        <v>10</v>
      </c>
      <c r="C33" s="2">
        <v>15</v>
      </c>
      <c r="D33" s="2">
        <v>40</v>
      </c>
      <c r="E33" s="2">
        <v>45</v>
      </c>
      <c r="F33" s="2">
        <f>(9.78+9.8+9.79)/3</f>
        <v>9.7899999999999991</v>
      </c>
      <c r="G33" s="2">
        <f>(3536+3542+3538)/3</f>
        <v>3538.6666666666665</v>
      </c>
      <c r="H33" s="2">
        <f>(6.8+6.8+6.2)/3</f>
        <v>6.6000000000000005</v>
      </c>
      <c r="I33" s="2">
        <v>9.1</v>
      </c>
      <c r="J33" s="2">
        <v>-48</v>
      </c>
      <c r="K33" s="2" t="s">
        <v>11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>
        <v>6</v>
      </c>
      <c r="B34" s="2">
        <v>10</v>
      </c>
      <c r="C34" s="2">
        <v>15</v>
      </c>
      <c r="D34" s="2">
        <v>45</v>
      </c>
      <c r="E34" s="2">
        <v>50</v>
      </c>
      <c r="F34" s="2">
        <f>7.93</f>
        <v>7.93</v>
      </c>
      <c r="G34" s="2">
        <f>(4585+4588+4587)/3</f>
        <v>4586.666666666667</v>
      </c>
      <c r="H34" s="2">
        <f>(5.7+10+5.1)/3</f>
        <v>6.9333333333333327</v>
      </c>
      <c r="I34" s="2">
        <v>9.1</v>
      </c>
      <c r="J34" s="2">
        <v>-17</v>
      </c>
      <c r="K34" s="2" t="s">
        <v>11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>
        <v>7</v>
      </c>
      <c r="B35" s="2">
        <v>10</v>
      </c>
      <c r="C35" s="2">
        <v>15</v>
      </c>
      <c r="D35" s="2">
        <v>50</v>
      </c>
      <c r="E35" s="2">
        <v>55</v>
      </c>
      <c r="F35" s="2">
        <v>4.24</v>
      </c>
      <c r="G35" s="2">
        <v>3679</v>
      </c>
      <c r="H35" s="2">
        <v>8</v>
      </c>
      <c r="I35" s="2">
        <v>9.1</v>
      </c>
      <c r="J35" s="2">
        <v>-48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>
        <v>8</v>
      </c>
      <c r="B36" s="2">
        <v>10</v>
      </c>
      <c r="C36" s="2">
        <v>15</v>
      </c>
      <c r="D36" s="2">
        <v>55</v>
      </c>
      <c r="E36" s="2">
        <v>60</v>
      </c>
      <c r="F36" s="2">
        <f>14.49</f>
        <v>14.49</v>
      </c>
      <c r="G36" s="2">
        <v>3035</v>
      </c>
      <c r="H36" s="2">
        <v>11.1</v>
      </c>
      <c r="I36" s="2">
        <v>53.7</v>
      </c>
      <c r="J36" s="2">
        <v>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>
        <v>9</v>
      </c>
      <c r="B37" s="2">
        <v>10</v>
      </c>
      <c r="C37" s="2">
        <v>15</v>
      </c>
      <c r="D37" s="2">
        <v>60</v>
      </c>
      <c r="E37" s="2">
        <v>65</v>
      </c>
      <c r="F37" s="2">
        <v>9.34</v>
      </c>
      <c r="G37" s="2">
        <v>2690</v>
      </c>
      <c r="H37" s="2">
        <v>11.4</v>
      </c>
      <c r="I37" s="2">
        <v>53.7</v>
      </c>
      <c r="J37" s="2">
        <v>41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>
        <v>10</v>
      </c>
      <c r="B38" s="2">
        <v>10</v>
      </c>
      <c r="C38" s="2">
        <v>15</v>
      </c>
      <c r="D38" s="2">
        <v>65</v>
      </c>
      <c r="E38" s="2">
        <v>70</v>
      </c>
      <c r="F38" s="2">
        <v>5.19</v>
      </c>
      <c r="G38" s="2">
        <v>1996</v>
      </c>
      <c r="H38" s="2">
        <v>13.6</v>
      </c>
      <c r="I38" s="2">
        <v>53.7</v>
      </c>
      <c r="J38" s="2">
        <v>109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>
        <v>11</v>
      </c>
      <c r="B39" s="2">
        <v>10</v>
      </c>
      <c r="C39" s="2">
        <v>15</v>
      </c>
      <c r="D39" s="2">
        <f t="shared" ref="D39:E39" si="15">D38+5</f>
        <v>70</v>
      </c>
      <c r="E39" s="2">
        <f t="shared" si="15"/>
        <v>75</v>
      </c>
      <c r="F39" s="2">
        <v>5.79</v>
      </c>
      <c r="G39" s="2">
        <v>2893</v>
      </c>
      <c r="H39" s="2">
        <v>14.6</v>
      </c>
      <c r="I39" s="2">
        <v>53.7</v>
      </c>
      <c r="J39" s="2">
        <v>-9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6">
        <v>12</v>
      </c>
      <c r="B40" s="6">
        <v>10</v>
      </c>
      <c r="C40" s="6">
        <v>15</v>
      </c>
      <c r="D40" s="6">
        <f t="shared" ref="D40:E40" si="16">D39+5</f>
        <v>75</v>
      </c>
      <c r="E40" s="6">
        <f t="shared" si="16"/>
        <v>80</v>
      </c>
      <c r="F40" s="6">
        <f>(6.6+6.61)/2</f>
        <v>6.6050000000000004</v>
      </c>
      <c r="G40" s="6">
        <f>(4199+4207)/2</f>
        <v>4203</v>
      </c>
      <c r="H40" s="6">
        <f>(27.1+22)/2</f>
        <v>24.55</v>
      </c>
      <c r="I40" s="6">
        <f>(53.7+53.6)/2</f>
        <v>53.650000000000006</v>
      </c>
      <c r="J40" s="6">
        <f>-75</f>
        <v>-75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25">
      <c r="A41" s="2">
        <v>11</v>
      </c>
      <c r="B41" s="2">
        <v>15</v>
      </c>
      <c r="C41" s="2">
        <v>20</v>
      </c>
      <c r="D41" s="2">
        <v>75</v>
      </c>
      <c r="E41" s="2">
        <v>80</v>
      </c>
      <c r="F41" s="2">
        <f>9.5</f>
        <v>9.5</v>
      </c>
      <c r="G41" s="2">
        <v>5284</v>
      </c>
      <c r="H41" s="2">
        <v>2</v>
      </c>
      <c r="I41" s="2">
        <v>48.3</v>
      </c>
      <c r="J41" s="2">
        <v>-80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>
        <v>10</v>
      </c>
      <c r="B42" s="2">
        <v>15</v>
      </c>
      <c r="C42" s="2">
        <v>20</v>
      </c>
      <c r="D42" s="2">
        <v>70</v>
      </c>
      <c r="E42" s="2">
        <v>75</v>
      </c>
      <c r="F42" s="2">
        <f>8.61</f>
        <v>8.61</v>
      </c>
      <c r="G42" s="2">
        <v>3681</v>
      </c>
      <c r="H42" s="2">
        <v>4.2</v>
      </c>
      <c r="I42" s="2">
        <v>48.3</v>
      </c>
      <c r="J42" s="2"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>
        <v>9</v>
      </c>
      <c r="B43" s="2">
        <v>15</v>
      </c>
      <c r="C43" s="2">
        <v>20</v>
      </c>
      <c r="D43" s="2">
        <v>65</v>
      </c>
      <c r="E43" s="2">
        <v>70</v>
      </c>
      <c r="F43" s="2">
        <v>7.75</v>
      </c>
      <c r="G43" s="2">
        <v>2484</v>
      </c>
      <c r="H43" s="2">
        <v>4.7</v>
      </c>
      <c r="I43" s="2">
        <v>48.3</v>
      </c>
      <c r="J43" s="2">
        <v>104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>
        <v>8</v>
      </c>
      <c r="B44" s="2">
        <v>15</v>
      </c>
      <c r="C44" s="2">
        <v>20</v>
      </c>
      <c r="D44" s="2">
        <f t="shared" ref="D44:E44" si="17">D43-5</f>
        <v>60</v>
      </c>
      <c r="E44" s="2">
        <f t="shared" si="17"/>
        <v>65</v>
      </c>
      <c r="F44" s="2">
        <v>2.39</v>
      </c>
      <c r="G44" s="2">
        <v>3191</v>
      </c>
      <c r="H44" s="2">
        <v>4.4000000000000004</v>
      </c>
      <c r="I44" s="2">
        <v>8.4</v>
      </c>
      <c r="J44" s="2">
        <v>41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>
        <v>7</v>
      </c>
      <c r="B45" s="2">
        <v>15</v>
      </c>
      <c r="C45" s="2">
        <v>20</v>
      </c>
      <c r="D45" s="2">
        <f t="shared" ref="D45:E45" si="18">D44-5</f>
        <v>55</v>
      </c>
      <c r="E45" s="2">
        <f t="shared" si="18"/>
        <v>60</v>
      </c>
      <c r="F45" s="2">
        <v>3.79</v>
      </c>
      <c r="G45" s="2">
        <v>3541</v>
      </c>
      <c r="H45" s="2">
        <v>0</v>
      </c>
      <c r="I45" s="2">
        <v>8.4</v>
      </c>
      <c r="J45" s="2">
        <v>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>
        <v>6</v>
      </c>
      <c r="B46" s="2">
        <v>15</v>
      </c>
      <c r="C46" s="2">
        <v>20</v>
      </c>
      <c r="D46" s="2">
        <f t="shared" ref="D46:E46" si="19">D45-5</f>
        <v>50</v>
      </c>
      <c r="E46" s="2">
        <f t="shared" si="19"/>
        <v>55</v>
      </c>
      <c r="F46" s="2">
        <f>6.74</f>
        <v>6.74</v>
      </c>
      <c r="G46" s="2">
        <v>4200</v>
      </c>
      <c r="H46" s="2">
        <v>2.8</v>
      </c>
      <c r="I46" s="2">
        <v>8.4</v>
      </c>
      <c r="J46" s="2">
        <v>-58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>
        <v>5</v>
      </c>
      <c r="B47" s="2">
        <v>15</v>
      </c>
      <c r="C47" s="2">
        <v>20</v>
      </c>
      <c r="D47" s="2">
        <f t="shared" ref="D47:E47" si="20">D46-5</f>
        <v>45</v>
      </c>
      <c r="E47" s="2">
        <f t="shared" si="20"/>
        <v>50</v>
      </c>
      <c r="F47" s="2">
        <v>12.89</v>
      </c>
      <c r="G47" s="2">
        <v>5020</v>
      </c>
      <c r="H47" s="2">
        <v>10.4</v>
      </c>
      <c r="I47" s="2">
        <v>8.4</v>
      </c>
      <c r="J47" s="2">
        <v>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>
        <v>4</v>
      </c>
      <c r="B48" s="2">
        <v>15</v>
      </c>
      <c r="C48" s="2">
        <v>20</v>
      </c>
      <c r="D48" s="2">
        <f t="shared" ref="D48:E48" si="21">D47-5</f>
        <v>40</v>
      </c>
      <c r="E48" s="2">
        <f t="shared" si="21"/>
        <v>45</v>
      </c>
      <c r="F48" s="2">
        <v>16.53</v>
      </c>
      <c r="G48" s="2">
        <v>3678</v>
      </c>
      <c r="H48" s="2">
        <v>0</v>
      </c>
      <c r="I48" s="2">
        <v>8.4</v>
      </c>
      <c r="J48" s="2">
        <v>-75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>
        <v>3</v>
      </c>
      <c r="B49" s="2">
        <v>15</v>
      </c>
      <c r="C49" s="2">
        <v>20</v>
      </c>
      <c r="D49" s="2">
        <f t="shared" ref="D49:E49" si="22">D48-5</f>
        <v>35</v>
      </c>
      <c r="E49" s="2">
        <f t="shared" si="22"/>
        <v>40</v>
      </c>
      <c r="F49" s="2">
        <v>22.91</v>
      </c>
      <c r="G49" s="2">
        <v>2549</v>
      </c>
      <c r="H49" s="2">
        <v>1.4</v>
      </c>
      <c r="I49" s="2">
        <v>8.4</v>
      </c>
      <c r="J49" s="2">
        <v>-263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>
        <v>2</v>
      </c>
      <c r="B50" s="2">
        <v>15</v>
      </c>
      <c r="C50" s="2">
        <v>20</v>
      </c>
      <c r="D50" s="2">
        <f t="shared" ref="D50:E50" si="23">D49-5</f>
        <v>30</v>
      </c>
      <c r="E50" s="2">
        <f t="shared" si="23"/>
        <v>35</v>
      </c>
      <c r="F50" s="2">
        <v>47.36</v>
      </c>
      <c r="G50" s="2">
        <v>2107</v>
      </c>
      <c r="H50" s="2">
        <v>1</v>
      </c>
      <c r="I50" s="2">
        <v>8.4</v>
      </c>
      <c r="J50" s="2">
        <v>19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6">
        <v>1</v>
      </c>
      <c r="B51" s="6">
        <v>15</v>
      </c>
      <c r="C51" s="6">
        <v>20</v>
      </c>
      <c r="D51" s="6">
        <f t="shared" ref="D51:E51" si="24">D50-5</f>
        <v>25</v>
      </c>
      <c r="E51" s="6">
        <f t="shared" si="24"/>
        <v>30</v>
      </c>
      <c r="F51" s="6">
        <v>233.6</v>
      </c>
      <c r="G51" s="6">
        <v>2594</v>
      </c>
      <c r="H51" s="6">
        <v>1</v>
      </c>
      <c r="I51" s="6">
        <v>8.4</v>
      </c>
      <c r="J51" s="6">
        <v>295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25">
      <c r="A52" s="2">
        <v>1</v>
      </c>
      <c r="B52" s="2">
        <v>20</v>
      </c>
      <c r="C52" s="2">
        <v>25</v>
      </c>
      <c r="D52" s="2">
        <v>30</v>
      </c>
      <c r="E52" s="2">
        <v>35</v>
      </c>
      <c r="F52" s="2">
        <v>226.06</v>
      </c>
      <c r="G52" s="2">
        <v>2256</v>
      </c>
      <c r="H52" s="2">
        <v>2.2999999999999998</v>
      </c>
      <c r="I52" s="2">
        <v>9.4</v>
      </c>
      <c r="J52" s="2">
        <v>19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>
        <v>2</v>
      </c>
      <c r="B53" s="2">
        <v>20</v>
      </c>
      <c r="C53" s="2">
        <v>25</v>
      </c>
      <c r="D53" s="2">
        <v>35</v>
      </c>
      <c r="E53" s="2">
        <v>40</v>
      </c>
      <c r="F53" s="2">
        <v>58.72</v>
      </c>
      <c r="G53" s="2">
        <v>2344</v>
      </c>
      <c r="H53" s="2">
        <v>3.2</v>
      </c>
      <c r="I53" s="2">
        <v>9.4</v>
      </c>
      <c r="J53" s="2">
        <v>265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>
        <v>3</v>
      </c>
      <c r="B54" s="2">
        <v>20</v>
      </c>
      <c r="C54" s="2">
        <v>25</v>
      </c>
      <c r="D54" s="2">
        <v>40</v>
      </c>
      <c r="E54" s="2">
        <v>45</v>
      </c>
      <c r="F54" s="2">
        <v>32.76</v>
      </c>
      <c r="G54" s="2">
        <v>3260</v>
      </c>
      <c r="H54" s="2">
        <v>1.7</v>
      </c>
      <c r="I54" s="2">
        <v>9.4</v>
      </c>
      <c r="J54" s="2">
        <v>-82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>
        <v>4</v>
      </c>
      <c r="B55" s="2">
        <v>20</v>
      </c>
      <c r="C55" s="2">
        <v>25</v>
      </c>
      <c r="D55" s="2">
        <v>45</v>
      </c>
      <c r="E55" s="2">
        <v>50</v>
      </c>
      <c r="F55" s="2">
        <v>24.14</v>
      </c>
      <c r="G55" s="2">
        <v>4818</v>
      </c>
      <c r="H55" s="2">
        <v>5.3</v>
      </c>
      <c r="I55" s="2">
        <v>9.4</v>
      </c>
      <c r="J55" s="2">
        <v>12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>
        <v>5</v>
      </c>
      <c r="B56" s="2">
        <v>20</v>
      </c>
      <c r="C56" s="2">
        <v>25</v>
      </c>
      <c r="D56" s="2">
        <v>50</v>
      </c>
      <c r="E56" s="2">
        <v>55</v>
      </c>
      <c r="F56" s="2">
        <v>11.59</v>
      </c>
      <c r="G56" s="2">
        <v>4050</v>
      </c>
      <c r="H56" s="2">
        <v>6.5</v>
      </c>
      <c r="I56" s="2">
        <v>9.4</v>
      </c>
      <c r="J56" s="2">
        <v>-65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>
        <v>6</v>
      </c>
      <c r="B57" s="2">
        <v>20</v>
      </c>
      <c r="C57" s="2">
        <v>25</v>
      </c>
      <c r="D57" s="2">
        <v>55</v>
      </c>
      <c r="E57" s="2">
        <v>60</v>
      </c>
      <c r="F57" s="2">
        <v>5.57</v>
      </c>
      <c r="G57" s="2">
        <v>3115</v>
      </c>
      <c r="H57" s="2">
        <v>4.9000000000000004</v>
      </c>
      <c r="I57" s="2">
        <v>9.4</v>
      </c>
      <c r="J57" s="2">
        <v>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>
        <v>7</v>
      </c>
      <c r="B58" s="2">
        <v>20</v>
      </c>
      <c r="C58" s="2">
        <v>25</v>
      </c>
      <c r="D58" s="2">
        <v>60</v>
      </c>
      <c r="E58" s="2">
        <v>65</v>
      </c>
      <c r="F58" s="2">
        <v>3.26</v>
      </c>
      <c r="G58" s="2">
        <v>2758</v>
      </c>
      <c r="H58" s="2">
        <v>3.2</v>
      </c>
      <c r="I58" s="2">
        <v>9.4</v>
      </c>
      <c r="J58" s="2">
        <v>39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>
        <v>8</v>
      </c>
      <c r="B59" s="2">
        <v>20</v>
      </c>
      <c r="C59" s="2">
        <v>25</v>
      </c>
      <c r="D59" s="2">
        <v>65</v>
      </c>
      <c r="E59" s="2">
        <v>70</v>
      </c>
      <c r="F59" s="2">
        <v>10.5</v>
      </c>
      <c r="G59" s="2">
        <v>2106</v>
      </c>
      <c r="H59" s="2">
        <v>0</v>
      </c>
      <c r="I59" s="2">
        <v>56.1</v>
      </c>
      <c r="J59" s="2">
        <v>97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>
        <v>9</v>
      </c>
      <c r="B60" s="2">
        <v>20</v>
      </c>
      <c r="C60" s="2">
        <v>25</v>
      </c>
      <c r="D60" s="2">
        <f t="shared" ref="D60:E60" si="25">D59+5</f>
        <v>70</v>
      </c>
      <c r="E60" s="2">
        <f t="shared" si="25"/>
        <v>75</v>
      </c>
      <c r="F60" s="2">
        <v>10.86</v>
      </c>
      <c r="G60" s="2">
        <v>2997</v>
      </c>
      <c r="H60" s="2">
        <v>1.4</v>
      </c>
      <c r="I60" s="2">
        <v>56.1</v>
      </c>
      <c r="J60" s="2">
        <v>19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6">
        <v>10</v>
      </c>
      <c r="B61" s="6">
        <v>20</v>
      </c>
      <c r="C61" s="6">
        <v>25</v>
      </c>
      <c r="D61" s="6">
        <f t="shared" ref="D61:E61" si="26">D60+5</f>
        <v>75</v>
      </c>
      <c r="E61" s="6">
        <f t="shared" si="26"/>
        <v>80</v>
      </c>
      <c r="F61" s="6">
        <v>11.67</v>
      </c>
      <c r="G61" s="6">
        <v>4293</v>
      </c>
      <c r="H61" s="6">
        <v>2.8</v>
      </c>
      <c r="I61" s="6">
        <v>56.1</v>
      </c>
      <c r="J61" s="6">
        <v>-97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25">
      <c r="A62" s="2">
        <v>9</v>
      </c>
      <c r="B62" s="2">
        <v>25</v>
      </c>
      <c r="C62" s="2">
        <v>30</v>
      </c>
      <c r="D62" s="2">
        <v>75</v>
      </c>
      <c r="E62" s="2">
        <v>80</v>
      </c>
      <c r="F62" s="2">
        <v>2.69</v>
      </c>
      <c r="G62" s="2">
        <v>3616</v>
      </c>
      <c r="H62" s="2">
        <v>9.1999999999999993</v>
      </c>
      <c r="I62" s="2">
        <v>11.5</v>
      </c>
      <c r="J62" s="2">
        <v>-97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>
        <v>8</v>
      </c>
      <c r="B63" s="2">
        <v>25</v>
      </c>
      <c r="C63" s="2">
        <v>30</v>
      </c>
      <c r="D63" s="2">
        <v>70</v>
      </c>
      <c r="E63" s="2">
        <v>75</v>
      </c>
      <c r="F63" s="2">
        <v>6.62</v>
      </c>
      <c r="G63" s="2">
        <v>2452</v>
      </c>
      <c r="H63" s="2">
        <v>6.6</v>
      </c>
      <c r="I63" s="2">
        <v>30.4</v>
      </c>
      <c r="J63" s="2">
        <v>21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>
        <v>7</v>
      </c>
      <c r="B64" s="2">
        <v>25</v>
      </c>
      <c r="C64" s="2">
        <v>30</v>
      </c>
      <c r="D64" s="2">
        <v>65</v>
      </c>
      <c r="E64" s="2">
        <v>70</v>
      </c>
      <c r="F64" s="2">
        <v>2.4900000000000002</v>
      </c>
      <c r="G64" s="2">
        <v>1702</v>
      </c>
      <c r="H64" s="2">
        <v>2.4</v>
      </c>
      <c r="I64" s="2">
        <v>11.5</v>
      </c>
      <c r="J64" s="2">
        <v>95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>
        <v>6</v>
      </c>
      <c r="B65" s="2">
        <v>25</v>
      </c>
      <c r="C65" s="2">
        <v>30</v>
      </c>
      <c r="D65" s="2">
        <v>60</v>
      </c>
      <c r="E65" s="2">
        <v>65</v>
      </c>
      <c r="F65" s="2">
        <v>4.92</v>
      </c>
      <c r="G65" s="2">
        <v>2241</v>
      </c>
      <c r="H65" s="2">
        <v>4.4000000000000004</v>
      </c>
      <c r="I65" s="2">
        <v>11.5</v>
      </c>
      <c r="J65" s="2">
        <v>41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>
        <v>5</v>
      </c>
      <c r="B66" s="2">
        <v>25</v>
      </c>
      <c r="C66" s="2">
        <v>30</v>
      </c>
      <c r="D66" s="2">
        <v>55</v>
      </c>
      <c r="E66" s="2">
        <v>60</v>
      </c>
      <c r="F66" s="2">
        <v>8.99</v>
      </c>
      <c r="G66" s="2">
        <v>2560</v>
      </c>
      <c r="H66" s="2">
        <v>2.4</v>
      </c>
      <c r="I66" s="2">
        <v>11.5</v>
      </c>
      <c r="J66" s="2">
        <v>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>
        <v>4</v>
      </c>
      <c r="B67" s="2">
        <v>25</v>
      </c>
      <c r="C67" s="2">
        <v>30</v>
      </c>
      <c r="D67" s="2">
        <v>50</v>
      </c>
      <c r="E67" s="2">
        <v>55</v>
      </c>
      <c r="F67" s="2">
        <v>20.57</v>
      </c>
      <c r="G67" s="2">
        <v>3349</v>
      </c>
      <c r="H67" s="2">
        <v>3.5</v>
      </c>
      <c r="I67" s="2">
        <v>11.5</v>
      </c>
      <c r="J67" s="2">
        <v>-73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>
        <v>3</v>
      </c>
      <c r="B68" s="2">
        <v>25</v>
      </c>
      <c r="C68" s="2">
        <v>30</v>
      </c>
      <c r="D68" s="2">
        <v>45</v>
      </c>
      <c r="E68" s="2">
        <v>50</v>
      </c>
      <c r="F68" s="2">
        <v>46.89</v>
      </c>
      <c r="G68" s="2">
        <v>3813</v>
      </c>
      <c r="H68" s="2">
        <v>1.4</v>
      </c>
      <c r="I68" s="2">
        <v>11.5</v>
      </c>
      <c r="J68" s="2">
        <v>21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>
        <v>2</v>
      </c>
      <c r="B69" s="2">
        <v>25</v>
      </c>
      <c r="C69" s="2">
        <v>30</v>
      </c>
      <c r="D69" s="2">
        <v>40</v>
      </c>
      <c r="E69" s="2">
        <v>45</v>
      </c>
      <c r="F69" s="2">
        <v>71.7</v>
      </c>
      <c r="G69" s="2">
        <v>2332</v>
      </c>
      <c r="H69" s="2">
        <v>2.1</v>
      </c>
      <c r="I69" s="2">
        <v>11.5</v>
      </c>
      <c r="J69" s="2">
        <v>-92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6">
        <v>1</v>
      </c>
      <c r="B70" s="6">
        <v>25</v>
      </c>
      <c r="C70" s="6">
        <v>30</v>
      </c>
      <c r="D70" s="6">
        <v>35</v>
      </c>
      <c r="E70" s="6">
        <v>40</v>
      </c>
      <c r="F70" s="6">
        <v>187.69</v>
      </c>
      <c r="G70" s="6">
        <v>1528</v>
      </c>
      <c r="H70" s="6">
        <v>0</v>
      </c>
      <c r="I70" s="6">
        <v>11.5</v>
      </c>
      <c r="J70" s="6">
        <v>-265</v>
      </c>
      <c r="K70" s="6" t="s">
        <v>13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25">
      <c r="A71" s="2">
        <v>1</v>
      </c>
      <c r="B71" s="2">
        <v>30</v>
      </c>
      <c r="C71" s="2">
        <v>35</v>
      </c>
      <c r="D71" s="2">
        <v>40</v>
      </c>
      <c r="E71" s="2">
        <v>45</v>
      </c>
      <c r="F71" s="2">
        <v>243.92</v>
      </c>
      <c r="G71" s="2">
        <v>1866</v>
      </c>
      <c r="H71" s="2">
        <v>0</v>
      </c>
      <c r="I71" s="2">
        <v>12.4</v>
      </c>
      <c r="J71" s="2">
        <v>-95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>
        <v>2</v>
      </c>
      <c r="B72" s="2">
        <v>30</v>
      </c>
      <c r="C72" s="2">
        <v>35</v>
      </c>
      <c r="D72" s="2">
        <v>45</v>
      </c>
      <c r="E72" s="2">
        <v>50</v>
      </c>
      <c r="F72" s="2">
        <v>119.01</v>
      </c>
      <c r="G72" s="2">
        <v>3612</v>
      </c>
      <c r="H72" s="2">
        <v>1.4</v>
      </c>
      <c r="I72" s="2">
        <v>12.4</v>
      </c>
      <c r="J72" s="2">
        <v>26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>
        <v>3</v>
      </c>
      <c r="B73" s="2">
        <v>30</v>
      </c>
      <c r="C73" s="2">
        <v>35</v>
      </c>
      <c r="D73" s="2">
        <v>50</v>
      </c>
      <c r="E73" s="2">
        <v>55</v>
      </c>
      <c r="F73" s="2">
        <v>43.21</v>
      </c>
      <c r="G73" s="2">
        <v>3279</v>
      </c>
      <c r="H73" s="2">
        <v>3.7</v>
      </c>
      <c r="I73" s="2">
        <v>12.4</v>
      </c>
      <c r="J73" s="2">
        <v>-75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>
        <v>4</v>
      </c>
      <c r="B74" s="2">
        <v>30</v>
      </c>
      <c r="C74" s="2">
        <v>35</v>
      </c>
      <c r="D74" s="2">
        <v>55</v>
      </c>
      <c r="E74" s="2">
        <v>60</v>
      </c>
      <c r="F74" s="2">
        <v>14.02</v>
      </c>
      <c r="G74" s="2">
        <v>2128</v>
      </c>
      <c r="H74" s="2">
        <v>2.5</v>
      </c>
      <c r="I74" s="2">
        <v>12.4</v>
      </c>
      <c r="J74" s="2">
        <v>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>
        <v>5</v>
      </c>
      <c r="B75" s="2">
        <v>30</v>
      </c>
      <c r="C75" s="2">
        <v>35</v>
      </c>
      <c r="D75" s="2">
        <v>60</v>
      </c>
      <c r="E75" s="2">
        <v>65</v>
      </c>
      <c r="F75" s="2">
        <v>6.35</v>
      </c>
      <c r="G75" s="2">
        <v>1686</v>
      </c>
      <c r="H75" s="2">
        <v>1.7</v>
      </c>
      <c r="I75" s="2">
        <v>12.4</v>
      </c>
      <c r="J75" s="2">
        <v>39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>
        <v>6</v>
      </c>
      <c r="B76" s="2">
        <v>30</v>
      </c>
      <c r="C76" s="2">
        <v>35</v>
      </c>
      <c r="D76" s="2">
        <v>65</v>
      </c>
      <c r="E76" s="2">
        <v>70</v>
      </c>
      <c r="F76" s="2">
        <v>13.04</v>
      </c>
      <c r="G76" s="2">
        <v>1193</v>
      </c>
      <c r="H76" s="2">
        <v>2.4</v>
      </c>
      <c r="I76" s="2">
        <v>57.4</v>
      </c>
      <c r="J76" s="2">
        <v>92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>
        <v>7</v>
      </c>
      <c r="B77" s="2">
        <v>30</v>
      </c>
      <c r="C77" s="2">
        <v>35</v>
      </c>
      <c r="D77" s="2">
        <v>70</v>
      </c>
      <c r="E77" s="2">
        <v>75</v>
      </c>
      <c r="F77" s="2">
        <v>6.15</v>
      </c>
      <c r="G77" s="2">
        <v>1631</v>
      </c>
      <c r="H77" s="2">
        <v>2.4</v>
      </c>
      <c r="I77" s="2">
        <v>29.7</v>
      </c>
      <c r="J77" s="2">
        <v>31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6">
        <v>8</v>
      </c>
      <c r="B78" s="6">
        <v>30</v>
      </c>
      <c r="C78" s="6">
        <v>35</v>
      </c>
      <c r="D78" s="6">
        <v>75</v>
      </c>
      <c r="E78" s="6">
        <v>80</v>
      </c>
      <c r="F78" s="6">
        <v>2.65</v>
      </c>
      <c r="G78" s="6">
        <v>1687</v>
      </c>
      <c r="H78" s="6">
        <v>2.6</v>
      </c>
      <c r="I78" s="6">
        <v>12.4</v>
      </c>
      <c r="J78" s="6">
        <v>-104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25">
      <c r="A79" s="2">
        <v>7</v>
      </c>
      <c r="B79" s="2">
        <v>35</v>
      </c>
      <c r="C79" s="2">
        <v>40</v>
      </c>
      <c r="D79" s="2">
        <v>75</v>
      </c>
      <c r="E79" s="2">
        <v>80</v>
      </c>
      <c r="F79" s="2">
        <v>3.2</v>
      </c>
      <c r="G79" s="2">
        <v>2234</v>
      </c>
      <c r="H79" s="2">
        <v>4.5</v>
      </c>
      <c r="I79" s="2">
        <v>11.3</v>
      </c>
      <c r="J79" s="2">
        <v>-107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>
        <v>6</v>
      </c>
      <c r="B80" s="2">
        <v>35</v>
      </c>
      <c r="C80" s="2">
        <v>40</v>
      </c>
      <c r="D80" s="2">
        <v>70</v>
      </c>
      <c r="E80" s="2">
        <v>75</v>
      </c>
      <c r="F80" s="2">
        <v>3.47</v>
      </c>
      <c r="G80" s="2">
        <v>1616</v>
      </c>
      <c r="H80" s="2">
        <v>1.8</v>
      </c>
      <c r="I80" s="2">
        <v>11.3</v>
      </c>
      <c r="J80" s="2">
        <v>31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>
        <v>5</v>
      </c>
      <c r="B81" s="2">
        <v>35</v>
      </c>
      <c r="C81" s="2">
        <v>40</v>
      </c>
      <c r="D81" s="2">
        <v>65</v>
      </c>
      <c r="E81" s="2">
        <v>70</v>
      </c>
      <c r="F81" s="2">
        <v>4.96</v>
      </c>
      <c r="G81" s="2">
        <v>1446</v>
      </c>
      <c r="H81" s="2">
        <v>1.7</v>
      </c>
      <c r="I81" s="2">
        <v>11.3</v>
      </c>
      <c r="J81" s="2">
        <v>92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>
        <v>4</v>
      </c>
      <c r="B82" s="2">
        <v>35</v>
      </c>
      <c r="C82" s="2">
        <v>40</v>
      </c>
      <c r="D82" s="2">
        <v>60</v>
      </c>
      <c r="E82" s="2">
        <v>65</v>
      </c>
      <c r="F82" s="2">
        <v>14.67</v>
      </c>
      <c r="G82" s="2">
        <v>2442</v>
      </c>
      <c r="H82" s="2">
        <v>3.6</v>
      </c>
      <c r="I82" s="2">
        <v>11.3</v>
      </c>
      <c r="J82" s="2">
        <v>39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>
        <v>3</v>
      </c>
      <c r="B83" s="2">
        <v>35</v>
      </c>
      <c r="C83" s="2">
        <v>40</v>
      </c>
      <c r="D83" s="2">
        <v>55</v>
      </c>
      <c r="E83" s="2">
        <v>60</v>
      </c>
      <c r="F83" s="2">
        <v>43.97</v>
      </c>
      <c r="G83" s="2">
        <v>3656</v>
      </c>
      <c r="H83" s="2">
        <v>7.3</v>
      </c>
      <c r="I83" s="2">
        <v>11.3</v>
      </c>
      <c r="J83" s="2">
        <v>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>
        <v>2</v>
      </c>
      <c r="B84" s="2">
        <v>35</v>
      </c>
      <c r="C84" s="2">
        <v>40</v>
      </c>
      <c r="D84" s="2">
        <v>50</v>
      </c>
      <c r="E84" s="2">
        <v>55</v>
      </c>
      <c r="F84" s="2">
        <v>169.39</v>
      </c>
      <c r="G84" s="2">
        <v>6306</v>
      </c>
      <c r="H84" s="2">
        <v>6.9</v>
      </c>
      <c r="I84" s="2">
        <v>11.3</v>
      </c>
      <c r="J84" s="2">
        <v>-82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6">
        <v>1</v>
      </c>
      <c r="B85" s="6">
        <v>35</v>
      </c>
      <c r="C85" s="6">
        <v>40</v>
      </c>
      <c r="D85" s="6">
        <v>45</v>
      </c>
      <c r="E85" s="6">
        <v>50</v>
      </c>
      <c r="F85" s="6">
        <v>644.91999999999996</v>
      </c>
      <c r="G85" s="6">
        <v>5369</v>
      </c>
      <c r="H85" s="6">
        <v>4.5</v>
      </c>
      <c r="I85" s="6">
        <v>11.3</v>
      </c>
      <c r="J85" s="6">
        <v>31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25">
      <c r="A86" s="2">
        <v>1</v>
      </c>
      <c r="B86" s="2">
        <v>40</v>
      </c>
      <c r="C86" s="2">
        <v>45</v>
      </c>
      <c r="D86" s="2">
        <v>50</v>
      </c>
      <c r="E86" s="2">
        <v>55</v>
      </c>
      <c r="F86" s="2">
        <v>918.85</v>
      </c>
      <c r="G86" s="2">
        <v>8882</v>
      </c>
      <c r="H86" s="2">
        <v>14.7</v>
      </c>
      <c r="I86" s="2">
        <v>9.6999999999999993</v>
      </c>
      <c r="J86" s="2">
        <v>-85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>
        <v>2</v>
      </c>
      <c r="B87" s="2">
        <v>40</v>
      </c>
      <c r="C87" s="2">
        <v>45</v>
      </c>
      <c r="D87" s="2">
        <v>55</v>
      </c>
      <c r="E87" s="2">
        <v>60</v>
      </c>
      <c r="F87" s="2">
        <v>173.25</v>
      </c>
      <c r="G87" s="2">
        <v>6699</v>
      </c>
      <c r="H87" s="2">
        <v>11.3</v>
      </c>
      <c r="I87" s="2">
        <v>9.6999999999999993</v>
      </c>
      <c r="J87" s="2">
        <v>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>
        <v>3</v>
      </c>
      <c r="B88" s="2">
        <v>40</v>
      </c>
      <c r="C88" s="2">
        <v>45</v>
      </c>
      <c r="D88" s="2">
        <v>60</v>
      </c>
      <c r="E88" s="2">
        <v>65</v>
      </c>
      <c r="F88" s="2">
        <v>44.28</v>
      </c>
      <c r="G88" s="2">
        <v>4286</v>
      </c>
      <c r="H88" s="2">
        <v>4.9000000000000004</v>
      </c>
      <c r="I88" s="2">
        <v>9.6999999999999993</v>
      </c>
      <c r="J88" s="2">
        <v>39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>
        <v>4</v>
      </c>
      <c r="B89" s="2">
        <v>40</v>
      </c>
      <c r="C89" s="2">
        <v>45</v>
      </c>
      <c r="D89" s="2">
        <v>65</v>
      </c>
      <c r="E89" s="2">
        <v>70</v>
      </c>
      <c r="F89" s="2">
        <v>10.96</v>
      </c>
      <c r="G89" s="2">
        <v>2121</v>
      </c>
      <c r="H89" s="2">
        <v>4.0999999999999996</v>
      </c>
      <c r="I89" s="2">
        <v>9.6999999999999993</v>
      </c>
      <c r="J89" s="2">
        <v>90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>
        <v>5</v>
      </c>
      <c r="B90" s="2">
        <v>40</v>
      </c>
      <c r="C90" s="2">
        <v>45</v>
      </c>
      <c r="D90" s="2">
        <v>70</v>
      </c>
      <c r="E90" s="2">
        <v>75</v>
      </c>
      <c r="F90" s="2">
        <v>5.36</v>
      </c>
      <c r="G90" s="2">
        <v>1816</v>
      </c>
      <c r="H90" s="2">
        <v>3</v>
      </c>
      <c r="I90" s="2">
        <v>9.6999999999999993</v>
      </c>
      <c r="J90" s="2">
        <v>39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6">
        <v>6</v>
      </c>
      <c r="B91" s="6">
        <v>40</v>
      </c>
      <c r="C91" s="6">
        <v>45</v>
      </c>
      <c r="D91" s="6">
        <v>75</v>
      </c>
      <c r="E91" s="6">
        <v>80</v>
      </c>
      <c r="F91" s="6">
        <v>4</v>
      </c>
      <c r="G91" s="6">
        <v>2170</v>
      </c>
      <c r="H91" s="6">
        <v>4.5999999999999996</v>
      </c>
      <c r="I91" s="6">
        <v>9.6999999999999993</v>
      </c>
      <c r="J91" s="6">
        <v>-117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5">
      <c r="A92" s="2">
        <v>5</v>
      </c>
      <c r="B92" s="2">
        <v>45</v>
      </c>
      <c r="C92" s="2">
        <v>50</v>
      </c>
      <c r="D92" s="2">
        <v>75</v>
      </c>
      <c r="E92" s="2">
        <v>80</v>
      </c>
      <c r="F92" s="2">
        <v>6.91</v>
      </c>
      <c r="G92" s="2">
        <v>2630</v>
      </c>
      <c r="H92" s="2">
        <v>6.2</v>
      </c>
      <c r="I92" s="2">
        <v>8.6</v>
      </c>
      <c r="J92" s="2">
        <v>-117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>
        <v>4</v>
      </c>
      <c r="B93" s="2">
        <v>45</v>
      </c>
      <c r="C93" s="2">
        <v>50</v>
      </c>
      <c r="D93" s="2">
        <v>70</v>
      </c>
      <c r="E93" s="2">
        <v>75</v>
      </c>
      <c r="F93" s="2">
        <v>11.27</v>
      </c>
      <c r="G93" s="2">
        <v>2445</v>
      </c>
      <c r="H93" s="2">
        <v>4.5999999999999996</v>
      </c>
      <c r="I93" s="2">
        <v>8.6</v>
      </c>
      <c r="J93" s="2">
        <v>41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>
        <v>3</v>
      </c>
      <c r="B94" s="2">
        <v>45</v>
      </c>
      <c r="C94" s="2">
        <v>50</v>
      </c>
      <c r="D94" s="2">
        <v>65</v>
      </c>
      <c r="E94" s="2">
        <v>70</v>
      </c>
      <c r="F94" s="2">
        <v>30.98</v>
      </c>
      <c r="G94" s="2">
        <v>3365</v>
      </c>
      <c r="H94" s="2">
        <v>4</v>
      </c>
      <c r="I94" s="2">
        <v>8.6</v>
      </c>
      <c r="J94" s="2">
        <v>90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>
        <v>2</v>
      </c>
      <c r="B95" s="2">
        <v>45</v>
      </c>
      <c r="C95" s="2">
        <v>50</v>
      </c>
      <c r="D95" s="2">
        <v>60</v>
      </c>
      <c r="E95" s="2">
        <v>65</v>
      </c>
      <c r="F95" s="2">
        <v>169.05</v>
      </c>
      <c r="G95" s="2">
        <v>7345</v>
      </c>
      <c r="H95" s="2">
        <v>4.3</v>
      </c>
      <c r="I95" s="2">
        <v>8.6</v>
      </c>
      <c r="J95" s="2">
        <v>39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6">
        <v>1</v>
      </c>
      <c r="B96" s="6">
        <v>45</v>
      </c>
      <c r="C96" s="6">
        <v>50</v>
      </c>
      <c r="D96" s="6">
        <v>55</v>
      </c>
      <c r="E96" s="6">
        <v>60</v>
      </c>
      <c r="F96" s="6">
        <v>839.65</v>
      </c>
      <c r="G96" s="6">
        <v>9134</v>
      </c>
      <c r="H96" s="6">
        <v>0</v>
      </c>
      <c r="I96" s="6">
        <v>8.6</v>
      </c>
      <c r="J96" s="6">
        <v>14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25">
      <c r="A97" s="2">
        <v>1</v>
      </c>
      <c r="B97" s="2">
        <v>50</v>
      </c>
      <c r="C97" s="2">
        <v>55</v>
      </c>
      <c r="D97" s="2">
        <v>60</v>
      </c>
      <c r="E97" s="2">
        <v>65</v>
      </c>
      <c r="F97" s="2">
        <v>724.99</v>
      </c>
      <c r="G97" s="2">
        <v>8826</v>
      </c>
      <c r="H97" s="2">
        <v>20</v>
      </c>
      <c r="I97" s="2">
        <v>8.3000000000000007</v>
      </c>
      <c r="J97" s="2">
        <v>36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>
        <v>2</v>
      </c>
      <c r="B98" s="2">
        <v>50</v>
      </c>
      <c r="C98" s="2">
        <v>55</v>
      </c>
      <c r="D98" s="2">
        <v>65</v>
      </c>
      <c r="E98" s="2">
        <v>70</v>
      </c>
      <c r="F98" s="2">
        <v>98.89</v>
      </c>
      <c r="G98" s="2">
        <v>4489</v>
      </c>
      <c r="H98" s="2">
        <v>10.7</v>
      </c>
      <c r="I98" s="2">
        <v>8.3000000000000007</v>
      </c>
      <c r="J98" s="2">
        <v>87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>
        <v>3</v>
      </c>
      <c r="B99" s="2">
        <v>50</v>
      </c>
      <c r="C99" s="2">
        <v>55</v>
      </c>
      <c r="D99" s="2">
        <v>70</v>
      </c>
      <c r="E99" s="2">
        <v>75</v>
      </c>
      <c r="F99" s="2">
        <v>25.98</v>
      </c>
      <c r="G99" s="2">
        <v>2956</v>
      </c>
      <c r="H99" s="2">
        <v>3.7</v>
      </c>
      <c r="I99" s="2">
        <v>8.3000000000000007</v>
      </c>
      <c r="J99" s="2">
        <v>46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6">
        <v>4</v>
      </c>
      <c r="B100" s="6">
        <v>50</v>
      </c>
      <c r="C100" s="6">
        <v>55</v>
      </c>
      <c r="D100" s="6">
        <v>75</v>
      </c>
      <c r="E100" s="6">
        <v>80</v>
      </c>
      <c r="F100" s="6">
        <v>11.91</v>
      </c>
      <c r="G100" s="6">
        <v>2707</v>
      </c>
      <c r="H100" s="6">
        <v>3.6</v>
      </c>
      <c r="I100" s="6">
        <v>8.3000000000000007</v>
      </c>
      <c r="J100" s="6">
        <v>-122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25">
      <c r="A101" s="2">
        <v>3</v>
      </c>
      <c r="B101" s="2">
        <v>55</v>
      </c>
      <c r="C101" s="2">
        <v>60</v>
      </c>
      <c r="D101" s="2">
        <v>75</v>
      </c>
      <c r="E101" s="2">
        <v>80</v>
      </c>
      <c r="F101" s="2">
        <v>37.1</v>
      </c>
      <c r="G101" s="2">
        <v>4379</v>
      </c>
      <c r="H101" s="2">
        <v>4.5999999999999996</v>
      </c>
      <c r="I101" s="2">
        <v>7.9</v>
      </c>
      <c r="J101" s="2">
        <v>-122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>
        <v>2</v>
      </c>
      <c r="B102" s="2">
        <v>55</v>
      </c>
      <c r="C102" s="2">
        <v>60</v>
      </c>
      <c r="D102" s="2">
        <v>70</v>
      </c>
      <c r="E102" s="2">
        <v>75</v>
      </c>
      <c r="F102" s="2">
        <v>103.16</v>
      </c>
      <c r="G102" s="2">
        <v>4870</v>
      </c>
      <c r="H102" s="2">
        <v>7.2</v>
      </c>
      <c r="I102" s="2">
        <v>7.9</v>
      </c>
      <c r="J102" s="2">
        <v>46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6">
        <v>1</v>
      </c>
      <c r="B103" s="6">
        <v>55</v>
      </c>
      <c r="C103" s="6">
        <v>60</v>
      </c>
      <c r="D103" s="6">
        <v>65</v>
      </c>
      <c r="E103" s="6">
        <v>70</v>
      </c>
      <c r="F103" s="6">
        <v>554.26</v>
      </c>
      <c r="G103" s="6">
        <v>6551</v>
      </c>
      <c r="H103" s="6">
        <v>4</v>
      </c>
      <c r="I103" s="6">
        <v>7.9</v>
      </c>
      <c r="J103" s="6">
        <v>87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25">
      <c r="A104" s="2">
        <v>1</v>
      </c>
      <c r="B104" s="2">
        <v>60</v>
      </c>
      <c r="C104" s="2">
        <v>65</v>
      </c>
      <c r="D104" s="2">
        <v>70</v>
      </c>
      <c r="E104" s="2">
        <v>75</v>
      </c>
      <c r="F104" s="2">
        <v>383.65</v>
      </c>
      <c r="G104" s="2">
        <v>4137</v>
      </c>
      <c r="H104" s="2">
        <v>0</v>
      </c>
      <c r="I104" s="2">
        <v>8.6999999999999993</v>
      </c>
      <c r="J104" s="2">
        <v>48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>
        <v>2</v>
      </c>
      <c r="B105" s="2">
        <v>60</v>
      </c>
      <c r="C105" s="2">
        <v>65</v>
      </c>
      <c r="D105" s="2">
        <v>75</v>
      </c>
      <c r="E105" s="2">
        <v>80</v>
      </c>
      <c r="F105" s="2">
        <v>112.68</v>
      </c>
      <c r="G105" s="2">
        <v>4867</v>
      </c>
      <c r="H105" s="2">
        <v>8.6999999999999993</v>
      </c>
      <c r="I105" s="2">
        <v>8.6999999999999993</v>
      </c>
      <c r="J105" s="2">
        <v>-124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>
        <v>1</v>
      </c>
      <c r="B106" s="2">
        <v>65</v>
      </c>
      <c r="C106" s="2">
        <v>70</v>
      </c>
      <c r="D106" s="2">
        <v>75</v>
      </c>
      <c r="E106" s="2">
        <v>80</v>
      </c>
      <c r="F106" s="2">
        <v>171.58</v>
      </c>
      <c r="G106" s="2">
        <v>3294</v>
      </c>
      <c r="H106" s="2">
        <v>3.5</v>
      </c>
      <c r="I106" s="2">
        <v>10.6</v>
      </c>
      <c r="J106" s="2">
        <v>-124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abSelected="1" topLeftCell="A124" workbookViewId="0">
      <selection activeCell="E138" sqref="E138"/>
    </sheetView>
  </sheetViews>
  <sheetFormatPr defaultColWidth="12.625" defaultRowHeight="15" customHeight="1" x14ac:dyDescent="0.2"/>
  <cols>
    <col min="1" max="3" width="7.625" customWidth="1"/>
    <col min="4" max="4" width="7.625" style="20" customWidth="1"/>
    <col min="5" max="5" width="7.625" style="16" customWidth="1"/>
    <col min="6" max="9" width="7.625" customWidth="1"/>
    <col min="10" max="10" width="7.125" customWidth="1"/>
    <col min="11" max="11" width="19.875" customWidth="1"/>
    <col min="12" max="26" width="7.625" customWidth="1"/>
  </cols>
  <sheetData>
    <row r="1" spans="1:11" ht="14.25" customHeight="1" x14ac:dyDescent="0.25">
      <c r="A1" s="7" t="s">
        <v>9</v>
      </c>
      <c r="B1" s="7" t="s">
        <v>0</v>
      </c>
      <c r="C1" s="7" t="s">
        <v>3</v>
      </c>
      <c r="D1" s="17" t="s">
        <v>2</v>
      </c>
      <c r="E1" s="13" t="s">
        <v>1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10</v>
      </c>
    </row>
    <row r="2" spans="1:11" ht="14.25" customHeight="1" x14ac:dyDescent="0.25">
      <c r="A2" s="1">
        <v>1</v>
      </c>
      <c r="B2" s="1">
        <v>0</v>
      </c>
      <c r="C2" s="1">
        <v>2.5</v>
      </c>
      <c r="D2" s="18">
        <v>5</v>
      </c>
      <c r="E2" s="14">
        <f t="shared" ref="E2:E17" si="0">D2+2.5</f>
        <v>7.5</v>
      </c>
      <c r="F2" s="1">
        <v>244.74</v>
      </c>
      <c r="G2" s="1">
        <v>1453</v>
      </c>
      <c r="H2" s="1">
        <v>0.5</v>
      </c>
      <c r="I2" s="1">
        <v>7.9</v>
      </c>
      <c r="J2" s="1">
        <v>-7</v>
      </c>
    </row>
    <row r="3" spans="1:11" ht="14.25" customHeight="1" x14ac:dyDescent="0.25">
      <c r="A3" s="1">
        <v>2</v>
      </c>
      <c r="B3" s="1">
        <v>0</v>
      </c>
      <c r="C3" s="1">
        <v>2.5</v>
      </c>
      <c r="D3" s="18">
        <f t="shared" ref="D3:D17" si="1">D2+2.5</f>
        <v>7.5</v>
      </c>
      <c r="E3" s="14">
        <f t="shared" si="0"/>
        <v>10</v>
      </c>
      <c r="F3" s="1">
        <v>74.61</v>
      </c>
      <c r="G3" s="1">
        <v>1781</v>
      </c>
      <c r="H3" s="1">
        <v>0</v>
      </c>
      <c r="I3" s="1">
        <v>7.9</v>
      </c>
      <c r="J3" s="1">
        <v>-39</v>
      </c>
    </row>
    <row r="4" spans="1:11" ht="14.25" customHeight="1" x14ac:dyDescent="0.25">
      <c r="A4" s="1">
        <v>3</v>
      </c>
      <c r="B4" s="1">
        <v>0</v>
      </c>
      <c r="C4" s="1">
        <v>2.5</v>
      </c>
      <c r="D4" s="18">
        <f t="shared" si="1"/>
        <v>10</v>
      </c>
      <c r="E4" s="14">
        <f t="shared" si="0"/>
        <v>12.5</v>
      </c>
      <c r="F4" s="1">
        <v>31.46</v>
      </c>
      <c r="G4" s="1">
        <v>1877</v>
      </c>
      <c r="H4" s="1">
        <v>0</v>
      </c>
      <c r="I4" s="1">
        <v>7.9</v>
      </c>
      <c r="J4" s="1">
        <v>31</v>
      </c>
    </row>
    <row r="5" spans="1:11" ht="14.25" customHeight="1" x14ac:dyDescent="0.25">
      <c r="A5" s="1">
        <v>4</v>
      </c>
      <c r="B5" s="1">
        <v>0</v>
      </c>
      <c r="C5" s="1">
        <v>2.5</v>
      </c>
      <c r="D5" s="18">
        <f t="shared" si="1"/>
        <v>12.5</v>
      </c>
      <c r="E5" s="14">
        <f t="shared" si="0"/>
        <v>15</v>
      </c>
      <c r="F5" s="1">
        <v>16.54</v>
      </c>
      <c r="G5" s="1">
        <v>1974</v>
      </c>
      <c r="H5" s="1">
        <v>0</v>
      </c>
      <c r="I5" s="1">
        <v>7.9</v>
      </c>
      <c r="J5" s="1">
        <v>-2</v>
      </c>
    </row>
    <row r="6" spans="1:11" ht="14.25" customHeight="1" x14ac:dyDescent="0.25">
      <c r="A6" s="1">
        <v>5</v>
      </c>
      <c r="B6" s="1">
        <v>0</v>
      </c>
      <c r="C6" s="1">
        <v>2.5</v>
      </c>
      <c r="D6" s="18">
        <f t="shared" si="1"/>
        <v>15</v>
      </c>
      <c r="E6" s="14">
        <f t="shared" si="0"/>
        <v>17.5</v>
      </c>
      <c r="F6" s="1">
        <v>10.26</v>
      </c>
      <c r="G6" s="1">
        <v>2143</v>
      </c>
      <c r="H6" s="1">
        <v>0.7</v>
      </c>
      <c r="I6" s="1">
        <v>7.9</v>
      </c>
      <c r="J6" s="1">
        <v>185</v>
      </c>
    </row>
    <row r="7" spans="1:11" ht="14.25" customHeight="1" x14ac:dyDescent="0.25">
      <c r="A7" s="1">
        <v>6</v>
      </c>
      <c r="B7" s="1">
        <v>0</v>
      </c>
      <c r="C7" s="1">
        <v>2.5</v>
      </c>
      <c r="D7" s="18">
        <f t="shared" si="1"/>
        <v>17.5</v>
      </c>
      <c r="E7" s="14">
        <f t="shared" si="0"/>
        <v>20</v>
      </c>
      <c r="F7" s="1">
        <v>6.99</v>
      </c>
      <c r="G7" s="1">
        <v>2331</v>
      </c>
      <c r="H7" s="1">
        <v>0</v>
      </c>
      <c r="I7" s="1">
        <v>7.9</v>
      </c>
      <c r="J7" s="1">
        <v>-141</v>
      </c>
    </row>
    <row r="8" spans="1:11" ht="14.25" customHeight="1" x14ac:dyDescent="0.25">
      <c r="A8" s="1">
        <v>7</v>
      </c>
      <c r="B8" s="1">
        <v>0</v>
      </c>
      <c r="C8" s="1">
        <v>2.5</v>
      </c>
      <c r="D8" s="18">
        <f t="shared" si="1"/>
        <v>20</v>
      </c>
      <c r="E8" s="14">
        <f t="shared" si="0"/>
        <v>22.5</v>
      </c>
      <c r="F8" s="1">
        <v>4.87</v>
      </c>
      <c r="G8" s="1">
        <v>2444</v>
      </c>
      <c r="H8" s="1">
        <v>1.7</v>
      </c>
      <c r="I8" s="1">
        <v>7.9</v>
      </c>
      <c r="J8" s="1">
        <v>80</v>
      </c>
    </row>
    <row r="9" spans="1:11" ht="14.25" customHeight="1" x14ac:dyDescent="0.25">
      <c r="A9" s="1">
        <v>8</v>
      </c>
      <c r="B9" s="1">
        <v>0</v>
      </c>
      <c r="C9" s="1">
        <v>2.5</v>
      </c>
      <c r="D9" s="18">
        <f t="shared" si="1"/>
        <v>22.5</v>
      </c>
      <c r="E9" s="14">
        <f t="shared" si="0"/>
        <v>25</v>
      </c>
      <c r="F9" s="1">
        <v>3.07</v>
      </c>
      <c r="G9" s="1">
        <v>2196</v>
      </c>
      <c r="H9" s="1">
        <v>5.4</v>
      </c>
      <c r="I9" s="1">
        <v>7.9</v>
      </c>
      <c r="J9" s="1">
        <v>-34</v>
      </c>
    </row>
    <row r="10" spans="1:11" ht="14.25" customHeight="1" x14ac:dyDescent="0.25">
      <c r="A10" s="1">
        <v>9</v>
      </c>
      <c r="B10" s="1">
        <v>0</v>
      </c>
      <c r="C10" s="1">
        <v>2.5</v>
      </c>
      <c r="D10" s="18">
        <f t="shared" si="1"/>
        <v>25</v>
      </c>
      <c r="E10" s="14">
        <f t="shared" si="0"/>
        <v>27.5</v>
      </c>
      <c r="F10" s="1">
        <v>10.050000000000001</v>
      </c>
      <c r="G10" s="1">
        <v>1741</v>
      </c>
      <c r="H10" s="1">
        <v>4.8</v>
      </c>
      <c r="I10" s="1">
        <v>44.7</v>
      </c>
      <c r="J10" s="1">
        <v>-4</v>
      </c>
    </row>
    <row r="11" spans="1:11" ht="14.25" customHeight="1" x14ac:dyDescent="0.25">
      <c r="A11" s="1">
        <v>10</v>
      </c>
      <c r="B11" s="1">
        <v>0</v>
      </c>
      <c r="C11" s="1">
        <v>2.5</v>
      </c>
      <c r="D11" s="18">
        <f t="shared" si="1"/>
        <v>27.5</v>
      </c>
      <c r="E11" s="14">
        <f t="shared" si="0"/>
        <v>30</v>
      </c>
      <c r="F11" s="1">
        <v>10.32</v>
      </c>
      <c r="G11" s="1">
        <v>2379</v>
      </c>
      <c r="H11" s="1">
        <v>5.2</v>
      </c>
      <c r="I11" s="1">
        <v>44.7</v>
      </c>
      <c r="J11" s="1">
        <v>19</v>
      </c>
    </row>
    <row r="12" spans="1:11" ht="14.25" customHeight="1" x14ac:dyDescent="0.25">
      <c r="A12" s="1">
        <v>11</v>
      </c>
      <c r="B12" s="1">
        <v>0</v>
      </c>
      <c r="C12" s="1">
        <v>2.5</v>
      </c>
      <c r="D12" s="18">
        <f t="shared" si="1"/>
        <v>30</v>
      </c>
      <c r="E12" s="14">
        <f t="shared" si="0"/>
        <v>32.5</v>
      </c>
      <c r="F12" s="1">
        <v>9.0500000000000007</v>
      </c>
      <c r="G12" s="1">
        <v>2711</v>
      </c>
      <c r="H12" s="1">
        <v>8.5</v>
      </c>
      <c r="I12" s="1">
        <v>44.8</v>
      </c>
      <c r="J12" s="1">
        <v>222</v>
      </c>
    </row>
    <row r="13" spans="1:11" ht="14.25" customHeight="1" x14ac:dyDescent="0.25">
      <c r="A13" s="1">
        <v>12</v>
      </c>
      <c r="B13" s="1">
        <v>0</v>
      </c>
      <c r="C13" s="1">
        <v>2.5</v>
      </c>
      <c r="D13" s="18">
        <f t="shared" si="1"/>
        <v>32.5</v>
      </c>
      <c r="E13" s="14">
        <f t="shared" si="0"/>
        <v>35</v>
      </c>
      <c r="F13" s="1">
        <v>7.65</v>
      </c>
      <c r="G13" s="1">
        <v>2922</v>
      </c>
      <c r="H13" s="1">
        <v>1.7</v>
      </c>
      <c r="I13" s="1">
        <v>44.7</v>
      </c>
      <c r="J13" s="1">
        <v>-3</v>
      </c>
    </row>
    <row r="14" spans="1:11" ht="14.25" customHeight="1" x14ac:dyDescent="0.25">
      <c r="A14" s="1">
        <v>13</v>
      </c>
      <c r="B14" s="1">
        <v>0</v>
      </c>
      <c r="C14" s="1">
        <v>2.5</v>
      </c>
      <c r="D14" s="18">
        <f t="shared" si="1"/>
        <v>35</v>
      </c>
      <c r="E14" s="14">
        <f t="shared" si="0"/>
        <v>37.5</v>
      </c>
      <c r="F14" s="1">
        <v>5.61</v>
      </c>
      <c r="G14" s="1">
        <v>2673</v>
      </c>
      <c r="H14" s="1">
        <v>13.8</v>
      </c>
      <c r="I14" s="1">
        <v>44.8</v>
      </c>
      <c r="J14" s="1">
        <v>-112</v>
      </c>
    </row>
    <row r="15" spans="1:11" ht="14.25" customHeight="1" x14ac:dyDescent="0.25">
      <c r="A15" s="1">
        <v>14</v>
      </c>
      <c r="B15" s="1">
        <v>0</v>
      </c>
      <c r="C15" s="1">
        <v>2.5</v>
      </c>
      <c r="D15" s="18">
        <f t="shared" si="1"/>
        <v>37.5</v>
      </c>
      <c r="E15" s="14">
        <f t="shared" si="0"/>
        <v>40</v>
      </c>
      <c r="F15" s="1">
        <v>4.09</v>
      </c>
      <c r="G15" s="1">
        <v>2407</v>
      </c>
      <c r="H15" s="1">
        <v>20.5</v>
      </c>
      <c r="I15" s="1">
        <v>44.7</v>
      </c>
      <c r="J15" s="1">
        <v>20.5</v>
      </c>
    </row>
    <row r="16" spans="1:11" ht="14.25" customHeight="1" x14ac:dyDescent="0.25">
      <c r="A16" s="1">
        <v>15</v>
      </c>
      <c r="B16" s="1">
        <v>0</v>
      </c>
      <c r="C16" s="1">
        <v>2.5</v>
      </c>
      <c r="D16" s="18">
        <f t="shared" si="1"/>
        <v>40</v>
      </c>
      <c r="E16" s="14">
        <f t="shared" si="0"/>
        <v>42.5</v>
      </c>
      <c r="F16" s="1">
        <v>3.32</v>
      </c>
      <c r="G16" s="1">
        <v>2371</v>
      </c>
      <c r="H16" s="1">
        <v>28.1</v>
      </c>
      <c r="I16" s="1">
        <v>44.6</v>
      </c>
      <c r="J16" s="1">
        <v>-29</v>
      </c>
    </row>
    <row r="17" spans="1:10" s="21" customFormat="1" ht="14.25" customHeight="1" x14ac:dyDescent="0.25">
      <c r="A17" s="4">
        <v>16</v>
      </c>
      <c r="B17" s="4">
        <v>0</v>
      </c>
      <c r="C17" s="4">
        <v>2.5</v>
      </c>
      <c r="D17" s="4">
        <f t="shared" si="1"/>
        <v>42.5</v>
      </c>
      <c r="E17" s="4">
        <f t="shared" si="0"/>
        <v>45</v>
      </c>
      <c r="F17" s="4">
        <v>2.4</v>
      </c>
      <c r="G17" s="4">
        <v>2059</v>
      </c>
      <c r="H17" s="4">
        <v>26.2</v>
      </c>
      <c r="I17" s="4">
        <v>44.6</v>
      </c>
      <c r="J17" s="4">
        <v>104</v>
      </c>
    </row>
    <row r="18" spans="1:10" ht="14.25" customHeight="1" x14ac:dyDescent="0.25">
      <c r="A18" s="1">
        <v>15</v>
      </c>
      <c r="B18" s="1">
        <v>2.5</v>
      </c>
      <c r="C18" s="1">
        <v>5</v>
      </c>
      <c r="D18" s="18">
        <f>42.5</f>
        <v>42.5</v>
      </c>
      <c r="E18" s="14">
        <f>45</f>
        <v>45</v>
      </c>
      <c r="F18" s="1">
        <v>4.08</v>
      </c>
      <c r="G18" s="1">
        <v>2140</v>
      </c>
      <c r="H18" s="1">
        <v>6.4</v>
      </c>
      <c r="I18" s="1">
        <v>60.8</v>
      </c>
      <c r="J18" s="1">
        <v>107</v>
      </c>
    </row>
    <row r="19" spans="1:10" ht="14.25" customHeight="1" x14ac:dyDescent="0.25">
      <c r="A19" s="1">
        <v>14</v>
      </c>
      <c r="B19" s="1">
        <v>2.5</v>
      </c>
      <c r="C19" s="1">
        <v>5</v>
      </c>
      <c r="D19" s="18">
        <f t="shared" ref="D19:E19" si="2">D18-2.5</f>
        <v>40</v>
      </c>
      <c r="E19" s="14">
        <f t="shared" si="2"/>
        <v>42.5</v>
      </c>
      <c r="F19" s="1">
        <v>5.49</v>
      </c>
      <c r="G19" s="1">
        <v>2376</v>
      </c>
      <c r="H19" s="1">
        <v>3.7</v>
      </c>
      <c r="I19" s="1">
        <v>60.7</v>
      </c>
      <c r="J19" s="1">
        <v>-34</v>
      </c>
    </row>
    <row r="20" spans="1:10" ht="14.25" customHeight="1" x14ac:dyDescent="0.25">
      <c r="A20" s="1">
        <v>13</v>
      </c>
      <c r="B20" s="1">
        <v>2.5</v>
      </c>
      <c r="C20" s="1">
        <v>5</v>
      </c>
      <c r="D20" s="18">
        <f t="shared" ref="D20:E20" si="3">D19-2.5</f>
        <v>37.5</v>
      </c>
      <c r="E20" s="14">
        <f t="shared" si="3"/>
        <v>40</v>
      </c>
      <c r="F20" s="1">
        <v>7.33</v>
      </c>
      <c r="G20" s="1">
        <v>2575</v>
      </c>
      <c r="H20" s="1">
        <v>2.4</v>
      </c>
      <c r="I20" s="1">
        <v>60.7</v>
      </c>
      <c r="J20" s="1">
        <v>39</v>
      </c>
    </row>
    <row r="21" spans="1:10" ht="14.25" customHeight="1" x14ac:dyDescent="0.25">
      <c r="A21" s="1">
        <v>12</v>
      </c>
      <c r="B21" s="1">
        <v>2.5</v>
      </c>
      <c r="C21" s="1">
        <v>5</v>
      </c>
      <c r="D21" s="18">
        <f t="shared" ref="D21:E21" si="4">D20-2.5</f>
        <v>35</v>
      </c>
      <c r="E21" s="14">
        <f t="shared" si="4"/>
        <v>37.5</v>
      </c>
      <c r="F21" s="1">
        <v>10.42</v>
      </c>
      <c r="G21" s="1">
        <v>1922</v>
      </c>
      <c r="H21" s="1">
        <v>2.4</v>
      </c>
      <c r="I21" s="1">
        <v>60.9</v>
      </c>
      <c r="J21" s="1">
        <v>-246</v>
      </c>
    </row>
    <row r="22" spans="1:10" ht="14.25" customHeight="1" x14ac:dyDescent="0.25">
      <c r="A22" s="1">
        <v>11</v>
      </c>
      <c r="B22" s="1">
        <v>2.5</v>
      </c>
      <c r="C22" s="1">
        <v>5</v>
      </c>
      <c r="D22" s="18">
        <f t="shared" ref="D22:E22" si="5">D21-2.5</f>
        <v>32.5</v>
      </c>
      <c r="E22" s="14">
        <f t="shared" si="5"/>
        <v>35</v>
      </c>
      <c r="F22" s="1">
        <v>6.7</v>
      </c>
      <c r="G22" s="1">
        <v>3027</v>
      </c>
      <c r="H22" s="1">
        <v>2</v>
      </c>
      <c r="I22" s="1">
        <v>29.7</v>
      </c>
      <c r="J22" s="1">
        <v>265</v>
      </c>
    </row>
    <row r="23" spans="1:10" ht="14.25" customHeight="1" x14ac:dyDescent="0.25">
      <c r="A23" s="1">
        <v>10</v>
      </c>
      <c r="B23" s="1">
        <v>2.5</v>
      </c>
      <c r="C23" s="1">
        <v>5</v>
      </c>
      <c r="D23" s="18">
        <f t="shared" ref="D23:E23" si="6">D22-2.5</f>
        <v>30</v>
      </c>
      <c r="E23" s="14">
        <f t="shared" si="6"/>
        <v>32.5</v>
      </c>
      <c r="F23" s="1">
        <v>2.82</v>
      </c>
      <c r="G23" s="1">
        <v>2835</v>
      </c>
      <c r="H23" s="1">
        <v>2.8</v>
      </c>
      <c r="I23" s="1">
        <v>10.3</v>
      </c>
      <c r="J23" s="1">
        <v>-58</v>
      </c>
    </row>
    <row r="24" spans="1:10" ht="14.25" customHeight="1" x14ac:dyDescent="0.25">
      <c r="A24" s="1">
        <v>9</v>
      </c>
      <c r="B24" s="1">
        <v>2.5</v>
      </c>
      <c r="C24" s="1">
        <v>5</v>
      </c>
      <c r="D24" s="18">
        <f t="shared" ref="D24:E24" si="7">D23-2.5</f>
        <v>27.5</v>
      </c>
      <c r="E24" s="14">
        <f t="shared" si="7"/>
        <v>30</v>
      </c>
      <c r="F24" s="1">
        <v>3.49</v>
      </c>
      <c r="G24" s="1">
        <v>2633</v>
      </c>
      <c r="H24" s="1">
        <v>2.8</v>
      </c>
      <c r="I24" s="1">
        <v>10.3</v>
      </c>
      <c r="J24" s="1">
        <v>-126</v>
      </c>
    </row>
    <row r="25" spans="1:10" ht="14.25" customHeight="1" x14ac:dyDescent="0.25">
      <c r="A25" s="1">
        <v>8</v>
      </c>
      <c r="B25" s="1">
        <v>2.5</v>
      </c>
      <c r="C25" s="1">
        <v>5</v>
      </c>
      <c r="D25" s="18">
        <f t="shared" ref="D25:E25" si="8">D24-2.5</f>
        <v>25</v>
      </c>
      <c r="E25" s="14">
        <f t="shared" si="8"/>
        <v>27.5</v>
      </c>
      <c r="F25" s="1">
        <v>3.44</v>
      </c>
      <c r="G25" s="1">
        <v>1883</v>
      </c>
      <c r="H25" s="1">
        <v>0.7</v>
      </c>
      <c r="I25" s="1">
        <v>10.3</v>
      </c>
      <c r="J25" s="1">
        <v>2</v>
      </c>
    </row>
    <row r="26" spans="1:10" ht="14.25" customHeight="1" x14ac:dyDescent="0.25">
      <c r="A26" s="1">
        <v>7</v>
      </c>
      <c r="B26" s="1">
        <v>2.5</v>
      </c>
      <c r="C26" s="1">
        <v>5</v>
      </c>
      <c r="D26" s="18">
        <f t="shared" ref="D26:E26" si="9">D25-2.5</f>
        <v>22.5</v>
      </c>
      <c r="E26" s="14">
        <f t="shared" si="9"/>
        <v>25</v>
      </c>
      <c r="F26" s="1">
        <v>6.25</v>
      </c>
      <c r="G26" s="1">
        <v>2392</v>
      </c>
      <c r="H26" s="1">
        <v>1</v>
      </c>
      <c r="I26" s="1">
        <v>10.3</v>
      </c>
      <c r="J26" s="1">
        <v>-70</v>
      </c>
    </row>
    <row r="27" spans="1:10" ht="14.25" customHeight="1" x14ac:dyDescent="0.25">
      <c r="A27" s="1">
        <v>6</v>
      </c>
      <c r="B27" s="1">
        <v>2.5</v>
      </c>
      <c r="C27" s="1">
        <v>5</v>
      </c>
      <c r="D27" s="18">
        <f t="shared" ref="D27:E27" si="10">D26-2.5</f>
        <v>20</v>
      </c>
      <c r="E27" s="14">
        <f t="shared" si="10"/>
        <v>22.5</v>
      </c>
      <c r="F27" s="1">
        <v>10.32</v>
      </c>
      <c r="G27" s="1">
        <v>2638</v>
      </c>
      <c r="H27" s="1">
        <v>1.7</v>
      </c>
      <c r="I27" s="1">
        <v>10.3</v>
      </c>
      <c r="J27" s="1">
        <v>95</v>
      </c>
    </row>
    <row r="28" spans="1:10" ht="14.25" customHeight="1" x14ac:dyDescent="0.25">
      <c r="A28" s="1">
        <v>5</v>
      </c>
      <c r="B28" s="1">
        <v>2.5</v>
      </c>
      <c r="C28" s="1">
        <v>5</v>
      </c>
      <c r="D28" s="18">
        <f t="shared" ref="D28:E28" si="11">D27-2.5</f>
        <v>17.5</v>
      </c>
      <c r="E28" s="14">
        <f t="shared" si="11"/>
        <v>20</v>
      </c>
      <c r="F28" s="1">
        <v>15.49</v>
      </c>
      <c r="G28" s="1">
        <v>1478</v>
      </c>
      <c r="H28" s="1">
        <v>0</v>
      </c>
      <c r="I28" s="1">
        <v>10.3</v>
      </c>
      <c r="J28" s="1">
        <v>-151</v>
      </c>
    </row>
    <row r="29" spans="1:10" ht="14.25" customHeight="1" x14ac:dyDescent="0.25">
      <c r="A29" s="1">
        <v>4</v>
      </c>
      <c r="B29" s="1">
        <v>2.5</v>
      </c>
      <c r="C29" s="1">
        <v>5</v>
      </c>
      <c r="D29" s="18">
        <f t="shared" ref="D29:E29" si="12">D28-2.5</f>
        <v>15</v>
      </c>
      <c r="E29" s="14">
        <f t="shared" si="12"/>
        <v>17.5</v>
      </c>
      <c r="F29" s="1">
        <v>24.14</v>
      </c>
      <c r="G29" s="1">
        <v>2206</v>
      </c>
      <c r="H29" s="1">
        <v>0.7</v>
      </c>
      <c r="I29" s="1">
        <v>10.3</v>
      </c>
      <c r="J29" s="1">
        <v>224</v>
      </c>
    </row>
    <row r="30" spans="1:10" ht="14.25" customHeight="1" x14ac:dyDescent="0.25">
      <c r="A30" s="1">
        <v>3</v>
      </c>
      <c r="B30" s="1">
        <v>2.5</v>
      </c>
      <c r="C30" s="1">
        <v>5</v>
      </c>
      <c r="D30" s="18">
        <f t="shared" ref="D30:E30" si="13">D29-2.5</f>
        <v>12.5</v>
      </c>
      <c r="E30" s="14">
        <f t="shared" si="13"/>
        <v>15</v>
      </c>
      <c r="F30" s="1">
        <v>43.11</v>
      </c>
      <c r="G30" s="1">
        <v>1970</v>
      </c>
      <c r="H30" s="1">
        <v>0</v>
      </c>
      <c r="I30" s="1">
        <v>10.3</v>
      </c>
      <c r="J30" s="1">
        <v>-41</v>
      </c>
    </row>
    <row r="31" spans="1:10" ht="14.25" customHeight="1" x14ac:dyDescent="0.25">
      <c r="A31" s="1">
        <v>2</v>
      </c>
      <c r="B31" s="1">
        <v>2.5</v>
      </c>
      <c r="C31" s="1">
        <v>5</v>
      </c>
      <c r="D31" s="18">
        <f t="shared" ref="D31:E31" si="14">D30-2.5</f>
        <v>10</v>
      </c>
      <c r="E31" s="14">
        <f t="shared" si="14"/>
        <v>12.5</v>
      </c>
      <c r="F31" s="1">
        <v>98.96</v>
      </c>
      <c r="G31" s="1">
        <v>1807</v>
      </c>
      <c r="H31" s="1">
        <v>1</v>
      </c>
      <c r="I31" s="1">
        <v>10.3</v>
      </c>
      <c r="J31" s="1">
        <v>73</v>
      </c>
    </row>
    <row r="32" spans="1:10" s="21" customFormat="1" ht="14.25" customHeight="1" x14ac:dyDescent="0.25">
      <c r="A32" s="4">
        <v>1</v>
      </c>
      <c r="B32" s="4">
        <v>2.5</v>
      </c>
      <c r="C32" s="4">
        <v>5</v>
      </c>
      <c r="D32" s="4">
        <f t="shared" ref="D32:E32" si="15">D31-2.5</f>
        <v>7.5</v>
      </c>
      <c r="E32" s="4">
        <f t="shared" si="15"/>
        <v>10</v>
      </c>
      <c r="F32" s="4">
        <v>344.46</v>
      </c>
      <c r="G32" s="4">
        <v>1572</v>
      </c>
      <c r="H32" s="4">
        <v>0.7</v>
      </c>
      <c r="I32" s="4">
        <v>10.3</v>
      </c>
      <c r="J32" s="4">
        <v>-82</v>
      </c>
    </row>
    <row r="33" spans="1:10" ht="14.25" customHeight="1" x14ac:dyDescent="0.25">
      <c r="A33" s="1">
        <v>1</v>
      </c>
      <c r="B33" s="1">
        <v>5</v>
      </c>
      <c r="C33" s="1">
        <v>7.5</v>
      </c>
      <c r="D33" s="18">
        <v>10</v>
      </c>
      <c r="E33" s="14">
        <v>12.5</v>
      </c>
      <c r="F33" s="1">
        <v>263.77999999999997</v>
      </c>
      <c r="G33" s="1">
        <v>994.6</v>
      </c>
      <c r="H33" s="1">
        <v>0</v>
      </c>
      <c r="I33" s="1">
        <v>12.4</v>
      </c>
      <c r="J33" s="1">
        <v>75</v>
      </c>
    </row>
    <row r="34" spans="1:10" ht="14.25" customHeight="1" x14ac:dyDescent="0.25">
      <c r="A34" s="1">
        <v>2</v>
      </c>
      <c r="B34" s="1">
        <v>5</v>
      </c>
      <c r="C34" s="1">
        <v>7.5</v>
      </c>
      <c r="D34" s="18">
        <f t="shared" ref="D34:E34" si="16">D33+2.5</f>
        <v>12.5</v>
      </c>
      <c r="E34" s="14">
        <f t="shared" si="16"/>
        <v>15</v>
      </c>
      <c r="F34" s="1">
        <v>75.34</v>
      </c>
      <c r="G34" s="1">
        <v>1139</v>
      </c>
      <c r="H34" s="1">
        <v>0.4</v>
      </c>
      <c r="I34" s="1">
        <v>12.4</v>
      </c>
      <c r="J34" s="1">
        <v>-41</v>
      </c>
    </row>
    <row r="35" spans="1:10" ht="14.25" customHeight="1" x14ac:dyDescent="0.25">
      <c r="A35" s="1">
        <v>3</v>
      </c>
      <c r="B35" s="1">
        <v>5</v>
      </c>
      <c r="C35" s="1">
        <v>7.5</v>
      </c>
      <c r="D35" s="18">
        <f t="shared" ref="D35:E35" si="17">D34+2.5</f>
        <v>15</v>
      </c>
      <c r="E35" s="14">
        <f t="shared" si="17"/>
        <v>17.5</v>
      </c>
      <c r="F35" s="1">
        <v>34.82</v>
      </c>
      <c r="G35" s="1">
        <v>1314</v>
      </c>
      <c r="H35" s="1">
        <v>0.7</v>
      </c>
      <c r="I35" s="1">
        <v>12.4</v>
      </c>
      <c r="J35" s="1">
        <v>224</v>
      </c>
    </row>
    <row r="36" spans="1:10" ht="14.25" customHeight="1" x14ac:dyDescent="0.25">
      <c r="A36" s="1">
        <v>4</v>
      </c>
      <c r="B36" s="1">
        <v>5</v>
      </c>
      <c r="C36" s="1">
        <v>7.5</v>
      </c>
      <c r="D36" s="18">
        <f t="shared" ref="D36:E36" si="18">D35+2.5</f>
        <v>17.5</v>
      </c>
      <c r="E36" s="14">
        <f t="shared" si="18"/>
        <v>20</v>
      </c>
      <c r="F36" s="1">
        <v>20.27</v>
      </c>
      <c r="G36" s="1">
        <v>1532</v>
      </c>
      <c r="H36" s="1">
        <v>0</v>
      </c>
      <c r="I36" s="1">
        <v>12.4</v>
      </c>
      <c r="J36" s="1">
        <v>-153</v>
      </c>
    </row>
    <row r="37" spans="1:10" ht="14.25" customHeight="1" x14ac:dyDescent="0.25">
      <c r="A37" s="1">
        <v>5</v>
      </c>
      <c r="B37" s="1">
        <v>5</v>
      </c>
      <c r="C37" s="1">
        <v>7.5</v>
      </c>
      <c r="D37" s="18">
        <f t="shared" ref="D37:E37" si="19">D36+2.5</f>
        <v>20</v>
      </c>
      <c r="E37" s="14">
        <f t="shared" si="19"/>
        <v>22.5</v>
      </c>
      <c r="F37" s="1">
        <v>12.68</v>
      </c>
      <c r="G37" s="1">
        <v>1677</v>
      </c>
      <c r="H37" s="1">
        <v>0</v>
      </c>
      <c r="I37" s="1">
        <v>12.4</v>
      </c>
      <c r="J37" s="1">
        <v>90</v>
      </c>
    </row>
    <row r="38" spans="1:10" ht="14.25" customHeight="1" x14ac:dyDescent="0.25">
      <c r="A38" s="1">
        <v>6</v>
      </c>
      <c r="B38" s="1">
        <v>5</v>
      </c>
      <c r="C38" s="1">
        <v>7.5</v>
      </c>
      <c r="D38" s="18">
        <f t="shared" ref="D38:E38" si="20">D37+2.5</f>
        <v>22.5</v>
      </c>
      <c r="E38" s="14">
        <f t="shared" si="20"/>
        <v>25</v>
      </c>
      <c r="F38" s="1">
        <v>7.32</v>
      </c>
      <c r="G38" s="1">
        <v>1550</v>
      </c>
      <c r="H38" s="1">
        <v>0.7</v>
      </c>
      <c r="I38" s="1">
        <v>12.4</v>
      </c>
      <c r="J38" s="1">
        <v>-70</v>
      </c>
    </row>
    <row r="39" spans="1:10" ht="14.25" customHeight="1" x14ac:dyDescent="0.25">
      <c r="A39" s="1">
        <v>7</v>
      </c>
      <c r="B39" s="1">
        <v>5</v>
      </c>
      <c r="C39" s="1">
        <v>7.5</v>
      </c>
      <c r="D39" s="18">
        <f t="shared" ref="D39:E39" si="21">D38+2.5</f>
        <v>25</v>
      </c>
      <c r="E39" s="14">
        <f t="shared" si="21"/>
        <v>27.5</v>
      </c>
      <c r="F39" s="1">
        <v>3.9</v>
      </c>
      <c r="G39" s="1">
        <v>1239</v>
      </c>
      <c r="H39" s="1">
        <v>1.5</v>
      </c>
      <c r="I39" s="1">
        <v>12.4</v>
      </c>
      <c r="J39" s="1">
        <v>12</v>
      </c>
    </row>
    <row r="40" spans="1:10" ht="14.25" customHeight="1" x14ac:dyDescent="0.25">
      <c r="A40" s="1">
        <v>8</v>
      </c>
      <c r="B40" s="1">
        <v>5</v>
      </c>
      <c r="C40" s="1">
        <v>7.5</v>
      </c>
      <c r="D40" s="18">
        <f t="shared" ref="D40:E40" si="22">D39+2.5</f>
        <v>27.5</v>
      </c>
      <c r="E40" s="14">
        <f t="shared" si="22"/>
        <v>30</v>
      </c>
      <c r="F40" s="1">
        <v>3.82</v>
      </c>
      <c r="G40" s="1">
        <v>1733</v>
      </c>
      <c r="H40" s="1">
        <v>0</v>
      </c>
      <c r="I40" s="1">
        <v>12.4</v>
      </c>
      <c r="J40" s="1">
        <v>-148</v>
      </c>
    </row>
    <row r="41" spans="1:10" ht="14.25" customHeight="1" x14ac:dyDescent="0.25">
      <c r="A41" s="1">
        <v>9</v>
      </c>
      <c r="B41" s="1">
        <v>5</v>
      </c>
      <c r="C41" s="1">
        <v>7.5</v>
      </c>
      <c r="D41" s="18">
        <f t="shared" ref="D41:E41" si="23">D40+2.5</f>
        <v>30</v>
      </c>
      <c r="E41" s="14">
        <f t="shared" si="23"/>
        <v>32.5</v>
      </c>
      <c r="F41" s="1">
        <v>3.02</v>
      </c>
      <c r="G41" s="1">
        <v>1885</v>
      </c>
      <c r="H41" s="1">
        <v>1.9</v>
      </c>
      <c r="I41" s="1">
        <v>12.4</v>
      </c>
      <c r="J41" s="1">
        <v>-53</v>
      </c>
    </row>
    <row r="42" spans="1:10" ht="14.25" customHeight="1" x14ac:dyDescent="0.25">
      <c r="A42" s="1">
        <v>10</v>
      </c>
      <c r="B42" s="1">
        <v>5</v>
      </c>
      <c r="C42" s="1">
        <v>7.5</v>
      </c>
      <c r="D42" s="18">
        <f t="shared" ref="D42:E42" si="24">D41+2.5</f>
        <v>32.5</v>
      </c>
      <c r="E42" s="14">
        <f t="shared" si="24"/>
        <v>35</v>
      </c>
      <c r="F42" s="1">
        <v>2.42</v>
      </c>
      <c r="G42" s="1">
        <v>2013</v>
      </c>
      <c r="H42" s="1">
        <v>1.4</v>
      </c>
      <c r="I42" s="1">
        <v>12.4</v>
      </c>
      <c r="J42" s="1">
        <v>156</v>
      </c>
    </row>
    <row r="43" spans="1:10" ht="14.25" customHeight="1" x14ac:dyDescent="0.25">
      <c r="A43" s="1">
        <v>11</v>
      </c>
      <c r="B43" s="1">
        <v>5</v>
      </c>
      <c r="C43" s="1">
        <v>7.5</v>
      </c>
      <c r="D43" s="18">
        <f t="shared" ref="D43:E43" si="25">D42+2.5</f>
        <v>35</v>
      </c>
      <c r="E43" s="14">
        <f t="shared" si="25"/>
        <v>37.5</v>
      </c>
      <c r="F43" s="1">
        <v>11.53</v>
      </c>
      <c r="G43" s="1">
        <v>2021</v>
      </c>
      <c r="H43" s="1">
        <v>1.2</v>
      </c>
      <c r="I43" s="1">
        <v>76.5</v>
      </c>
      <c r="J43" s="1">
        <v>-239</v>
      </c>
    </row>
    <row r="44" spans="1:10" ht="14.25" customHeight="1" x14ac:dyDescent="0.25">
      <c r="A44" s="1">
        <v>12</v>
      </c>
      <c r="B44" s="1">
        <v>5</v>
      </c>
      <c r="C44" s="1">
        <v>7.5</v>
      </c>
      <c r="D44" s="18">
        <f t="shared" ref="D44:E44" si="26">D43+2.5</f>
        <v>37.5</v>
      </c>
      <c r="E44" s="14">
        <f t="shared" si="26"/>
        <v>40</v>
      </c>
      <c r="F44" s="1">
        <v>7.91</v>
      </c>
      <c r="G44" s="1">
        <v>1767</v>
      </c>
      <c r="H44" s="1">
        <v>3.4</v>
      </c>
      <c r="I44" s="1">
        <v>76.400000000000006</v>
      </c>
      <c r="J44" s="1">
        <v>75</v>
      </c>
    </row>
    <row r="45" spans="1:10" ht="14.25" customHeight="1" x14ac:dyDescent="0.25">
      <c r="A45" s="1">
        <v>13</v>
      </c>
      <c r="B45" s="1">
        <v>5</v>
      </c>
      <c r="C45" s="1">
        <v>7.5</v>
      </c>
      <c r="D45" s="18">
        <f t="shared" ref="D45:E45" si="27">D44+2.5</f>
        <v>40</v>
      </c>
      <c r="E45" s="14">
        <f t="shared" si="27"/>
        <v>42.5</v>
      </c>
      <c r="F45" s="1">
        <v>5.97</v>
      </c>
      <c r="G45" s="1">
        <v>1668</v>
      </c>
      <c r="H45" s="1">
        <v>7.5</v>
      </c>
      <c r="I45" s="1">
        <v>76.400000000000006</v>
      </c>
      <c r="J45" s="1">
        <v>-65</v>
      </c>
    </row>
    <row r="46" spans="1:10" s="21" customFormat="1" ht="14.25" customHeight="1" x14ac:dyDescent="0.25">
      <c r="A46" s="4">
        <v>14</v>
      </c>
      <c r="B46" s="4">
        <v>5</v>
      </c>
      <c r="C46" s="4">
        <v>7.5</v>
      </c>
      <c r="D46" s="4">
        <f t="shared" ref="D46:E46" si="28">D45+2.5</f>
        <v>42.5</v>
      </c>
      <c r="E46" s="4">
        <f t="shared" si="28"/>
        <v>45</v>
      </c>
      <c r="F46" s="4">
        <v>4.22</v>
      </c>
      <c r="G46" s="4">
        <v>1450</v>
      </c>
      <c r="H46" s="4">
        <v>4.5</v>
      </c>
      <c r="I46" s="4">
        <v>76.5</v>
      </c>
      <c r="J46" s="4">
        <v>148</v>
      </c>
    </row>
    <row r="47" spans="1:10" ht="14.25" customHeight="1" x14ac:dyDescent="0.25">
      <c r="A47" s="1">
        <v>13</v>
      </c>
      <c r="B47" s="1">
        <v>7.5</v>
      </c>
      <c r="C47" s="1">
        <v>10</v>
      </c>
      <c r="D47" s="18">
        <v>42.5</v>
      </c>
      <c r="E47" s="14">
        <v>45</v>
      </c>
      <c r="F47" s="1">
        <v>7.8</v>
      </c>
      <c r="G47" s="1">
        <v>1734</v>
      </c>
      <c r="H47" s="1">
        <v>0</v>
      </c>
      <c r="I47" s="1">
        <v>87.2</v>
      </c>
      <c r="J47" s="1">
        <v>139</v>
      </c>
    </row>
    <row r="48" spans="1:10" ht="14.25" customHeight="1" x14ac:dyDescent="0.25">
      <c r="A48" s="1">
        <v>12</v>
      </c>
      <c r="B48" s="1">
        <v>7.5</v>
      </c>
      <c r="C48" s="1">
        <v>10</v>
      </c>
      <c r="D48" s="18">
        <f t="shared" ref="D48:E48" si="29">D47-2.5</f>
        <v>40</v>
      </c>
      <c r="E48" s="14">
        <f t="shared" si="29"/>
        <v>42.5</v>
      </c>
      <c r="F48" s="1">
        <v>10.210000000000001</v>
      </c>
      <c r="G48" s="1">
        <v>2001</v>
      </c>
      <c r="H48" s="1">
        <v>0.7</v>
      </c>
      <c r="I48" s="1">
        <v>87.1</v>
      </c>
      <c r="J48" s="1">
        <v>-65</v>
      </c>
    </row>
    <row r="49" spans="1:11" ht="14.25" customHeight="1" x14ac:dyDescent="0.25">
      <c r="A49" s="1">
        <v>11</v>
      </c>
      <c r="B49" s="1">
        <v>7.5</v>
      </c>
      <c r="C49" s="1">
        <v>10</v>
      </c>
      <c r="D49" s="18">
        <f t="shared" ref="D49:E49" si="30">D48-2.5</f>
        <v>37.5</v>
      </c>
      <c r="E49" s="14">
        <f t="shared" si="30"/>
        <v>40</v>
      </c>
      <c r="F49" s="1">
        <v>14.1</v>
      </c>
      <c r="G49" s="1">
        <v>2170</v>
      </c>
      <c r="H49" s="1">
        <v>1</v>
      </c>
      <c r="I49" s="1">
        <v>87.1</v>
      </c>
      <c r="J49" s="1">
        <v>58</v>
      </c>
    </row>
    <row r="50" spans="1:11" ht="14.25" customHeight="1" x14ac:dyDescent="0.25">
      <c r="A50" s="1">
        <v>10</v>
      </c>
      <c r="B50" s="1">
        <v>7.5</v>
      </c>
      <c r="C50" s="1">
        <v>10</v>
      </c>
      <c r="D50" s="18">
        <f t="shared" ref="D50:E50" si="31">D49-2.5</f>
        <v>35</v>
      </c>
      <c r="E50" s="14">
        <f t="shared" si="31"/>
        <v>37.5</v>
      </c>
      <c r="F50" s="1">
        <v>3.43</v>
      </c>
      <c r="G50" s="1">
        <v>2442</v>
      </c>
      <c r="H50" s="1">
        <v>0</v>
      </c>
      <c r="I50" s="1">
        <v>14.5</v>
      </c>
      <c r="J50" s="1">
        <v>-231</v>
      </c>
    </row>
    <row r="51" spans="1:11" ht="14.25" customHeight="1" x14ac:dyDescent="0.25">
      <c r="A51" s="1">
        <v>9</v>
      </c>
      <c r="B51" s="1">
        <v>7.5</v>
      </c>
      <c r="C51" s="1">
        <v>10</v>
      </c>
      <c r="D51" s="18">
        <f t="shared" ref="D51:E51" si="32">D50-2.5</f>
        <v>32.5</v>
      </c>
      <c r="E51" s="14">
        <f t="shared" si="32"/>
        <v>35</v>
      </c>
      <c r="F51" s="1">
        <v>4.59</v>
      </c>
      <c r="G51" s="1">
        <v>2451</v>
      </c>
      <c r="H51" s="1">
        <v>1.4</v>
      </c>
      <c r="I51" s="1">
        <v>14.5</v>
      </c>
      <c r="J51" s="1">
        <v>253</v>
      </c>
    </row>
    <row r="52" spans="1:11" ht="14.25" customHeight="1" x14ac:dyDescent="0.25">
      <c r="A52" s="1">
        <v>8</v>
      </c>
      <c r="B52" s="1">
        <v>7.5</v>
      </c>
      <c r="C52" s="1">
        <v>10</v>
      </c>
      <c r="D52" s="18">
        <f t="shared" ref="D52:E52" si="33">D51-2.5</f>
        <v>30</v>
      </c>
      <c r="E52" s="14">
        <f t="shared" si="33"/>
        <v>32.5</v>
      </c>
      <c r="F52" s="1">
        <v>5.87</v>
      </c>
      <c r="G52" s="1">
        <v>2279</v>
      </c>
      <c r="H52" s="1">
        <v>2.1</v>
      </c>
      <c r="I52" s="1">
        <v>14.5</v>
      </c>
      <c r="J52" s="1">
        <v>-61</v>
      </c>
    </row>
    <row r="53" spans="1:11" ht="14.25" customHeight="1" x14ac:dyDescent="0.25">
      <c r="A53" s="1">
        <v>7</v>
      </c>
      <c r="B53" s="1">
        <v>7.5</v>
      </c>
      <c r="C53" s="1">
        <v>10</v>
      </c>
      <c r="D53" s="18">
        <f t="shared" ref="D53:E53" si="34">D52-2.5</f>
        <v>27.5</v>
      </c>
      <c r="E53" s="14">
        <f t="shared" si="34"/>
        <v>30</v>
      </c>
      <c r="F53" s="1">
        <v>7.62</v>
      </c>
      <c r="G53" s="1">
        <v>2071</v>
      </c>
      <c r="H53" s="1">
        <v>1.6</v>
      </c>
      <c r="I53" s="1">
        <v>14.5</v>
      </c>
      <c r="J53" s="1">
        <v>-173</v>
      </c>
    </row>
    <row r="54" spans="1:11" ht="14.25" customHeight="1" x14ac:dyDescent="0.25">
      <c r="A54" s="1">
        <v>6</v>
      </c>
      <c r="B54" s="1">
        <v>7.5</v>
      </c>
      <c r="C54" s="1">
        <v>10</v>
      </c>
      <c r="D54" s="18">
        <f t="shared" ref="D54:E54" si="35">D53-2.5</f>
        <v>25</v>
      </c>
      <c r="E54" s="14">
        <f t="shared" si="35"/>
        <v>27.5</v>
      </c>
      <c r="F54" s="1">
        <v>8.06</v>
      </c>
      <c r="G54" s="1">
        <v>1460</v>
      </c>
      <c r="H54" s="1">
        <v>0</v>
      </c>
      <c r="I54" s="1">
        <v>14.5</v>
      </c>
      <c r="J54" s="1">
        <v>31</v>
      </c>
    </row>
    <row r="55" spans="1:11" ht="14.25" customHeight="1" x14ac:dyDescent="0.25">
      <c r="A55" s="1">
        <v>5</v>
      </c>
      <c r="B55" s="1">
        <v>7.5</v>
      </c>
      <c r="C55" s="1">
        <v>10</v>
      </c>
      <c r="D55" s="18">
        <f t="shared" ref="D55:E55" si="36">D54-2.5</f>
        <v>22.5</v>
      </c>
      <c r="E55" s="14">
        <f t="shared" si="36"/>
        <v>25</v>
      </c>
      <c r="F55" s="1">
        <v>16.190000000000001</v>
      </c>
      <c r="G55" s="1">
        <v>1833</v>
      </c>
      <c r="H55" s="1">
        <v>1.2</v>
      </c>
      <c r="I55" s="1">
        <v>14.5</v>
      </c>
      <c r="J55" s="1">
        <v>-87</v>
      </c>
    </row>
    <row r="56" spans="1:11" ht="14.25" customHeight="1" x14ac:dyDescent="0.25">
      <c r="A56" s="1">
        <v>4</v>
      </c>
      <c r="B56" s="1">
        <v>7.5</v>
      </c>
      <c r="C56" s="1">
        <v>10</v>
      </c>
      <c r="D56" s="18">
        <f t="shared" ref="D56:E56" si="37">D55-2.5</f>
        <v>20</v>
      </c>
      <c r="E56" s="14">
        <f t="shared" si="37"/>
        <v>22.5</v>
      </c>
      <c r="F56" s="1">
        <v>29.94</v>
      </c>
      <c r="G56" s="1">
        <v>1937</v>
      </c>
      <c r="H56" s="1">
        <v>1.2</v>
      </c>
      <c r="I56" s="1">
        <v>14.5</v>
      </c>
      <c r="J56" s="1">
        <v>104</v>
      </c>
    </row>
    <row r="57" spans="1:11" ht="14.25" customHeight="1" x14ac:dyDescent="0.25">
      <c r="A57" s="1">
        <v>3</v>
      </c>
      <c r="B57" s="1">
        <v>7.5</v>
      </c>
      <c r="C57" s="1">
        <v>10</v>
      </c>
      <c r="D57" s="18">
        <f t="shared" ref="D57:E57" si="38">D56-2.5</f>
        <v>17.5</v>
      </c>
      <c r="E57" s="14">
        <f t="shared" si="38"/>
        <v>20</v>
      </c>
      <c r="F57" s="1">
        <v>53.35</v>
      </c>
      <c r="G57" s="1">
        <v>1726</v>
      </c>
      <c r="H57" s="1">
        <v>0.7</v>
      </c>
      <c r="I57" s="1">
        <v>14.5</v>
      </c>
      <c r="J57" s="1">
        <v>-165</v>
      </c>
    </row>
    <row r="58" spans="1:11" ht="14.25" customHeight="1" x14ac:dyDescent="0.25">
      <c r="A58" s="1">
        <v>2</v>
      </c>
      <c r="B58" s="1">
        <v>7.5</v>
      </c>
      <c r="C58" s="1">
        <v>10</v>
      </c>
      <c r="D58" s="18">
        <f t="shared" ref="D58:E58" si="39">D57-2.5</f>
        <v>15</v>
      </c>
      <c r="E58" s="14">
        <f t="shared" si="39"/>
        <v>17.5</v>
      </c>
      <c r="F58" s="1">
        <v>108.91</v>
      </c>
      <c r="G58" s="1">
        <v>1409</v>
      </c>
      <c r="H58" s="1">
        <v>0.7</v>
      </c>
      <c r="I58" s="1">
        <v>14.5</v>
      </c>
      <c r="J58" s="1">
        <v>251</v>
      </c>
    </row>
    <row r="59" spans="1:11" s="21" customFormat="1" ht="14.25" customHeight="1" x14ac:dyDescent="0.25">
      <c r="A59" s="4">
        <v>1</v>
      </c>
      <c r="B59" s="4">
        <v>7.5</v>
      </c>
      <c r="C59" s="4">
        <v>10</v>
      </c>
      <c r="D59" s="4">
        <f t="shared" ref="D59:E59" si="40">D58-2.5</f>
        <v>12.5</v>
      </c>
      <c r="E59" s="4">
        <f t="shared" si="40"/>
        <v>15</v>
      </c>
      <c r="F59" s="4">
        <v>355.26</v>
      </c>
      <c r="G59" s="4">
        <v>1149</v>
      </c>
      <c r="H59" s="4">
        <v>0</v>
      </c>
      <c r="I59" s="4">
        <v>14.5</v>
      </c>
      <c r="J59" s="4">
        <v>-61</v>
      </c>
      <c r="K59" s="22"/>
    </row>
    <row r="60" spans="1:11" ht="14.25" customHeight="1" x14ac:dyDescent="0.25">
      <c r="A60" s="1">
        <v>1</v>
      </c>
      <c r="B60" s="1">
        <v>10</v>
      </c>
      <c r="C60" s="1">
        <v>12.5</v>
      </c>
      <c r="D60" s="18">
        <v>15</v>
      </c>
      <c r="E60" s="14">
        <v>17.5</v>
      </c>
      <c r="F60" s="1">
        <v>284.02999999999997</v>
      </c>
      <c r="G60" s="1">
        <v>910.8</v>
      </c>
      <c r="H60" s="1">
        <v>0.4</v>
      </c>
      <c r="I60" s="1">
        <v>14.6</v>
      </c>
      <c r="J60" s="1">
        <v>251</v>
      </c>
    </row>
    <row r="61" spans="1:11" ht="14.25" customHeight="1" x14ac:dyDescent="0.25">
      <c r="A61" s="1">
        <v>2</v>
      </c>
      <c r="B61" s="1">
        <v>10</v>
      </c>
      <c r="C61" s="1">
        <v>12.5</v>
      </c>
      <c r="D61" s="18">
        <f t="shared" ref="D61:E61" si="41">D60+2.5</f>
        <v>17.5</v>
      </c>
      <c r="E61" s="14">
        <f t="shared" si="41"/>
        <v>20</v>
      </c>
      <c r="F61" s="1">
        <v>99.26</v>
      </c>
      <c r="G61" s="1">
        <v>1276</v>
      </c>
      <c r="H61" s="1">
        <v>1.2</v>
      </c>
      <c r="I61" s="1">
        <v>14.6</v>
      </c>
      <c r="J61" s="1">
        <v>-165</v>
      </c>
    </row>
    <row r="62" spans="1:11" ht="14.25" customHeight="1" x14ac:dyDescent="0.25">
      <c r="A62" s="1">
        <v>3</v>
      </c>
      <c r="B62" s="1">
        <v>10</v>
      </c>
      <c r="C62" s="1">
        <v>12.5</v>
      </c>
      <c r="D62" s="18">
        <f t="shared" ref="D62:E62" si="42">D61+2.5</f>
        <v>20</v>
      </c>
      <c r="E62" s="14">
        <f t="shared" si="42"/>
        <v>22.5</v>
      </c>
      <c r="F62" s="1">
        <v>47.36</v>
      </c>
      <c r="G62" s="1">
        <v>1520</v>
      </c>
      <c r="H62" s="1">
        <v>0</v>
      </c>
      <c r="I62" s="1">
        <v>14.6</v>
      </c>
      <c r="J62" s="1">
        <v>104</v>
      </c>
    </row>
    <row r="63" spans="1:11" ht="14.25" customHeight="1" x14ac:dyDescent="0.25">
      <c r="A63" s="1">
        <v>4</v>
      </c>
      <c r="B63" s="1">
        <v>10</v>
      </c>
      <c r="C63" s="1">
        <v>12.5</v>
      </c>
      <c r="D63" s="18">
        <f t="shared" ref="D63:E63" si="43">D62+2.5</f>
        <v>22.5</v>
      </c>
      <c r="E63" s="14">
        <f t="shared" si="43"/>
        <v>25</v>
      </c>
      <c r="F63" s="1">
        <v>23.47</v>
      </c>
      <c r="G63" s="1">
        <v>1508</v>
      </c>
      <c r="H63" s="1">
        <v>1.4</v>
      </c>
      <c r="I63" s="1">
        <v>14.6</v>
      </c>
      <c r="J63" s="1">
        <v>-92</v>
      </c>
    </row>
    <row r="64" spans="1:11" ht="14.25" customHeight="1" x14ac:dyDescent="0.25">
      <c r="A64" s="1">
        <v>5</v>
      </c>
      <c r="B64" s="1">
        <v>10</v>
      </c>
      <c r="C64" s="1">
        <v>12.5</v>
      </c>
      <c r="D64" s="18">
        <f t="shared" ref="D64:E64" si="44">D63+2.5</f>
        <v>25</v>
      </c>
      <c r="E64" s="14">
        <f t="shared" si="44"/>
        <v>27.5</v>
      </c>
      <c r="F64" s="1">
        <v>10.89</v>
      </c>
      <c r="G64" s="1">
        <v>1224</v>
      </c>
      <c r="H64" s="1">
        <v>0.7</v>
      </c>
      <c r="I64" s="1">
        <v>14.6</v>
      </c>
      <c r="J64" s="1">
        <v>36</v>
      </c>
    </row>
    <row r="65" spans="1:10" ht="14.25" customHeight="1" x14ac:dyDescent="0.25">
      <c r="A65" s="1">
        <v>6</v>
      </c>
      <c r="B65" s="1">
        <v>10</v>
      </c>
      <c r="C65" s="1">
        <v>12.5</v>
      </c>
      <c r="D65" s="18">
        <f t="shared" ref="D65:E65" si="45">D64+2.5</f>
        <v>27.5</v>
      </c>
      <c r="E65" s="14">
        <f t="shared" si="45"/>
        <v>30</v>
      </c>
      <c r="F65" s="1">
        <v>9.7899999999999991</v>
      </c>
      <c r="G65" s="1">
        <v>1759</v>
      </c>
      <c r="H65" s="1">
        <v>1.2</v>
      </c>
      <c r="I65" s="1">
        <v>14.6</v>
      </c>
      <c r="J65" s="1">
        <v>-185</v>
      </c>
    </row>
    <row r="66" spans="1:10" ht="14.25" customHeight="1" x14ac:dyDescent="0.25">
      <c r="A66" s="1">
        <v>7</v>
      </c>
      <c r="B66" s="1">
        <v>10</v>
      </c>
      <c r="C66" s="1">
        <v>12.5</v>
      </c>
      <c r="D66" s="18">
        <f t="shared" ref="D66:E66" si="46">D65+2.5</f>
        <v>30</v>
      </c>
      <c r="E66" s="14">
        <f t="shared" si="46"/>
        <v>32.5</v>
      </c>
      <c r="F66" s="1">
        <v>7.32</v>
      </c>
      <c r="G66" s="1">
        <v>1974</v>
      </c>
      <c r="H66" s="1">
        <v>1.2</v>
      </c>
      <c r="I66" s="1">
        <v>14.6</v>
      </c>
      <c r="J66" s="1">
        <v>-61</v>
      </c>
    </row>
    <row r="67" spans="1:10" ht="14.25" customHeight="1" x14ac:dyDescent="0.25">
      <c r="A67" s="1">
        <v>8</v>
      </c>
      <c r="B67" s="1">
        <v>10</v>
      </c>
      <c r="C67" s="1">
        <v>12.5</v>
      </c>
      <c r="D67" s="18">
        <f t="shared" ref="D67:E67" si="47">D66+2.5</f>
        <v>32.5</v>
      </c>
      <c r="E67" s="14">
        <f t="shared" si="47"/>
        <v>35</v>
      </c>
      <c r="F67" s="1">
        <v>5.65</v>
      </c>
      <c r="G67" s="1">
        <v>2177</v>
      </c>
      <c r="H67" s="1">
        <v>0.2</v>
      </c>
      <c r="I67" s="1">
        <v>14.6</v>
      </c>
      <c r="J67" s="1">
        <v>253</v>
      </c>
    </row>
    <row r="68" spans="1:10" ht="14.25" customHeight="1" x14ac:dyDescent="0.25">
      <c r="A68" s="1">
        <v>9</v>
      </c>
      <c r="B68" s="1">
        <v>10</v>
      </c>
      <c r="C68" s="1">
        <v>12.5</v>
      </c>
      <c r="D68" s="18">
        <f t="shared" ref="D68:E68" si="48">D67+2.5</f>
        <v>35</v>
      </c>
      <c r="E68" s="14">
        <f t="shared" si="48"/>
        <v>37.5</v>
      </c>
      <c r="F68" s="1">
        <v>4.2</v>
      </c>
      <c r="G68" s="1">
        <v>2222</v>
      </c>
      <c r="H68" s="1">
        <v>4.2</v>
      </c>
      <c r="I68" s="1">
        <v>14.6</v>
      </c>
      <c r="J68" s="1">
        <v>-236</v>
      </c>
    </row>
    <row r="69" spans="1:10" ht="14.25" customHeight="1" x14ac:dyDescent="0.25">
      <c r="A69" s="1">
        <v>10</v>
      </c>
      <c r="B69" s="1">
        <v>10</v>
      </c>
      <c r="C69" s="1">
        <v>12.5</v>
      </c>
      <c r="D69" s="18">
        <f t="shared" ref="D69:E69" si="49">D68+2.5</f>
        <v>37.5</v>
      </c>
      <c r="E69" s="14">
        <f t="shared" si="49"/>
        <v>40</v>
      </c>
      <c r="F69" s="1">
        <v>2.79</v>
      </c>
      <c r="G69" s="1">
        <v>1972</v>
      </c>
      <c r="H69" s="1">
        <v>1</v>
      </c>
      <c r="I69" s="1">
        <v>14.6</v>
      </c>
      <c r="J69" s="1">
        <v>65</v>
      </c>
    </row>
    <row r="70" spans="1:10" ht="14.25" customHeight="1" x14ac:dyDescent="0.25">
      <c r="A70" s="1">
        <v>11</v>
      </c>
      <c r="B70" s="1">
        <v>10</v>
      </c>
      <c r="C70" s="1">
        <v>12.5</v>
      </c>
      <c r="D70" s="18">
        <f t="shared" ref="D70:E70" si="50">D69+2.5</f>
        <v>40</v>
      </c>
      <c r="E70" s="14">
        <f t="shared" si="50"/>
        <v>42.5</v>
      </c>
      <c r="F70" s="1">
        <v>11.94</v>
      </c>
      <c r="G70" s="1">
        <v>1806</v>
      </c>
      <c r="H70" s="1">
        <v>1.2</v>
      </c>
      <c r="I70" s="1">
        <v>88.7</v>
      </c>
      <c r="J70" s="1">
        <v>-61</v>
      </c>
    </row>
    <row r="71" spans="1:10" s="21" customFormat="1" ht="14.25" customHeight="1" x14ac:dyDescent="0.25">
      <c r="A71" s="4">
        <v>12</v>
      </c>
      <c r="B71" s="4">
        <v>10</v>
      </c>
      <c r="C71" s="4">
        <v>12.5</v>
      </c>
      <c r="D71" s="4">
        <f t="shared" ref="D71:E71" si="51">D70+2.5</f>
        <v>42.5</v>
      </c>
      <c r="E71" s="4">
        <f t="shared" si="51"/>
        <v>45</v>
      </c>
      <c r="F71" s="4">
        <v>8.06</v>
      </c>
      <c r="G71" s="4">
        <v>1553</v>
      </c>
      <c r="H71" s="4">
        <v>0</v>
      </c>
      <c r="I71" s="4">
        <v>88.6</v>
      </c>
      <c r="J71" s="4">
        <v>117</v>
      </c>
    </row>
    <row r="72" spans="1:10" ht="14.25" customHeight="1" x14ac:dyDescent="0.25">
      <c r="A72" s="1">
        <v>11</v>
      </c>
      <c r="B72" s="1">
        <v>12.5</v>
      </c>
      <c r="C72" s="1">
        <v>15</v>
      </c>
      <c r="D72" s="18">
        <v>42.5</v>
      </c>
      <c r="E72" s="14">
        <v>45</v>
      </c>
      <c r="F72" s="1">
        <v>10.98</v>
      </c>
      <c r="G72" s="1">
        <v>1515</v>
      </c>
      <c r="H72" s="1">
        <v>0.7</v>
      </c>
      <c r="I72" s="1">
        <v>97.2</v>
      </c>
      <c r="J72" s="1">
        <v>119</v>
      </c>
    </row>
    <row r="73" spans="1:10" ht="14.25" customHeight="1" x14ac:dyDescent="0.25">
      <c r="A73" s="1">
        <v>10</v>
      </c>
      <c r="B73" s="1">
        <v>12.5</v>
      </c>
      <c r="C73" s="1">
        <v>15</v>
      </c>
      <c r="D73" s="18">
        <f t="shared" ref="D73:E73" si="52">D72-2.5</f>
        <v>40</v>
      </c>
      <c r="E73" s="14">
        <f t="shared" si="52"/>
        <v>42.5</v>
      </c>
      <c r="F73" s="1">
        <v>2.71</v>
      </c>
      <c r="G73" s="1">
        <v>1779</v>
      </c>
      <c r="H73" s="1">
        <v>2.2000000000000002</v>
      </c>
      <c r="I73" s="1">
        <v>15.7</v>
      </c>
      <c r="J73" s="1">
        <v>-61</v>
      </c>
    </row>
    <row r="74" spans="1:10" ht="14.25" customHeight="1" x14ac:dyDescent="0.25">
      <c r="A74" s="1">
        <v>9</v>
      </c>
      <c r="B74" s="1">
        <v>12.5</v>
      </c>
      <c r="C74" s="1">
        <v>15</v>
      </c>
      <c r="D74" s="18">
        <f t="shared" ref="D74:E74" si="53">D73-2.5</f>
        <v>37.5</v>
      </c>
      <c r="E74" s="14">
        <f t="shared" si="53"/>
        <v>40</v>
      </c>
      <c r="F74" s="1">
        <v>3.97</v>
      </c>
      <c r="G74" s="1">
        <v>1954</v>
      </c>
      <c r="H74" s="1">
        <v>0.7</v>
      </c>
      <c r="I74" s="1">
        <v>15.7</v>
      </c>
      <c r="J74" s="1">
        <v>65</v>
      </c>
    </row>
    <row r="75" spans="1:10" ht="14.25" customHeight="1" x14ac:dyDescent="0.25">
      <c r="A75" s="1">
        <v>8</v>
      </c>
      <c r="B75" s="1">
        <v>12.5</v>
      </c>
      <c r="C75" s="1">
        <v>15</v>
      </c>
      <c r="D75" s="18">
        <f t="shared" ref="D75:E75" si="54">D74-2.5</f>
        <v>35</v>
      </c>
      <c r="E75" s="14">
        <f t="shared" si="54"/>
        <v>37.5</v>
      </c>
      <c r="F75" s="1">
        <v>6.06</v>
      </c>
      <c r="G75" s="1">
        <v>2171</v>
      </c>
      <c r="H75" s="1">
        <v>1.7</v>
      </c>
      <c r="I75" s="1">
        <v>15.7</v>
      </c>
      <c r="J75" s="1">
        <v>-136</v>
      </c>
    </row>
    <row r="76" spans="1:10" ht="14.25" customHeight="1" x14ac:dyDescent="0.25">
      <c r="A76" s="1">
        <v>7</v>
      </c>
      <c r="B76" s="1">
        <v>12.5</v>
      </c>
      <c r="C76" s="1">
        <v>15</v>
      </c>
      <c r="D76" s="18">
        <f t="shared" ref="D76:E76" si="55">D75-2.5</f>
        <v>32.5</v>
      </c>
      <c r="E76" s="14">
        <f t="shared" si="55"/>
        <v>35</v>
      </c>
      <c r="F76" s="1">
        <v>8.34</v>
      </c>
      <c r="G76" s="1">
        <v>2090</v>
      </c>
      <c r="H76" s="1">
        <v>1.4</v>
      </c>
      <c r="I76" s="1">
        <v>15.7</v>
      </c>
      <c r="J76" s="1">
        <v>258</v>
      </c>
    </row>
    <row r="77" spans="1:10" ht="14.25" customHeight="1" x14ac:dyDescent="0.25">
      <c r="A77" s="1">
        <v>6</v>
      </c>
      <c r="B77" s="1">
        <v>12.5</v>
      </c>
      <c r="C77" s="1">
        <v>15</v>
      </c>
      <c r="D77" s="18">
        <f t="shared" ref="D77:E77" si="56">D76-2.5</f>
        <v>30</v>
      </c>
      <c r="E77" s="14">
        <f t="shared" si="56"/>
        <v>32.5</v>
      </c>
      <c r="F77" s="1">
        <v>11.06</v>
      </c>
      <c r="G77" s="1">
        <v>1849</v>
      </c>
      <c r="H77" s="1">
        <v>0</v>
      </c>
      <c r="I77" s="1">
        <v>15.7</v>
      </c>
      <c r="J77" s="1">
        <v>-61</v>
      </c>
    </row>
    <row r="78" spans="1:10" ht="14.25" customHeight="1" x14ac:dyDescent="0.25">
      <c r="A78" s="1">
        <v>5</v>
      </c>
      <c r="B78" s="1">
        <v>12.5</v>
      </c>
      <c r="C78" s="1">
        <v>15</v>
      </c>
      <c r="D78" s="18">
        <f t="shared" ref="D78:E78" si="57">D77-2.5</f>
        <v>27.5</v>
      </c>
      <c r="E78" s="14">
        <f t="shared" si="57"/>
        <v>30</v>
      </c>
      <c r="F78" s="1">
        <v>15.53</v>
      </c>
      <c r="G78" s="1">
        <v>1622</v>
      </c>
      <c r="H78" s="1">
        <v>0.7</v>
      </c>
      <c r="I78" s="1">
        <v>15.7</v>
      </c>
      <c r="J78" s="1">
        <v>-197</v>
      </c>
    </row>
    <row r="79" spans="1:10" ht="14.25" customHeight="1" x14ac:dyDescent="0.25">
      <c r="A79" s="1">
        <v>4</v>
      </c>
      <c r="B79" s="1">
        <v>12.5</v>
      </c>
      <c r="C79" s="1">
        <v>15</v>
      </c>
      <c r="D79" s="18">
        <f t="shared" ref="D79:E79" si="58">D78-2.5</f>
        <v>25</v>
      </c>
      <c r="E79" s="14">
        <f t="shared" si="58"/>
        <v>27.5</v>
      </c>
      <c r="F79" s="1">
        <v>18.77</v>
      </c>
      <c r="G79" s="1">
        <v>1120</v>
      </c>
      <c r="H79" s="1">
        <v>1.1000000000000001</v>
      </c>
      <c r="I79" s="1">
        <v>15.7</v>
      </c>
      <c r="J79" s="1">
        <v>43</v>
      </c>
    </row>
    <row r="80" spans="1:10" ht="14.25" customHeight="1" x14ac:dyDescent="0.25">
      <c r="A80" s="1">
        <v>3</v>
      </c>
      <c r="B80" s="1">
        <v>12.5</v>
      </c>
      <c r="C80" s="1">
        <v>15</v>
      </c>
      <c r="D80" s="18">
        <f t="shared" ref="D80:E80" si="59">D79-2.5</f>
        <v>22.5</v>
      </c>
      <c r="E80" s="14">
        <f t="shared" si="59"/>
        <v>25</v>
      </c>
      <c r="F80" s="1">
        <v>45.35</v>
      </c>
      <c r="G80" s="1">
        <v>1353</v>
      </c>
      <c r="H80" s="1">
        <v>0</v>
      </c>
      <c r="I80" s="1">
        <v>15.7</v>
      </c>
      <c r="J80" s="1">
        <v>-95</v>
      </c>
    </row>
    <row r="81" spans="1:10" ht="14.25" customHeight="1" x14ac:dyDescent="0.25">
      <c r="A81" s="1">
        <v>2</v>
      </c>
      <c r="B81" s="1">
        <v>12.5</v>
      </c>
      <c r="C81" s="1">
        <v>15</v>
      </c>
      <c r="D81" s="18">
        <f t="shared" ref="D81:E81" si="60">D80-2.5</f>
        <v>20</v>
      </c>
      <c r="E81" s="14">
        <f t="shared" si="60"/>
        <v>22.5</v>
      </c>
      <c r="F81" s="1">
        <v>109.86</v>
      </c>
      <c r="G81" s="1">
        <v>1311</v>
      </c>
      <c r="H81" s="1">
        <v>0.9</v>
      </c>
      <c r="I81" s="1">
        <v>15.7</v>
      </c>
      <c r="J81" s="1">
        <v>104</v>
      </c>
    </row>
    <row r="82" spans="1:10" s="21" customFormat="1" ht="14.25" customHeight="1" x14ac:dyDescent="0.25">
      <c r="A82" s="4">
        <v>1</v>
      </c>
      <c r="B82" s="4">
        <v>12.5</v>
      </c>
      <c r="C82" s="4">
        <v>15</v>
      </c>
      <c r="D82" s="4">
        <f t="shared" ref="D82:E82" si="61">D81-2.5</f>
        <v>17.5</v>
      </c>
      <c r="E82" s="4">
        <f t="shared" si="61"/>
        <v>20</v>
      </c>
      <c r="F82" s="4">
        <v>346.06</v>
      </c>
      <c r="G82" s="4">
        <v>1033</v>
      </c>
      <c r="H82" s="4">
        <v>0</v>
      </c>
      <c r="I82" s="4">
        <v>15.7</v>
      </c>
      <c r="J82" s="4">
        <v>-168</v>
      </c>
    </row>
    <row r="83" spans="1:10" ht="14.25" customHeight="1" x14ac:dyDescent="0.25">
      <c r="A83" s="1">
        <v>1</v>
      </c>
      <c r="B83" s="1">
        <v>15</v>
      </c>
      <c r="C83" s="1">
        <v>17.5</v>
      </c>
      <c r="D83" s="18">
        <v>20</v>
      </c>
      <c r="E83" s="14">
        <v>22.5</v>
      </c>
      <c r="F83" s="1">
        <v>336.75</v>
      </c>
      <c r="G83" s="1">
        <v>977.8</v>
      </c>
      <c r="H83" s="1">
        <v>0.5</v>
      </c>
      <c r="I83" s="1">
        <v>16.100000000000001</v>
      </c>
      <c r="J83" s="1">
        <v>107</v>
      </c>
    </row>
    <row r="84" spans="1:10" ht="14.25" customHeight="1" x14ac:dyDescent="0.25">
      <c r="A84" s="1">
        <v>2</v>
      </c>
      <c r="B84" s="1">
        <v>15</v>
      </c>
      <c r="C84" s="1">
        <v>17.5</v>
      </c>
      <c r="D84" s="18">
        <f t="shared" ref="D84:E84" si="62">D83+2.5</f>
        <v>22.5</v>
      </c>
      <c r="E84" s="14">
        <f t="shared" si="62"/>
        <v>25</v>
      </c>
      <c r="F84" s="1">
        <v>98.2</v>
      </c>
      <c r="G84" s="1">
        <v>1142</v>
      </c>
      <c r="H84" s="1">
        <v>0</v>
      </c>
      <c r="I84" s="1">
        <v>16.100000000000001</v>
      </c>
      <c r="J84" s="1">
        <v>-102</v>
      </c>
    </row>
    <row r="85" spans="1:10" ht="14.25" customHeight="1" x14ac:dyDescent="0.25">
      <c r="A85" s="1">
        <v>3</v>
      </c>
      <c r="B85" s="1">
        <v>15</v>
      </c>
      <c r="C85" s="1">
        <v>17.5</v>
      </c>
      <c r="D85" s="18">
        <f t="shared" ref="D85:E85" si="63">D84+2.5</f>
        <v>25</v>
      </c>
      <c r="E85" s="14">
        <f t="shared" si="63"/>
        <v>27.5</v>
      </c>
      <c r="F85" s="1">
        <v>33.96</v>
      </c>
      <c r="G85" s="1">
        <v>987.5</v>
      </c>
      <c r="H85" s="1">
        <v>0.8</v>
      </c>
      <c r="I85" s="1">
        <v>16.100000000000001</v>
      </c>
      <c r="J85" s="1">
        <v>51</v>
      </c>
    </row>
    <row r="86" spans="1:10" ht="14.25" customHeight="1" x14ac:dyDescent="0.25">
      <c r="A86" s="1">
        <v>4</v>
      </c>
      <c r="B86" s="1">
        <v>15</v>
      </c>
      <c r="C86" s="1">
        <v>17.5</v>
      </c>
      <c r="D86" s="18">
        <f t="shared" ref="D86:E86" si="64">D85+2.5</f>
        <v>27.5</v>
      </c>
      <c r="E86" s="14">
        <f t="shared" si="64"/>
        <v>30</v>
      </c>
      <c r="F86" s="1">
        <v>24.69</v>
      </c>
      <c r="G86" s="1">
        <v>1435</v>
      </c>
      <c r="H86" s="1">
        <v>0.5</v>
      </c>
      <c r="I86" s="1">
        <v>16.100000000000001</v>
      </c>
      <c r="J86" s="1">
        <v>-207</v>
      </c>
    </row>
    <row r="87" spans="1:10" ht="14.25" customHeight="1" x14ac:dyDescent="0.25">
      <c r="A87" s="1">
        <v>5</v>
      </c>
      <c r="B87" s="1">
        <v>15</v>
      </c>
      <c r="C87" s="1">
        <v>17.5</v>
      </c>
      <c r="D87" s="18">
        <f t="shared" ref="D87:E87" si="65">D86+2.5</f>
        <v>30</v>
      </c>
      <c r="E87" s="14">
        <f t="shared" si="65"/>
        <v>32.5</v>
      </c>
      <c r="F87" s="1">
        <v>16.510000000000002</v>
      </c>
      <c r="G87" s="1">
        <v>1679</v>
      </c>
      <c r="H87" s="1">
        <v>0</v>
      </c>
      <c r="I87" s="1">
        <v>16.100000000000001</v>
      </c>
      <c r="J87" s="1">
        <v>-58</v>
      </c>
    </row>
    <row r="88" spans="1:10" ht="14.25" customHeight="1" x14ac:dyDescent="0.25">
      <c r="A88" s="1">
        <v>6</v>
      </c>
      <c r="B88" s="1">
        <v>15</v>
      </c>
      <c r="C88" s="1">
        <v>17.5</v>
      </c>
      <c r="D88" s="18">
        <f t="shared" ref="D88:E88" si="66">D87+2.5</f>
        <v>32.5</v>
      </c>
      <c r="E88" s="14">
        <f t="shared" si="66"/>
        <v>35</v>
      </c>
      <c r="F88" s="1">
        <v>11.88</v>
      </c>
      <c r="G88" s="1">
        <v>1933</v>
      </c>
      <c r="H88" s="1">
        <v>0</v>
      </c>
      <c r="I88" s="1">
        <v>16.100000000000001</v>
      </c>
      <c r="J88" s="1">
        <v>248</v>
      </c>
    </row>
    <row r="89" spans="1:10" ht="14.25" customHeight="1" x14ac:dyDescent="0.25">
      <c r="A89" s="1">
        <v>7</v>
      </c>
      <c r="B89" s="1">
        <v>15</v>
      </c>
      <c r="C89" s="1">
        <v>17.5</v>
      </c>
      <c r="D89" s="18">
        <f t="shared" ref="D89:E89" si="67">D88+2.5</f>
        <v>35</v>
      </c>
      <c r="E89" s="14">
        <f t="shared" si="67"/>
        <v>37.5</v>
      </c>
      <c r="F89" s="1">
        <v>8.41</v>
      </c>
      <c r="G89" s="1">
        <v>2053</v>
      </c>
      <c r="H89" s="1">
        <v>0</v>
      </c>
      <c r="I89" s="1">
        <v>16.100000000000001</v>
      </c>
      <c r="J89" s="1">
        <v>-229</v>
      </c>
    </row>
    <row r="90" spans="1:10" ht="14.25" customHeight="1" x14ac:dyDescent="0.25">
      <c r="A90" s="1">
        <v>8</v>
      </c>
      <c r="B90" s="1">
        <v>15</v>
      </c>
      <c r="C90" s="1">
        <v>17.5</v>
      </c>
      <c r="D90" s="18">
        <f t="shared" ref="D90:E90" si="68">D89+2.5</f>
        <v>37.5</v>
      </c>
      <c r="E90" s="14">
        <f t="shared" si="68"/>
        <v>40</v>
      </c>
      <c r="F90" s="1">
        <v>5.39</v>
      </c>
      <c r="G90" s="1">
        <v>1879</v>
      </c>
      <c r="H90" s="1">
        <v>1</v>
      </c>
      <c r="I90" s="1">
        <v>16.100000000000001</v>
      </c>
      <c r="J90" s="1">
        <v>63</v>
      </c>
    </row>
    <row r="91" spans="1:10" ht="14.25" customHeight="1" x14ac:dyDescent="0.25">
      <c r="A91" s="1">
        <v>9</v>
      </c>
      <c r="B91" s="1">
        <v>15</v>
      </c>
      <c r="C91" s="1">
        <v>17.5</v>
      </c>
      <c r="D91" s="18">
        <f t="shared" ref="D91:E91" si="69">D90+2.5</f>
        <v>40</v>
      </c>
      <c r="E91" s="14">
        <f t="shared" si="69"/>
        <v>42.5</v>
      </c>
      <c r="F91" s="1">
        <v>3.61</v>
      </c>
      <c r="G91" s="1">
        <v>1732</v>
      </c>
      <c r="H91" s="1">
        <v>1.2</v>
      </c>
      <c r="I91" s="1">
        <v>16.100000000000001</v>
      </c>
      <c r="J91" s="1">
        <v>-51</v>
      </c>
    </row>
    <row r="92" spans="1:10" s="21" customFormat="1" ht="14.25" customHeight="1" x14ac:dyDescent="0.25">
      <c r="A92" s="4">
        <v>10</v>
      </c>
      <c r="B92" s="4">
        <v>15</v>
      </c>
      <c r="C92" s="4">
        <v>17.5</v>
      </c>
      <c r="D92" s="4">
        <f t="shared" ref="D92:E92" si="70">D91+2.5</f>
        <v>42.5</v>
      </c>
      <c r="E92" s="4">
        <f t="shared" si="70"/>
        <v>45</v>
      </c>
      <c r="F92" s="4">
        <v>10.18</v>
      </c>
      <c r="G92" s="4">
        <v>1501</v>
      </c>
      <c r="H92" s="4">
        <v>0.5</v>
      </c>
      <c r="I92" s="4">
        <v>70</v>
      </c>
      <c r="J92" s="4">
        <v>90</v>
      </c>
    </row>
    <row r="93" spans="1:10" ht="14.25" customHeight="1" x14ac:dyDescent="0.25">
      <c r="A93" s="1">
        <v>9</v>
      </c>
      <c r="B93" s="1">
        <v>17.5</v>
      </c>
      <c r="C93" s="1">
        <v>20</v>
      </c>
      <c r="D93" s="18">
        <v>42.5</v>
      </c>
      <c r="E93" s="14">
        <v>45</v>
      </c>
      <c r="F93" s="1">
        <v>11.11</v>
      </c>
      <c r="G93" s="1">
        <v>1458</v>
      </c>
      <c r="H93" s="1">
        <v>0</v>
      </c>
      <c r="I93" s="1">
        <v>59</v>
      </c>
      <c r="J93" s="1">
        <v>92</v>
      </c>
    </row>
    <row r="94" spans="1:10" ht="14.25" customHeight="1" x14ac:dyDescent="0.25">
      <c r="A94" s="1">
        <v>8</v>
      </c>
      <c r="B94" s="1">
        <v>17.5</v>
      </c>
      <c r="C94" s="1">
        <v>20</v>
      </c>
      <c r="D94" s="18">
        <f t="shared" ref="D94:E94" si="71">D93-2.5</f>
        <v>40</v>
      </c>
      <c r="E94" s="14">
        <f t="shared" si="71"/>
        <v>42.5</v>
      </c>
      <c r="F94" s="1">
        <v>21.19</v>
      </c>
      <c r="G94" s="1">
        <v>1647</v>
      </c>
      <c r="H94" s="1">
        <v>0.5</v>
      </c>
      <c r="I94" s="1">
        <v>72.400000000000006</v>
      </c>
      <c r="J94" s="1">
        <v>53</v>
      </c>
    </row>
    <row r="95" spans="1:10" ht="14.25" customHeight="1" x14ac:dyDescent="0.25">
      <c r="A95" s="1">
        <v>7</v>
      </c>
      <c r="B95" s="1">
        <v>17.5</v>
      </c>
      <c r="C95" s="1">
        <v>20</v>
      </c>
      <c r="D95" s="18">
        <f t="shared" ref="D95:E95" si="72">D94-2.5</f>
        <v>37.5</v>
      </c>
      <c r="E95" s="14">
        <f t="shared" si="72"/>
        <v>40</v>
      </c>
      <c r="F95" s="1">
        <v>7.84</v>
      </c>
      <c r="G95" s="1">
        <v>1785</v>
      </c>
      <c r="H95" s="1">
        <v>0</v>
      </c>
      <c r="I95" s="1">
        <v>17.3</v>
      </c>
      <c r="J95" s="1">
        <v>48</v>
      </c>
    </row>
    <row r="96" spans="1:10" ht="14.25" customHeight="1" x14ac:dyDescent="0.25">
      <c r="A96" s="1">
        <v>6</v>
      </c>
      <c r="B96" s="1">
        <v>17.5</v>
      </c>
      <c r="C96" s="1">
        <v>20</v>
      </c>
      <c r="D96" s="18">
        <f t="shared" ref="D96:E96" si="73">D95-2.5</f>
        <v>35</v>
      </c>
      <c r="E96" s="14">
        <f t="shared" si="73"/>
        <v>37.5</v>
      </c>
      <c r="F96" s="1">
        <v>12.51</v>
      </c>
      <c r="G96" s="1">
        <v>1896</v>
      </c>
      <c r="H96" s="1">
        <v>1.2</v>
      </c>
      <c r="I96" s="1">
        <v>17.3</v>
      </c>
      <c r="J96" s="1">
        <v>-224</v>
      </c>
    </row>
    <row r="97" spans="1:10" ht="14.25" customHeight="1" x14ac:dyDescent="0.25">
      <c r="A97" s="1">
        <v>5</v>
      </c>
      <c r="B97" s="1">
        <v>17.5</v>
      </c>
      <c r="C97" s="1">
        <v>20</v>
      </c>
      <c r="D97" s="18">
        <f t="shared" ref="D97:E97" si="74">D96-2.5</f>
        <v>32.5</v>
      </c>
      <c r="E97" s="14">
        <f t="shared" si="74"/>
        <v>35</v>
      </c>
      <c r="F97" s="1">
        <v>18.48</v>
      </c>
      <c r="G97" s="1">
        <v>1747</v>
      </c>
      <c r="H97" s="1">
        <v>0</v>
      </c>
      <c r="I97" s="1">
        <v>17.399999999999999</v>
      </c>
      <c r="J97" s="1">
        <v>248</v>
      </c>
    </row>
    <row r="98" spans="1:10" ht="14.25" customHeight="1" x14ac:dyDescent="0.25">
      <c r="A98" s="1">
        <v>4</v>
      </c>
      <c r="B98" s="1">
        <v>17.5</v>
      </c>
      <c r="C98" s="1">
        <v>20</v>
      </c>
      <c r="D98" s="18">
        <f t="shared" ref="D98:E98" si="75">D97-2.5</f>
        <v>30</v>
      </c>
      <c r="E98" s="14">
        <f t="shared" si="75"/>
        <v>32.5</v>
      </c>
      <c r="F98" s="1">
        <v>27.45</v>
      </c>
      <c r="G98" s="1">
        <v>1480</v>
      </c>
      <c r="H98" s="1">
        <v>0</v>
      </c>
      <c r="I98" s="1">
        <v>17.399999999999999</v>
      </c>
      <c r="J98" s="1">
        <v>-58</v>
      </c>
    </row>
    <row r="99" spans="1:10" ht="14.25" customHeight="1" x14ac:dyDescent="0.25">
      <c r="A99" s="1">
        <v>3</v>
      </c>
      <c r="B99" s="1">
        <v>17.5</v>
      </c>
      <c r="C99" s="1">
        <v>20</v>
      </c>
      <c r="D99" s="18">
        <f t="shared" ref="D99:E99" si="76">D98-2.5</f>
        <v>27.5</v>
      </c>
      <c r="E99" s="14">
        <f t="shared" si="76"/>
        <v>30</v>
      </c>
      <c r="F99" s="1">
        <v>45.41</v>
      </c>
      <c r="G99" s="1">
        <v>1228</v>
      </c>
      <c r="H99" s="1">
        <v>0.7</v>
      </c>
      <c r="I99" s="1">
        <v>17.3</v>
      </c>
      <c r="J99" s="1">
        <v>-212</v>
      </c>
    </row>
    <row r="100" spans="1:10" ht="14.25" customHeight="1" x14ac:dyDescent="0.25">
      <c r="A100" s="1">
        <v>2</v>
      </c>
      <c r="B100" s="1">
        <v>17.5</v>
      </c>
      <c r="C100" s="1">
        <v>20</v>
      </c>
      <c r="D100" s="18">
        <f t="shared" ref="D100:E100" si="77">D99-2.5</f>
        <v>25</v>
      </c>
      <c r="E100" s="14">
        <f t="shared" si="77"/>
        <v>27.5</v>
      </c>
      <c r="F100" s="1">
        <v>77.58</v>
      </c>
      <c r="G100" s="1">
        <v>836.5</v>
      </c>
      <c r="H100" s="1">
        <v>0</v>
      </c>
      <c r="I100" s="1">
        <v>17.399999999999999</v>
      </c>
      <c r="J100" s="1">
        <v>56</v>
      </c>
    </row>
    <row r="101" spans="1:10" s="21" customFormat="1" ht="14.25" customHeight="1" x14ac:dyDescent="0.25">
      <c r="A101" s="4">
        <v>1</v>
      </c>
      <c r="B101" s="4">
        <v>17.5</v>
      </c>
      <c r="C101" s="4">
        <v>20</v>
      </c>
      <c r="D101" s="4">
        <f t="shared" ref="D101" si="78">D100-2.5</f>
        <v>22.5</v>
      </c>
      <c r="E101" s="4">
        <v>25</v>
      </c>
      <c r="F101" s="4">
        <v>317.72000000000003</v>
      </c>
      <c r="G101" s="4">
        <v>857.1</v>
      </c>
      <c r="H101" s="4">
        <v>0.6</v>
      </c>
      <c r="I101" s="4">
        <v>17.399999999999999</v>
      </c>
      <c r="J101" s="4">
        <v>-104</v>
      </c>
    </row>
    <row r="102" spans="1:10" ht="14.25" customHeight="1" x14ac:dyDescent="0.25">
      <c r="A102" s="1">
        <v>1</v>
      </c>
      <c r="B102" s="1">
        <v>20</v>
      </c>
      <c r="C102" s="1">
        <v>22.5</v>
      </c>
      <c r="D102" s="18">
        <v>25</v>
      </c>
      <c r="E102" s="14">
        <v>27.5</v>
      </c>
      <c r="F102" s="1">
        <v>252.96</v>
      </c>
      <c r="G102" s="1">
        <v>670.1</v>
      </c>
      <c r="H102" s="1">
        <v>0.2</v>
      </c>
      <c r="I102" s="1">
        <v>17.7</v>
      </c>
      <c r="J102" s="1">
        <v>58</v>
      </c>
    </row>
    <row r="103" spans="1:10" ht="14.25" customHeight="1" x14ac:dyDescent="0.25">
      <c r="A103" s="1">
        <v>2</v>
      </c>
      <c r="B103" s="1">
        <v>20</v>
      </c>
      <c r="C103" s="1">
        <v>22.5</v>
      </c>
      <c r="D103" s="18">
        <f t="shared" ref="D103:E103" si="79">D102+2.5</f>
        <v>27.5</v>
      </c>
      <c r="E103" s="14">
        <f t="shared" si="79"/>
        <v>30</v>
      </c>
      <c r="F103" s="1">
        <v>101.21</v>
      </c>
      <c r="G103" s="1">
        <v>1069</v>
      </c>
      <c r="H103" s="1">
        <v>0.8</v>
      </c>
      <c r="I103" s="1">
        <v>17.8</v>
      </c>
      <c r="J103" s="1">
        <v>-219</v>
      </c>
    </row>
    <row r="104" spans="1:10" ht="14.25" customHeight="1" x14ac:dyDescent="0.25">
      <c r="A104" s="1">
        <v>3</v>
      </c>
      <c r="B104" s="1">
        <v>20</v>
      </c>
      <c r="C104" s="1">
        <v>22.5</v>
      </c>
      <c r="D104" s="18">
        <f t="shared" ref="D104:E104" si="80">D103+2.5</f>
        <v>30</v>
      </c>
      <c r="E104" s="14">
        <f t="shared" si="80"/>
        <v>32.5</v>
      </c>
      <c r="F104" s="1">
        <v>51.45</v>
      </c>
      <c r="G104" s="1">
        <v>1359</v>
      </c>
      <c r="H104" s="1">
        <v>0.7</v>
      </c>
      <c r="I104" s="1">
        <v>17.8</v>
      </c>
      <c r="J104" s="1">
        <v>-56</v>
      </c>
    </row>
    <row r="105" spans="1:10" ht="14.25" customHeight="1" x14ac:dyDescent="0.25">
      <c r="A105" s="1">
        <v>4</v>
      </c>
      <c r="B105" s="1">
        <v>20</v>
      </c>
      <c r="C105" s="1">
        <v>22.5</v>
      </c>
      <c r="D105" s="18">
        <f t="shared" ref="D105:E105" si="81">D104+2.5</f>
        <v>32.5</v>
      </c>
      <c r="E105" s="14">
        <f t="shared" si="81"/>
        <v>35</v>
      </c>
      <c r="F105" s="1">
        <v>31.63</v>
      </c>
      <c r="G105" s="1">
        <v>1670</v>
      </c>
      <c r="H105" s="1">
        <v>0</v>
      </c>
      <c r="I105" s="1">
        <v>17.8</v>
      </c>
      <c r="J105" s="1">
        <v>253</v>
      </c>
    </row>
    <row r="106" spans="1:10" ht="14.25" customHeight="1" x14ac:dyDescent="0.25">
      <c r="A106" s="1">
        <v>5</v>
      </c>
      <c r="B106" s="1">
        <v>20</v>
      </c>
      <c r="C106" s="1">
        <v>22.5</v>
      </c>
      <c r="D106" s="18">
        <f t="shared" ref="D106:E106" si="82">D105+2.5</f>
        <v>35</v>
      </c>
      <c r="E106" s="14">
        <f t="shared" si="82"/>
        <v>37.5</v>
      </c>
      <c r="F106" s="1">
        <v>20.16</v>
      </c>
      <c r="G106" s="1">
        <v>1858</v>
      </c>
      <c r="H106" s="1">
        <v>1.2</v>
      </c>
      <c r="I106" s="1">
        <v>17.8</v>
      </c>
      <c r="J106" s="1">
        <v>-229</v>
      </c>
    </row>
    <row r="107" spans="1:10" ht="14.25" customHeight="1" x14ac:dyDescent="0.25">
      <c r="A107" s="1">
        <v>6</v>
      </c>
      <c r="B107" s="1">
        <v>20</v>
      </c>
      <c r="C107" s="1">
        <v>22.5</v>
      </c>
      <c r="D107" s="18">
        <f t="shared" ref="D107:E107" si="83">D106+2.5</f>
        <v>37.5</v>
      </c>
      <c r="E107" s="14">
        <f t="shared" si="83"/>
        <v>40</v>
      </c>
      <c r="F107" s="1">
        <v>12.3</v>
      </c>
      <c r="G107" s="1">
        <v>1790</v>
      </c>
      <c r="H107" s="1">
        <v>1</v>
      </c>
      <c r="I107" s="1">
        <v>17.8</v>
      </c>
      <c r="J107" s="1">
        <v>58</v>
      </c>
    </row>
    <row r="108" spans="1:10" ht="14.25" customHeight="1" x14ac:dyDescent="0.25">
      <c r="A108" s="1">
        <v>7</v>
      </c>
      <c r="B108" s="1">
        <v>20</v>
      </c>
      <c r="C108" s="1">
        <v>22.5</v>
      </c>
      <c r="D108" s="18">
        <f t="shared" ref="D108:E108" si="84">D107+2.5</f>
        <v>40</v>
      </c>
      <c r="E108" s="14">
        <f t="shared" si="84"/>
        <v>42.5</v>
      </c>
      <c r="F108" s="1">
        <v>7.72</v>
      </c>
      <c r="G108" s="1">
        <v>1709</v>
      </c>
      <c r="H108" s="1">
        <v>0</v>
      </c>
      <c r="I108" s="1">
        <v>17.8</v>
      </c>
      <c r="J108" s="1">
        <v>-46</v>
      </c>
    </row>
    <row r="109" spans="1:10" s="21" customFormat="1" ht="14.25" customHeight="1" x14ac:dyDescent="0.25">
      <c r="A109" s="4">
        <v>8</v>
      </c>
      <c r="B109" s="4">
        <v>20</v>
      </c>
      <c r="C109" s="4">
        <v>22.5</v>
      </c>
      <c r="D109" s="4">
        <f t="shared" ref="D109:E109" si="85">D108+2.5</f>
        <v>42.5</v>
      </c>
      <c r="E109" s="4">
        <f t="shared" si="85"/>
        <v>45</v>
      </c>
      <c r="F109" s="4">
        <v>4.7300000000000004</v>
      </c>
      <c r="G109" s="4">
        <v>1498</v>
      </c>
      <c r="H109" s="4">
        <v>0</v>
      </c>
      <c r="I109" s="4">
        <v>17.8</v>
      </c>
      <c r="J109" s="4">
        <v>100</v>
      </c>
    </row>
    <row r="110" spans="1:10" ht="14.25" customHeight="1" x14ac:dyDescent="0.25">
      <c r="A110" s="1">
        <v>7</v>
      </c>
      <c r="B110" s="1">
        <v>22.5</v>
      </c>
      <c r="C110" s="1">
        <v>25</v>
      </c>
      <c r="D110" s="18">
        <v>42.5</v>
      </c>
      <c r="E110" s="14">
        <v>45</v>
      </c>
      <c r="F110" s="1">
        <v>6.42</v>
      </c>
      <c r="G110" s="1">
        <v>1317</v>
      </c>
      <c r="H110" s="1">
        <v>2</v>
      </c>
      <c r="I110" s="1">
        <v>19.2</v>
      </c>
      <c r="J110" s="1">
        <v>104</v>
      </c>
    </row>
    <row r="111" spans="1:10" ht="14.25" customHeight="1" x14ac:dyDescent="0.25">
      <c r="A111" s="1">
        <v>6</v>
      </c>
      <c r="B111" s="1">
        <v>22.5</v>
      </c>
      <c r="C111" s="1">
        <v>25</v>
      </c>
      <c r="D111" s="18">
        <f t="shared" ref="D111:E111" si="86">D110-2.5</f>
        <v>40</v>
      </c>
      <c r="E111" s="14">
        <f t="shared" si="86"/>
        <v>42.5</v>
      </c>
      <c r="F111" s="1">
        <v>10.83</v>
      </c>
      <c r="G111" s="1">
        <v>1481</v>
      </c>
      <c r="H111" s="1">
        <v>1.3</v>
      </c>
      <c r="I111" s="1">
        <v>19.2</v>
      </c>
      <c r="J111" s="1">
        <v>-48</v>
      </c>
    </row>
    <row r="112" spans="1:10" ht="14.25" customHeight="1" x14ac:dyDescent="0.25">
      <c r="A112" s="1">
        <v>5</v>
      </c>
      <c r="B112" s="1">
        <v>22.5</v>
      </c>
      <c r="C112" s="1">
        <v>25</v>
      </c>
      <c r="D112" s="18">
        <f t="shared" ref="D112:E112" si="87">D111-2.5</f>
        <v>37.5</v>
      </c>
      <c r="E112" s="14">
        <f t="shared" si="87"/>
        <v>40</v>
      </c>
      <c r="F112" s="1">
        <v>17.37</v>
      </c>
      <c r="G112" s="1">
        <v>1486</v>
      </c>
      <c r="H112" s="1">
        <v>0.5</v>
      </c>
      <c r="I112" s="1">
        <v>19.2</v>
      </c>
      <c r="J112" s="1">
        <v>58</v>
      </c>
    </row>
    <row r="113" spans="1:10" ht="14.25" customHeight="1" x14ac:dyDescent="0.25">
      <c r="A113" s="1">
        <v>4</v>
      </c>
      <c r="B113" s="1">
        <v>22.5</v>
      </c>
      <c r="C113" s="1">
        <v>25</v>
      </c>
      <c r="D113" s="18">
        <f t="shared" ref="D113:E113" si="88">D112-2.5</f>
        <v>35</v>
      </c>
      <c r="E113" s="14">
        <f t="shared" si="88"/>
        <v>37.5</v>
      </c>
      <c r="F113" s="1">
        <v>30.77</v>
      </c>
      <c r="G113" s="1">
        <v>1504</v>
      </c>
      <c r="H113" s="1">
        <v>1</v>
      </c>
      <c r="I113" s="1">
        <v>19.2</v>
      </c>
      <c r="J113" s="1">
        <v>-226</v>
      </c>
    </row>
    <row r="114" spans="1:10" ht="14.25" customHeight="1" x14ac:dyDescent="0.25">
      <c r="A114" s="1">
        <v>3</v>
      </c>
      <c r="B114" s="1">
        <v>22.5</v>
      </c>
      <c r="C114" s="1">
        <v>25</v>
      </c>
      <c r="D114" s="18">
        <f t="shared" ref="D114:E114" si="89">D113-2.5</f>
        <v>32.5</v>
      </c>
      <c r="E114" s="14">
        <f t="shared" si="89"/>
        <v>35</v>
      </c>
      <c r="F114" s="1">
        <v>53.22</v>
      </c>
      <c r="G114" s="1">
        <v>1299</v>
      </c>
      <c r="H114" s="1">
        <v>0</v>
      </c>
      <c r="I114" s="1">
        <v>19.2</v>
      </c>
      <c r="J114" s="1">
        <v>251</v>
      </c>
    </row>
    <row r="115" spans="1:10" ht="14.25" customHeight="1" x14ac:dyDescent="0.25">
      <c r="A115" s="1">
        <v>2</v>
      </c>
      <c r="B115" s="1">
        <v>22.5</v>
      </c>
      <c r="C115" s="1">
        <v>25</v>
      </c>
      <c r="D115" s="18">
        <f t="shared" ref="D115" si="90">D114-2.5</f>
        <v>30</v>
      </c>
      <c r="E115" s="14">
        <v>32.5</v>
      </c>
      <c r="F115" s="1">
        <v>101.82</v>
      </c>
      <c r="G115" s="1">
        <v>995.3</v>
      </c>
      <c r="H115" s="1">
        <v>0.5</v>
      </c>
      <c r="I115" s="1">
        <v>19.2</v>
      </c>
      <c r="J115" s="1">
        <v>-48</v>
      </c>
    </row>
    <row r="116" spans="1:10" s="21" customFormat="1" ht="14.25" customHeight="1" x14ac:dyDescent="0.25">
      <c r="A116" s="4">
        <v>1</v>
      </c>
      <c r="B116" s="4">
        <v>22.5</v>
      </c>
      <c r="C116" s="4">
        <v>25</v>
      </c>
      <c r="D116" s="12">
        <v>27.5</v>
      </c>
      <c r="E116" s="4">
        <v>30</v>
      </c>
      <c r="F116" s="4">
        <v>286.06</v>
      </c>
      <c r="G116" s="4">
        <v>699.1</v>
      </c>
      <c r="H116" s="4">
        <v>0.2</v>
      </c>
      <c r="I116" s="4">
        <v>19.2</v>
      </c>
      <c r="J116" s="4">
        <v>-224</v>
      </c>
    </row>
    <row r="117" spans="1:10" ht="14.25" customHeight="1" x14ac:dyDescent="0.25">
      <c r="A117" s="1">
        <v>1</v>
      </c>
      <c r="B117" s="1">
        <v>25</v>
      </c>
      <c r="C117" s="1">
        <v>27.5</v>
      </c>
      <c r="D117" s="19">
        <v>30</v>
      </c>
      <c r="E117" s="14">
        <v>32.5</v>
      </c>
      <c r="F117" s="1">
        <v>323.02</v>
      </c>
      <c r="G117" s="1">
        <v>794.7</v>
      </c>
      <c r="H117" s="1">
        <v>0.4</v>
      </c>
      <c r="I117" s="1">
        <v>19.100000000000001</v>
      </c>
      <c r="J117" s="1">
        <v>-53</v>
      </c>
    </row>
    <row r="118" spans="1:10" ht="14.25" customHeight="1" x14ac:dyDescent="0.25">
      <c r="A118" s="1">
        <v>2</v>
      </c>
      <c r="B118" s="1">
        <v>25</v>
      </c>
      <c r="C118" s="1">
        <v>27.5</v>
      </c>
      <c r="D118" s="18">
        <f>D117+2.5</f>
        <v>32.5</v>
      </c>
      <c r="E118" s="14">
        <f t="shared" ref="E118" si="91">E117+2.5</f>
        <v>35</v>
      </c>
      <c r="F118" s="1">
        <v>111.98</v>
      </c>
      <c r="G118" s="1">
        <v>1103</v>
      </c>
      <c r="H118" s="1">
        <v>0</v>
      </c>
      <c r="I118" s="1">
        <v>19</v>
      </c>
      <c r="J118" s="1">
        <v>248</v>
      </c>
    </row>
    <row r="119" spans="1:10" ht="14.25" customHeight="1" x14ac:dyDescent="0.25">
      <c r="A119" s="1">
        <v>3</v>
      </c>
      <c r="B119" s="1">
        <v>25</v>
      </c>
      <c r="C119" s="1">
        <v>27.5</v>
      </c>
      <c r="D119" s="18">
        <f>D118+2.5</f>
        <v>35</v>
      </c>
      <c r="E119" s="14">
        <f t="shared" ref="E119" si="92">E118+2.5</f>
        <v>37.5</v>
      </c>
      <c r="F119" s="1">
        <v>52.22</v>
      </c>
      <c r="G119" s="1">
        <v>1287</v>
      </c>
      <c r="H119" s="1">
        <v>0.7</v>
      </c>
      <c r="I119" s="1">
        <v>19</v>
      </c>
      <c r="J119" s="1">
        <v>-222</v>
      </c>
    </row>
    <row r="120" spans="1:10" ht="14.25" customHeight="1" x14ac:dyDescent="0.25">
      <c r="A120" s="1">
        <v>4</v>
      </c>
      <c r="B120" s="1">
        <v>25</v>
      </c>
      <c r="C120" s="1">
        <v>27.5</v>
      </c>
      <c r="D120" s="18">
        <f>D119+2.5</f>
        <v>37.5</v>
      </c>
      <c r="E120" s="14">
        <f t="shared" ref="E120" si="93">E119+2.5</f>
        <v>40</v>
      </c>
      <c r="F120" s="1">
        <v>26.88</v>
      </c>
      <c r="G120" s="1">
        <v>1324</v>
      </c>
      <c r="H120" s="1">
        <v>1.4</v>
      </c>
      <c r="I120" s="1">
        <v>19</v>
      </c>
      <c r="J120" s="1">
        <v>56</v>
      </c>
    </row>
    <row r="121" spans="1:10" ht="14.25" customHeight="1" x14ac:dyDescent="0.25">
      <c r="A121" s="1">
        <v>5</v>
      </c>
      <c r="B121" s="1">
        <v>25</v>
      </c>
      <c r="C121" s="1">
        <v>27.5</v>
      </c>
      <c r="D121" s="18">
        <f>D120+2.5</f>
        <v>40</v>
      </c>
      <c r="E121" s="14">
        <f t="shared" ref="E121" si="94">E120+2.5</f>
        <v>42.5</v>
      </c>
      <c r="F121" s="1">
        <v>15.42</v>
      </c>
      <c r="G121" s="1">
        <v>1330</v>
      </c>
      <c r="H121" s="1">
        <v>0.9</v>
      </c>
      <c r="I121" s="1">
        <v>19</v>
      </c>
      <c r="J121" s="1">
        <v>-53</v>
      </c>
    </row>
    <row r="122" spans="1:10" s="21" customFormat="1" ht="14.25" customHeight="1" x14ac:dyDescent="0.25">
      <c r="A122" s="4">
        <v>6</v>
      </c>
      <c r="B122" s="4">
        <v>25</v>
      </c>
      <c r="C122" s="4">
        <v>27.5</v>
      </c>
      <c r="D122" s="4">
        <v>42.5</v>
      </c>
      <c r="E122" s="4">
        <v>45</v>
      </c>
      <c r="F122" s="4">
        <v>8.75</v>
      </c>
      <c r="G122" s="4">
        <v>1267</v>
      </c>
      <c r="H122" s="4">
        <v>1.1000000000000001</v>
      </c>
      <c r="I122" s="4">
        <v>19</v>
      </c>
      <c r="J122" s="4">
        <v>109</v>
      </c>
    </row>
    <row r="123" spans="1:10" ht="14.25" customHeight="1" x14ac:dyDescent="0.25">
      <c r="A123" s="8">
        <v>5</v>
      </c>
      <c r="B123" s="1">
        <v>27.5</v>
      </c>
      <c r="C123" s="1">
        <v>30</v>
      </c>
      <c r="D123" s="18">
        <v>42.5</v>
      </c>
      <c r="E123" s="14">
        <v>45</v>
      </c>
      <c r="F123" s="1">
        <v>20.77</v>
      </c>
      <c r="G123" s="1">
        <v>1945</v>
      </c>
      <c r="H123" s="1">
        <v>1.7</v>
      </c>
      <c r="I123" s="1">
        <v>17.5</v>
      </c>
      <c r="J123" s="1">
        <v>109</v>
      </c>
    </row>
    <row r="124" spans="1:10" ht="14.25" customHeight="1" x14ac:dyDescent="0.25">
      <c r="A124" s="8">
        <v>4</v>
      </c>
      <c r="B124" s="1">
        <v>27.5</v>
      </c>
      <c r="C124" s="1">
        <v>30</v>
      </c>
      <c r="D124" s="18">
        <v>40</v>
      </c>
      <c r="E124" s="14">
        <f t="shared" ref="E124" si="95">E123-2.5</f>
        <v>42.5</v>
      </c>
      <c r="F124" s="1">
        <v>38.39</v>
      </c>
      <c r="G124" s="1">
        <v>2055</v>
      </c>
      <c r="H124" s="1">
        <v>1.6</v>
      </c>
      <c r="I124" s="1">
        <v>17.5</v>
      </c>
      <c r="J124" s="1">
        <v>-53</v>
      </c>
    </row>
    <row r="125" spans="1:10" ht="14.25" customHeight="1" x14ac:dyDescent="0.25">
      <c r="A125" s="8">
        <v>3</v>
      </c>
      <c r="B125" s="1">
        <v>27.5</v>
      </c>
      <c r="C125" s="1">
        <v>30</v>
      </c>
      <c r="D125" s="18">
        <v>37.5</v>
      </c>
      <c r="E125" s="14">
        <f t="shared" ref="E125" si="96">E124-2.5</f>
        <v>40</v>
      </c>
      <c r="F125" s="1">
        <v>72.989999999999995</v>
      </c>
      <c r="G125" s="1">
        <v>1955</v>
      </c>
      <c r="H125" s="1">
        <v>1</v>
      </c>
      <c r="I125" s="1">
        <v>17.5</v>
      </c>
      <c r="J125" s="1">
        <v>58</v>
      </c>
    </row>
    <row r="126" spans="1:10" ht="14.25" customHeight="1" x14ac:dyDescent="0.25">
      <c r="A126" s="8">
        <v>2</v>
      </c>
      <c r="B126" s="1">
        <v>27.5</v>
      </c>
      <c r="C126" s="1">
        <v>30</v>
      </c>
      <c r="D126" s="18">
        <v>35</v>
      </c>
      <c r="E126" s="14">
        <f t="shared" ref="E126" si="97">E125-2.5</f>
        <v>37.5</v>
      </c>
      <c r="F126" s="1">
        <v>164.85</v>
      </c>
      <c r="G126" s="1">
        <v>1766</v>
      </c>
      <c r="H126" s="1">
        <v>0</v>
      </c>
      <c r="I126" s="1">
        <v>17.5</v>
      </c>
      <c r="J126" s="1">
        <v>-222</v>
      </c>
    </row>
    <row r="127" spans="1:10" s="21" customFormat="1" ht="14.25" customHeight="1" x14ac:dyDescent="0.25">
      <c r="A127" s="4">
        <v>1</v>
      </c>
      <c r="B127" s="4">
        <v>27.5</v>
      </c>
      <c r="C127" s="4">
        <v>30</v>
      </c>
      <c r="D127" s="4">
        <v>32.5</v>
      </c>
      <c r="E127" s="4">
        <v>35</v>
      </c>
      <c r="F127" s="4">
        <v>508.31</v>
      </c>
      <c r="G127" s="4">
        <v>1361</v>
      </c>
      <c r="H127" s="4">
        <v>0.5</v>
      </c>
      <c r="I127" s="4">
        <v>17.5</v>
      </c>
      <c r="J127" s="4">
        <v>261</v>
      </c>
    </row>
    <row r="128" spans="1:10" ht="14.25" customHeight="1" x14ac:dyDescent="0.25">
      <c r="A128" s="8">
        <v>1</v>
      </c>
      <c r="B128" s="1">
        <v>30</v>
      </c>
      <c r="C128" s="1">
        <v>32.5</v>
      </c>
      <c r="D128" s="18">
        <v>35</v>
      </c>
      <c r="E128" s="14">
        <v>37.5</v>
      </c>
      <c r="F128" s="1">
        <v>391.27</v>
      </c>
      <c r="G128" s="1">
        <v>1162</v>
      </c>
      <c r="H128" s="1">
        <v>0.4</v>
      </c>
      <c r="I128" s="1">
        <v>15.8</v>
      </c>
      <c r="J128" s="1">
        <v>-222</v>
      </c>
    </row>
    <row r="129" spans="1:11" ht="14.25" customHeight="1" x14ac:dyDescent="0.25">
      <c r="A129" s="8">
        <v>2</v>
      </c>
      <c r="B129" s="1">
        <v>30</v>
      </c>
      <c r="C129" s="1">
        <v>32.5</v>
      </c>
      <c r="D129" s="18">
        <f t="shared" ref="D129:E129" si="98">D128+2.5</f>
        <v>37.5</v>
      </c>
      <c r="E129" s="14">
        <f t="shared" si="98"/>
        <v>40</v>
      </c>
      <c r="F129" s="1">
        <v>127.5</v>
      </c>
      <c r="G129" s="1">
        <v>1515</v>
      </c>
      <c r="H129" s="1">
        <v>1.6</v>
      </c>
      <c r="I129" s="1">
        <v>15.8</v>
      </c>
      <c r="J129" s="1">
        <v>56</v>
      </c>
    </row>
    <row r="130" spans="1:11" ht="14.25" customHeight="1" x14ac:dyDescent="0.25">
      <c r="A130" s="8">
        <v>3</v>
      </c>
      <c r="B130" s="1">
        <v>30</v>
      </c>
      <c r="C130" s="1">
        <v>32.5</v>
      </c>
      <c r="D130" s="18">
        <f t="shared" ref="D130:E130" si="99">D129+2.5</f>
        <v>40</v>
      </c>
      <c r="E130" s="14">
        <f t="shared" si="99"/>
        <v>42.5</v>
      </c>
      <c r="F130" s="1">
        <v>59.24</v>
      </c>
      <c r="G130" s="1">
        <v>1766</v>
      </c>
      <c r="H130" s="1">
        <v>0.7</v>
      </c>
      <c r="I130" s="1">
        <v>15.8</v>
      </c>
      <c r="J130" s="1">
        <v>-56</v>
      </c>
    </row>
    <row r="131" spans="1:11" s="21" customFormat="1" ht="14.25" customHeight="1" x14ac:dyDescent="0.25">
      <c r="A131" s="4">
        <v>4</v>
      </c>
      <c r="B131" s="4">
        <v>30</v>
      </c>
      <c r="C131" s="4">
        <v>32.5</v>
      </c>
      <c r="D131" s="4">
        <f t="shared" ref="D131:E131" si="100">D130+2.5</f>
        <v>42.5</v>
      </c>
      <c r="E131" s="4">
        <f t="shared" si="100"/>
        <v>45</v>
      </c>
      <c r="F131" s="4">
        <v>29.7</v>
      </c>
      <c r="G131" s="4">
        <v>1764</v>
      </c>
      <c r="H131" s="4">
        <v>0.7</v>
      </c>
      <c r="I131" s="4">
        <v>15.8</v>
      </c>
      <c r="J131" s="4">
        <v>112</v>
      </c>
    </row>
    <row r="132" spans="1:11" ht="14.25" customHeight="1" x14ac:dyDescent="0.25">
      <c r="A132" s="8">
        <v>3</v>
      </c>
      <c r="B132" s="1">
        <v>32.5</v>
      </c>
      <c r="C132" s="1">
        <v>35</v>
      </c>
      <c r="D132" s="18">
        <v>42.5</v>
      </c>
      <c r="E132" s="14">
        <v>45</v>
      </c>
      <c r="F132" s="1">
        <v>46.17</v>
      </c>
      <c r="G132" s="1">
        <v>1542</v>
      </c>
      <c r="H132" s="1">
        <v>0.7</v>
      </c>
      <c r="I132" s="1">
        <v>14</v>
      </c>
      <c r="J132" s="1">
        <v>109</v>
      </c>
    </row>
    <row r="133" spans="1:11" ht="14.25" customHeight="1" x14ac:dyDescent="0.25">
      <c r="A133" s="8">
        <v>2</v>
      </c>
      <c r="B133" s="1">
        <v>32.5</v>
      </c>
      <c r="C133" s="1">
        <v>35</v>
      </c>
      <c r="D133" s="18">
        <f t="shared" ref="D133:E133" si="101">D132-2.5</f>
        <v>40</v>
      </c>
      <c r="E133" s="14">
        <f t="shared" si="101"/>
        <v>42.5</v>
      </c>
      <c r="F133" s="1">
        <v>104.45</v>
      </c>
      <c r="G133" s="1">
        <v>1397</v>
      </c>
      <c r="H133" s="1">
        <v>0.9</v>
      </c>
      <c r="I133" s="1">
        <v>14</v>
      </c>
      <c r="J133" s="1">
        <v>51</v>
      </c>
    </row>
    <row r="134" spans="1:11" ht="14.25" customHeight="1" x14ac:dyDescent="0.25">
      <c r="A134" s="10">
        <v>1</v>
      </c>
      <c r="B134" s="10">
        <v>32.5</v>
      </c>
      <c r="C134" s="10">
        <v>35</v>
      </c>
      <c r="D134" s="19">
        <f t="shared" ref="D134:E134" si="102">D133-2.5</f>
        <v>37.5</v>
      </c>
      <c r="E134" s="15">
        <f t="shared" si="102"/>
        <v>40</v>
      </c>
      <c r="F134" s="10">
        <v>305.55</v>
      </c>
      <c r="G134" s="10">
        <v>1022</v>
      </c>
      <c r="H134" s="10">
        <v>1.2</v>
      </c>
      <c r="I134" s="10">
        <v>14</v>
      </c>
      <c r="J134" s="10">
        <v>63</v>
      </c>
      <c r="K134" s="11"/>
    </row>
    <row r="135" spans="1:11" s="21" customFormat="1" ht="14.25" customHeight="1" x14ac:dyDescent="0.25">
      <c r="A135" s="22">
        <v>1</v>
      </c>
      <c r="B135" s="23">
        <v>35</v>
      </c>
      <c r="C135" s="23">
        <v>37.5</v>
      </c>
      <c r="D135" s="4">
        <v>40</v>
      </c>
      <c r="E135" s="23">
        <v>42.5</v>
      </c>
      <c r="F135" s="23">
        <v>304.63</v>
      </c>
      <c r="G135" s="23">
        <v>1039</v>
      </c>
      <c r="H135" s="23">
        <v>0</v>
      </c>
      <c r="I135" s="23">
        <v>13.6</v>
      </c>
      <c r="J135" s="23">
        <v>-53</v>
      </c>
    </row>
    <row r="136" spans="1:11" ht="14.25" customHeight="1" x14ac:dyDescent="0.25">
      <c r="A136" s="10">
        <v>2</v>
      </c>
      <c r="B136" s="10">
        <v>35</v>
      </c>
      <c r="C136" s="10">
        <v>37.5</v>
      </c>
      <c r="D136" s="19">
        <f t="shared" ref="D136" si="103">D135+2.5</f>
        <v>42.5</v>
      </c>
      <c r="E136" s="15">
        <v>45</v>
      </c>
      <c r="F136" s="10">
        <v>94.59</v>
      </c>
      <c r="G136" s="10">
        <v>1304</v>
      </c>
      <c r="H136" s="10">
        <v>1.4</v>
      </c>
      <c r="I136" s="10">
        <v>13.6</v>
      </c>
      <c r="J136" s="10">
        <v>109</v>
      </c>
      <c r="K136" s="11"/>
    </row>
    <row r="137" spans="1:11" ht="14.25" customHeight="1" x14ac:dyDescent="0.25">
      <c r="A137" s="4">
        <v>1</v>
      </c>
      <c r="B137" s="4">
        <v>37.5</v>
      </c>
      <c r="C137" s="4">
        <v>40</v>
      </c>
      <c r="D137" s="19">
        <v>42.5</v>
      </c>
      <c r="E137" s="15">
        <v>45</v>
      </c>
      <c r="F137" s="4">
        <v>389.83</v>
      </c>
      <c r="G137" s="4">
        <v>1283</v>
      </c>
      <c r="H137" s="4">
        <v>0</v>
      </c>
      <c r="I137" s="4">
        <v>14.2</v>
      </c>
      <c r="J137" s="4">
        <v>117</v>
      </c>
    </row>
    <row r="138" spans="1:11" ht="14.25" customHeight="1" x14ac:dyDescent="0.2"/>
    <row r="139" spans="1:11" ht="14.25" customHeight="1" x14ac:dyDescent="0.2"/>
    <row r="140" spans="1:11" ht="14.25" customHeight="1" x14ac:dyDescent="0.2"/>
    <row r="141" spans="1:11" ht="14.25" customHeight="1" x14ac:dyDescent="0.2"/>
    <row r="142" spans="1:11" ht="14.25" customHeight="1" x14ac:dyDescent="0.2"/>
    <row r="143" spans="1:11" ht="14.25" customHeight="1" x14ac:dyDescent="0.2"/>
    <row r="144" spans="1:11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0" ht="14.25" customHeight="1" x14ac:dyDescent="0.25">
      <c r="A1" s="9" t="s">
        <v>9</v>
      </c>
      <c r="B1" s="9" t="s">
        <v>0</v>
      </c>
      <c r="C1" s="9" t="s">
        <v>3</v>
      </c>
      <c r="D1" s="9" t="s">
        <v>2</v>
      </c>
      <c r="E1" s="9" t="s">
        <v>1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ht="14.25" customHeight="1" x14ac:dyDescent="0.25">
      <c r="A2" s="1">
        <v>1</v>
      </c>
      <c r="B2" s="1">
        <v>0</v>
      </c>
      <c r="C2" s="1">
        <v>5</v>
      </c>
      <c r="D2" s="1">
        <v>10</v>
      </c>
      <c r="E2" s="1">
        <v>15</v>
      </c>
      <c r="F2" s="1">
        <v>453.31</v>
      </c>
      <c r="G2" s="1">
        <v>3012</v>
      </c>
      <c r="H2" s="1">
        <v>1.4</v>
      </c>
      <c r="I2" s="1">
        <v>14.1</v>
      </c>
      <c r="J2" s="1">
        <v>-70</v>
      </c>
    </row>
    <row r="3" spans="1:10" ht="14.25" customHeight="1" x14ac:dyDescent="0.25">
      <c r="A3" s="1">
        <v>2</v>
      </c>
      <c r="B3" s="1">
        <v>0</v>
      </c>
      <c r="C3" s="1">
        <v>5</v>
      </c>
      <c r="D3" s="1">
        <v>15</v>
      </c>
      <c r="E3" s="1">
        <v>20</v>
      </c>
      <c r="F3" s="1">
        <v>64.36</v>
      </c>
      <c r="G3" s="1">
        <v>1711</v>
      </c>
      <c r="H3" s="1">
        <v>1</v>
      </c>
      <c r="I3" s="1">
        <v>14.1</v>
      </c>
      <c r="J3" s="1">
        <v>31</v>
      </c>
    </row>
    <row r="4" spans="1:10" ht="14.25" customHeight="1" x14ac:dyDescent="0.25">
      <c r="A4" s="1">
        <v>3</v>
      </c>
      <c r="B4" s="1">
        <v>0</v>
      </c>
      <c r="C4" s="1">
        <v>5</v>
      </c>
      <c r="D4" s="1">
        <v>20</v>
      </c>
      <c r="E4" s="1">
        <v>25</v>
      </c>
      <c r="F4" s="1">
        <v>21.32</v>
      </c>
      <c r="G4" s="1">
        <v>1417</v>
      </c>
      <c r="H4" s="1">
        <v>0</v>
      </c>
      <c r="I4" s="1">
        <v>14.1</v>
      </c>
      <c r="J4" s="1">
        <v>-92</v>
      </c>
    </row>
    <row r="5" spans="1:10" ht="14.25" customHeight="1" x14ac:dyDescent="0.25">
      <c r="A5" s="1">
        <v>4</v>
      </c>
      <c r="B5" s="1">
        <v>0</v>
      </c>
      <c r="C5" s="1">
        <v>5</v>
      </c>
      <c r="D5" s="1">
        <v>25</v>
      </c>
      <c r="E5" s="1">
        <v>30</v>
      </c>
      <c r="F5" s="1">
        <v>5.82</v>
      </c>
      <c r="G5" s="1">
        <v>778.9</v>
      </c>
      <c r="H5" s="1">
        <v>0</v>
      </c>
      <c r="I5" s="1">
        <v>14.1</v>
      </c>
      <c r="J5" s="1">
        <v>-12</v>
      </c>
    </row>
    <row r="6" spans="1:10" ht="14.25" customHeight="1" x14ac:dyDescent="0.25">
      <c r="A6" s="1">
        <v>5</v>
      </c>
      <c r="B6" s="1">
        <v>0</v>
      </c>
      <c r="C6" s="1">
        <v>5</v>
      </c>
      <c r="D6" s="1">
        <v>30</v>
      </c>
      <c r="E6" s="1">
        <v>35</v>
      </c>
      <c r="F6" s="1">
        <v>4.3600000000000003</v>
      </c>
      <c r="G6" s="1">
        <v>1014</v>
      </c>
      <c r="H6" s="1">
        <v>0.7</v>
      </c>
      <c r="I6" s="1">
        <v>14.1</v>
      </c>
      <c r="J6" s="1">
        <v>17</v>
      </c>
    </row>
    <row r="7" spans="1:10" ht="14.25" customHeight="1" x14ac:dyDescent="0.25">
      <c r="A7" s="1">
        <v>6</v>
      </c>
      <c r="B7" s="1">
        <v>0</v>
      </c>
      <c r="C7" s="1">
        <v>5</v>
      </c>
      <c r="D7" s="1">
        <v>35</v>
      </c>
      <c r="E7" s="1">
        <v>40</v>
      </c>
      <c r="F7" s="1">
        <v>3.14</v>
      </c>
      <c r="G7" s="1">
        <v>1167</v>
      </c>
      <c r="H7" s="1">
        <v>1.1000000000000001</v>
      </c>
      <c r="I7" s="1">
        <v>14.1</v>
      </c>
      <c r="J7" s="1">
        <v>-173</v>
      </c>
    </row>
    <row r="8" spans="1:10" ht="14.25" customHeight="1" x14ac:dyDescent="0.25">
      <c r="A8" s="1">
        <v>7</v>
      </c>
      <c r="B8" s="1">
        <v>0</v>
      </c>
      <c r="C8" s="1">
        <v>5</v>
      </c>
      <c r="D8" s="1">
        <v>40</v>
      </c>
      <c r="E8" s="1">
        <v>45</v>
      </c>
      <c r="F8" s="1">
        <v>8.2100000000000009</v>
      </c>
      <c r="G8" s="1">
        <v>1295</v>
      </c>
      <c r="H8" s="1">
        <v>1.1000000000000001</v>
      </c>
      <c r="I8" s="1">
        <v>49.9</v>
      </c>
      <c r="J8" s="1">
        <v>130</v>
      </c>
    </row>
    <row r="9" spans="1:10" ht="14.25" customHeight="1" x14ac:dyDescent="0.25">
      <c r="A9" s="1">
        <v>8</v>
      </c>
      <c r="B9" s="1">
        <v>0</v>
      </c>
      <c r="C9" s="1">
        <v>5</v>
      </c>
      <c r="D9" s="1">
        <v>45</v>
      </c>
      <c r="E9" s="1">
        <v>50</v>
      </c>
      <c r="F9" s="1">
        <v>7.39</v>
      </c>
      <c r="G9" s="1">
        <v>979.3</v>
      </c>
      <c r="H9" s="1">
        <v>0.9</v>
      </c>
      <c r="I9" s="1">
        <v>85</v>
      </c>
      <c r="J9" s="1">
        <v>82</v>
      </c>
    </row>
    <row r="10" spans="1:10" ht="14.25" customHeight="1" x14ac:dyDescent="0.25">
      <c r="A10" s="1">
        <v>9</v>
      </c>
      <c r="B10" s="1">
        <v>0</v>
      </c>
      <c r="C10" s="1">
        <v>5</v>
      </c>
      <c r="D10" s="1">
        <v>50</v>
      </c>
      <c r="E10" s="1">
        <v>55</v>
      </c>
      <c r="F10" s="1">
        <v>7.92</v>
      </c>
      <c r="G10" s="1">
        <v>1444</v>
      </c>
      <c r="H10" s="1">
        <v>0.5</v>
      </c>
      <c r="I10" s="1">
        <v>84.9</v>
      </c>
      <c r="J10" s="1">
        <v>-156</v>
      </c>
    </row>
    <row r="11" spans="1:10" ht="14.25" customHeight="1" x14ac:dyDescent="0.25">
      <c r="A11" s="1">
        <v>10</v>
      </c>
      <c r="B11" s="1">
        <v>0</v>
      </c>
      <c r="C11" s="1">
        <v>5</v>
      </c>
      <c r="D11" s="1">
        <v>55</v>
      </c>
      <c r="E11" s="1">
        <v>60</v>
      </c>
      <c r="F11" s="1">
        <v>6.52</v>
      </c>
      <c r="G11" s="1">
        <v>1586</v>
      </c>
      <c r="H11" s="1">
        <v>1.5</v>
      </c>
      <c r="I11" s="1">
        <v>84.9</v>
      </c>
      <c r="J11" s="1">
        <v>161</v>
      </c>
    </row>
    <row r="12" spans="1:10" ht="14.25" customHeight="1" x14ac:dyDescent="0.25">
      <c r="A12" s="1">
        <v>9</v>
      </c>
      <c r="B12" s="1">
        <v>5</v>
      </c>
      <c r="C12" s="1">
        <v>10</v>
      </c>
      <c r="D12" s="1">
        <v>55</v>
      </c>
      <c r="E12" s="1">
        <v>60</v>
      </c>
      <c r="F12" s="1">
        <v>7.79</v>
      </c>
      <c r="G12" s="1">
        <v>1567</v>
      </c>
      <c r="H12" s="1">
        <v>1.3</v>
      </c>
      <c r="I12" s="1">
        <v>76.900000000000006</v>
      </c>
      <c r="J12" s="1">
        <v>146</v>
      </c>
    </row>
    <row r="13" spans="1:10" ht="14.25" customHeight="1" x14ac:dyDescent="0.25">
      <c r="A13" s="1">
        <v>8</v>
      </c>
      <c r="B13" s="1">
        <v>5</v>
      </c>
      <c r="C13" s="1">
        <v>10</v>
      </c>
      <c r="D13" s="1">
        <v>50</v>
      </c>
      <c r="E13" s="1">
        <v>55</v>
      </c>
      <c r="F13" s="1">
        <v>9.84</v>
      </c>
      <c r="G13" s="1">
        <v>1441</v>
      </c>
      <c r="H13" s="1">
        <v>1.7</v>
      </c>
      <c r="I13" s="1">
        <v>76.8</v>
      </c>
      <c r="J13" s="1">
        <v>-114</v>
      </c>
    </row>
    <row r="14" spans="1:10" ht="14.25" customHeight="1" x14ac:dyDescent="0.25">
      <c r="A14" s="1">
        <v>7</v>
      </c>
      <c r="B14" s="1">
        <v>5</v>
      </c>
      <c r="C14" s="1">
        <v>10</v>
      </c>
      <c r="D14" s="1">
        <v>45</v>
      </c>
      <c r="E14" s="1">
        <v>50</v>
      </c>
      <c r="F14" s="1">
        <v>9.2200000000000006</v>
      </c>
      <c r="G14" s="1">
        <v>944.5</v>
      </c>
      <c r="H14" s="1">
        <v>1.1000000000000001</v>
      </c>
      <c r="I14" s="1">
        <v>76.900000000000006</v>
      </c>
      <c r="J14" s="1">
        <v>43</v>
      </c>
    </row>
    <row r="15" spans="1:10" ht="14.25" customHeight="1" x14ac:dyDescent="0.25">
      <c r="A15" s="1">
        <v>6</v>
      </c>
      <c r="B15" s="1">
        <v>5</v>
      </c>
      <c r="C15" s="1">
        <v>10</v>
      </c>
      <c r="D15" s="1">
        <v>40</v>
      </c>
      <c r="E15" s="1">
        <v>45</v>
      </c>
      <c r="F15" s="1">
        <v>9.56</v>
      </c>
      <c r="G15" s="1">
        <v>1289</v>
      </c>
      <c r="H15" s="1">
        <v>1.8</v>
      </c>
      <c r="I15" s="1">
        <v>39</v>
      </c>
      <c r="J15" s="1">
        <v>192</v>
      </c>
    </row>
    <row r="16" spans="1:10" ht="14.25" customHeight="1" x14ac:dyDescent="0.25">
      <c r="A16" s="1">
        <v>5</v>
      </c>
      <c r="B16" s="1">
        <v>5</v>
      </c>
      <c r="C16" s="1">
        <v>10</v>
      </c>
      <c r="D16" s="1">
        <v>35</v>
      </c>
      <c r="E16" s="1">
        <v>40</v>
      </c>
      <c r="F16" s="1">
        <v>4.41</v>
      </c>
      <c r="G16" s="1">
        <v>1846</v>
      </c>
      <c r="H16" s="1">
        <v>0.6</v>
      </c>
      <c r="I16" s="1">
        <v>12.6</v>
      </c>
      <c r="J16" s="1">
        <v>-158</v>
      </c>
    </row>
    <row r="17" spans="1:10" ht="14.25" customHeight="1" x14ac:dyDescent="0.25">
      <c r="A17" s="1">
        <v>4</v>
      </c>
      <c r="B17" s="1">
        <v>5</v>
      </c>
      <c r="C17" s="1">
        <v>10</v>
      </c>
      <c r="D17" s="1">
        <v>30</v>
      </c>
      <c r="E17" s="1">
        <v>35</v>
      </c>
      <c r="F17" s="1">
        <v>7.15</v>
      </c>
      <c r="G17" s="1">
        <v>1062</v>
      </c>
      <c r="H17" s="1">
        <v>0</v>
      </c>
      <c r="I17" s="1">
        <v>12.6</v>
      </c>
      <c r="J17" s="1">
        <v>19</v>
      </c>
    </row>
    <row r="18" spans="1:10" ht="14.25" customHeight="1" x14ac:dyDescent="0.25">
      <c r="A18" s="1">
        <v>3</v>
      </c>
      <c r="B18" s="1">
        <v>5</v>
      </c>
      <c r="C18" s="1">
        <v>10</v>
      </c>
      <c r="D18" s="1">
        <v>25</v>
      </c>
      <c r="E18" s="1">
        <v>30</v>
      </c>
      <c r="F18" s="1">
        <v>12.21</v>
      </c>
      <c r="G18" s="1">
        <v>907.3</v>
      </c>
      <c r="H18" s="1">
        <v>0</v>
      </c>
      <c r="I18" s="1">
        <v>12.6</v>
      </c>
      <c r="J18" s="1">
        <v>-17</v>
      </c>
    </row>
    <row r="19" spans="1:10" ht="14.25" customHeight="1" x14ac:dyDescent="0.25">
      <c r="A19" s="1">
        <v>2</v>
      </c>
      <c r="B19" s="1">
        <v>5</v>
      </c>
      <c r="C19" s="1">
        <v>10</v>
      </c>
      <c r="D19" s="1">
        <v>20</v>
      </c>
      <c r="E19" s="1">
        <v>25</v>
      </c>
      <c r="F19" s="1">
        <v>59.71</v>
      </c>
      <c r="G19" s="1">
        <v>1774</v>
      </c>
      <c r="H19" s="1">
        <v>1</v>
      </c>
      <c r="I19" s="1">
        <v>12.6</v>
      </c>
      <c r="J19" s="1">
        <v>-87</v>
      </c>
    </row>
    <row r="20" spans="1:10" ht="14.25" customHeight="1" x14ac:dyDescent="0.25">
      <c r="A20" s="1">
        <v>1</v>
      </c>
      <c r="B20" s="1">
        <v>5</v>
      </c>
      <c r="C20" s="1">
        <v>10</v>
      </c>
      <c r="D20" s="1">
        <v>15</v>
      </c>
      <c r="E20" s="1">
        <v>20</v>
      </c>
      <c r="F20" s="1">
        <v>249.49</v>
      </c>
      <c r="G20" s="1">
        <v>1853</v>
      </c>
      <c r="H20" s="1">
        <v>1.4</v>
      </c>
      <c r="I20" s="1">
        <v>12.6</v>
      </c>
      <c r="J20" s="1">
        <v>24</v>
      </c>
    </row>
    <row r="21" spans="1:10" ht="14.25" customHeight="1" x14ac:dyDescent="0.25">
      <c r="A21" s="1">
        <v>1</v>
      </c>
      <c r="B21" s="1">
        <v>10</v>
      </c>
      <c r="C21" s="1">
        <v>15</v>
      </c>
      <c r="D21" s="1">
        <v>20</v>
      </c>
      <c r="E21" s="1">
        <v>25</v>
      </c>
      <c r="F21" s="1">
        <v>514.20000000000005</v>
      </c>
      <c r="G21" s="1">
        <v>3650</v>
      </c>
      <c r="H21" s="1">
        <v>2.8</v>
      </c>
      <c r="I21" s="1">
        <v>13.2</v>
      </c>
      <c r="J21" s="1">
        <v>-85</v>
      </c>
    </row>
    <row r="22" spans="1:10" ht="14.25" customHeight="1" x14ac:dyDescent="0.25">
      <c r="A22" s="1">
        <v>2</v>
      </c>
      <c r="B22" s="1">
        <v>10</v>
      </c>
      <c r="C22" s="1">
        <v>15</v>
      </c>
      <c r="D22" s="1">
        <v>25</v>
      </c>
      <c r="E22" s="1">
        <v>30</v>
      </c>
      <c r="F22" s="1">
        <v>70.599999999999994</v>
      </c>
      <c r="G22" s="1">
        <v>2007</v>
      </c>
      <c r="H22" s="1">
        <v>0.7</v>
      </c>
      <c r="I22" s="1">
        <v>13.2</v>
      </c>
      <c r="J22" s="1">
        <v>-2</v>
      </c>
    </row>
    <row r="23" spans="1:10" ht="14.25" customHeight="1" x14ac:dyDescent="0.25">
      <c r="A23" s="1">
        <v>3</v>
      </c>
      <c r="B23" s="1">
        <v>10</v>
      </c>
      <c r="C23" s="1">
        <v>15</v>
      </c>
      <c r="D23" s="1">
        <v>30</v>
      </c>
      <c r="E23" s="1">
        <v>35</v>
      </c>
      <c r="F23" s="1">
        <v>27.89</v>
      </c>
      <c r="G23" s="1">
        <v>1982</v>
      </c>
      <c r="H23" s="1">
        <v>1.2</v>
      </c>
      <c r="I23" s="1">
        <v>13.2</v>
      </c>
      <c r="J23" s="1">
        <v>19</v>
      </c>
    </row>
    <row r="24" spans="1:10" ht="14.25" customHeight="1" x14ac:dyDescent="0.25">
      <c r="A24" s="1">
        <v>4</v>
      </c>
      <c r="B24" s="1">
        <v>10</v>
      </c>
      <c r="C24" s="1">
        <v>15</v>
      </c>
      <c r="D24" s="1">
        <v>35</v>
      </c>
      <c r="E24" s="1">
        <v>40</v>
      </c>
      <c r="F24" s="1">
        <v>12.14</v>
      </c>
      <c r="G24" s="1">
        <v>1725</v>
      </c>
      <c r="H24" s="1">
        <v>1.4</v>
      </c>
      <c r="I24" s="1">
        <v>13.2</v>
      </c>
      <c r="J24" s="1">
        <v>-153</v>
      </c>
    </row>
    <row r="25" spans="1:10" ht="14.25" customHeight="1" x14ac:dyDescent="0.25">
      <c r="A25" s="1">
        <v>5</v>
      </c>
      <c r="B25" s="1">
        <v>10</v>
      </c>
      <c r="C25" s="1">
        <v>15</v>
      </c>
      <c r="D25" s="1">
        <v>40</v>
      </c>
      <c r="E25" s="1">
        <v>45</v>
      </c>
      <c r="F25" s="1">
        <v>7.17</v>
      </c>
      <c r="G25" s="1">
        <v>1783</v>
      </c>
      <c r="H25" s="1">
        <v>2.1</v>
      </c>
      <c r="I25" s="1">
        <v>13.2</v>
      </c>
      <c r="J25" s="1">
        <v>183</v>
      </c>
    </row>
    <row r="26" spans="1:10" ht="14.25" customHeight="1" x14ac:dyDescent="0.25">
      <c r="A26" s="1">
        <v>6</v>
      </c>
      <c r="B26" s="1">
        <v>10</v>
      </c>
      <c r="C26" s="1">
        <v>15</v>
      </c>
      <c r="D26" s="1">
        <v>45</v>
      </c>
      <c r="E26" s="1">
        <v>50</v>
      </c>
      <c r="F26" s="1">
        <v>3.33</v>
      </c>
      <c r="G26" s="1">
        <v>1323</v>
      </c>
      <c r="H26" s="1">
        <v>0.7</v>
      </c>
      <c r="I26" s="1">
        <v>13.2</v>
      </c>
      <c r="J26" s="1">
        <v>31</v>
      </c>
    </row>
    <row r="27" spans="1:10" ht="14.25" customHeight="1" x14ac:dyDescent="0.25">
      <c r="A27" s="1">
        <v>7</v>
      </c>
      <c r="B27" s="1">
        <v>10</v>
      </c>
      <c r="C27" s="1">
        <v>15</v>
      </c>
      <c r="D27" s="1">
        <v>50</v>
      </c>
      <c r="E27" s="1">
        <v>55</v>
      </c>
      <c r="F27" s="1">
        <v>3.39</v>
      </c>
      <c r="G27" s="1">
        <v>2021</v>
      </c>
      <c r="H27" s="1">
        <v>2.4</v>
      </c>
      <c r="I27" s="1">
        <v>13.2</v>
      </c>
      <c r="J27" s="1">
        <v>-87</v>
      </c>
    </row>
    <row r="28" spans="1:10" ht="14.25" customHeight="1" x14ac:dyDescent="0.25">
      <c r="A28" s="1">
        <v>8</v>
      </c>
      <c r="B28" s="1">
        <v>10</v>
      </c>
      <c r="C28" s="1">
        <v>15</v>
      </c>
      <c r="D28" s="1">
        <v>55</v>
      </c>
      <c r="E28" s="1">
        <v>60</v>
      </c>
      <c r="F28" s="1">
        <v>2.66</v>
      </c>
      <c r="G28" s="1">
        <v>2265</v>
      </c>
      <c r="H28" s="1">
        <v>1</v>
      </c>
      <c r="I28" s="1">
        <v>13.2</v>
      </c>
      <c r="J28" s="1">
        <v>109</v>
      </c>
    </row>
    <row r="29" spans="1:10" ht="14.25" customHeight="1" x14ac:dyDescent="0.25">
      <c r="A29" s="1">
        <v>7</v>
      </c>
      <c r="B29" s="1">
        <v>15</v>
      </c>
      <c r="C29" s="1">
        <v>20</v>
      </c>
      <c r="D29" s="1">
        <v>55</v>
      </c>
      <c r="E29" s="1">
        <v>60</v>
      </c>
      <c r="F29" s="1">
        <v>3.12</v>
      </c>
      <c r="G29" s="1">
        <v>2074</v>
      </c>
      <c r="H29" s="1">
        <v>1</v>
      </c>
      <c r="I29" s="1">
        <v>11.8</v>
      </c>
      <c r="J29" s="1">
        <v>107</v>
      </c>
    </row>
    <row r="30" spans="1:10" ht="14.25" customHeight="1" x14ac:dyDescent="0.25">
      <c r="A30" s="1">
        <v>6</v>
      </c>
      <c r="B30" s="1">
        <v>15</v>
      </c>
      <c r="C30" s="1">
        <v>20</v>
      </c>
      <c r="D30" s="1">
        <v>50</v>
      </c>
      <c r="E30" s="1">
        <v>55</v>
      </c>
      <c r="F30" s="1">
        <v>4.1399999999999997</v>
      </c>
      <c r="G30" s="1">
        <v>1840</v>
      </c>
      <c r="H30" s="1">
        <v>2.4</v>
      </c>
      <c r="I30" s="1">
        <v>11.8</v>
      </c>
      <c r="J30" s="1">
        <v>-82</v>
      </c>
    </row>
    <row r="31" spans="1:10" ht="14.25" customHeight="1" x14ac:dyDescent="0.25">
      <c r="A31" s="1">
        <v>5</v>
      </c>
      <c r="B31" s="1">
        <v>15</v>
      </c>
      <c r="C31" s="1">
        <v>20</v>
      </c>
      <c r="D31" s="1">
        <v>45</v>
      </c>
      <c r="E31" s="1">
        <v>50</v>
      </c>
      <c r="F31" s="1">
        <v>4.4400000000000004</v>
      </c>
      <c r="G31" s="1">
        <v>1235</v>
      </c>
      <c r="H31" s="1">
        <v>0.7</v>
      </c>
      <c r="I31" s="1">
        <v>11.8</v>
      </c>
      <c r="J31" s="1">
        <v>26</v>
      </c>
    </row>
    <row r="32" spans="1:10" ht="14.25" customHeight="1" x14ac:dyDescent="0.25">
      <c r="A32" s="1">
        <v>4</v>
      </c>
      <c r="B32" s="1">
        <v>15</v>
      </c>
      <c r="C32" s="1">
        <v>20</v>
      </c>
      <c r="D32" s="1">
        <v>40</v>
      </c>
      <c r="E32" s="1">
        <v>45</v>
      </c>
      <c r="F32" s="1">
        <v>10.98</v>
      </c>
      <c r="G32" s="1">
        <v>1741</v>
      </c>
      <c r="H32" s="1">
        <v>0.7</v>
      </c>
      <c r="I32" s="1">
        <v>11.8</v>
      </c>
      <c r="J32" s="1">
        <v>183</v>
      </c>
    </row>
    <row r="33" spans="1:10" ht="14.25" customHeight="1" x14ac:dyDescent="0.25">
      <c r="A33" s="1">
        <v>3</v>
      </c>
      <c r="B33" s="1">
        <v>15</v>
      </c>
      <c r="C33" s="1">
        <v>20</v>
      </c>
      <c r="D33" s="1">
        <v>35</v>
      </c>
      <c r="E33" s="1">
        <v>40</v>
      </c>
      <c r="F33" s="1">
        <v>25.86</v>
      </c>
      <c r="G33" s="1">
        <v>2051</v>
      </c>
      <c r="H33" s="1">
        <v>2.1</v>
      </c>
      <c r="I33" s="1">
        <v>11.8</v>
      </c>
      <c r="J33" s="1">
        <v>-141</v>
      </c>
    </row>
    <row r="34" spans="1:10" ht="14.25" customHeight="1" x14ac:dyDescent="0.25">
      <c r="A34" s="1">
        <v>2</v>
      </c>
      <c r="B34" s="1">
        <v>15</v>
      </c>
      <c r="C34" s="1">
        <v>20</v>
      </c>
      <c r="D34" s="1">
        <v>30</v>
      </c>
      <c r="E34" s="1">
        <v>35</v>
      </c>
      <c r="F34" s="1">
        <v>87.97</v>
      </c>
      <c r="G34" s="1">
        <v>2791</v>
      </c>
      <c r="H34" s="1">
        <v>3.2</v>
      </c>
      <c r="I34" s="1">
        <v>11.8</v>
      </c>
      <c r="J34" s="1">
        <v>12</v>
      </c>
    </row>
    <row r="35" spans="1:10" ht="14.25" customHeight="1" x14ac:dyDescent="0.25">
      <c r="A35" s="1">
        <v>1</v>
      </c>
      <c r="B35" s="1">
        <v>15</v>
      </c>
      <c r="C35" s="1">
        <v>20</v>
      </c>
      <c r="D35" s="1">
        <v>25</v>
      </c>
      <c r="E35" s="1">
        <v>30</v>
      </c>
      <c r="F35" s="1">
        <v>313.31</v>
      </c>
      <c r="G35" s="1">
        <v>2485</v>
      </c>
      <c r="H35" s="1">
        <v>1.4</v>
      </c>
      <c r="I35" s="1">
        <v>11.8</v>
      </c>
      <c r="J35" s="1">
        <v>-139</v>
      </c>
    </row>
    <row r="36" spans="1:10" ht="14.25" customHeight="1" x14ac:dyDescent="0.25">
      <c r="A36" s="1">
        <v>1</v>
      </c>
      <c r="B36" s="1">
        <v>20</v>
      </c>
      <c r="C36" s="1">
        <v>25</v>
      </c>
      <c r="D36" s="1">
        <v>30</v>
      </c>
      <c r="E36" s="1">
        <v>35</v>
      </c>
      <c r="F36" s="1">
        <v>357.93</v>
      </c>
      <c r="G36" s="1">
        <v>2667</v>
      </c>
      <c r="H36" s="1">
        <v>1</v>
      </c>
      <c r="I36" s="1">
        <v>12.6</v>
      </c>
      <c r="J36" s="1">
        <v>31</v>
      </c>
    </row>
    <row r="37" spans="1:10" ht="14.25" customHeight="1" x14ac:dyDescent="0.25">
      <c r="A37" s="1">
        <v>2</v>
      </c>
      <c r="B37" s="1">
        <v>20</v>
      </c>
      <c r="C37" s="1">
        <v>25</v>
      </c>
      <c r="D37" s="1">
        <v>35</v>
      </c>
      <c r="E37" s="1">
        <v>40</v>
      </c>
      <c r="F37" s="1">
        <v>78.09</v>
      </c>
      <c r="G37" s="1">
        <v>2329</v>
      </c>
      <c r="H37" s="1">
        <v>1.2</v>
      </c>
      <c r="I37" s="1">
        <v>12.6</v>
      </c>
      <c r="J37" s="1">
        <v>-82</v>
      </c>
    </row>
    <row r="38" spans="1:10" ht="14.25" customHeight="1" x14ac:dyDescent="0.25">
      <c r="A38" s="1">
        <v>3</v>
      </c>
      <c r="B38" s="1">
        <v>20</v>
      </c>
      <c r="C38" s="1">
        <v>25</v>
      </c>
      <c r="D38" s="1">
        <v>40</v>
      </c>
      <c r="E38" s="1">
        <v>45</v>
      </c>
      <c r="F38" s="1">
        <v>24.57</v>
      </c>
      <c r="G38" s="1">
        <v>1836</v>
      </c>
      <c r="H38" s="1">
        <v>1.9</v>
      </c>
      <c r="I38" s="1">
        <v>12.6</v>
      </c>
      <c r="J38" s="1">
        <v>178</v>
      </c>
    </row>
    <row r="39" spans="1:10" ht="14.25" customHeight="1" x14ac:dyDescent="0.25">
      <c r="A39" s="1">
        <v>4</v>
      </c>
      <c r="B39" s="1">
        <v>20</v>
      </c>
      <c r="C39" s="1">
        <v>25</v>
      </c>
      <c r="D39" s="1">
        <v>45</v>
      </c>
      <c r="E39" s="1">
        <v>50</v>
      </c>
      <c r="F39" s="1">
        <v>8.51</v>
      </c>
      <c r="G39" s="1">
        <v>1271</v>
      </c>
      <c r="H39" s="1">
        <v>2.1</v>
      </c>
      <c r="I39" s="1">
        <v>12.6</v>
      </c>
      <c r="J39" s="1">
        <v>26</v>
      </c>
    </row>
    <row r="40" spans="1:10" ht="14.25" customHeight="1" x14ac:dyDescent="0.25">
      <c r="A40" s="1">
        <v>5</v>
      </c>
      <c r="B40" s="1">
        <v>20</v>
      </c>
      <c r="C40" s="1">
        <v>25</v>
      </c>
      <c r="D40" s="1">
        <v>50</v>
      </c>
      <c r="E40" s="1">
        <v>55</v>
      </c>
      <c r="F40" s="1">
        <v>7.23</v>
      </c>
      <c r="G40" s="1">
        <v>1890</v>
      </c>
      <c r="H40" s="1">
        <v>0</v>
      </c>
      <c r="I40" s="1">
        <v>12.6</v>
      </c>
      <c r="J40" s="1">
        <v>-70</v>
      </c>
    </row>
    <row r="41" spans="1:10" ht="14.25" customHeight="1" x14ac:dyDescent="0.25">
      <c r="A41" s="1">
        <v>6</v>
      </c>
      <c r="B41" s="1">
        <v>20</v>
      </c>
      <c r="C41" s="1">
        <v>25</v>
      </c>
      <c r="D41" s="1">
        <v>55</v>
      </c>
      <c r="E41" s="1">
        <v>60</v>
      </c>
      <c r="F41" s="1">
        <v>5.12</v>
      </c>
      <c r="G41" s="1">
        <v>2141</v>
      </c>
      <c r="H41" s="1">
        <v>2.7</v>
      </c>
      <c r="I41" s="1">
        <v>12.6</v>
      </c>
      <c r="J41" s="1">
        <v>87</v>
      </c>
    </row>
    <row r="42" spans="1:10" ht="14.25" customHeight="1" x14ac:dyDescent="0.25">
      <c r="A42" s="1">
        <v>5</v>
      </c>
      <c r="B42" s="1">
        <v>25</v>
      </c>
      <c r="C42" s="1">
        <v>30</v>
      </c>
      <c r="D42" s="1">
        <v>55</v>
      </c>
      <c r="E42" s="1">
        <v>60</v>
      </c>
      <c r="F42" s="1">
        <v>7.81</v>
      </c>
      <c r="G42" s="1">
        <v>1573</v>
      </c>
      <c r="H42" s="1">
        <v>1.2</v>
      </c>
      <c r="I42" s="1">
        <v>16.3</v>
      </c>
      <c r="J42" s="1">
        <v>85</v>
      </c>
    </row>
    <row r="43" spans="1:10" ht="14.25" customHeight="1" x14ac:dyDescent="0.25">
      <c r="A43" s="1">
        <v>4</v>
      </c>
      <c r="B43" s="1">
        <v>25</v>
      </c>
      <c r="C43" s="1">
        <v>30</v>
      </c>
      <c r="D43" s="1">
        <v>50</v>
      </c>
      <c r="E43" s="1">
        <v>55</v>
      </c>
      <c r="F43" s="1">
        <v>12.17</v>
      </c>
      <c r="G43" s="1">
        <v>1402</v>
      </c>
      <c r="H43" s="1">
        <v>0</v>
      </c>
      <c r="I43" s="1">
        <v>16.3</v>
      </c>
      <c r="J43" s="1">
        <v>-65</v>
      </c>
    </row>
    <row r="44" spans="1:10" ht="14.25" customHeight="1" x14ac:dyDescent="0.25">
      <c r="A44" s="1">
        <v>3</v>
      </c>
      <c r="B44" s="1">
        <v>25</v>
      </c>
      <c r="C44" s="1">
        <v>30</v>
      </c>
      <c r="D44" s="1">
        <v>45</v>
      </c>
      <c r="E44" s="1">
        <v>50</v>
      </c>
      <c r="F44" s="1">
        <v>16.809999999999999</v>
      </c>
      <c r="G44" s="1">
        <v>968</v>
      </c>
      <c r="H44" s="1">
        <v>0</v>
      </c>
      <c r="I44" s="1">
        <v>16.3</v>
      </c>
      <c r="J44" s="1">
        <v>24</v>
      </c>
    </row>
    <row r="45" spans="1:10" ht="14.25" customHeight="1" x14ac:dyDescent="0.25">
      <c r="A45" s="1">
        <v>2</v>
      </c>
      <c r="B45" s="1">
        <v>25</v>
      </c>
      <c r="C45" s="1">
        <v>30</v>
      </c>
      <c r="D45" s="1">
        <v>40</v>
      </c>
      <c r="E45" s="1">
        <v>45</v>
      </c>
      <c r="F45" s="1">
        <v>62.23</v>
      </c>
      <c r="G45" s="1">
        <v>1433</v>
      </c>
      <c r="H45" s="1">
        <v>0.5</v>
      </c>
      <c r="I45" s="1">
        <v>16.3</v>
      </c>
      <c r="J45" s="1">
        <v>175</v>
      </c>
    </row>
    <row r="46" spans="1:10" ht="14.25" customHeight="1" x14ac:dyDescent="0.25">
      <c r="A46" s="1">
        <v>1</v>
      </c>
      <c r="B46" s="1">
        <v>25</v>
      </c>
      <c r="C46" s="1">
        <v>30</v>
      </c>
      <c r="D46" s="1">
        <v>35</v>
      </c>
      <c r="E46" s="1">
        <v>40</v>
      </c>
      <c r="F46" s="1">
        <v>301.72000000000003</v>
      </c>
      <c r="G46" s="1">
        <v>1737</v>
      </c>
      <c r="H46" s="1">
        <v>0.7</v>
      </c>
      <c r="I46" s="1">
        <v>16.3</v>
      </c>
      <c r="J46" s="1">
        <v>-104</v>
      </c>
    </row>
    <row r="47" spans="1:10" ht="14.25" customHeight="1" x14ac:dyDescent="0.25">
      <c r="A47" s="1">
        <v>1</v>
      </c>
      <c r="B47" s="1">
        <v>30</v>
      </c>
      <c r="C47" s="1">
        <v>35</v>
      </c>
      <c r="D47" s="1">
        <v>40</v>
      </c>
      <c r="E47" s="1">
        <v>45</v>
      </c>
      <c r="F47" s="1">
        <v>315.79000000000002</v>
      </c>
      <c r="G47" s="1">
        <v>1827</v>
      </c>
      <c r="H47" s="1">
        <v>0</v>
      </c>
      <c r="I47" s="1">
        <v>16.2</v>
      </c>
      <c r="J47" s="1">
        <v>175</v>
      </c>
    </row>
    <row r="48" spans="1:10" ht="14.25" customHeight="1" x14ac:dyDescent="0.25">
      <c r="A48" s="1">
        <v>2</v>
      </c>
      <c r="B48" s="1">
        <v>30</v>
      </c>
      <c r="C48" s="1">
        <v>35</v>
      </c>
      <c r="D48" s="1">
        <v>45</v>
      </c>
      <c r="E48" s="1">
        <v>50</v>
      </c>
      <c r="F48" s="1">
        <v>59.5</v>
      </c>
      <c r="G48" s="1">
        <v>1377</v>
      </c>
      <c r="H48" s="1">
        <v>0</v>
      </c>
      <c r="I48" s="1">
        <v>16.2</v>
      </c>
      <c r="J48" s="1">
        <v>24</v>
      </c>
    </row>
    <row r="49" spans="1:10" ht="14.25" customHeight="1" x14ac:dyDescent="0.25">
      <c r="A49" s="1">
        <v>3</v>
      </c>
      <c r="B49" s="1">
        <v>30</v>
      </c>
      <c r="C49" s="1">
        <v>35</v>
      </c>
      <c r="D49" s="1">
        <v>50</v>
      </c>
      <c r="E49" s="1">
        <v>55</v>
      </c>
      <c r="F49" s="1">
        <v>34.799999999999997</v>
      </c>
      <c r="G49" s="1">
        <v>2013</v>
      </c>
      <c r="H49" s="1">
        <v>0</v>
      </c>
      <c r="I49" s="1">
        <v>16.2</v>
      </c>
      <c r="J49" s="1">
        <v>-61</v>
      </c>
    </row>
    <row r="50" spans="1:10" ht="14.25" customHeight="1" x14ac:dyDescent="0.25">
      <c r="A50" s="1">
        <v>4</v>
      </c>
      <c r="B50" s="1">
        <v>30</v>
      </c>
      <c r="C50" s="1">
        <v>35</v>
      </c>
      <c r="D50" s="1">
        <v>55</v>
      </c>
      <c r="E50" s="1">
        <v>60</v>
      </c>
      <c r="F50" s="1">
        <v>20.02</v>
      </c>
      <c r="G50" s="1">
        <v>2316</v>
      </c>
      <c r="H50" s="1">
        <v>1.4</v>
      </c>
      <c r="I50" s="1">
        <v>16.2</v>
      </c>
      <c r="J50" s="1">
        <v>78</v>
      </c>
    </row>
    <row r="51" spans="1:10" ht="14.25" customHeight="1" x14ac:dyDescent="0.25">
      <c r="A51" s="1">
        <v>3</v>
      </c>
      <c r="B51" s="1">
        <v>35</v>
      </c>
      <c r="C51" s="1">
        <v>40</v>
      </c>
      <c r="D51" s="1">
        <v>55</v>
      </c>
      <c r="E51" s="1">
        <v>60</v>
      </c>
      <c r="F51" s="1">
        <v>40.43</v>
      </c>
      <c r="G51" s="1">
        <v>2301</v>
      </c>
      <c r="H51" s="1">
        <v>0.7</v>
      </c>
      <c r="I51" s="1">
        <v>16.5</v>
      </c>
      <c r="J51" s="1">
        <v>75</v>
      </c>
    </row>
    <row r="52" spans="1:10" ht="14.25" customHeight="1" x14ac:dyDescent="0.25">
      <c r="A52" s="1">
        <v>2</v>
      </c>
      <c r="B52" s="1">
        <v>35</v>
      </c>
      <c r="C52" s="1">
        <v>40</v>
      </c>
      <c r="D52" s="1">
        <v>50</v>
      </c>
      <c r="E52" s="1">
        <v>55</v>
      </c>
      <c r="F52" s="1">
        <v>80.17</v>
      </c>
      <c r="G52" s="1">
        <v>1825</v>
      </c>
      <c r="H52" s="1">
        <v>0</v>
      </c>
      <c r="I52" s="1">
        <v>16.5</v>
      </c>
      <c r="J52" s="1">
        <v>-58</v>
      </c>
    </row>
    <row r="53" spans="1:10" ht="14.25" customHeight="1" x14ac:dyDescent="0.25">
      <c r="A53" s="1">
        <v>1</v>
      </c>
      <c r="B53" s="1">
        <v>35</v>
      </c>
      <c r="C53" s="1">
        <v>40</v>
      </c>
      <c r="D53" s="1">
        <v>45</v>
      </c>
      <c r="E53" s="1">
        <v>50</v>
      </c>
      <c r="F53" s="1">
        <v>197.41</v>
      </c>
      <c r="G53" s="1">
        <v>1123</v>
      </c>
      <c r="H53" s="1">
        <v>0</v>
      </c>
      <c r="I53" s="1">
        <v>16.5</v>
      </c>
      <c r="J53" s="1">
        <v>19</v>
      </c>
    </row>
    <row r="54" spans="1:10" ht="14.25" customHeight="1" x14ac:dyDescent="0.25">
      <c r="A54" s="1">
        <v>1</v>
      </c>
      <c r="B54" s="1">
        <v>40</v>
      </c>
      <c r="C54" s="1">
        <v>45</v>
      </c>
      <c r="D54" s="1">
        <v>50</v>
      </c>
      <c r="E54" s="1">
        <v>55</v>
      </c>
      <c r="F54" s="1">
        <v>279.39999999999998</v>
      </c>
      <c r="G54" s="1">
        <v>1426</v>
      </c>
      <c r="H54" s="1">
        <v>1.2</v>
      </c>
      <c r="I54" s="1">
        <v>18.399999999999999</v>
      </c>
      <c r="J54" s="1">
        <v>-58</v>
      </c>
    </row>
    <row r="55" spans="1:10" ht="14.25" customHeight="1" x14ac:dyDescent="0.25">
      <c r="A55" s="1">
        <v>2</v>
      </c>
      <c r="B55" s="1">
        <v>40</v>
      </c>
      <c r="C55" s="1">
        <v>45</v>
      </c>
      <c r="D55" s="1">
        <v>55</v>
      </c>
      <c r="E55" s="1">
        <v>60</v>
      </c>
      <c r="F55" s="1">
        <v>105.8</v>
      </c>
      <c r="G55" s="1">
        <v>2163</v>
      </c>
      <c r="H55" s="1">
        <v>1.4</v>
      </c>
      <c r="I55" s="1">
        <v>18.3</v>
      </c>
      <c r="J55" s="1">
        <v>73</v>
      </c>
    </row>
    <row r="56" spans="1:10" ht="14.25" customHeight="1" x14ac:dyDescent="0.25">
      <c r="A56" s="1">
        <v>1</v>
      </c>
      <c r="B56" s="1">
        <v>45</v>
      </c>
      <c r="C56" s="1">
        <v>50</v>
      </c>
      <c r="D56" s="1">
        <v>55</v>
      </c>
      <c r="E56" s="1">
        <v>60</v>
      </c>
      <c r="F56" s="1">
        <v>311.44</v>
      </c>
      <c r="G56" s="1">
        <v>1482</v>
      </c>
      <c r="H56" s="1">
        <v>0.9</v>
      </c>
      <c r="I56" s="1">
        <v>19.7</v>
      </c>
      <c r="J56" s="1">
        <v>73</v>
      </c>
    </row>
    <row r="57" spans="1:10" ht="14.25" customHeight="1" x14ac:dyDescent="0.2"/>
    <row r="58" spans="1:10" ht="14.25" customHeight="1" x14ac:dyDescent="0.2"/>
    <row r="59" spans="1:10" ht="14.25" customHeight="1" x14ac:dyDescent="0.2"/>
    <row r="60" spans="1:10" ht="14.25" customHeight="1" x14ac:dyDescent="0.2"/>
    <row r="61" spans="1:10" ht="14.25" customHeight="1" x14ac:dyDescent="0.2"/>
    <row r="62" spans="1:10" ht="14.25" customHeight="1" x14ac:dyDescent="0.2"/>
    <row r="63" spans="1:10" ht="14.25" customHeight="1" x14ac:dyDescent="0.2"/>
    <row r="64" spans="1:10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70mn5 (La Negra 28.11.2021)</vt:lpstr>
      <vt:lpstr>80mn5(La Negra 28.11.2021)</vt:lpstr>
      <vt:lpstr>45mn2.5(La Negra 30.11.2021</vt:lpstr>
      <vt:lpstr>60mn5(La Negra 30.11.2021)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olzambrano</dc:creator>
  <cp:lastModifiedBy>Oriana Benítez</cp:lastModifiedBy>
  <dcterms:created xsi:type="dcterms:W3CDTF">2019-05-22T17:42:04Z</dcterms:created>
  <dcterms:modified xsi:type="dcterms:W3CDTF">2024-03-12T21:47:50Z</dcterms:modified>
</cp:coreProperties>
</file>