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1"/>
  </bookViews>
  <sheets>
    <sheet name="标题" sheetId="2" r:id="rId1"/>
    <sheet name="竞品分析" sheetId="1" r:id="rId2"/>
    <sheet name="计划布局" sheetId="3" r:id="rId3"/>
    <sheet name="直通车推广" sheetId="19" r:id="rId4"/>
    <sheet name="1" sheetId="4" r:id="rId5"/>
    <sheet name="2" sheetId="5" r:id="rId6"/>
    <sheet name="3" sheetId="6" r:id="rId7"/>
    <sheet name="4" sheetId="7" r:id="rId8"/>
    <sheet name="5" sheetId="8" r:id="rId9"/>
    <sheet name="6" sheetId="9" r:id="rId10"/>
    <sheet name="7" sheetId="10" r:id="rId11"/>
    <sheet name="8" sheetId="11" r:id="rId12"/>
    <sheet name="9" sheetId="12" r:id="rId13"/>
    <sheet name="10" sheetId="13" r:id="rId14"/>
    <sheet name="11" sheetId="14" r:id="rId15"/>
    <sheet name="12" sheetId="15" r:id="rId16"/>
    <sheet name="13" sheetId="16" r:id="rId17"/>
    <sheet name="14" sheetId="17" r:id="rId18"/>
    <sheet name="15" sheetId="18" r:id="rId19"/>
    <sheet name="更多干货" sheetId="20" r:id="rId20"/>
  </sheets>
  <calcPr calcId="144525"/>
</workbook>
</file>

<file path=xl/sharedStrings.xml><?xml version="1.0" encoding="utf-8"?>
<sst xmlns="http://schemas.openxmlformats.org/spreadsheetml/2006/main" count="864" uniqueCount="123">
  <si>
    <t>29.9/5双</t>
  </si>
  <si>
    <t>29.9/10双</t>
  </si>
  <si>
    <t>交易金额</t>
  </si>
  <si>
    <t>支付人数</t>
  </si>
  <si>
    <t>支付件数</t>
  </si>
  <si>
    <t>支付转化率</t>
  </si>
  <si>
    <t>客单价</t>
  </si>
  <si>
    <t>uv价值</t>
  </si>
  <si>
    <t>访客人数</t>
  </si>
  <si>
    <t>搜索人数</t>
  </si>
  <si>
    <t>搜索占比</t>
  </si>
  <si>
    <t>收藏人数</t>
  </si>
  <si>
    <t>收藏率</t>
  </si>
  <si>
    <t>加购人数</t>
  </si>
  <si>
    <t>加购率</t>
  </si>
  <si>
    <t>29.9/15双</t>
  </si>
  <si>
    <t>29.9/8双-29.9/10双</t>
  </si>
  <si>
    <t>帽子女韩版潮春秋女百搭遮阳防晒渔夫帽女遮脸春款时尚沙滩帽2019</t>
  </si>
  <si>
    <t>帽子女韩版潮渔夫帽沙滩帽2019</t>
  </si>
  <si>
    <t>帽子女渔夫帽 遮阳防晒沙滩帽2019</t>
  </si>
  <si>
    <t>短丝袜推广计划</t>
  </si>
  <si>
    <t>货号</t>
  </si>
  <si>
    <t>数量</t>
  </si>
  <si>
    <t>成本</t>
  </si>
  <si>
    <t>尺码</t>
  </si>
  <si>
    <t>标价</t>
  </si>
  <si>
    <t>售价</t>
  </si>
  <si>
    <t>营销方案</t>
  </si>
  <si>
    <t>毛利润</t>
  </si>
  <si>
    <t>222（中筒蕾丝袜）</t>
  </si>
  <si>
    <t>5条装</t>
  </si>
  <si>
    <t>均码</t>
  </si>
  <si>
    <t>111（隐形蕾丝袜）</t>
  </si>
  <si>
    <t>333（冰丝隐形袜）</t>
  </si>
  <si>
    <t>444（蕾丝隐形袜）</t>
  </si>
  <si>
    <t>555（中筒蕾丝袜）</t>
  </si>
  <si>
    <t>时间</t>
  </si>
  <si>
    <t>4月3</t>
  </si>
  <si>
    <t>4月4</t>
  </si>
  <si>
    <t>4月5</t>
  </si>
  <si>
    <t>4月6</t>
  </si>
  <si>
    <t>4月7</t>
  </si>
  <si>
    <t>4月8</t>
  </si>
  <si>
    <t>4月9</t>
  </si>
  <si>
    <t>4月10</t>
  </si>
  <si>
    <t>4月11</t>
  </si>
  <si>
    <t>4月12</t>
  </si>
  <si>
    <t>4月13</t>
  </si>
  <si>
    <t>4月14</t>
  </si>
  <si>
    <t>4月15</t>
  </si>
  <si>
    <t>4月16</t>
  </si>
  <si>
    <t>4月17</t>
  </si>
  <si>
    <t>4月18</t>
  </si>
  <si>
    <t>4月19</t>
  </si>
  <si>
    <t>4月20</t>
  </si>
  <si>
    <t>直通车推广计划</t>
  </si>
  <si>
    <t>4条装</t>
  </si>
  <si>
    <t>160/165/170</t>
  </si>
  <si>
    <t>节奏</t>
  </si>
  <si>
    <t>直通车</t>
  </si>
  <si>
    <t>直通车虚构值仅供参考</t>
  </si>
  <si>
    <t>自然搜索</t>
  </si>
  <si>
    <t>盈亏</t>
  </si>
  <si>
    <t>方案</t>
  </si>
  <si>
    <t>预估费用</t>
  </si>
  <si>
    <t>营亏小结</t>
  </si>
  <si>
    <t>转化率</t>
  </si>
  <si>
    <t>点击成本</t>
  </si>
  <si>
    <t>点击量</t>
  </si>
  <si>
    <t>车成交单量</t>
  </si>
  <si>
    <t>销售额</t>
  </si>
  <si>
    <t>毛利</t>
  </si>
  <si>
    <t>带动自然流量曝光</t>
  </si>
  <si>
    <t>自然流量转化金额</t>
  </si>
  <si>
    <t>自然流量转化件数</t>
  </si>
  <si>
    <t>带动自然搜索访客</t>
  </si>
  <si>
    <t>带动自然搜索点击率</t>
  </si>
  <si>
    <t>流量预估</t>
  </si>
  <si>
    <t>目标转化</t>
  </si>
  <si>
    <t>预估成交</t>
  </si>
  <si>
    <t>真实转化</t>
  </si>
  <si>
    <t>真实成交</t>
  </si>
  <si>
    <t>干预成交</t>
  </si>
  <si>
    <t>干预成本</t>
  </si>
  <si>
    <t>利润</t>
  </si>
  <si>
    <t>毛利汇总</t>
  </si>
  <si>
    <t>利润汇总</t>
  </si>
  <si>
    <t>白色</t>
  </si>
  <si>
    <t>灰色</t>
  </si>
  <si>
    <t>第一天</t>
  </si>
  <si>
    <t>精韧内衣专营店</t>
  </si>
  <si>
    <t>29.9/7双</t>
  </si>
  <si>
    <t>目标值</t>
  </si>
  <si>
    <t>实际值</t>
  </si>
  <si>
    <t>搜索路径</t>
  </si>
  <si>
    <t>关键词</t>
  </si>
  <si>
    <t>单量</t>
  </si>
  <si>
    <t>备注</t>
  </si>
  <si>
    <t>送赠品</t>
  </si>
  <si>
    <t>天猫搜索</t>
  </si>
  <si>
    <t>微淘</t>
  </si>
  <si>
    <t>已评价</t>
  </si>
  <si>
    <t>已购买</t>
  </si>
  <si>
    <t>店铺收藏/关注</t>
  </si>
  <si>
    <t>帮我选--超级会员享用</t>
  </si>
  <si>
    <t>店铺其他产品</t>
  </si>
  <si>
    <t>客服推荐</t>
  </si>
  <si>
    <t>购物车</t>
  </si>
  <si>
    <t>关联：拍A+B</t>
  </si>
  <si>
    <t>第二天</t>
  </si>
  <si>
    <t>第三天</t>
  </si>
  <si>
    <t>第四天</t>
  </si>
  <si>
    <t>第五天</t>
  </si>
  <si>
    <t>第六天</t>
  </si>
  <si>
    <t>第七天</t>
  </si>
  <si>
    <t>第八天</t>
  </si>
  <si>
    <t>第九天</t>
  </si>
  <si>
    <t>第十天</t>
  </si>
  <si>
    <t>第十一天</t>
  </si>
  <si>
    <t>第十二天</t>
  </si>
  <si>
    <t>第十三天</t>
  </si>
  <si>
    <t>第十四天</t>
  </si>
  <si>
    <t>第十五天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</si>
</sst>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176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7" formatCode="0_ "/>
    <numFmt numFmtId="178" formatCode="0;[Red]0"/>
    <numFmt numFmtId="179" formatCode="0.000_ "/>
    <numFmt numFmtId="180" formatCode="0.00;[Red]0.00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4" tint="-0.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</font>
    <font>
      <sz val="11"/>
      <color rgb="FF000000"/>
      <name val="宋体"/>
      <charset val="134"/>
    </font>
    <font>
      <sz val="9"/>
      <color rgb="FF333333"/>
      <name val="Arial"/>
      <charset val="134"/>
    </font>
    <font>
      <sz val="9"/>
      <color rgb="FF333333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F7FF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rgb="FFF4F4F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8" fillId="18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0" borderId="23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2" fillId="10" borderId="16" applyNumberFormat="0" applyAlignment="0" applyProtection="0">
      <alignment vertical="center"/>
    </xf>
    <xf numFmtId="0" fontId="26" fillId="10" borderId="18" applyNumberFormat="0" applyAlignment="0" applyProtection="0">
      <alignment vertical="center"/>
    </xf>
    <xf numFmtId="0" fontId="21" fillId="24" borderId="20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0" fontId="0" fillId="0" borderId="0" xfId="0" applyNumberFormat="1">
      <alignment vertical="center"/>
    </xf>
    <xf numFmtId="0" fontId="0" fillId="2" borderId="1" xfId="0" applyFill="1" applyBorder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3" borderId="1" xfId="0" applyFill="1" applyBorder="1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177" fontId="0" fillId="0" borderId="1" xfId="0" applyNumberFormat="1" applyBorder="1">
      <alignment vertical="center"/>
    </xf>
    <xf numFmtId="10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/>
    </xf>
    <xf numFmtId="0" fontId="0" fillId="4" borderId="0" xfId="0" applyFont="1" applyFill="1" applyBorder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9" fontId="0" fillId="0" borderId="1" xfId="0" applyNumberFormat="1" applyBorder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 wrapText="1"/>
    </xf>
    <xf numFmtId="177" fontId="2" fillId="0" borderId="0" xfId="0" applyNumberFormat="1" applyFont="1" applyFill="1" applyBorder="1" applyAlignment="1">
      <alignment vertical="center"/>
    </xf>
    <xf numFmtId="178" fontId="2" fillId="0" borderId="0" xfId="0" applyNumberFormat="1" applyFont="1" applyFill="1" applyBorder="1" applyAlignment="1">
      <alignment vertical="center"/>
    </xf>
    <xf numFmtId="178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177" fontId="2" fillId="0" borderId="0" xfId="0" applyNumberFormat="1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vertical="center" wrapText="1"/>
    </xf>
    <xf numFmtId="58" fontId="0" fillId="0" borderId="3" xfId="0" applyNumberFormat="1" applyFont="1" applyFill="1" applyBorder="1" applyAlignment="1">
      <alignment vertical="center"/>
    </xf>
    <xf numFmtId="0" fontId="0" fillId="0" borderId="9" xfId="0" applyFont="1" applyFill="1" applyBorder="1" applyAlignment="1">
      <alignment horizontal="center" vertical="center" wrapText="1"/>
    </xf>
    <xf numFmtId="10" fontId="0" fillId="0" borderId="1" xfId="0" applyNumberFormat="1" applyFont="1" applyFill="1" applyBorder="1" applyAlignment="1">
      <alignment vertical="center"/>
    </xf>
    <xf numFmtId="0" fontId="0" fillId="0" borderId="10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77" fontId="0" fillId="0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vertical="center" wrapText="1"/>
    </xf>
    <xf numFmtId="178" fontId="0" fillId="0" borderId="1" xfId="0" applyNumberFormat="1" applyFont="1" applyFill="1" applyBorder="1" applyAlignment="1">
      <alignment vertical="center" wrapText="1"/>
    </xf>
    <xf numFmtId="0" fontId="3" fillId="0" borderId="14" xfId="0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vertical="center"/>
    </xf>
    <xf numFmtId="178" fontId="0" fillId="0" borderId="1" xfId="0" applyNumberFormat="1" applyFont="1" applyFill="1" applyBorder="1" applyAlignment="1">
      <alignment vertical="center"/>
    </xf>
    <xf numFmtId="178" fontId="3" fillId="0" borderId="1" xfId="0" applyNumberFormat="1" applyFont="1" applyFill="1" applyBorder="1" applyAlignment="1">
      <alignment vertical="center"/>
    </xf>
    <xf numFmtId="179" fontId="2" fillId="0" borderId="0" xfId="0" applyNumberFormat="1" applyFont="1" applyFill="1" applyBorder="1" applyAlignment="1">
      <alignment vertical="center"/>
    </xf>
    <xf numFmtId="9" fontId="2" fillId="0" borderId="0" xfId="0" applyNumberFormat="1" applyFont="1" applyFill="1" applyAlignment="1">
      <alignment vertical="center"/>
    </xf>
    <xf numFmtId="180" fontId="2" fillId="0" borderId="0" xfId="0" applyNumberFormat="1" applyFont="1" applyFill="1" applyAlignment="1">
      <alignment vertical="center"/>
    </xf>
    <xf numFmtId="177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77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177" fontId="4" fillId="0" borderId="1" xfId="0" applyNumberFormat="1" applyFont="1" applyFill="1" applyBorder="1" applyAlignment="1">
      <alignment vertical="center" wrapText="1"/>
    </xf>
    <xf numFmtId="9" fontId="3" fillId="0" borderId="1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9" fontId="4" fillId="0" borderId="1" xfId="0" applyNumberFormat="1" applyFont="1" applyFill="1" applyBorder="1" applyAlignment="1">
      <alignment vertical="center"/>
    </xf>
    <xf numFmtId="177" fontId="4" fillId="0" borderId="1" xfId="0" applyNumberFormat="1" applyFont="1" applyFill="1" applyBorder="1" applyAlignment="1">
      <alignment vertical="center"/>
    </xf>
    <xf numFmtId="0" fontId="2" fillId="0" borderId="0" xfId="0" applyNumberFormat="1" applyFont="1" applyFill="1" applyAlignment="1">
      <alignment vertical="center"/>
    </xf>
    <xf numFmtId="177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vertical="center"/>
    </xf>
    <xf numFmtId="176" fontId="0" fillId="0" borderId="1" xfId="0" applyNumberFormat="1" applyFont="1" applyFill="1" applyBorder="1" applyAlignmen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8" fillId="6" borderId="15" xfId="0" applyFont="1" applyFill="1" applyBorder="1">
      <alignment vertical="center"/>
    </xf>
    <xf numFmtId="0" fontId="9" fillId="6" borderId="15" xfId="0" applyFont="1" applyFill="1" applyBorder="1">
      <alignment vertical="center"/>
    </xf>
    <xf numFmtId="0" fontId="8" fillId="7" borderId="15" xfId="0" applyFont="1" applyFill="1" applyBorder="1">
      <alignment vertical="center"/>
    </xf>
    <xf numFmtId="0" fontId="8" fillId="6" borderId="0" xfId="0" applyFont="1" applyFill="1">
      <alignment vertical="center"/>
    </xf>
    <xf numFmtId="0" fontId="8" fillId="6" borderId="0" xfId="0" applyFont="1" applyFill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6</xdr:col>
      <xdr:colOff>2228850</xdr:colOff>
      <xdr:row>35</xdr:row>
      <xdr:rowOff>161925</xdr:rowOff>
    </xdr:to>
    <xdr:pic>
      <xdr:nvPicPr>
        <xdr:cNvPr id="3" name="图片 2" descr="c54e5e4d0489729ac0561befd76f8f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6153150" cy="6153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28"/>
  <sheetViews>
    <sheetView workbookViewId="0">
      <selection activeCell="A1" sqref="$A1:$XFD1048576"/>
    </sheetView>
  </sheetViews>
  <sheetFormatPr defaultColWidth="9" defaultRowHeight="13.5" outlineLevelCol="7"/>
  <cols>
    <col min="2" max="2" width="59" customWidth="1"/>
    <col min="3" max="3" width="24.5" customWidth="1"/>
    <col min="6" max="6" width="63.75" customWidth="1"/>
    <col min="7" max="7" width="22.75" customWidth="1"/>
    <col min="8" max="8" width="36.125" customWidth="1"/>
  </cols>
  <sheetData>
    <row r="2" spans="2:2">
      <c r="B2" s="81"/>
    </row>
    <row r="3" spans="2:2">
      <c r="B3" s="81"/>
    </row>
    <row r="4" spans="2:2">
      <c r="B4" s="81"/>
    </row>
    <row r="5" spans="2:2">
      <c r="B5" s="81"/>
    </row>
    <row r="6" spans="2:2">
      <c r="B6" s="82"/>
    </row>
    <row r="9" ht="14.25" spans="3:8">
      <c r="C9" s="83"/>
      <c r="F9" s="84"/>
      <c r="H9" s="84"/>
    </row>
    <row r="10" ht="14.25" spans="3:8">
      <c r="C10" s="83"/>
      <c r="F10" s="83"/>
      <c r="H10" s="83"/>
    </row>
    <row r="11" ht="14.25" spans="3:8">
      <c r="C11" s="83"/>
      <c r="F11" s="83"/>
      <c r="H11" s="83"/>
    </row>
    <row r="12" ht="14.25" spans="3:8">
      <c r="C12" s="83"/>
      <c r="F12" s="83"/>
      <c r="H12" s="83"/>
    </row>
    <row r="13" ht="14.25" spans="3:8">
      <c r="C13" s="83"/>
      <c r="F13" s="83"/>
      <c r="H13" s="83"/>
    </row>
    <row r="14" ht="14.25" spans="3:8">
      <c r="C14" s="83"/>
      <c r="F14" s="83"/>
      <c r="G14" s="83"/>
      <c r="H14" s="83"/>
    </row>
    <row r="15" ht="14.25" spans="3:8">
      <c r="C15" s="83"/>
      <c r="F15" s="83"/>
      <c r="G15" s="83"/>
      <c r="H15" s="85"/>
    </row>
    <row r="16" ht="14.25" spans="3:8">
      <c r="C16" s="86"/>
      <c r="F16" s="83"/>
      <c r="G16" s="83"/>
      <c r="H16" s="86"/>
    </row>
    <row r="17" ht="14.25" spans="3:8">
      <c r="C17" s="83"/>
      <c r="F17" s="83"/>
      <c r="G17" s="83"/>
      <c r="H17" s="83"/>
    </row>
    <row r="18" ht="14.25" spans="3:8">
      <c r="C18" s="83"/>
      <c r="G18" s="83"/>
      <c r="H18" s="83"/>
    </row>
    <row r="19" ht="14.25" spans="3:8">
      <c r="C19" s="84"/>
      <c r="H19" s="83"/>
    </row>
    <row r="20" ht="14.25" spans="8:8">
      <c r="H20" s="84"/>
    </row>
    <row r="21" ht="14.25" spans="8:8">
      <c r="H21" s="83"/>
    </row>
    <row r="22" ht="14.25" spans="3:8">
      <c r="C22" s="83"/>
      <c r="F22" s="83"/>
      <c r="H22" s="83"/>
    </row>
    <row r="23" ht="14.25" spans="3:8">
      <c r="C23" s="83"/>
      <c r="F23" s="83"/>
      <c r="H23" s="84"/>
    </row>
    <row r="24" ht="14.25" spans="6:8">
      <c r="F24" s="83"/>
      <c r="H24" s="86"/>
    </row>
    <row r="25" ht="14.25" spans="6:6">
      <c r="F25" s="83"/>
    </row>
    <row r="26" ht="14.25" spans="3:6">
      <c r="C26" s="87"/>
      <c r="F26" s="83"/>
    </row>
    <row r="27" ht="14.25" spans="6:6">
      <c r="F27" s="83"/>
    </row>
    <row r="28" ht="14.25" spans="6:6">
      <c r="F28" s="83"/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"/>
  <sheetViews>
    <sheetView workbookViewId="0">
      <selection activeCell="H17" sqref="H17"/>
    </sheetView>
  </sheetViews>
  <sheetFormatPr defaultColWidth="9" defaultRowHeight="13.5"/>
  <sheetData>
    <row r="1" spans="1:14">
      <c r="A1" s="1" t="s">
        <v>113</v>
      </c>
      <c r="B1" s="1" t="s">
        <v>90</v>
      </c>
      <c r="C1" s="1"/>
      <c r="D1" s="1"/>
      <c r="E1" s="1"/>
      <c r="F1" s="1" t="s">
        <v>91</v>
      </c>
      <c r="G1" s="1"/>
      <c r="H1" s="1"/>
      <c r="I1" s="1"/>
      <c r="J1" s="1"/>
      <c r="K1" s="1"/>
      <c r="L1" s="1"/>
      <c r="M1" s="1"/>
      <c r="N1" s="1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>
      <c r="A3" s="1"/>
      <c r="B3" s="2" t="s">
        <v>2</v>
      </c>
      <c r="C3" s="2" t="s">
        <v>8</v>
      </c>
      <c r="D3" s="2" t="s">
        <v>9</v>
      </c>
      <c r="E3" s="2" t="s">
        <v>11</v>
      </c>
      <c r="F3" s="2" t="s">
        <v>13</v>
      </c>
      <c r="G3" s="2" t="s">
        <v>5</v>
      </c>
      <c r="H3" s="2" t="s">
        <v>3</v>
      </c>
      <c r="I3" s="2" t="s">
        <v>4</v>
      </c>
      <c r="J3" s="2" t="s">
        <v>6</v>
      </c>
      <c r="K3" s="2" t="s">
        <v>7</v>
      </c>
      <c r="L3" s="2" t="s">
        <v>10</v>
      </c>
      <c r="M3" s="2" t="s">
        <v>12</v>
      </c>
      <c r="N3" s="2" t="s">
        <v>14</v>
      </c>
    </row>
    <row r="4" spans="1:14">
      <c r="A4" s="1"/>
      <c r="B4">
        <v>348</v>
      </c>
      <c r="C4">
        <v>56</v>
      </c>
      <c r="D4">
        <v>17</v>
      </c>
      <c r="E4">
        <v>19</v>
      </c>
      <c r="F4">
        <v>7</v>
      </c>
      <c r="G4" s="3">
        <v>0.1786</v>
      </c>
      <c r="H4">
        <v>10</v>
      </c>
      <c r="I4">
        <v>12</v>
      </c>
      <c r="J4">
        <v>34.79</v>
      </c>
      <c r="K4">
        <v>6.21</v>
      </c>
      <c r="L4" s="3">
        <v>0.3036</v>
      </c>
      <c r="M4" s="3">
        <v>0.3393</v>
      </c>
      <c r="N4" s="3">
        <v>0.125</v>
      </c>
    </row>
    <row r="5" spans="1:14">
      <c r="A5" s="1"/>
      <c r="B5" s="1" t="s">
        <v>92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>
      <c r="A7" s="1"/>
      <c r="B7" s="4" t="s">
        <v>2</v>
      </c>
      <c r="C7" s="4" t="s">
        <v>8</v>
      </c>
      <c r="D7" s="4" t="s">
        <v>9</v>
      </c>
      <c r="E7" s="4" t="s">
        <v>11</v>
      </c>
      <c r="F7" s="4" t="s">
        <v>13</v>
      </c>
      <c r="G7" s="4" t="s">
        <v>5</v>
      </c>
      <c r="H7" s="4" t="s">
        <v>3</v>
      </c>
      <c r="I7" s="4" t="s">
        <v>4</v>
      </c>
      <c r="J7" s="4" t="s">
        <v>6</v>
      </c>
      <c r="K7" s="4" t="s">
        <v>7</v>
      </c>
      <c r="L7" s="4" t="s">
        <v>10</v>
      </c>
      <c r="M7" s="4" t="s">
        <v>12</v>
      </c>
      <c r="N7" s="4" t="s">
        <v>14</v>
      </c>
    </row>
    <row r="8" spans="1:14">
      <c r="A8" s="1"/>
      <c r="B8">
        <f>H8*J8</f>
        <v>620.724</v>
      </c>
      <c r="C8">
        <v>173</v>
      </c>
      <c r="D8">
        <v>44</v>
      </c>
      <c r="E8" s="5">
        <f>C8*M8</f>
        <v>5.19</v>
      </c>
      <c r="F8" s="5">
        <f>C8*N8</f>
        <v>25.95</v>
      </c>
      <c r="G8" s="3">
        <v>0.12</v>
      </c>
      <c r="H8" s="6">
        <f>C8*G8</f>
        <v>20.76</v>
      </c>
      <c r="I8" s="5">
        <f>B8/29.9</f>
        <v>20.76</v>
      </c>
      <c r="J8">
        <v>29.9</v>
      </c>
      <c r="K8">
        <f>B8/C8</f>
        <v>3.588</v>
      </c>
      <c r="L8" s="3">
        <v>0.2543</v>
      </c>
      <c r="M8" s="3">
        <v>0.03</v>
      </c>
      <c r="N8" s="8">
        <v>0.15</v>
      </c>
    </row>
    <row r="9" spans="1:14">
      <c r="A9" s="1"/>
      <c r="B9" s="1" t="s">
        <v>93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>
      <c r="A11" s="1"/>
      <c r="B11" s="7" t="s">
        <v>2</v>
      </c>
      <c r="C11" s="7" t="s">
        <v>8</v>
      </c>
      <c r="D11" s="7" t="s">
        <v>9</v>
      </c>
      <c r="E11" s="7" t="s">
        <v>11</v>
      </c>
      <c r="F11" s="7" t="s">
        <v>13</v>
      </c>
      <c r="G11" s="7" t="s">
        <v>5</v>
      </c>
      <c r="H11" s="7" t="s">
        <v>3</v>
      </c>
      <c r="I11" s="7" t="s">
        <v>4</v>
      </c>
      <c r="J11" s="7" t="s">
        <v>6</v>
      </c>
      <c r="K11" s="7" t="s">
        <v>7</v>
      </c>
      <c r="L11" s="7" t="s">
        <v>10</v>
      </c>
      <c r="M11" s="7" t="s">
        <v>12</v>
      </c>
      <c r="N11" s="7" t="s">
        <v>14</v>
      </c>
    </row>
    <row r="12" spans="1:14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</sheetData>
  <mergeCells count="5">
    <mergeCell ref="A1:A12"/>
    <mergeCell ref="F1:N2"/>
    <mergeCell ref="B9:N10"/>
    <mergeCell ref="B1:E2"/>
    <mergeCell ref="B5:N6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"/>
  <sheetViews>
    <sheetView workbookViewId="0">
      <selection activeCell="B9" sqref="B9:N10"/>
    </sheetView>
  </sheetViews>
  <sheetFormatPr defaultColWidth="9" defaultRowHeight="13.5"/>
  <sheetData>
    <row r="1" spans="1:14">
      <c r="A1" s="1" t="s">
        <v>114</v>
      </c>
      <c r="B1" s="1" t="s">
        <v>90</v>
      </c>
      <c r="C1" s="1"/>
      <c r="D1" s="1"/>
      <c r="E1" s="1"/>
      <c r="F1" s="1" t="s">
        <v>91</v>
      </c>
      <c r="G1" s="1"/>
      <c r="H1" s="1"/>
      <c r="I1" s="1"/>
      <c r="J1" s="1"/>
      <c r="K1" s="1"/>
      <c r="L1" s="1"/>
      <c r="M1" s="1"/>
      <c r="N1" s="1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>
      <c r="A3" s="1"/>
      <c r="B3" s="2" t="s">
        <v>2</v>
      </c>
      <c r="C3" s="2" t="s">
        <v>8</v>
      </c>
      <c r="D3" s="2" t="s">
        <v>9</v>
      </c>
      <c r="E3" s="2" t="s">
        <v>11</v>
      </c>
      <c r="F3" s="2" t="s">
        <v>13</v>
      </c>
      <c r="G3" s="2" t="s">
        <v>5</v>
      </c>
      <c r="H3" s="2" t="s">
        <v>3</v>
      </c>
      <c r="I3" s="2" t="s">
        <v>4</v>
      </c>
      <c r="J3" s="2" t="s">
        <v>6</v>
      </c>
      <c r="K3" s="2" t="s">
        <v>7</v>
      </c>
      <c r="L3" s="2" t="s">
        <v>10</v>
      </c>
      <c r="M3" s="2" t="s">
        <v>12</v>
      </c>
      <c r="N3" s="2" t="s">
        <v>14</v>
      </c>
    </row>
    <row r="4" spans="1:14">
      <c r="A4" s="1"/>
      <c r="B4">
        <v>380</v>
      </c>
      <c r="C4">
        <v>173</v>
      </c>
      <c r="D4">
        <v>44</v>
      </c>
      <c r="E4">
        <v>14</v>
      </c>
      <c r="F4">
        <v>25</v>
      </c>
      <c r="G4" s="3">
        <v>0.0694</v>
      </c>
      <c r="H4">
        <v>12</v>
      </c>
      <c r="I4">
        <v>13</v>
      </c>
      <c r="J4">
        <v>31.65</v>
      </c>
      <c r="K4">
        <v>2.2</v>
      </c>
      <c r="L4" s="3">
        <v>0.2543</v>
      </c>
      <c r="M4" s="3">
        <v>0.0809</v>
      </c>
      <c r="N4" s="3">
        <v>0.1445</v>
      </c>
    </row>
    <row r="5" spans="1:14">
      <c r="A5" s="1"/>
      <c r="B5" s="1" t="s">
        <v>92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>
      <c r="A7" s="1"/>
      <c r="B7" s="4" t="s">
        <v>2</v>
      </c>
      <c r="C7" s="4" t="s">
        <v>8</v>
      </c>
      <c r="D7" s="4" t="s">
        <v>9</v>
      </c>
      <c r="E7" s="4" t="s">
        <v>11</v>
      </c>
      <c r="F7" s="4" t="s">
        <v>13</v>
      </c>
      <c r="G7" s="4" t="s">
        <v>5</v>
      </c>
      <c r="H7" s="4" t="s">
        <v>3</v>
      </c>
      <c r="I7" s="4" t="s">
        <v>4</v>
      </c>
      <c r="J7" s="4" t="s">
        <v>6</v>
      </c>
      <c r="K7" s="4" t="s">
        <v>7</v>
      </c>
      <c r="L7" s="4" t="s">
        <v>10</v>
      </c>
      <c r="M7" s="4" t="s">
        <v>12</v>
      </c>
      <c r="N7" s="4" t="s">
        <v>14</v>
      </c>
    </row>
    <row r="8" spans="1:14">
      <c r="A8" s="1"/>
      <c r="B8">
        <f>H8*J8</f>
        <v>200.928</v>
      </c>
      <c r="C8">
        <v>56</v>
      </c>
      <c r="D8">
        <v>17</v>
      </c>
      <c r="E8" s="5">
        <f>C8*M8</f>
        <v>1.68</v>
      </c>
      <c r="F8" s="5">
        <f>C8*N8</f>
        <v>8.4</v>
      </c>
      <c r="G8" s="3">
        <v>0.12</v>
      </c>
      <c r="H8" s="6">
        <f>C8*G8</f>
        <v>6.72</v>
      </c>
      <c r="I8" s="5">
        <f>B8/29.9</f>
        <v>6.72</v>
      </c>
      <c r="J8">
        <v>29.9</v>
      </c>
      <c r="K8">
        <f>B8/C8</f>
        <v>3.588</v>
      </c>
      <c r="L8" s="3">
        <v>0.3036</v>
      </c>
      <c r="M8" s="3">
        <v>0.03</v>
      </c>
      <c r="N8" s="8">
        <v>0.15</v>
      </c>
    </row>
    <row r="9" spans="1:14">
      <c r="A9" s="1"/>
      <c r="B9" s="1" t="s">
        <v>93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>
      <c r="A11" s="1"/>
      <c r="B11" s="7" t="s">
        <v>2</v>
      </c>
      <c r="C11" s="7" t="s">
        <v>8</v>
      </c>
      <c r="D11" s="7" t="s">
        <v>9</v>
      </c>
      <c r="E11" s="7" t="s">
        <v>11</v>
      </c>
      <c r="F11" s="7" t="s">
        <v>13</v>
      </c>
      <c r="G11" s="7" t="s">
        <v>5</v>
      </c>
      <c r="H11" s="7" t="s">
        <v>3</v>
      </c>
      <c r="I11" s="7" t="s">
        <v>4</v>
      </c>
      <c r="J11" s="7" t="s">
        <v>6</v>
      </c>
      <c r="K11" s="7" t="s">
        <v>7</v>
      </c>
      <c r="L11" s="7" t="s">
        <v>10</v>
      </c>
      <c r="M11" s="7" t="s">
        <v>12</v>
      </c>
      <c r="N11" s="7" t="s">
        <v>14</v>
      </c>
    </row>
    <row r="12" spans="1:14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</sheetData>
  <mergeCells count="5">
    <mergeCell ref="A1:A12"/>
    <mergeCell ref="F1:N2"/>
    <mergeCell ref="B9:N10"/>
    <mergeCell ref="B1:E2"/>
    <mergeCell ref="B5:N6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"/>
  <sheetViews>
    <sheetView workbookViewId="0">
      <selection activeCell="H18" sqref="H18"/>
    </sheetView>
  </sheetViews>
  <sheetFormatPr defaultColWidth="9" defaultRowHeight="13.5"/>
  <sheetData>
    <row r="1" spans="1:14">
      <c r="A1" s="9" t="s">
        <v>115</v>
      </c>
      <c r="B1" s="1" t="s">
        <v>90</v>
      </c>
      <c r="C1" s="1"/>
      <c r="D1" s="1"/>
      <c r="E1" s="1"/>
      <c r="F1" s="1" t="s">
        <v>91</v>
      </c>
      <c r="G1" s="1"/>
      <c r="H1" s="1"/>
      <c r="I1" s="1"/>
      <c r="J1" s="1"/>
      <c r="K1" s="1"/>
      <c r="L1" s="1"/>
      <c r="M1" s="1"/>
      <c r="N1" s="1"/>
    </row>
    <row r="2" spans="1:14">
      <c r="A2" s="9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>
      <c r="A3" s="9"/>
      <c r="B3" s="2" t="s">
        <v>2</v>
      </c>
      <c r="C3" s="2" t="s">
        <v>8</v>
      </c>
      <c r="D3" s="2" t="s">
        <v>9</v>
      </c>
      <c r="E3" s="2" t="s">
        <v>11</v>
      </c>
      <c r="F3" s="2" t="s">
        <v>13</v>
      </c>
      <c r="G3" s="2" t="s">
        <v>5</v>
      </c>
      <c r="H3" s="2" t="s">
        <v>3</v>
      </c>
      <c r="I3" s="2" t="s">
        <v>4</v>
      </c>
      <c r="J3" s="2" t="s">
        <v>6</v>
      </c>
      <c r="K3" s="2" t="s">
        <v>7</v>
      </c>
      <c r="L3" s="2" t="s">
        <v>10</v>
      </c>
      <c r="M3" s="2" t="s">
        <v>12</v>
      </c>
      <c r="N3" s="2" t="s">
        <v>14</v>
      </c>
    </row>
    <row r="4" spans="1:14">
      <c r="A4" s="9"/>
      <c r="B4">
        <v>786</v>
      </c>
      <c r="C4">
        <v>491</v>
      </c>
      <c r="D4">
        <v>244</v>
      </c>
      <c r="E4">
        <v>40</v>
      </c>
      <c r="F4">
        <v>67</v>
      </c>
      <c r="G4" s="3">
        <v>0.0448</v>
      </c>
      <c r="H4">
        <v>22</v>
      </c>
      <c r="I4">
        <v>27</v>
      </c>
      <c r="J4">
        <v>35.73</v>
      </c>
      <c r="K4">
        <v>1.6</v>
      </c>
      <c r="L4" s="3">
        <v>0.4969</v>
      </c>
      <c r="M4" s="3">
        <v>0.0815</v>
      </c>
      <c r="N4" s="3">
        <v>0.1365</v>
      </c>
    </row>
    <row r="5" spans="1:14">
      <c r="A5" s="9"/>
      <c r="B5" s="1" t="s">
        <v>92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>
      <c r="A6" s="9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>
      <c r="A7" s="9"/>
      <c r="B7" s="4" t="s">
        <v>2</v>
      </c>
      <c r="C7" s="4" t="s">
        <v>8</v>
      </c>
      <c r="D7" s="4" t="s">
        <v>9</v>
      </c>
      <c r="E7" s="4" t="s">
        <v>11</v>
      </c>
      <c r="F7" s="4" t="s">
        <v>13</v>
      </c>
      <c r="G7" s="4" t="s">
        <v>5</v>
      </c>
      <c r="H7" s="4" t="s">
        <v>3</v>
      </c>
      <c r="I7" s="4" t="s">
        <v>4</v>
      </c>
      <c r="J7" s="4" t="s">
        <v>6</v>
      </c>
      <c r="K7" s="4" t="s">
        <v>7</v>
      </c>
      <c r="L7" s="4" t="s">
        <v>10</v>
      </c>
      <c r="M7" s="4" t="s">
        <v>12</v>
      </c>
      <c r="N7" s="4" t="s">
        <v>14</v>
      </c>
    </row>
    <row r="8" spans="1:14">
      <c r="A8" s="9"/>
      <c r="B8">
        <f>H8*J8</f>
        <v>1761.708</v>
      </c>
      <c r="C8">
        <v>491</v>
      </c>
      <c r="D8">
        <v>244</v>
      </c>
      <c r="E8" s="5">
        <f>C8*M8</f>
        <v>14.73</v>
      </c>
      <c r="F8" s="5">
        <f>C8*N8</f>
        <v>73.65</v>
      </c>
      <c r="G8" s="3">
        <v>0.12</v>
      </c>
      <c r="H8" s="6">
        <f>C8*G8</f>
        <v>58.92</v>
      </c>
      <c r="I8" s="5">
        <f>B8/29.9</f>
        <v>58.92</v>
      </c>
      <c r="J8">
        <v>29.9</v>
      </c>
      <c r="K8">
        <f>B8/C8</f>
        <v>3.588</v>
      </c>
      <c r="L8" s="3">
        <v>0.4969</v>
      </c>
      <c r="M8" s="3">
        <v>0.03</v>
      </c>
      <c r="N8" s="8">
        <v>0.15</v>
      </c>
    </row>
    <row r="9" spans="1:14">
      <c r="A9" s="9"/>
      <c r="B9" s="1" t="s">
        <v>93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>
      <c r="A10" s="9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>
      <c r="A11" s="9"/>
      <c r="B11" s="7" t="s">
        <v>2</v>
      </c>
      <c r="C11" s="7" t="s">
        <v>8</v>
      </c>
      <c r="D11" s="7" t="s">
        <v>9</v>
      </c>
      <c r="E11" s="7" t="s">
        <v>11</v>
      </c>
      <c r="F11" s="7" t="s">
        <v>13</v>
      </c>
      <c r="G11" s="7" t="s">
        <v>5</v>
      </c>
      <c r="H11" s="7" t="s">
        <v>3</v>
      </c>
      <c r="I11" s="7" t="s">
        <v>4</v>
      </c>
      <c r="J11" s="7" t="s">
        <v>6</v>
      </c>
      <c r="K11" s="7" t="s">
        <v>7</v>
      </c>
      <c r="L11" s="7" t="s">
        <v>10</v>
      </c>
      <c r="M11" s="7" t="s">
        <v>12</v>
      </c>
      <c r="N11" s="7" t="s">
        <v>14</v>
      </c>
    </row>
    <row r="12" spans="1:14">
      <c r="A12" s="9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</sheetData>
  <mergeCells count="5">
    <mergeCell ref="A1:A12"/>
    <mergeCell ref="F1:N2"/>
    <mergeCell ref="B9:N10"/>
    <mergeCell ref="B1:E2"/>
    <mergeCell ref="B5:N6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"/>
  <sheetViews>
    <sheetView workbookViewId="0">
      <selection activeCell="B9" sqref="B9:N10"/>
    </sheetView>
  </sheetViews>
  <sheetFormatPr defaultColWidth="9" defaultRowHeight="13.5"/>
  <sheetData>
    <row r="1" spans="1:14">
      <c r="A1" s="1" t="s">
        <v>116</v>
      </c>
      <c r="B1" s="1" t="s">
        <v>90</v>
      </c>
      <c r="C1" s="1"/>
      <c r="D1" s="1"/>
      <c r="E1" s="1"/>
      <c r="F1" s="1" t="s">
        <v>91</v>
      </c>
      <c r="G1" s="1"/>
      <c r="H1" s="1"/>
      <c r="I1" s="1"/>
      <c r="J1" s="1"/>
      <c r="K1" s="1"/>
      <c r="L1" s="1"/>
      <c r="M1" s="1"/>
      <c r="N1" s="1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>
      <c r="A3" s="1"/>
      <c r="B3" s="2" t="s">
        <v>2</v>
      </c>
      <c r="C3" s="2" t="s">
        <v>8</v>
      </c>
      <c r="D3" s="2" t="s">
        <v>9</v>
      </c>
      <c r="E3" s="2" t="s">
        <v>11</v>
      </c>
      <c r="F3" s="2" t="s">
        <v>13</v>
      </c>
      <c r="G3" s="2" t="s">
        <v>5</v>
      </c>
      <c r="H3" s="2" t="s">
        <v>3</v>
      </c>
      <c r="I3" s="2" t="s">
        <v>4</v>
      </c>
      <c r="J3" s="2" t="s">
        <v>6</v>
      </c>
      <c r="K3" s="2" t="s">
        <v>7</v>
      </c>
      <c r="L3" s="2" t="s">
        <v>10</v>
      </c>
      <c r="M3" s="2" t="s">
        <v>12</v>
      </c>
      <c r="N3" s="2" t="s">
        <v>14</v>
      </c>
    </row>
    <row r="4" spans="1:14">
      <c r="A4" s="1"/>
      <c r="B4">
        <v>891</v>
      </c>
      <c r="C4">
        <v>488</v>
      </c>
      <c r="D4">
        <v>393</v>
      </c>
      <c r="E4">
        <v>44</v>
      </c>
      <c r="F4">
        <v>74</v>
      </c>
      <c r="G4" s="3">
        <v>0.0615</v>
      </c>
      <c r="H4">
        <v>30</v>
      </c>
      <c r="I4">
        <v>31</v>
      </c>
      <c r="J4">
        <v>29.69</v>
      </c>
      <c r="K4">
        <v>1.83</v>
      </c>
      <c r="L4" s="3">
        <v>0.8053</v>
      </c>
      <c r="M4" s="3">
        <v>0.0902</v>
      </c>
      <c r="N4" s="3">
        <v>0.1516</v>
      </c>
    </row>
    <row r="5" spans="1:14">
      <c r="A5" s="1"/>
      <c r="B5" s="1" t="s">
        <v>92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>
      <c r="A7" s="1"/>
      <c r="B7" s="4" t="s">
        <v>2</v>
      </c>
      <c r="C7" s="4" t="s">
        <v>8</v>
      </c>
      <c r="D7" s="4" t="s">
        <v>9</v>
      </c>
      <c r="E7" s="4" t="s">
        <v>11</v>
      </c>
      <c r="F7" s="4" t="s">
        <v>13</v>
      </c>
      <c r="G7" s="4" t="s">
        <v>5</v>
      </c>
      <c r="H7" s="4" t="s">
        <v>3</v>
      </c>
      <c r="I7" s="4" t="s">
        <v>4</v>
      </c>
      <c r="J7" s="4" t="s">
        <v>6</v>
      </c>
      <c r="K7" s="4" t="s">
        <v>7</v>
      </c>
      <c r="L7" s="4" t="s">
        <v>10</v>
      </c>
      <c r="M7" s="4" t="s">
        <v>12</v>
      </c>
      <c r="N7" s="4" t="s">
        <v>14</v>
      </c>
    </row>
    <row r="8" spans="1:14">
      <c r="A8" s="1"/>
      <c r="B8">
        <f>H8*J8</f>
        <v>1750.944</v>
      </c>
      <c r="C8">
        <v>488</v>
      </c>
      <c r="D8">
        <v>393</v>
      </c>
      <c r="E8" s="5">
        <f>C8*M8</f>
        <v>14.64</v>
      </c>
      <c r="F8" s="5">
        <f>C8*N8</f>
        <v>73.2</v>
      </c>
      <c r="G8" s="3">
        <v>0.12</v>
      </c>
      <c r="H8" s="6">
        <f>C8*G8</f>
        <v>58.56</v>
      </c>
      <c r="I8" s="5">
        <f>B8/29.9</f>
        <v>58.56</v>
      </c>
      <c r="J8">
        <v>29.9</v>
      </c>
      <c r="K8">
        <f>B8/C8</f>
        <v>3.588</v>
      </c>
      <c r="L8" s="3">
        <v>0.8053</v>
      </c>
      <c r="M8" s="3">
        <v>0.03</v>
      </c>
      <c r="N8" s="8">
        <v>0.15</v>
      </c>
    </row>
    <row r="9" spans="1:14">
      <c r="A9" s="1"/>
      <c r="B9" s="1" t="s">
        <v>93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>
      <c r="A11" s="1"/>
      <c r="B11" s="7" t="s">
        <v>2</v>
      </c>
      <c r="C11" s="7" t="s">
        <v>8</v>
      </c>
      <c r="D11" s="7" t="s">
        <v>9</v>
      </c>
      <c r="E11" s="7" t="s">
        <v>11</v>
      </c>
      <c r="F11" s="7" t="s">
        <v>13</v>
      </c>
      <c r="G11" s="7" t="s">
        <v>5</v>
      </c>
      <c r="H11" s="7" t="s">
        <v>3</v>
      </c>
      <c r="I11" s="7" t="s">
        <v>4</v>
      </c>
      <c r="J11" s="7" t="s">
        <v>6</v>
      </c>
      <c r="K11" s="7" t="s">
        <v>7</v>
      </c>
      <c r="L11" s="7" t="s">
        <v>10</v>
      </c>
      <c r="M11" s="7" t="s">
        <v>12</v>
      </c>
      <c r="N11" s="7" t="s">
        <v>14</v>
      </c>
    </row>
    <row r="12" spans="1:14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</sheetData>
  <mergeCells count="5">
    <mergeCell ref="A1:A12"/>
    <mergeCell ref="F1:N2"/>
    <mergeCell ref="B9:N10"/>
    <mergeCell ref="B1:E2"/>
    <mergeCell ref="B5:N6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"/>
  <sheetViews>
    <sheetView workbookViewId="0">
      <selection activeCell="I16" sqref="I16"/>
    </sheetView>
  </sheetViews>
  <sheetFormatPr defaultColWidth="9" defaultRowHeight="13.5"/>
  <sheetData>
    <row r="1" spans="1:14">
      <c r="A1" s="1" t="s">
        <v>117</v>
      </c>
      <c r="B1" s="1" t="s">
        <v>90</v>
      </c>
      <c r="C1" s="1"/>
      <c r="D1" s="1"/>
      <c r="E1" s="1"/>
      <c r="F1" s="1" t="s">
        <v>91</v>
      </c>
      <c r="G1" s="1"/>
      <c r="H1" s="1"/>
      <c r="I1" s="1"/>
      <c r="J1" s="1"/>
      <c r="K1" s="1"/>
      <c r="L1" s="1"/>
      <c r="M1" s="1"/>
      <c r="N1" s="1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>
      <c r="A3" s="1"/>
      <c r="B3" s="2" t="s">
        <v>2</v>
      </c>
      <c r="C3" s="2" t="s">
        <v>8</v>
      </c>
      <c r="D3" s="2" t="s">
        <v>9</v>
      </c>
      <c r="E3" s="2" t="s">
        <v>11</v>
      </c>
      <c r="F3" s="2" t="s">
        <v>13</v>
      </c>
      <c r="G3" s="2" t="s">
        <v>5</v>
      </c>
      <c r="H3" s="2" t="s">
        <v>3</v>
      </c>
      <c r="I3" s="2" t="s">
        <v>4</v>
      </c>
      <c r="J3" s="2" t="s">
        <v>6</v>
      </c>
      <c r="K3" s="2" t="s">
        <v>7</v>
      </c>
      <c r="L3" s="2" t="s">
        <v>10</v>
      </c>
      <c r="M3" s="2" t="s">
        <v>12</v>
      </c>
      <c r="N3" s="2" t="s">
        <v>14</v>
      </c>
    </row>
    <row r="4" spans="1:14">
      <c r="A4" s="1"/>
      <c r="B4">
        <v>873</v>
      </c>
      <c r="C4">
        <v>551</v>
      </c>
      <c r="D4">
        <v>413</v>
      </c>
      <c r="E4">
        <v>47</v>
      </c>
      <c r="F4">
        <v>56</v>
      </c>
      <c r="G4" s="3">
        <v>0.0544</v>
      </c>
      <c r="H4">
        <v>30</v>
      </c>
      <c r="I4">
        <v>30</v>
      </c>
      <c r="J4">
        <v>29.12</v>
      </c>
      <c r="K4">
        <v>1.58</v>
      </c>
      <c r="L4" s="3">
        <v>0.7495</v>
      </c>
      <c r="M4" s="3">
        <v>0.0853</v>
      </c>
      <c r="N4" s="3">
        <v>0.1016</v>
      </c>
    </row>
    <row r="5" spans="1:14">
      <c r="A5" s="1"/>
      <c r="B5" s="1" t="s">
        <v>92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>
      <c r="A7" s="1"/>
      <c r="B7" s="4" t="s">
        <v>2</v>
      </c>
      <c r="C7" s="4" t="s">
        <v>8</v>
      </c>
      <c r="D7" s="4" t="s">
        <v>9</v>
      </c>
      <c r="E7" s="4" t="s">
        <v>11</v>
      </c>
      <c r="F7" s="4" t="s">
        <v>13</v>
      </c>
      <c r="G7" s="4" t="s">
        <v>5</v>
      </c>
      <c r="H7" s="4" t="s">
        <v>3</v>
      </c>
      <c r="I7" s="4" t="s">
        <v>4</v>
      </c>
      <c r="J7" s="4" t="s">
        <v>6</v>
      </c>
      <c r="K7" s="4" t="s">
        <v>7</v>
      </c>
      <c r="L7" s="4" t="s">
        <v>10</v>
      </c>
      <c r="M7" s="4" t="s">
        <v>12</v>
      </c>
      <c r="N7" s="4" t="s">
        <v>14</v>
      </c>
    </row>
    <row r="8" spans="1:14">
      <c r="A8" s="1"/>
      <c r="B8">
        <f>H8*J8</f>
        <v>1976.988</v>
      </c>
      <c r="C8">
        <v>551</v>
      </c>
      <c r="D8">
        <v>413</v>
      </c>
      <c r="E8" s="5">
        <f>C8*M8</f>
        <v>16.53</v>
      </c>
      <c r="F8" s="5">
        <f>C8*N8</f>
        <v>82.65</v>
      </c>
      <c r="G8" s="3">
        <v>0.12</v>
      </c>
      <c r="H8" s="6">
        <f>C8*G8</f>
        <v>66.12</v>
      </c>
      <c r="I8" s="5">
        <f>B8/29.9</f>
        <v>66.12</v>
      </c>
      <c r="J8">
        <v>29.9</v>
      </c>
      <c r="K8">
        <f>B8/C8</f>
        <v>3.588</v>
      </c>
      <c r="L8" s="3">
        <v>0.7495</v>
      </c>
      <c r="M8" s="3">
        <v>0.03</v>
      </c>
      <c r="N8" s="8">
        <v>0.15</v>
      </c>
    </row>
    <row r="9" spans="1:14">
      <c r="A9" s="1"/>
      <c r="B9" s="1" t="s">
        <v>93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>
      <c r="A11" s="1"/>
      <c r="B11" s="7" t="s">
        <v>2</v>
      </c>
      <c r="C11" s="7" t="s">
        <v>8</v>
      </c>
      <c r="D11" s="7" t="s">
        <v>9</v>
      </c>
      <c r="E11" s="7" t="s">
        <v>11</v>
      </c>
      <c r="F11" s="7" t="s">
        <v>13</v>
      </c>
      <c r="G11" s="7" t="s">
        <v>5</v>
      </c>
      <c r="H11" s="7" t="s">
        <v>3</v>
      </c>
      <c r="I11" s="7" t="s">
        <v>4</v>
      </c>
      <c r="J11" s="7" t="s">
        <v>6</v>
      </c>
      <c r="K11" s="7" t="s">
        <v>7</v>
      </c>
      <c r="L11" s="7" t="s">
        <v>10</v>
      </c>
      <c r="M11" s="7" t="s">
        <v>12</v>
      </c>
      <c r="N11" s="7" t="s">
        <v>14</v>
      </c>
    </row>
    <row r="12" spans="1:14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</sheetData>
  <mergeCells count="5">
    <mergeCell ref="A1:A12"/>
    <mergeCell ref="F1:N2"/>
    <mergeCell ref="B9:N10"/>
    <mergeCell ref="B1:E2"/>
    <mergeCell ref="B5:N6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"/>
  <sheetViews>
    <sheetView workbookViewId="0">
      <selection activeCell="H21" sqref="H21"/>
    </sheetView>
  </sheetViews>
  <sheetFormatPr defaultColWidth="9" defaultRowHeight="13.5"/>
  <sheetData>
    <row r="1" spans="1:14">
      <c r="A1" s="1" t="s">
        <v>118</v>
      </c>
      <c r="B1" s="1" t="s">
        <v>90</v>
      </c>
      <c r="C1" s="1"/>
      <c r="D1" s="1"/>
      <c r="E1" s="1"/>
      <c r="F1" s="1" t="s">
        <v>91</v>
      </c>
      <c r="G1" s="1"/>
      <c r="H1" s="1"/>
      <c r="I1" s="1"/>
      <c r="J1" s="1"/>
      <c r="K1" s="1"/>
      <c r="L1" s="1"/>
      <c r="M1" s="1"/>
      <c r="N1" s="1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>
      <c r="A3" s="1"/>
      <c r="B3" s="2" t="s">
        <v>2</v>
      </c>
      <c r="C3" s="2" t="s">
        <v>8</v>
      </c>
      <c r="D3" s="2" t="s">
        <v>9</v>
      </c>
      <c r="E3" s="2" t="s">
        <v>11</v>
      </c>
      <c r="F3" s="2" t="s">
        <v>13</v>
      </c>
      <c r="G3" s="2" t="s">
        <v>5</v>
      </c>
      <c r="H3" s="2" t="s">
        <v>3</v>
      </c>
      <c r="I3" s="2" t="s">
        <v>4</v>
      </c>
      <c r="J3" s="2" t="s">
        <v>6</v>
      </c>
      <c r="K3" s="2" t="s">
        <v>7</v>
      </c>
      <c r="L3" s="2" t="s">
        <v>10</v>
      </c>
      <c r="M3" s="2" t="s">
        <v>12</v>
      </c>
      <c r="N3" s="2" t="s">
        <v>14</v>
      </c>
    </row>
    <row r="4" spans="1:14">
      <c r="A4" s="1"/>
      <c r="B4">
        <v>1198</v>
      </c>
      <c r="C4">
        <v>713</v>
      </c>
      <c r="D4">
        <v>508</v>
      </c>
      <c r="E4">
        <v>51</v>
      </c>
      <c r="F4">
        <v>80</v>
      </c>
      <c r="G4" s="3">
        <v>0.0547</v>
      </c>
      <c r="H4">
        <v>39</v>
      </c>
      <c r="I4">
        <v>43</v>
      </c>
      <c r="J4">
        <v>30.72</v>
      </c>
      <c r="K4">
        <v>1.68</v>
      </c>
      <c r="L4" s="3">
        <v>0.7125</v>
      </c>
      <c r="M4" s="3">
        <v>0.0715</v>
      </c>
      <c r="N4" s="3">
        <v>0.1122</v>
      </c>
    </row>
    <row r="5" spans="1:14">
      <c r="A5" s="1"/>
      <c r="B5" s="1" t="s">
        <v>92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>
      <c r="A7" s="1"/>
      <c r="B7" s="4" t="s">
        <v>2</v>
      </c>
      <c r="C7" s="4" t="s">
        <v>8</v>
      </c>
      <c r="D7" s="4" t="s">
        <v>9</v>
      </c>
      <c r="E7" s="4" t="s">
        <v>11</v>
      </c>
      <c r="F7" s="4" t="s">
        <v>13</v>
      </c>
      <c r="G7" s="4" t="s">
        <v>5</v>
      </c>
      <c r="H7" s="4" t="s">
        <v>3</v>
      </c>
      <c r="I7" s="4" t="s">
        <v>4</v>
      </c>
      <c r="J7" s="4" t="s">
        <v>6</v>
      </c>
      <c r="K7" s="4" t="s">
        <v>7</v>
      </c>
      <c r="L7" s="4" t="s">
        <v>10</v>
      </c>
      <c r="M7" s="4" t="s">
        <v>12</v>
      </c>
      <c r="N7" s="4" t="s">
        <v>14</v>
      </c>
    </row>
    <row r="8" spans="1:14">
      <c r="A8" s="1"/>
      <c r="B8">
        <f>H8*J8</f>
        <v>2558.244</v>
      </c>
      <c r="C8">
        <v>713</v>
      </c>
      <c r="D8">
        <v>508</v>
      </c>
      <c r="E8" s="5">
        <f>C8*M8</f>
        <v>21.39</v>
      </c>
      <c r="F8" s="5">
        <f>C8*N8</f>
        <v>106.95</v>
      </c>
      <c r="G8" s="3">
        <v>0.12</v>
      </c>
      <c r="H8" s="6">
        <f>C8*G8</f>
        <v>85.56</v>
      </c>
      <c r="I8" s="5">
        <f>B8/29.9</f>
        <v>85.56</v>
      </c>
      <c r="J8">
        <v>29.9</v>
      </c>
      <c r="K8">
        <f>B8/C8</f>
        <v>3.588</v>
      </c>
      <c r="L8" s="3">
        <v>0.7125</v>
      </c>
      <c r="M8" s="3">
        <v>0.03</v>
      </c>
      <c r="N8" s="8">
        <v>0.15</v>
      </c>
    </row>
    <row r="9" spans="1:14">
      <c r="A9" s="1"/>
      <c r="B9" s="1" t="s">
        <v>93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>
      <c r="A11" s="1"/>
      <c r="B11" s="7" t="s">
        <v>2</v>
      </c>
      <c r="C11" s="7" t="s">
        <v>8</v>
      </c>
      <c r="D11" s="7" t="s">
        <v>9</v>
      </c>
      <c r="E11" s="7" t="s">
        <v>11</v>
      </c>
      <c r="F11" s="7" t="s">
        <v>13</v>
      </c>
      <c r="G11" s="7" t="s">
        <v>5</v>
      </c>
      <c r="H11" s="7" t="s">
        <v>3</v>
      </c>
      <c r="I11" s="7" t="s">
        <v>4</v>
      </c>
      <c r="J11" s="7" t="s">
        <v>6</v>
      </c>
      <c r="K11" s="7" t="s">
        <v>7</v>
      </c>
      <c r="L11" s="7" t="s">
        <v>10</v>
      </c>
      <c r="M11" s="7" t="s">
        <v>12</v>
      </c>
      <c r="N11" s="7" t="s">
        <v>14</v>
      </c>
    </row>
    <row r="12" spans="1:14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</sheetData>
  <mergeCells count="5">
    <mergeCell ref="A1:A12"/>
    <mergeCell ref="F1:N2"/>
    <mergeCell ref="B9:N10"/>
    <mergeCell ref="B1:E2"/>
    <mergeCell ref="B5:N6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"/>
  <sheetViews>
    <sheetView topLeftCell="A2" workbookViewId="0">
      <selection activeCell="I19" sqref="I19"/>
    </sheetView>
  </sheetViews>
  <sheetFormatPr defaultColWidth="9" defaultRowHeight="13.5"/>
  <sheetData>
    <row r="1" spans="1:14">
      <c r="A1" s="1" t="s">
        <v>119</v>
      </c>
      <c r="B1" s="1" t="s">
        <v>90</v>
      </c>
      <c r="C1" s="1"/>
      <c r="D1" s="1"/>
      <c r="E1" s="1"/>
      <c r="F1" s="1" t="s">
        <v>91</v>
      </c>
      <c r="G1" s="1"/>
      <c r="H1" s="1"/>
      <c r="I1" s="1"/>
      <c r="J1" s="1"/>
      <c r="K1" s="1"/>
      <c r="L1" s="1"/>
      <c r="M1" s="1"/>
      <c r="N1" s="1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>
      <c r="A3" s="1"/>
      <c r="B3" s="2" t="s">
        <v>2</v>
      </c>
      <c r="C3" s="2" t="s">
        <v>8</v>
      </c>
      <c r="D3" s="2" t="s">
        <v>9</v>
      </c>
      <c r="E3" s="2" t="s">
        <v>11</v>
      </c>
      <c r="F3" s="2" t="s">
        <v>13</v>
      </c>
      <c r="G3" s="2" t="s">
        <v>5</v>
      </c>
      <c r="H3" s="2" t="s">
        <v>3</v>
      </c>
      <c r="I3" s="2" t="s">
        <v>4</v>
      </c>
      <c r="J3" s="2" t="s">
        <v>6</v>
      </c>
      <c r="K3" s="2" t="s">
        <v>7</v>
      </c>
      <c r="L3" s="2" t="s">
        <v>10</v>
      </c>
      <c r="M3" s="2" t="s">
        <v>12</v>
      </c>
      <c r="N3" s="2" t="s">
        <v>14</v>
      </c>
    </row>
    <row r="4" spans="1:14">
      <c r="A4" s="1"/>
      <c r="B4">
        <v>1069</v>
      </c>
      <c r="C4">
        <v>924</v>
      </c>
      <c r="D4">
        <v>726</v>
      </c>
      <c r="E4">
        <v>49</v>
      </c>
      <c r="F4">
        <v>87</v>
      </c>
      <c r="G4" s="3">
        <v>0.0379</v>
      </c>
      <c r="H4">
        <v>35</v>
      </c>
      <c r="I4">
        <v>37</v>
      </c>
      <c r="J4">
        <v>30.53</v>
      </c>
      <c r="K4">
        <v>1.16</v>
      </c>
      <c r="L4" s="3">
        <v>0.7857</v>
      </c>
      <c r="M4" s="3">
        <v>0.053</v>
      </c>
      <c r="N4" s="3">
        <v>0.0942</v>
      </c>
    </row>
    <row r="5" spans="1:14">
      <c r="A5" s="1"/>
      <c r="B5" s="1" t="s">
        <v>92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>
      <c r="A7" s="1"/>
      <c r="B7" s="4" t="s">
        <v>2</v>
      </c>
      <c r="C7" s="4" t="s">
        <v>8</v>
      </c>
      <c r="D7" s="4" t="s">
        <v>9</v>
      </c>
      <c r="E7" s="4" t="s">
        <v>11</v>
      </c>
      <c r="F7" s="4" t="s">
        <v>13</v>
      </c>
      <c r="G7" s="4" t="s">
        <v>5</v>
      </c>
      <c r="H7" s="4" t="s">
        <v>3</v>
      </c>
      <c r="I7" s="4" t="s">
        <v>4</v>
      </c>
      <c r="J7" s="4" t="s">
        <v>6</v>
      </c>
      <c r="K7" s="4" t="s">
        <v>7</v>
      </c>
      <c r="L7" s="4" t="s">
        <v>10</v>
      </c>
      <c r="M7" s="4" t="s">
        <v>12</v>
      </c>
      <c r="N7" s="4" t="s">
        <v>14</v>
      </c>
    </row>
    <row r="8" spans="1:14">
      <c r="A8" s="1"/>
      <c r="B8">
        <f>H8*J8</f>
        <v>3315.312</v>
      </c>
      <c r="C8">
        <v>924</v>
      </c>
      <c r="D8">
        <v>726</v>
      </c>
      <c r="E8" s="5">
        <f>C8*M8</f>
        <v>27.72</v>
      </c>
      <c r="F8" s="5">
        <f>C8*N8</f>
        <v>138.6</v>
      </c>
      <c r="G8" s="3">
        <v>0.12</v>
      </c>
      <c r="H8" s="6">
        <f>C8*G8</f>
        <v>110.88</v>
      </c>
      <c r="I8" s="5">
        <f>B8/29.9</f>
        <v>110.88</v>
      </c>
      <c r="J8">
        <v>29.9</v>
      </c>
      <c r="K8">
        <f>B8/C8</f>
        <v>3.588</v>
      </c>
      <c r="L8" s="3">
        <v>0.7857</v>
      </c>
      <c r="M8" s="3">
        <v>0.03</v>
      </c>
      <c r="N8" s="8">
        <v>0.15</v>
      </c>
    </row>
    <row r="9" spans="1:14">
      <c r="A9" s="1"/>
      <c r="B9" s="1" t="s">
        <v>93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>
      <c r="A11" s="1"/>
      <c r="B11" s="7" t="s">
        <v>2</v>
      </c>
      <c r="C11" s="7" t="s">
        <v>8</v>
      </c>
      <c r="D11" s="7" t="s">
        <v>9</v>
      </c>
      <c r="E11" s="7" t="s">
        <v>11</v>
      </c>
      <c r="F11" s="7" t="s">
        <v>13</v>
      </c>
      <c r="G11" s="7" t="s">
        <v>5</v>
      </c>
      <c r="H11" s="7" t="s">
        <v>3</v>
      </c>
      <c r="I11" s="7" t="s">
        <v>4</v>
      </c>
      <c r="J11" s="7" t="s">
        <v>6</v>
      </c>
      <c r="K11" s="7" t="s">
        <v>7</v>
      </c>
      <c r="L11" s="7" t="s">
        <v>10</v>
      </c>
      <c r="M11" s="7" t="s">
        <v>12</v>
      </c>
      <c r="N11" s="7" t="s">
        <v>14</v>
      </c>
    </row>
    <row r="12" spans="1:14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</sheetData>
  <mergeCells count="5">
    <mergeCell ref="A1:A12"/>
    <mergeCell ref="F1:N2"/>
    <mergeCell ref="B9:N10"/>
    <mergeCell ref="B1:E2"/>
    <mergeCell ref="B5:N6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"/>
  <sheetViews>
    <sheetView workbookViewId="0">
      <selection activeCell="H17" sqref="H17"/>
    </sheetView>
  </sheetViews>
  <sheetFormatPr defaultColWidth="9" defaultRowHeight="13.5"/>
  <sheetData>
    <row r="1" spans="1:14">
      <c r="A1" s="1" t="s">
        <v>120</v>
      </c>
      <c r="B1" s="1" t="s">
        <v>90</v>
      </c>
      <c r="C1" s="1"/>
      <c r="D1" s="1"/>
      <c r="E1" s="1"/>
      <c r="F1" s="1" t="s">
        <v>91</v>
      </c>
      <c r="G1" s="1"/>
      <c r="H1" s="1"/>
      <c r="I1" s="1"/>
      <c r="J1" s="1"/>
      <c r="K1" s="1"/>
      <c r="L1" s="1"/>
      <c r="M1" s="1"/>
      <c r="N1" s="1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>
      <c r="A3" s="1"/>
      <c r="B3" s="2" t="s">
        <v>2</v>
      </c>
      <c r="C3" s="2" t="s">
        <v>8</v>
      </c>
      <c r="D3" s="2" t="s">
        <v>9</v>
      </c>
      <c r="E3" s="2" t="s">
        <v>11</v>
      </c>
      <c r="F3" s="2" t="s">
        <v>13</v>
      </c>
      <c r="G3" s="2" t="s">
        <v>5</v>
      </c>
      <c r="H3" s="2" t="s">
        <v>3</v>
      </c>
      <c r="I3" s="2" t="s">
        <v>4</v>
      </c>
      <c r="J3" s="2" t="s">
        <v>6</v>
      </c>
      <c r="K3" s="2" t="s">
        <v>7</v>
      </c>
      <c r="L3" s="2" t="s">
        <v>10</v>
      </c>
      <c r="M3" s="2" t="s">
        <v>12</v>
      </c>
      <c r="N3" s="2" t="s">
        <v>14</v>
      </c>
    </row>
    <row r="4" spans="1:14">
      <c r="A4" s="1"/>
      <c r="B4">
        <v>1083</v>
      </c>
      <c r="C4">
        <v>984</v>
      </c>
      <c r="D4">
        <v>723</v>
      </c>
      <c r="E4">
        <v>58</v>
      </c>
      <c r="F4">
        <v>85</v>
      </c>
      <c r="G4" s="3">
        <v>0.0366</v>
      </c>
      <c r="H4">
        <v>36</v>
      </c>
      <c r="I4">
        <v>37</v>
      </c>
      <c r="J4">
        <v>30.07</v>
      </c>
      <c r="K4">
        <v>1.1</v>
      </c>
      <c r="L4" s="3">
        <v>0.7348</v>
      </c>
      <c r="M4" s="3">
        <v>0.0589</v>
      </c>
      <c r="N4" s="3">
        <v>0.0864</v>
      </c>
    </row>
    <row r="5" spans="1:14">
      <c r="A5" s="1"/>
      <c r="B5" s="1" t="s">
        <v>92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>
      <c r="A7" s="1"/>
      <c r="B7" s="4" t="s">
        <v>2</v>
      </c>
      <c r="C7" s="4" t="s">
        <v>8</v>
      </c>
      <c r="D7" s="4" t="s">
        <v>9</v>
      </c>
      <c r="E7" s="4" t="s">
        <v>11</v>
      </c>
      <c r="F7" s="4" t="s">
        <v>13</v>
      </c>
      <c r="G7" s="4" t="s">
        <v>5</v>
      </c>
      <c r="H7" s="4" t="s">
        <v>3</v>
      </c>
      <c r="I7" s="4" t="s">
        <v>4</v>
      </c>
      <c r="J7" s="4" t="s">
        <v>6</v>
      </c>
      <c r="K7" s="4" t="s">
        <v>7</v>
      </c>
      <c r="L7" s="4" t="s">
        <v>10</v>
      </c>
      <c r="M7" s="4" t="s">
        <v>12</v>
      </c>
      <c r="N7" s="4" t="s">
        <v>14</v>
      </c>
    </row>
    <row r="8" spans="1:14">
      <c r="A8" s="1"/>
      <c r="B8">
        <f>H8*J8</f>
        <v>3530.592</v>
      </c>
      <c r="C8">
        <v>984</v>
      </c>
      <c r="D8">
        <v>723</v>
      </c>
      <c r="E8" s="5">
        <f>C8*M8</f>
        <v>29.52</v>
      </c>
      <c r="F8" s="5">
        <f>C8*N8</f>
        <v>147.6</v>
      </c>
      <c r="G8" s="3">
        <v>0.12</v>
      </c>
      <c r="H8" s="6">
        <f>C8*G8</f>
        <v>118.08</v>
      </c>
      <c r="I8" s="5">
        <f>B8/29.9</f>
        <v>118.08</v>
      </c>
      <c r="J8">
        <v>29.9</v>
      </c>
      <c r="K8">
        <f>B8/C8</f>
        <v>3.588</v>
      </c>
      <c r="L8" s="3">
        <v>0.7348</v>
      </c>
      <c r="M8" s="3">
        <v>0.03</v>
      </c>
      <c r="N8" s="8">
        <v>0.15</v>
      </c>
    </row>
    <row r="9" spans="1:14">
      <c r="A9" s="1"/>
      <c r="B9" s="1" t="s">
        <v>93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>
      <c r="A11" s="1"/>
      <c r="B11" s="7" t="s">
        <v>2</v>
      </c>
      <c r="C11" s="7" t="s">
        <v>8</v>
      </c>
      <c r="D11" s="7" t="s">
        <v>9</v>
      </c>
      <c r="E11" s="7" t="s">
        <v>11</v>
      </c>
      <c r="F11" s="7" t="s">
        <v>13</v>
      </c>
      <c r="G11" s="7" t="s">
        <v>5</v>
      </c>
      <c r="H11" s="7" t="s">
        <v>3</v>
      </c>
      <c r="I11" s="7" t="s">
        <v>4</v>
      </c>
      <c r="J11" s="7" t="s">
        <v>6</v>
      </c>
      <c r="K11" s="7" t="s">
        <v>7</v>
      </c>
      <c r="L11" s="7" t="s">
        <v>10</v>
      </c>
      <c r="M11" s="7" t="s">
        <v>12</v>
      </c>
      <c r="N11" s="7" t="s">
        <v>14</v>
      </c>
    </row>
    <row r="12" spans="1:14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</sheetData>
  <mergeCells count="5">
    <mergeCell ref="A1:A12"/>
    <mergeCell ref="F1:N2"/>
    <mergeCell ref="B9:N10"/>
    <mergeCell ref="B1:E2"/>
    <mergeCell ref="B5:N6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"/>
  <sheetViews>
    <sheetView workbookViewId="0">
      <selection activeCell="I17" sqref="I17"/>
    </sheetView>
  </sheetViews>
  <sheetFormatPr defaultColWidth="9" defaultRowHeight="13.5"/>
  <sheetData>
    <row r="1" spans="1:14">
      <c r="A1" s="1" t="s">
        <v>121</v>
      </c>
      <c r="B1" s="1" t="s">
        <v>90</v>
      </c>
      <c r="C1" s="1"/>
      <c r="D1" s="1"/>
      <c r="E1" s="1"/>
      <c r="F1" s="1" t="s">
        <v>91</v>
      </c>
      <c r="G1" s="1"/>
      <c r="H1" s="1"/>
      <c r="I1" s="1"/>
      <c r="J1" s="1"/>
      <c r="K1" s="1"/>
      <c r="L1" s="1"/>
      <c r="M1" s="1"/>
      <c r="N1" s="1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>
      <c r="A3" s="1"/>
      <c r="B3" s="2" t="s">
        <v>2</v>
      </c>
      <c r="C3" s="2" t="s">
        <v>8</v>
      </c>
      <c r="D3" s="2" t="s">
        <v>9</v>
      </c>
      <c r="E3" s="2" t="s">
        <v>11</v>
      </c>
      <c r="F3" s="2" t="s">
        <v>13</v>
      </c>
      <c r="G3" s="2" t="s">
        <v>5</v>
      </c>
      <c r="H3" s="2" t="s">
        <v>3</v>
      </c>
      <c r="I3" s="2" t="s">
        <v>4</v>
      </c>
      <c r="J3" s="2" t="s">
        <v>6</v>
      </c>
      <c r="K3" s="2" t="s">
        <v>7</v>
      </c>
      <c r="L3" s="2" t="s">
        <v>10</v>
      </c>
      <c r="M3" s="2" t="s">
        <v>12</v>
      </c>
      <c r="N3" s="2" t="s">
        <v>14</v>
      </c>
    </row>
    <row r="4" spans="1:14">
      <c r="A4" s="1"/>
      <c r="B4">
        <v>1381</v>
      </c>
      <c r="C4">
        <v>1131</v>
      </c>
      <c r="D4">
        <v>839</v>
      </c>
      <c r="E4">
        <v>61</v>
      </c>
      <c r="F4">
        <v>117</v>
      </c>
      <c r="G4" s="3">
        <v>0.0371</v>
      </c>
      <c r="H4">
        <v>42</v>
      </c>
      <c r="I4">
        <v>48</v>
      </c>
      <c r="J4">
        <v>32.91</v>
      </c>
      <c r="K4">
        <v>1.22</v>
      </c>
      <c r="L4" s="3">
        <v>0.7418</v>
      </c>
      <c r="M4" s="3">
        <v>0.0539</v>
      </c>
      <c r="N4" s="3">
        <v>0.1034</v>
      </c>
    </row>
    <row r="5" spans="1:14">
      <c r="A5" s="1"/>
      <c r="B5" s="1" t="s">
        <v>92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>
      <c r="A7" s="1"/>
      <c r="B7" s="4" t="s">
        <v>2</v>
      </c>
      <c r="C7" s="4" t="s">
        <v>8</v>
      </c>
      <c r="D7" s="4" t="s">
        <v>9</v>
      </c>
      <c r="E7" s="4" t="s">
        <v>11</v>
      </c>
      <c r="F7" s="4" t="s">
        <v>13</v>
      </c>
      <c r="G7" s="4" t="s">
        <v>5</v>
      </c>
      <c r="H7" s="4" t="s">
        <v>3</v>
      </c>
      <c r="I7" s="4" t="s">
        <v>4</v>
      </c>
      <c r="J7" s="4" t="s">
        <v>6</v>
      </c>
      <c r="K7" s="4" t="s">
        <v>7</v>
      </c>
      <c r="L7" s="4" t="s">
        <v>10</v>
      </c>
      <c r="M7" s="4" t="s">
        <v>12</v>
      </c>
      <c r="N7" s="4" t="s">
        <v>14</v>
      </c>
    </row>
    <row r="8" spans="1:14">
      <c r="A8" s="1"/>
      <c r="B8">
        <f>H8*J8</f>
        <v>4058.028</v>
      </c>
      <c r="C8">
        <v>1131</v>
      </c>
      <c r="D8">
        <v>839</v>
      </c>
      <c r="E8" s="5">
        <f>C8*M8</f>
        <v>33.93</v>
      </c>
      <c r="F8" s="5">
        <f>C8*N8</f>
        <v>169.65</v>
      </c>
      <c r="G8" s="3">
        <v>0.12</v>
      </c>
      <c r="H8" s="6">
        <f>C8*G8</f>
        <v>135.72</v>
      </c>
      <c r="I8" s="5">
        <f>B8/29.9</f>
        <v>135.72</v>
      </c>
      <c r="J8">
        <v>29.9</v>
      </c>
      <c r="K8">
        <f>B8/C8</f>
        <v>3.588</v>
      </c>
      <c r="L8" s="3">
        <v>0.7418</v>
      </c>
      <c r="M8" s="3">
        <v>0.03</v>
      </c>
      <c r="N8" s="8">
        <v>0.15</v>
      </c>
    </row>
    <row r="9" spans="1:14">
      <c r="A9" s="1"/>
      <c r="B9" s="1" t="s">
        <v>93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>
      <c r="A11" s="1"/>
      <c r="B11" s="7" t="s">
        <v>2</v>
      </c>
      <c r="C11" s="7" t="s">
        <v>8</v>
      </c>
      <c r="D11" s="7" t="s">
        <v>9</v>
      </c>
      <c r="E11" s="7" t="s">
        <v>11</v>
      </c>
      <c r="F11" s="7" t="s">
        <v>13</v>
      </c>
      <c r="G11" s="7" t="s">
        <v>5</v>
      </c>
      <c r="H11" s="7" t="s">
        <v>3</v>
      </c>
      <c r="I11" s="7" t="s">
        <v>4</v>
      </c>
      <c r="J11" s="7" t="s">
        <v>6</v>
      </c>
      <c r="K11" s="7" t="s">
        <v>7</v>
      </c>
      <c r="L11" s="7" t="s">
        <v>10</v>
      </c>
      <c r="M11" s="7" t="s">
        <v>12</v>
      </c>
      <c r="N11" s="7" t="s">
        <v>14</v>
      </c>
    </row>
    <row r="12" spans="1:14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</sheetData>
  <mergeCells count="5">
    <mergeCell ref="A1:A12"/>
    <mergeCell ref="F1:N2"/>
    <mergeCell ref="B9:N10"/>
    <mergeCell ref="B1:E2"/>
    <mergeCell ref="B5:N6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"/>
  <sheetViews>
    <sheetView workbookViewId="0">
      <selection activeCell="A1" sqref="$A1:$XFD1048576"/>
    </sheetView>
  </sheetViews>
  <sheetFormatPr defaultColWidth="9" defaultRowHeight="13.5"/>
  <cols>
    <col min="3" max="3" width="8" customWidth="1"/>
    <col min="4" max="4" width="8.375" customWidth="1"/>
  </cols>
  <sheetData>
    <row r="1" spans="1:14">
      <c r="A1" s="1" t="s">
        <v>122</v>
      </c>
      <c r="B1" s="1" t="s">
        <v>90</v>
      </c>
      <c r="C1" s="1"/>
      <c r="D1" s="1"/>
      <c r="E1" s="1"/>
      <c r="F1" s="1" t="s">
        <v>91</v>
      </c>
      <c r="G1" s="1"/>
      <c r="H1" s="1"/>
      <c r="I1" s="1"/>
      <c r="J1" s="1"/>
      <c r="K1" s="1"/>
      <c r="L1" s="1"/>
      <c r="M1" s="1"/>
      <c r="N1" s="1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>
      <c r="A3" s="1"/>
      <c r="B3" s="2" t="s">
        <v>2</v>
      </c>
      <c r="C3" s="2" t="s">
        <v>8</v>
      </c>
      <c r="D3" s="2" t="s">
        <v>9</v>
      </c>
      <c r="E3" s="2" t="s">
        <v>11</v>
      </c>
      <c r="F3" s="2" t="s">
        <v>13</v>
      </c>
      <c r="G3" s="2" t="s">
        <v>5</v>
      </c>
      <c r="H3" s="2" t="s">
        <v>3</v>
      </c>
      <c r="I3" s="2" t="s">
        <v>4</v>
      </c>
      <c r="J3" s="2" t="s">
        <v>6</v>
      </c>
      <c r="K3" s="2" t="s">
        <v>7</v>
      </c>
      <c r="L3" s="2" t="s">
        <v>10</v>
      </c>
      <c r="M3" s="2" t="s">
        <v>12</v>
      </c>
      <c r="N3" s="2" t="s">
        <v>14</v>
      </c>
    </row>
    <row r="4" spans="1:14">
      <c r="A4" s="1"/>
      <c r="B4">
        <v>1394</v>
      </c>
      <c r="C4">
        <v>1165</v>
      </c>
      <c r="D4">
        <v>806</v>
      </c>
      <c r="E4">
        <v>58</v>
      </c>
      <c r="F4">
        <v>120</v>
      </c>
      <c r="G4" s="3">
        <v>0.0412</v>
      </c>
      <c r="H4">
        <v>48</v>
      </c>
      <c r="I4">
        <v>48</v>
      </c>
      <c r="J4">
        <v>29.04</v>
      </c>
      <c r="K4">
        <v>1.2</v>
      </c>
      <c r="L4" s="3">
        <v>0.6918</v>
      </c>
      <c r="M4" s="3">
        <v>0.0498</v>
      </c>
      <c r="N4" s="3">
        <v>0.103</v>
      </c>
    </row>
    <row r="5" spans="1:14">
      <c r="A5" s="1"/>
      <c r="B5" s="1" t="s">
        <v>92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>
      <c r="A7" s="1"/>
      <c r="B7" s="4" t="s">
        <v>2</v>
      </c>
      <c r="C7" s="4" t="s">
        <v>8</v>
      </c>
      <c r="D7" s="4" t="s">
        <v>9</v>
      </c>
      <c r="E7" s="4" t="s">
        <v>11</v>
      </c>
      <c r="F7" s="4" t="s">
        <v>13</v>
      </c>
      <c r="G7" s="4" t="s">
        <v>5</v>
      </c>
      <c r="H7" s="4" t="s">
        <v>3</v>
      </c>
      <c r="I7" s="4" t="s">
        <v>4</v>
      </c>
      <c r="J7" s="4" t="s">
        <v>6</v>
      </c>
      <c r="K7" s="4" t="s">
        <v>7</v>
      </c>
      <c r="L7" s="4" t="s">
        <v>10</v>
      </c>
      <c r="M7" s="4" t="s">
        <v>12</v>
      </c>
      <c r="N7" s="4" t="s">
        <v>14</v>
      </c>
    </row>
    <row r="8" spans="1:14">
      <c r="A8" s="1"/>
      <c r="B8">
        <f>H8*J8</f>
        <v>4180.02</v>
      </c>
      <c r="C8">
        <v>1165</v>
      </c>
      <c r="D8">
        <v>806</v>
      </c>
      <c r="E8" s="5">
        <f>C8*M8</f>
        <v>34.95</v>
      </c>
      <c r="F8" s="5">
        <f>C8*N8</f>
        <v>174.75</v>
      </c>
      <c r="G8" s="3">
        <v>0.12</v>
      </c>
      <c r="H8" s="6">
        <f>C8*G8</f>
        <v>139.8</v>
      </c>
      <c r="I8" s="5">
        <f>B8/29.9</f>
        <v>139.8</v>
      </c>
      <c r="J8">
        <v>29.9</v>
      </c>
      <c r="K8">
        <f>B8/C8</f>
        <v>3.588</v>
      </c>
      <c r="L8" s="3">
        <v>0.6918</v>
      </c>
      <c r="M8" s="3">
        <v>0.03</v>
      </c>
      <c r="N8" s="8">
        <v>0.15</v>
      </c>
    </row>
    <row r="9" spans="1:14">
      <c r="A9" s="1"/>
      <c r="B9" s="1" t="s">
        <v>93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>
      <c r="A11" s="1"/>
      <c r="B11" s="7" t="s">
        <v>2</v>
      </c>
      <c r="C11" s="7" t="s">
        <v>8</v>
      </c>
      <c r="D11" s="7" t="s">
        <v>9</v>
      </c>
      <c r="E11" s="7" t="s">
        <v>11</v>
      </c>
      <c r="F11" s="7" t="s">
        <v>13</v>
      </c>
      <c r="G11" s="7" t="s">
        <v>5</v>
      </c>
      <c r="H11" s="7" t="s">
        <v>3</v>
      </c>
      <c r="I11" s="7" t="s">
        <v>4</v>
      </c>
      <c r="J11" s="7" t="s">
        <v>6</v>
      </c>
      <c r="K11" s="7" t="s">
        <v>7</v>
      </c>
      <c r="L11" s="7" t="s">
        <v>10</v>
      </c>
      <c r="M11" s="7" t="s">
        <v>12</v>
      </c>
      <c r="N11" s="7" t="s">
        <v>14</v>
      </c>
    </row>
    <row r="12" spans="1:14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</sheetData>
  <mergeCells count="5">
    <mergeCell ref="A1:A12"/>
    <mergeCell ref="F1:N2"/>
    <mergeCell ref="B9:N10"/>
    <mergeCell ref="B1:E2"/>
    <mergeCell ref="B5:N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6"/>
  <sheetViews>
    <sheetView tabSelected="1" workbookViewId="0">
      <selection activeCell="L35" sqref="L35"/>
    </sheetView>
  </sheetViews>
  <sheetFormatPr defaultColWidth="9" defaultRowHeight="15" customHeight="1"/>
  <cols>
    <col min="1" max="3" width="8.75" customWidth="1"/>
    <col min="9" max="9" width="6.25" customWidth="1"/>
    <col min="10" max="10" width="7.125" customWidth="1"/>
    <col min="12" max="12" width="6.625" customWidth="1"/>
    <col min="13" max="13" width="6.5" customWidth="1"/>
    <col min="14" max="14" width="3" customWidth="1"/>
  </cols>
  <sheetData>
    <row r="1" customHeight="1" spans="1:27">
      <c r="A1" s="9"/>
      <c r="B1" s="9"/>
      <c r="C1" s="9"/>
      <c r="D1" s="9"/>
      <c r="E1" s="9" t="s">
        <v>0</v>
      </c>
      <c r="F1" s="9"/>
      <c r="G1" s="9"/>
      <c r="H1" s="9"/>
      <c r="I1" s="9"/>
      <c r="J1" s="9"/>
      <c r="K1" s="9"/>
      <c r="L1" s="9"/>
      <c r="M1" s="9"/>
      <c r="O1" s="9"/>
      <c r="P1" s="9"/>
      <c r="Q1" s="9"/>
      <c r="R1" s="9"/>
      <c r="S1" s="9"/>
      <c r="T1" s="9"/>
      <c r="U1" s="9" t="s">
        <v>1</v>
      </c>
      <c r="V1" s="9"/>
      <c r="W1" s="9"/>
      <c r="X1" s="9"/>
      <c r="Y1" s="9"/>
      <c r="Z1" s="9"/>
      <c r="AA1" s="9"/>
    </row>
    <row r="2" customHeight="1" spans="1:27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customHeight="1" spans="1:27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7</v>
      </c>
      <c r="U3" t="s">
        <v>8</v>
      </c>
      <c r="V3" t="s">
        <v>9</v>
      </c>
      <c r="W3" t="s">
        <v>10</v>
      </c>
      <c r="X3" t="s">
        <v>11</v>
      </c>
      <c r="Y3" t="s">
        <v>12</v>
      </c>
      <c r="Z3" t="s">
        <v>13</v>
      </c>
      <c r="AA3" t="s">
        <v>14</v>
      </c>
    </row>
    <row r="4" customHeight="1" spans="1:27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O4">
        <v>39884</v>
      </c>
      <c r="P4">
        <v>1312</v>
      </c>
      <c r="Q4">
        <v>1340</v>
      </c>
      <c r="R4" s="3">
        <v>0.1662</v>
      </c>
      <c r="S4">
        <v>30.4</v>
      </c>
      <c r="T4">
        <v>5.05</v>
      </c>
      <c r="U4">
        <v>7896</v>
      </c>
      <c r="V4">
        <v>6293</v>
      </c>
      <c r="W4" s="3">
        <v>0.797</v>
      </c>
      <c r="X4">
        <v>413</v>
      </c>
      <c r="Y4" s="3">
        <v>0.0523</v>
      </c>
      <c r="Z4">
        <v>1720</v>
      </c>
      <c r="AA4" s="3">
        <v>0.2178</v>
      </c>
    </row>
    <row r="5" customHeight="1" spans="1:27">
      <c r="A5" t="s">
        <v>2</v>
      </c>
      <c r="B5" t="s">
        <v>8</v>
      </c>
      <c r="C5" t="s">
        <v>9</v>
      </c>
      <c r="D5" t="s">
        <v>11</v>
      </c>
      <c r="E5" t="s">
        <v>13</v>
      </c>
      <c r="F5" t="s">
        <v>5</v>
      </c>
      <c r="G5" t="s">
        <v>3</v>
      </c>
      <c r="H5" t="s">
        <v>4</v>
      </c>
      <c r="I5" t="s">
        <v>6</v>
      </c>
      <c r="J5" t="s">
        <v>7</v>
      </c>
      <c r="K5" t="s">
        <v>10</v>
      </c>
      <c r="L5" t="s">
        <v>12</v>
      </c>
      <c r="M5" t="s">
        <v>14</v>
      </c>
      <c r="O5">
        <v>40907</v>
      </c>
      <c r="P5">
        <v>1347</v>
      </c>
      <c r="Q5">
        <v>1376</v>
      </c>
      <c r="R5" s="3">
        <v>0.1707</v>
      </c>
      <c r="S5">
        <v>30.37</v>
      </c>
      <c r="T5">
        <v>5.18</v>
      </c>
      <c r="U5">
        <v>7892</v>
      </c>
      <c r="V5">
        <v>6304</v>
      </c>
      <c r="W5" s="3">
        <v>0.7988</v>
      </c>
      <c r="X5">
        <v>431</v>
      </c>
      <c r="Y5" s="3">
        <v>0.0546</v>
      </c>
      <c r="Z5">
        <v>1783</v>
      </c>
      <c r="AA5" s="3">
        <v>0.2259</v>
      </c>
    </row>
    <row r="6" customHeight="1" spans="1:27">
      <c r="A6">
        <v>1977</v>
      </c>
      <c r="B6">
        <v>1361</v>
      </c>
      <c r="C6">
        <v>719</v>
      </c>
      <c r="D6">
        <v>126</v>
      </c>
      <c r="E6">
        <v>195</v>
      </c>
      <c r="F6" s="3">
        <v>0.0507</v>
      </c>
      <c r="G6">
        <v>69</v>
      </c>
      <c r="H6">
        <v>71</v>
      </c>
      <c r="I6">
        <v>28.65</v>
      </c>
      <c r="J6">
        <v>1.45</v>
      </c>
      <c r="K6" s="3">
        <v>0.5283</v>
      </c>
      <c r="L6" s="3">
        <v>0.0926</v>
      </c>
      <c r="M6" s="3">
        <v>0.1433</v>
      </c>
      <c r="O6">
        <v>43274</v>
      </c>
      <c r="P6">
        <v>1422</v>
      </c>
      <c r="Q6">
        <v>1454</v>
      </c>
      <c r="R6" s="3">
        <v>0.1655</v>
      </c>
      <c r="S6">
        <v>30.43</v>
      </c>
      <c r="T6">
        <v>5.04</v>
      </c>
      <c r="U6">
        <v>8592</v>
      </c>
      <c r="V6">
        <v>7054</v>
      </c>
      <c r="W6" s="3">
        <v>0.821</v>
      </c>
      <c r="X6">
        <v>441</v>
      </c>
      <c r="Y6" s="3">
        <v>0.0513</v>
      </c>
      <c r="Z6">
        <v>1934</v>
      </c>
      <c r="AA6" s="3">
        <v>0.2251</v>
      </c>
    </row>
    <row r="7" customHeight="1" spans="1:27">
      <c r="A7">
        <v>2125</v>
      </c>
      <c r="B7">
        <v>1328</v>
      </c>
      <c r="C7">
        <v>795</v>
      </c>
      <c r="D7">
        <v>112</v>
      </c>
      <c r="E7">
        <v>179</v>
      </c>
      <c r="F7" s="3">
        <v>0.052</v>
      </c>
      <c r="G7">
        <v>69</v>
      </c>
      <c r="H7">
        <v>74</v>
      </c>
      <c r="I7">
        <v>30.77</v>
      </c>
      <c r="J7">
        <v>1.6</v>
      </c>
      <c r="K7" s="3">
        <v>0.5986</v>
      </c>
      <c r="L7" s="3">
        <v>0.0843</v>
      </c>
      <c r="M7" s="3">
        <v>0.1348</v>
      </c>
      <c r="O7">
        <v>40739</v>
      </c>
      <c r="P7">
        <v>1347</v>
      </c>
      <c r="Q7">
        <v>1370</v>
      </c>
      <c r="R7" s="3">
        <v>0.168</v>
      </c>
      <c r="S7">
        <v>30.24</v>
      </c>
      <c r="T7">
        <v>5.08</v>
      </c>
      <c r="U7">
        <v>8020</v>
      </c>
      <c r="V7">
        <v>6437</v>
      </c>
      <c r="W7" s="3">
        <v>0.8026</v>
      </c>
      <c r="X7">
        <v>459</v>
      </c>
      <c r="Y7" s="3">
        <v>0.0572</v>
      </c>
      <c r="Z7">
        <v>1758</v>
      </c>
      <c r="AA7" s="3">
        <v>0.2192</v>
      </c>
    </row>
    <row r="8" customHeight="1" spans="1:27">
      <c r="A8">
        <v>1992</v>
      </c>
      <c r="B8">
        <v>1328</v>
      </c>
      <c r="C8">
        <v>882</v>
      </c>
      <c r="D8">
        <v>77</v>
      </c>
      <c r="E8">
        <v>144</v>
      </c>
      <c r="F8" s="3">
        <v>0.0497</v>
      </c>
      <c r="G8">
        <v>66</v>
      </c>
      <c r="H8">
        <v>69</v>
      </c>
      <c r="I8">
        <v>30.18</v>
      </c>
      <c r="J8">
        <v>1.5</v>
      </c>
      <c r="K8" s="3">
        <v>0.6642</v>
      </c>
      <c r="L8" s="3">
        <v>0.058</v>
      </c>
      <c r="M8" s="3">
        <v>0.1084</v>
      </c>
      <c r="O8">
        <v>38726</v>
      </c>
      <c r="P8">
        <v>1278</v>
      </c>
      <c r="Q8">
        <v>1300</v>
      </c>
      <c r="R8" s="3">
        <v>0.1504</v>
      </c>
      <c r="S8">
        <v>30.3</v>
      </c>
      <c r="T8">
        <v>4.56</v>
      </c>
      <c r="U8">
        <v>8495</v>
      </c>
      <c r="V8">
        <v>6280</v>
      </c>
      <c r="W8" s="3">
        <v>0.7393</v>
      </c>
      <c r="X8">
        <v>514</v>
      </c>
      <c r="Y8" s="3">
        <v>0.0605</v>
      </c>
      <c r="Z8">
        <v>1804</v>
      </c>
      <c r="AA8" s="3">
        <v>0.2124</v>
      </c>
    </row>
    <row r="9" customHeight="1" spans="1:27">
      <c r="A9">
        <v>1394</v>
      </c>
      <c r="B9">
        <v>1165</v>
      </c>
      <c r="C9">
        <v>806</v>
      </c>
      <c r="D9">
        <v>58</v>
      </c>
      <c r="E9">
        <v>120</v>
      </c>
      <c r="F9" s="3">
        <v>0.0412</v>
      </c>
      <c r="G9">
        <v>48</v>
      </c>
      <c r="H9">
        <v>48</v>
      </c>
      <c r="I9">
        <v>29.04</v>
      </c>
      <c r="J9">
        <v>1.2</v>
      </c>
      <c r="K9" s="3">
        <v>0.6918</v>
      </c>
      <c r="L9" s="3">
        <v>0.0498</v>
      </c>
      <c r="M9" s="3">
        <v>0.103</v>
      </c>
      <c r="O9">
        <v>37471</v>
      </c>
      <c r="P9">
        <v>1234</v>
      </c>
      <c r="Q9">
        <v>1260</v>
      </c>
      <c r="R9" s="3">
        <v>0.1593</v>
      </c>
      <c r="S9">
        <v>30.37</v>
      </c>
      <c r="T9">
        <v>4.84</v>
      </c>
      <c r="U9">
        <v>7747</v>
      </c>
      <c r="V9">
        <v>5800</v>
      </c>
      <c r="W9" s="3">
        <v>0.7487</v>
      </c>
      <c r="X9">
        <v>353</v>
      </c>
      <c r="Y9" s="3">
        <v>0.0456</v>
      </c>
      <c r="Z9">
        <v>1668</v>
      </c>
      <c r="AA9" s="3">
        <v>0.2153</v>
      </c>
    </row>
    <row r="10" customHeight="1" spans="1:27">
      <c r="A10">
        <v>1381</v>
      </c>
      <c r="B10">
        <v>1131</v>
      </c>
      <c r="C10">
        <v>839</v>
      </c>
      <c r="D10">
        <v>61</v>
      </c>
      <c r="E10">
        <v>117</v>
      </c>
      <c r="F10" s="3">
        <v>0.0371</v>
      </c>
      <c r="G10">
        <v>42</v>
      </c>
      <c r="H10">
        <v>48</v>
      </c>
      <c r="I10">
        <v>32.91</v>
      </c>
      <c r="J10">
        <v>1.22</v>
      </c>
      <c r="K10" s="3">
        <v>0.7418</v>
      </c>
      <c r="L10" s="3">
        <v>0.0539</v>
      </c>
      <c r="M10" s="3">
        <v>0.1034</v>
      </c>
      <c r="O10">
        <v>38206</v>
      </c>
      <c r="P10">
        <v>1263</v>
      </c>
      <c r="Q10">
        <v>1285</v>
      </c>
      <c r="R10" s="3">
        <v>0.1472</v>
      </c>
      <c r="S10">
        <v>30.25</v>
      </c>
      <c r="T10">
        <v>4.45</v>
      </c>
      <c r="U10">
        <v>8582</v>
      </c>
      <c r="V10">
        <v>6771</v>
      </c>
      <c r="W10" s="3">
        <v>0.789</v>
      </c>
      <c r="X10">
        <v>424</v>
      </c>
      <c r="Y10" s="3">
        <v>0.0494</v>
      </c>
      <c r="Z10">
        <v>1761</v>
      </c>
      <c r="AA10" s="3">
        <v>0.2052</v>
      </c>
    </row>
    <row r="11" customHeight="1" spans="1:27">
      <c r="A11">
        <v>1083</v>
      </c>
      <c r="B11">
        <v>984</v>
      </c>
      <c r="C11">
        <v>723</v>
      </c>
      <c r="D11">
        <v>58</v>
      </c>
      <c r="E11">
        <v>85</v>
      </c>
      <c r="F11" s="3">
        <v>0.0366</v>
      </c>
      <c r="G11">
        <v>36</v>
      </c>
      <c r="H11">
        <v>37</v>
      </c>
      <c r="I11">
        <v>30.07</v>
      </c>
      <c r="J11">
        <v>1.1</v>
      </c>
      <c r="K11" s="3">
        <v>0.7348</v>
      </c>
      <c r="L11" s="3">
        <v>0.0589</v>
      </c>
      <c r="M11" s="3">
        <v>0.0864</v>
      </c>
      <c r="O11">
        <v>37844</v>
      </c>
      <c r="P11">
        <v>1239</v>
      </c>
      <c r="Q11">
        <v>1272</v>
      </c>
      <c r="R11" s="3">
        <v>0.1632</v>
      </c>
      <c r="S11">
        <v>30.54</v>
      </c>
      <c r="T11">
        <v>4.99</v>
      </c>
      <c r="U11">
        <v>7591</v>
      </c>
      <c r="V11">
        <v>6100</v>
      </c>
      <c r="W11" s="3">
        <v>0.8036</v>
      </c>
      <c r="X11">
        <v>400</v>
      </c>
      <c r="Y11" s="3">
        <v>0.0527</v>
      </c>
      <c r="Z11">
        <v>1642</v>
      </c>
      <c r="AA11" s="3">
        <v>0.2163</v>
      </c>
    </row>
    <row r="12" customHeight="1" spans="1:27">
      <c r="A12">
        <v>1069</v>
      </c>
      <c r="B12">
        <v>924</v>
      </c>
      <c r="C12">
        <v>726</v>
      </c>
      <c r="D12">
        <v>49</v>
      </c>
      <c r="E12">
        <v>87</v>
      </c>
      <c r="F12" s="3">
        <v>0.0379</v>
      </c>
      <c r="G12">
        <v>35</v>
      </c>
      <c r="H12">
        <v>37</v>
      </c>
      <c r="I12">
        <v>30.53</v>
      </c>
      <c r="J12">
        <v>1.16</v>
      </c>
      <c r="K12" s="3">
        <v>0.7857</v>
      </c>
      <c r="L12" s="3">
        <v>0.053</v>
      </c>
      <c r="M12" s="3">
        <v>0.0942</v>
      </c>
      <c r="O12">
        <v>28915</v>
      </c>
      <c r="P12">
        <v>958</v>
      </c>
      <c r="Q12">
        <v>972</v>
      </c>
      <c r="R12" s="3">
        <v>0.1587</v>
      </c>
      <c r="S12">
        <v>30.18</v>
      </c>
      <c r="T12">
        <v>4.79</v>
      </c>
      <c r="U12">
        <v>6037</v>
      </c>
      <c r="V12">
        <v>4790</v>
      </c>
      <c r="W12" s="3">
        <v>0.7934</v>
      </c>
      <c r="X12">
        <v>352</v>
      </c>
      <c r="Y12" s="3">
        <v>0.0583</v>
      </c>
      <c r="Z12">
        <v>1371</v>
      </c>
      <c r="AA12" s="3">
        <v>0.2271</v>
      </c>
    </row>
    <row r="13" customHeight="1" spans="1:27">
      <c r="A13">
        <v>1198</v>
      </c>
      <c r="B13">
        <v>713</v>
      </c>
      <c r="C13">
        <v>508</v>
      </c>
      <c r="D13">
        <v>51</v>
      </c>
      <c r="E13">
        <v>80</v>
      </c>
      <c r="F13" s="3">
        <v>0.0547</v>
      </c>
      <c r="G13">
        <v>39</v>
      </c>
      <c r="H13">
        <v>43</v>
      </c>
      <c r="I13">
        <v>30.72</v>
      </c>
      <c r="J13">
        <v>1.68</v>
      </c>
      <c r="K13" s="3">
        <v>0.7125</v>
      </c>
      <c r="L13" s="3">
        <v>0.0715</v>
      </c>
      <c r="M13" s="3">
        <v>0.1122</v>
      </c>
      <c r="O13">
        <v>33128</v>
      </c>
      <c r="P13">
        <v>1088</v>
      </c>
      <c r="Q13">
        <v>1114</v>
      </c>
      <c r="R13" s="3">
        <v>0.1591</v>
      </c>
      <c r="S13">
        <v>30.45</v>
      </c>
      <c r="T13">
        <v>4.84</v>
      </c>
      <c r="U13">
        <v>6840</v>
      </c>
      <c r="V13">
        <v>5572</v>
      </c>
      <c r="W13" s="3">
        <v>0.8146</v>
      </c>
      <c r="X13">
        <v>356</v>
      </c>
      <c r="Y13" s="3">
        <v>0.052</v>
      </c>
      <c r="Z13">
        <v>1474</v>
      </c>
      <c r="AA13" s="3">
        <v>0.2155</v>
      </c>
    </row>
    <row r="14" customHeight="1" spans="1:27">
      <c r="A14">
        <v>873</v>
      </c>
      <c r="B14">
        <v>551</v>
      </c>
      <c r="C14">
        <v>413</v>
      </c>
      <c r="D14">
        <v>47</v>
      </c>
      <c r="E14">
        <v>56</v>
      </c>
      <c r="F14" s="3">
        <v>0.0544</v>
      </c>
      <c r="G14">
        <v>30</v>
      </c>
      <c r="H14">
        <v>30</v>
      </c>
      <c r="I14">
        <v>29.12</v>
      </c>
      <c r="J14">
        <v>1.58</v>
      </c>
      <c r="K14" s="3">
        <v>0.7495</v>
      </c>
      <c r="L14" s="3">
        <v>0.0853</v>
      </c>
      <c r="M14" s="3">
        <v>0.1016</v>
      </c>
      <c r="O14" s="9"/>
      <c r="P14" s="9"/>
      <c r="Q14" s="9"/>
      <c r="R14" s="9"/>
      <c r="S14" s="9"/>
      <c r="T14" s="9"/>
      <c r="U14" s="9" t="s">
        <v>15</v>
      </c>
      <c r="V14" s="9"/>
      <c r="W14" s="9"/>
      <c r="X14" s="9"/>
      <c r="Y14" s="9"/>
      <c r="Z14" s="9"/>
      <c r="AA14" s="9"/>
    </row>
    <row r="15" customHeight="1" spans="1:27">
      <c r="A15">
        <v>891</v>
      </c>
      <c r="B15">
        <v>488</v>
      </c>
      <c r="C15">
        <v>393</v>
      </c>
      <c r="D15">
        <v>44</v>
      </c>
      <c r="E15">
        <v>74</v>
      </c>
      <c r="F15" s="3">
        <v>0.0615</v>
      </c>
      <c r="G15">
        <v>30</v>
      </c>
      <c r="H15">
        <v>31</v>
      </c>
      <c r="I15">
        <v>29.69</v>
      </c>
      <c r="J15">
        <v>1.83</v>
      </c>
      <c r="K15" s="3">
        <v>0.8053</v>
      </c>
      <c r="L15" s="3">
        <v>0.0902</v>
      </c>
      <c r="M15" s="3">
        <v>0.1516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customHeight="1" spans="1:27">
      <c r="A16">
        <v>786</v>
      </c>
      <c r="B16">
        <v>491</v>
      </c>
      <c r="C16">
        <v>244</v>
      </c>
      <c r="D16">
        <v>40</v>
      </c>
      <c r="E16">
        <v>67</v>
      </c>
      <c r="F16" s="3">
        <v>0.0448</v>
      </c>
      <c r="G16">
        <v>22</v>
      </c>
      <c r="H16">
        <v>27</v>
      </c>
      <c r="I16">
        <v>35.73</v>
      </c>
      <c r="J16">
        <v>1.6</v>
      </c>
      <c r="K16" s="3">
        <v>0.4969</v>
      </c>
      <c r="L16" s="3">
        <v>0.0815</v>
      </c>
      <c r="M16" s="3">
        <v>0.1365</v>
      </c>
      <c r="O16" t="s">
        <v>2</v>
      </c>
      <c r="P16" t="s">
        <v>3</v>
      </c>
      <c r="Q16" t="s">
        <v>4</v>
      </c>
      <c r="R16" t="s">
        <v>5</v>
      </c>
      <c r="S16" t="s">
        <v>6</v>
      </c>
      <c r="T16" t="s">
        <v>7</v>
      </c>
      <c r="U16" t="s">
        <v>8</v>
      </c>
      <c r="V16" t="s">
        <v>9</v>
      </c>
      <c r="W16" t="s">
        <v>10</v>
      </c>
      <c r="X16" t="s">
        <v>11</v>
      </c>
      <c r="Y16" t="s">
        <v>12</v>
      </c>
      <c r="Z16" t="s">
        <v>13</v>
      </c>
      <c r="AA16" t="s">
        <v>14</v>
      </c>
    </row>
    <row r="17" customHeight="1" spans="1:27">
      <c r="A17">
        <v>380</v>
      </c>
      <c r="B17">
        <v>173</v>
      </c>
      <c r="C17">
        <v>44</v>
      </c>
      <c r="D17">
        <v>14</v>
      </c>
      <c r="E17">
        <v>25</v>
      </c>
      <c r="F17" s="3">
        <v>0.0694</v>
      </c>
      <c r="G17">
        <v>12</v>
      </c>
      <c r="H17">
        <v>13</v>
      </c>
      <c r="I17">
        <v>31.65</v>
      </c>
      <c r="J17">
        <v>2.2</v>
      </c>
      <c r="K17" s="3">
        <v>0.2543</v>
      </c>
      <c r="L17" s="3">
        <v>0.0809</v>
      </c>
      <c r="M17" s="3">
        <v>0.1445</v>
      </c>
      <c r="O17">
        <v>35152</v>
      </c>
      <c r="P17">
        <v>1152</v>
      </c>
      <c r="Q17">
        <v>1198</v>
      </c>
      <c r="R17" s="3">
        <v>0.1301</v>
      </c>
      <c r="S17">
        <v>30.51</v>
      </c>
      <c r="T17">
        <v>3.97</v>
      </c>
      <c r="U17">
        <v>8853</v>
      </c>
      <c r="V17">
        <v>6226</v>
      </c>
      <c r="W17" s="3">
        <v>0.7033</v>
      </c>
      <c r="X17">
        <v>651</v>
      </c>
      <c r="Y17" s="3">
        <v>0.0735</v>
      </c>
      <c r="Z17">
        <v>1706</v>
      </c>
      <c r="AA17" s="3">
        <v>0.1927</v>
      </c>
    </row>
    <row r="18" customHeight="1" spans="1:27">
      <c r="A18">
        <v>348</v>
      </c>
      <c r="B18">
        <v>56</v>
      </c>
      <c r="C18">
        <v>17</v>
      </c>
      <c r="D18">
        <v>19</v>
      </c>
      <c r="E18">
        <v>7</v>
      </c>
      <c r="F18" s="3">
        <v>0.1786</v>
      </c>
      <c r="G18">
        <v>10</v>
      </c>
      <c r="H18">
        <v>12</v>
      </c>
      <c r="I18">
        <v>34.79</v>
      </c>
      <c r="J18">
        <v>6.21</v>
      </c>
      <c r="K18" s="3">
        <v>0.3036</v>
      </c>
      <c r="L18" s="3">
        <v>0.3393</v>
      </c>
      <c r="M18" s="3">
        <v>0.125</v>
      </c>
      <c r="O18">
        <v>36907</v>
      </c>
      <c r="P18">
        <v>1234</v>
      </c>
      <c r="Q18">
        <v>1257</v>
      </c>
      <c r="R18" s="3">
        <v>0.1289</v>
      </c>
      <c r="S18">
        <v>29.91</v>
      </c>
      <c r="T18">
        <v>3.86</v>
      </c>
      <c r="U18">
        <v>9570</v>
      </c>
      <c r="V18">
        <v>6511</v>
      </c>
      <c r="W18" s="3">
        <v>0.6804</v>
      </c>
      <c r="X18">
        <v>713</v>
      </c>
      <c r="Y18" s="3">
        <v>0.0745</v>
      </c>
      <c r="Z18">
        <v>1813</v>
      </c>
      <c r="AA18" s="3">
        <v>0.1894</v>
      </c>
    </row>
    <row r="19" customHeight="1" spans="1:27">
      <c r="A19">
        <v>239</v>
      </c>
      <c r="B19">
        <v>46</v>
      </c>
      <c r="C19">
        <v>18</v>
      </c>
      <c r="D19">
        <v>25</v>
      </c>
      <c r="E19">
        <v>8</v>
      </c>
      <c r="F19" s="3">
        <v>0.1304</v>
      </c>
      <c r="G19">
        <v>6</v>
      </c>
      <c r="H19">
        <v>8</v>
      </c>
      <c r="I19">
        <v>39.84</v>
      </c>
      <c r="J19">
        <v>5.2</v>
      </c>
      <c r="K19" s="3">
        <v>0.3913</v>
      </c>
      <c r="L19" s="3">
        <v>0.5435</v>
      </c>
      <c r="M19" s="3">
        <v>0.1739</v>
      </c>
      <c r="O19">
        <v>41433</v>
      </c>
      <c r="P19">
        <v>1387</v>
      </c>
      <c r="Q19">
        <v>1420</v>
      </c>
      <c r="R19" s="3">
        <v>0.1286</v>
      </c>
      <c r="S19">
        <v>29.87</v>
      </c>
      <c r="T19">
        <v>3.84</v>
      </c>
      <c r="U19">
        <v>10782</v>
      </c>
      <c r="V19">
        <v>7865</v>
      </c>
      <c r="W19" s="3">
        <v>0.7295</v>
      </c>
      <c r="X19">
        <v>766</v>
      </c>
      <c r="Y19" s="3">
        <v>0.071</v>
      </c>
      <c r="Z19">
        <v>1948</v>
      </c>
      <c r="AA19" s="3">
        <v>0.1807</v>
      </c>
    </row>
    <row r="20" customHeight="1" spans="1:27">
      <c r="A20">
        <v>169</v>
      </c>
      <c r="B20">
        <v>52</v>
      </c>
      <c r="C20">
        <v>9</v>
      </c>
      <c r="D20">
        <v>5</v>
      </c>
      <c r="E20">
        <v>10</v>
      </c>
      <c r="F20" s="3">
        <v>0.1154</v>
      </c>
      <c r="G20">
        <v>6</v>
      </c>
      <c r="H20">
        <v>6</v>
      </c>
      <c r="I20">
        <v>28.16</v>
      </c>
      <c r="J20">
        <v>3.25</v>
      </c>
      <c r="K20" s="3">
        <v>0.1731</v>
      </c>
      <c r="L20" s="3">
        <v>0.0962</v>
      </c>
      <c r="M20" s="3">
        <v>0.1923</v>
      </c>
      <c r="O20">
        <v>49267</v>
      </c>
      <c r="P20">
        <v>1656</v>
      </c>
      <c r="Q20">
        <v>1694</v>
      </c>
      <c r="R20" s="3">
        <v>0.1214</v>
      </c>
      <c r="S20">
        <v>29.75</v>
      </c>
      <c r="T20">
        <v>3.61</v>
      </c>
      <c r="U20">
        <v>13642</v>
      </c>
      <c r="V20">
        <v>7146</v>
      </c>
      <c r="W20" s="3">
        <v>0.5238</v>
      </c>
      <c r="X20">
        <v>907</v>
      </c>
      <c r="Y20" s="3">
        <v>0.0665</v>
      </c>
      <c r="Z20">
        <v>2242</v>
      </c>
      <c r="AA20" s="3">
        <v>0.1643</v>
      </c>
    </row>
    <row r="21" customHeight="1" spans="1:27">
      <c r="A21">
        <v>60</v>
      </c>
      <c r="B21">
        <v>27</v>
      </c>
      <c r="C21">
        <v>5</v>
      </c>
      <c r="D21">
        <v>17</v>
      </c>
      <c r="E21">
        <v>2</v>
      </c>
      <c r="F21" s="3">
        <v>0.0741</v>
      </c>
      <c r="G21">
        <v>2</v>
      </c>
      <c r="H21">
        <v>2</v>
      </c>
      <c r="I21">
        <v>29.99</v>
      </c>
      <c r="J21">
        <v>2.22</v>
      </c>
      <c r="K21" s="3">
        <v>0.1852</v>
      </c>
      <c r="L21" s="3">
        <v>0.6296</v>
      </c>
      <c r="M21" s="3">
        <v>0.0741</v>
      </c>
      <c r="O21">
        <v>54387</v>
      </c>
      <c r="P21">
        <v>1816</v>
      </c>
      <c r="Q21">
        <v>1860</v>
      </c>
      <c r="R21" s="3">
        <v>0.0853</v>
      </c>
      <c r="S21">
        <v>29.95</v>
      </c>
      <c r="T21">
        <v>2.55</v>
      </c>
      <c r="U21">
        <v>21296</v>
      </c>
      <c r="V21">
        <v>8719</v>
      </c>
      <c r="W21" s="3">
        <v>0.4094</v>
      </c>
      <c r="X21">
        <v>1134</v>
      </c>
      <c r="Y21" s="3">
        <v>0.0532</v>
      </c>
      <c r="Z21">
        <v>2888</v>
      </c>
      <c r="AA21" s="3">
        <v>0.1356</v>
      </c>
    </row>
    <row r="22" customHeight="1" spans="1:27">
      <c r="A22">
        <v>90</v>
      </c>
      <c r="B22">
        <v>20</v>
      </c>
      <c r="C22">
        <v>6</v>
      </c>
      <c r="D22">
        <v>11</v>
      </c>
      <c r="E22">
        <v>1</v>
      </c>
      <c r="F22" s="8">
        <v>0.05</v>
      </c>
      <c r="G22">
        <v>1</v>
      </c>
      <c r="H22">
        <v>3</v>
      </c>
      <c r="I22">
        <v>90</v>
      </c>
      <c r="J22">
        <v>4.5</v>
      </c>
      <c r="K22" s="8">
        <v>0.3</v>
      </c>
      <c r="L22" s="8">
        <v>0.55</v>
      </c>
      <c r="M22" s="8">
        <v>0.05</v>
      </c>
      <c r="O22">
        <v>44760</v>
      </c>
      <c r="P22">
        <v>1461</v>
      </c>
      <c r="Q22">
        <v>1521</v>
      </c>
      <c r="R22" s="3">
        <v>0.1141</v>
      </c>
      <c r="S22">
        <v>30.64</v>
      </c>
      <c r="T22">
        <v>3.49</v>
      </c>
      <c r="U22">
        <v>12808</v>
      </c>
      <c r="V22">
        <v>8651</v>
      </c>
      <c r="W22" s="3">
        <v>0.6754</v>
      </c>
      <c r="X22">
        <v>836</v>
      </c>
      <c r="Y22" s="3">
        <v>0.0653</v>
      </c>
      <c r="Z22">
        <v>2397</v>
      </c>
      <c r="AA22" s="3">
        <v>0.1871</v>
      </c>
    </row>
    <row r="23" customHeight="1" spans="1:27">
      <c r="A23">
        <v>30</v>
      </c>
      <c r="B23">
        <v>8</v>
      </c>
      <c r="C23">
        <v>1</v>
      </c>
      <c r="D23">
        <v>5</v>
      </c>
      <c r="E23">
        <v>0</v>
      </c>
      <c r="F23" s="3">
        <v>0.125</v>
      </c>
      <c r="G23">
        <v>1</v>
      </c>
      <c r="H23">
        <v>1</v>
      </c>
      <c r="I23">
        <v>30</v>
      </c>
      <c r="J23">
        <v>3.75</v>
      </c>
      <c r="K23" s="3">
        <v>0.125</v>
      </c>
      <c r="L23" s="3">
        <v>0.625</v>
      </c>
      <c r="M23">
        <v>0</v>
      </c>
      <c r="O23">
        <v>37219</v>
      </c>
      <c r="P23">
        <v>1243</v>
      </c>
      <c r="Q23">
        <v>1268</v>
      </c>
      <c r="R23" s="3">
        <v>0.1265</v>
      </c>
      <c r="S23">
        <v>29.94</v>
      </c>
      <c r="T23">
        <v>3.79</v>
      </c>
      <c r="U23">
        <v>9824</v>
      </c>
      <c r="V23">
        <v>6557</v>
      </c>
      <c r="W23" s="3">
        <v>0.6674</v>
      </c>
      <c r="X23">
        <v>695</v>
      </c>
      <c r="Y23" s="3">
        <v>0.0707</v>
      </c>
      <c r="Z23">
        <v>1764</v>
      </c>
      <c r="AA23" s="3">
        <v>0.1796</v>
      </c>
    </row>
    <row r="24" customHeight="1" spans="1:27">
      <c r="A24" s="9"/>
      <c r="B24" s="9"/>
      <c r="C24" s="9"/>
      <c r="D24" s="9"/>
      <c r="E24" s="9"/>
      <c r="F24" s="9"/>
      <c r="G24" s="9" t="s">
        <v>16</v>
      </c>
      <c r="H24" s="9"/>
      <c r="I24" s="9"/>
      <c r="J24" s="9"/>
      <c r="K24" s="9"/>
      <c r="L24" s="9"/>
      <c r="M24" s="9"/>
      <c r="O24">
        <v>28404</v>
      </c>
      <c r="P24">
        <v>929</v>
      </c>
      <c r="Q24">
        <v>950</v>
      </c>
      <c r="R24" s="3">
        <v>0.1215</v>
      </c>
      <c r="S24">
        <v>30.57</v>
      </c>
      <c r="T24">
        <v>3.72</v>
      </c>
      <c r="U24">
        <v>7645</v>
      </c>
      <c r="V24">
        <v>4916</v>
      </c>
      <c r="W24" s="3">
        <v>0.643</v>
      </c>
      <c r="X24">
        <v>531</v>
      </c>
      <c r="Y24" s="3">
        <v>0.0695</v>
      </c>
      <c r="Z24">
        <v>1466</v>
      </c>
      <c r="AA24" s="3">
        <v>0.1918</v>
      </c>
    </row>
    <row r="25" customHeight="1" spans="1:27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O25">
        <v>31274</v>
      </c>
      <c r="P25">
        <v>1010</v>
      </c>
      <c r="Q25">
        <v>1046</v>
      </c>
      <c r="R25" s="3">
        <v>0.1182</v>
      </c>
      <c r="S25">
        <v>30.96</v>
      </c>
      <c r="T25">
        <v>3.66</v>
      </c>
      <c r="U25">
        <v>8545</v>
      </c>
      <c r="V25">
        <v>6086</v>
      </c>
      <c r="W25" s="3">
        <v>0.7122</v>
      </c>
      <c r="X25">
        <v>653</v>
      </c>
      <c r="Y25" s="3">
        <v>0.0764</v>
      </c>
      <c r="Z25">
        <v>1555</v>
      </c>
      <c r="AA25" s="3">
        <v>0.182</v>
      </c>
    </row>
    <row r="26" customHeight="1" spans="1:27">
      <c r="A26" t="s">
        <v>2</v>
      </c>
      <c r="B26" t="s">
        <v>3</v>
      </c>
      <c r="C26" t="s">
        <v>4</v>
      </c>
      <c r="D26" t="s">
        <v>5</v>
      </c>
      <c r="E26" t="s">
        <v>6</v>
      </c>
      <c r="F26" t="s">
        <v>7</v>
      </c>
      <c r="G26" t="s">
        <v>8</v>
      </c>
      <c r="H26" t="s">
        <v>9</v>
      </c>
      <c r="I26" t="s">
        <v>10</v>
      </c>
      <c r="J26" t="s">
        <v>11</v>
      </c>
      <c r="K26" t="s">
        <v>12</v>
      </c>
      <c r="L26" t="s">
        <v>13</v>
      </c>
      <c r="M26" t="s">
        <v>14</v>
      </c>
      <c r="O26">
        <v>36476</v>
      </c>
      <c r="P26">
        <v>1190</v>
      </c>
      <c r="Q26">
        <v>1220</v>
      </c>
      <c r="R26" s="3">
        <v>0.1251</v>
      </c>
      <c r="S26">
        <v>30.65</v>
      </c>
      <c r="T26">
        <v>3.83</v>
      </c>
      <c r="U26">
        <v>9515</v>
      </c>
      <c r="V26">
        <v>7343</v>
      </c>
      <c r="W26" s="3">
        <v>0.7717</v>
      </c>
      <c r="X26">
        <v>726</v>
      </c>
      <c r="Y26" s="3">
        <v>0.0763</v>
      </c>
      <c r="Z26">
        <v>1803</v>
      </c>
      <c r="AA26" s="3">
        <v>0.1895</v>
      </c>
    </row>
    <row r="27" customHeight="1" spans="1:27">
      <c r="A27">
        <v>76137</v>
      </c>
      <c r="B27">
        <v>2446</v>
      </c>
      <c r="C27">
        <v>2550</v>
      </c>
      <c r="D27" s="3">
        <v>0.1285</v>
      </c>
      <c r="E27">
        <v>31.13</v>
      </c>
      <c r="F27">
        <v>4</v>
      </c>
      <c r="G27">
        <v>19032</v>
      </c>
      <c r="H27">
        <v>16350</v>
      </c>
      <c r="I27" s="3">
        <v>0.8591</v>
      </c>
      <c r="J27">
        <v>411</v>
      </c>
      <c r="K27" s="3">
        <v>0.0216</v>
      </c>
      <c r="L27">
        <v>3830</v>
      </c>
      <c r="M27" s="3">
        <v>0.2012</v>
      </c>
      <c r="O27" s="9"/>
      <c r="P27" s="9"/>
      <c r="Q27" s="9"/>
      <c r="R27" s="9"/>
      <c r="S27" s="9"/>
      <c r="T27" s="9"/>
      <c r="U27" s="9" t="s">
        <v>1</v>
      </c>
      <c r="V27" s="9"/>
      <c r="W27" s="9"/>
      <c r="X27" s="9"/>
      <c r="Y27" s="9"/>
      <c r="Z27" s="9"/>
      <c r="AA27" s="9"/>
    </row>
    <row r="28" customHeight="1" spans="1:27">
      <c r="A28">
        <v>67982</v>
      </c>
      <c r="B28">
        <v>2200</v>
      </c>
      <c r="C28">
        <v>2272</v>
      </c>
      <c r="D28" s="3">
        <v>0.1212</v>
      </c>
      <c r="E28">
        <v>30.9</v>
      </c>
      <c r="F28">
        <v>3.75</v>
      </c>
      <c r="G28">
        <v>18149</v>
      </c>
      <c r="H28">
        <v>15769</v>
      </c>
      <c r="I28" s="3">
        <v>0.8689</v>
      </c>
      <c r="J28">
        <v>359</v>
      </c>
      <c r="K28" s="3">
        <v>0.0198</v>
      </c>
      <c r="L28">
        <v>3414</v>
      </c>
      <c r="M28" s="3">
        <v>0.1881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customHeight="1" spans="1:27">
      <c r="A29">
        <v>70428</v>
      </c>
      <c r="B29">
        <v>2271</v>
      </c>
      <c r="C29">
        <v>2364</v>
      </c>
      <c r="D29" s="3">
        <v>0.1265</v>
      </c>
      <c r="E29">
        <v>31.01</v>
      </c>
      <c r="F29">
        <v>3.92</v>
      </c>
      <c r="G29">
        <v>17949</v>
      </c>
      <c r="H29">
        <v>15565</v>
      </c>
      <c r="I29" s="3">
        <v>0.8672</v>
      </c>
      <c r="J29">
        <v>387</v>
      </c>
      <c r="K29" s="3">
        <v>0.0216</v>
      </c>
      <c r="L29">
        <v>3511</v>
      </c>
      <c r="M29" s="3">
        <v>0.1956</v>
      </c>
      <c r="O29" t="s">
        <v>2</v>
      </c>
      <c r="P29" t="s">
        <v>3</v>
      </c>
      <c r="Q29" t="s">
        <v>4</v>
      </c>
      <c r="R29" t="s">
        <v>5</v>
      </c>
      <c r="S29" t="s">
        <v>6</v>
      </c>
      <c r="T29" t="s">
        <v>7</v>
      </c>
      <c r="U29" t="s">
        <v>8</v>
      </c>
      <c r="V29" t="s">
        <v>9</v>
      </c>
      <c r="W29" t="s">
        <v>10</v>
      </c>
      <c r="X29" t="s">
        <v>11</v>
      </c>
      <c r="Y29" t="s">
        <v>12</v>
      </c>
      <c r="Z29" t="s">
        <v>13</v>
      </c>
      <c r="AA29" t="s">
        <v>14</v>
      </c>
    </row>
    <row r="30" customHeight="1" spans="1:27">
      <c r="A30">
        <v>75152</v>
      </c>
      <c r="B30">
        <v>2415</v>
      </c>
      <c r="C30">
        <v>2522</v>
      </c>
      <c r="D30" s="3">
        <v>0.1288</v>
      </c>
      <c r="E30">
        <v>31.12</v>
      </c>
      <c r="F30">
        <v>4.01</v>
      </c>
      <c r="G30">
        <v>18757</v>
      </c>
      <c r="H30">
        <v>15989</v>
      </c>
      <c r="I30" s="3">
        <v>0.8524</v>
      </c>
      <c r="J30">
        <v>381</v>
      </c>
      <c r="K30" s="3">
        <v>0.0203</v>
      </c>
      <c r="L30">
        <v>3586</v>
      </c>
      <c r="M30" s="3">
        <v>0.1912</v>
      </c>
      <c r="O30">
        <v>26411</v>
      </c>
      <c r="P30">
        <v>859</v>
      </c>
      <c r="Q30">
        <v>884</v>
      </c>
      <c r="R30" s="8">
        <v>0.1</v>
      </c>
      <c r="S30">
        <v>30.75</v>
      </c>
      <c r="T30">
        <v>3.08</v>
      </c>
      <c r="U30">
        <v>8586</v>
      </c>
      <c r="V30">
        <v>7543</v>
      </c>
      <c r="W30" s="3">
        <v>0.8785</v>
      </c>
      <c r="X30">
        <v>215</v>
      </c>
      <c r="Y30" s="3">
        <v>0.025</v>
      </c>
      <c r="Z30">
        <v>1509</v>
      </c>
      <c r="AA30" s="3">
        <v>0.1758</v>
      </c>
    </row>
    <row r="31" customHeight="1" spans="1:27">
      <c r="A31">
        <v>73016</v>
      </c>
      <c r="B31">
        <v>2355</v>
      </c>
      <c r="C31">
        <v>2459</v>
      </c>
      <c r="D31" s="3">
        <v>0.1296</v>
      </c>
      <c r="E31">
        <v>31</v>
      </c>
      <c r="F31">
        <v>4.02</v>
      </c>
      <c r="G31">
        <v>18177</v>
      </c>
      <c r="H31">
        <v>15478</v>
      </c>
      <c r="I31" s="3">
        <v>0.8515</v>
      </c>
      <c r="J31">
        <v>357</v>
      </c>
      <c r="K31" s="3">
        <v>0.0196</v>
      </c>
      <c r="L31">
        <v>3537</v>
      </c>
      <c r="M31" s="3">
        <v>0.1946</v>
      </c>
      <c r="O31">
        <v>25638</v>
      </c>
      <c r="P31">
        <v>840</v>
      </c>
      <c r="Q31">
        <v>858</v>
      </c>
      <c r="R31" s="3">
        <v>0.0968</v>
      </c>
      <c r="S31">
        <v>30.52</v>
      </c>
      <c r="T31">
        <v>2.96</v>
      </c>
      <c r="U31">
        <v>8674</v>
      </c>
      <c r="V31">
        <v>7430</v>
      </c>
      <c r="W31" s="3">
        <v>0.8566</v>
      </c>
      <c r="X31">
        <v>220</v>
      </c>
      <c r="Y31" s="3">
        <v>0.0254</v>
      </c>
      <c r="Z31">
        <v>1418</v>
      </c>
      <c r="AA31" s="3">
        <v>0.1635</v>
      </c>
    </row>
    <row r="32" customHeight="1" spans="1:27">
      <c r="A32">
        <v>56557</v>
      </c>
      <c r="B32">
        <v>1800</v>
      </c>
      <c r="C32">
        <v>1892</v>
      </c>
      <c r="D32" s="3">
        <v>0.1069</v>
      </c>
      <c r="E32">
        <v>31.42</v>
      </c>
      <c r="F32">
        <v>3.36</v>
      </c>
      <c r="G32">
        <v>16832</v>
      </c>
      <c r="H32">
        <v>14706</v>
      </c>
      <c r="I32" s="3">
        <v>0.8737</v>
      </c>
      <c r="J32">
        <v>337</v>
      </c>
      <c r="K32" s="8">
        <v>0.02</v>
      </c>
      <c r="L32">
        <v>3090</v>
      </c>
      <c r="M32" s="3">
        <v>0.1836</v>
      </c>
      <c r="O32">
        <v>28114</v>
      </c>
      <c r="P32">
        <v>918</v>
      </c>
      <c r="Q32">
        <v>942</v>
      </c>
      <c r="R32" s="3">
        <v>0.1122</v>
      </c>
      <c r="S32">
        <v>30.63</v>
      </c>
      <c r="T32">
        <v>3.44</v>
      </c>
      <c r="U32">
        <v>8181</v>
      </c>
      <c r="V32">
        <v>6833</v>
      </c>
      <c r="W32" s="3">
        <v>0.8352</v>
      </c>
      <c r="X32">
        <v>209</v>
      </c>
      <c r="Y32" s="3">
        <v>0.0255</v>
      </c>
      <c r="Z32">
        <v>1334</v>
      </c>
      <c r="AA32" s="3">
        <v>0.1631</v>
      </c>
    </row>
    <row r="33" customHeight="1" spans="1:27">
      <c r="A33">
        <v>34007</v>
      </c>
      <c r="B33">
        <v>1088</v>
      </c>
      <c r="C33">
        <v>1138</v>
      </c>
      <c r="D33" s="3">
        <v>0.1016</v>
      </c>
      <c r="E33">
        <v>31.26</v>
      </c>
      <c r="F33">
        <v>3.18</v>
      </c>
      <c r="G33">
        <v>10705</v>
      </c>
      <c r="H33">
        <v>8858</v>
      </c>
      <c r="I33" s="3">
        <v>0.8275</v>
      </c>
      <c r="J33">
        <v>227</v>
      </c>
      <c r="K33" s="3">
        <v>0.0212</v>
      </c>
      <c r="L33">
        <v>1896</v>
      </c>
      <c r="M33" s="3">
        <v>0.1771</v>
      </c>
      <c r="O33">
        <v>25611</v>
      </c>
      <c r="P33">
        <v>841</v>
      </c>
      <c r="Q33">
        <v>858</v>
      </c>
      <c r="R33" s="3">
        <v>0.1097</v>
      </c>
      <c r="S33">
        <v>30.45</v>
      </c>
      <c r="T33">
        <v>3.34</v>
      </c>
      <c r="U33">
        <v>7669</v>
      </c>
      <c r="V33">
        <v>6334</v>
      </c>
      <c r="W33" s="3">
        <v>0.8259</v>
      </c>
      <c r="X33">
        <v>204</v>
      </c>
      <c r="Y33" s="3">
        <v>0.0266</v>
      </c>
      <c r="Z33">
        <v>1326</v>
      </c>
      <c r="AA33" s="3">
        <v>0.1729</v>
      </c>
    </row>
    <row r="34" customHeight="1" spans="1:27">
      <c r="A34">
        <v>31863</v>
      </c>
      <c r="B34">
        <v>1039</v>
      </c>
      <c r="C34">
        <v>1067</v>
      </c>
      <c r="D34" s="3">
        <v>0.1003</v>
      </c>
      <c r="E34">
        <v>30.67</v>
      </c>
      <c r="F34">
        <v>3.08</v>
      </c>
      <c r="G34">
        <v>10357</v>
      </c>
      <c r="H34">
        <v>8488</v>
      </c>
      <c r="I34" s="3">
        <v>0.8195</v>
      </c>
      <c r="J34">
        <v>209</v>
      </c>
      <c r="K34" s="3">
        <v>0.0202</v>
      </c>
      <c r="L34">
        <v>1874</v>
      </c>
      <c r="M34" s="3">
        <v>0.1809</v>
      </c>
      <c r="O34">
        <v>24341</v>
      </c>
      <c r="P34">
        <v>803</v>
      </c>
      <c r="Q34">
        <v>816</v>
      </c>
      <c r="R34" s="3">
        <v>0.0998</v>
      </c>
      <c r="S34">
        <v>30.31</v>
      </c>
      <c r="T34">
        <v>3.02</v>
      </c>
      <c r="U34">
        <v>8047</v>
      </c>
      <c r="V34">
        <v>6890</v>
      </c>
      <c r="W34" s="3">
        <v>0.8562</v>
      </c>
      <c r="X34">
        <v>200</v>
      </c>
      <c r="Y34" s="3">
        <v>0.0249</v>
      </c>
      <c r="Z34">
        <v>1307</v>
      </c>
      <c r="AA34" s="3">
        <v>0.1624</v>
      </c>
    </row>
    <row r="35" customHeight="1" spans="1:27">
      <c r="A35">
        <v>33711</v>
      </c>
      <c r="B35">
        <v>1099</v>
      </c>
      <c r="C35">
        <v>1132</v>
      </c>
      <c r="D35" s="3">
        <v>0.1047</v>
      </c>
      <c r="E35">
        <v>30.67</v>
      </c>
      <c r="F35">
        <v>3.21</v>
      </c>
      <c r="G35">
        <v>10498</v>
      </c>
      <c r="H35">
        <v>8982</v>
      </c>
      <c r="I35" s="3">
        <v>0.8556</v>
      </c>
      <c r="J35">
        <v>247</v>
      </c>
      <c r="K35" s="3">
        <v>0.0235</v>
      </c>
      <c r="L35">
        <v>1830</v>
      </c>
      <c r="M35" s="3">
        <v>0.1743</v>
      </c>
      <c r="O35">
        <v>24623</v>
      </c>
      <c r="P35">
        <v>806</v>
      </c>
      <c r="Q35">
        <v>824</v>
      </c>
      <c r="R35" s="3">
        <v>0.1024</v>
      </c>
      <c r="S35">
        <v>30.55</v>
      </c>
      <c r="T35">
        <v>3.13</v>
      </c>
      <c r="U35">
        <v>7869</v>
      </c>
      <c r="V35">
        <v>6929</v>
      </c>
      <c r="W35" s="3">
        <v>0.8805</v>
      </c>
      <c r="X35">
        <v>193</v>
      </c>
      <c r="Y35" s="3">
        <v>0.0245</v>
      </c>
      <c r="Z35">
        <v>1410</v>
      </c>
      <c r="AA35" s="3">
        <v>0.1792</v>
      </c>
    </row>
    <row r="36" customHeight="1" spans="1:27">
      <c r="A36">
        <v>44193</v>
      </c>
      <c r="B36">
        <v>1414</v>
      </c>
      <c r="C36">
        <v>1489</v>
      </c>
      <c r="D36" s="3">
        <v>0.1138</v>
      </c>
      <c r="E36">
        <v>31.25</v>
      </c>
      <c r="F36">
        <v>3.56</v>
      </c>
      <c r="G36">
        <v>12422</v>
      </c>
      <c r="H36">
        <v>10529</v>
      </c>
      <c r="I36" s="3">
        <v>0.8476</v>
      </c>
      <c r="J36">
        <v>263</v>
      </c>
      <c r="K36" s="3">
        <v>0.0212</v>
      </c>
      <c r="L36">
        <v>2297</v>
      </c>
      <c r="M36" s="3">
        <v>0.1849</v>
      </c>
      <c r="O36">
        <v>16668</v>
      </c>
      <c r="P36">
        <v>540</v>
      </c>
      <c r="Q36">
        <v>558</v>
      </c>
      <c r="R36" s="3">
        <v>0.105</v>
      </c>
      <c r="S36">
        <v>30.87</v>
      </c>
      <c r="T36">
        <v>3.24</v>
      </c>
      <c r="U36">
        <v>5143</v>
      </c>
      <c r="V36">
        <v>4234</v>
      </c>
      <c r="W36" s="3">
        <v>0.8233</v>
      </c>
      <c r="X36">
        <v>140</v>
      </c>
      <c r="Y36" s="3">
        <v>0.0272</v>
      </c>
      <c r="Z36">
        <v>872</v>
      </c>
      <c r="AA36" s="3">
        <v>0.1696</v>
      </c>
    </row>
    <row r="37" customHeight="1" spans="15:27">
      <c r="O37">
        <v>14374</v>
      </c>
      <c r="P37">
        <v>466</v>
      </c>
      <c r="Q37">
        <v>481</v>
      </c>
      <c r="R37" s="3">
        <v>0.0951</v>
      </c>
      <c r="S37">
        <v>30.85</v>
      </c>
      <c r="T37">
        <v>2.93</v>
      </c>
      <c r="U37">
        <v>4900</v>
      </c>
      <c r="V37">
        <v>3572</v>
      </c>
      <c r="W37" s="3">
        <v>0.729</v>
      </c>
      <c r="X37">
        <v>141</v>
      </c>
      <c r="Y37" s="3">
        <v>0.0288</v>
      </c>
      <c r="Z37">
        <v>788</v>
      </c>
      <c r="AA37" s="3">
        <v>0.1608</v>
      </c>
    </row>
    <row r="38" customHeight="1" spans="15:27">
      <c r="O38">
        <v>18019</v>
      </c>
      <c r="P38">
        <v>593</v>
      </c>
      <c r="Q38">
        <v>603</v>
      </c>
      <c r="R38" s="3">
        <v>0.101</v>
      </c>
      <c r="S38">
        <v>30.39</v>
      </c>
      <c r="T38">
        <v>3.07</v>
      </c>
      <c r="U38">
        <v>5871</v>
      </c>
      <c r="V38">
        <v>4600</v>
      </c>
      <c r="W38" s="3">
        <v>0.7835</v>
      </c>
      <c r="X38">
        <v>167</v>
      </c>
      <c r="Y38" s="3">
        <v>0.0284</v>
      </c>
      <c r="Z38">
        <v>950</v>
      </c>
      <c r="AA38" s="3">
        <v>0.1618</v>
      </c>
    </row>
    <row r="39" customHeight="1" spans="15:27">
      <c r="O39">
        <v>24442</v>
      </c>
      <c r="P39">
        <v>792</v>
      </c>
      <c r="Q39">
        <v>818</v>
      </c>
      <c r="R39" s="3">
        <v>0.1124</v>
      </c>
      <c r="S39">
        <v>30.86</v>
      </c>
      <c r="T39">
        <v>3.47</v>
      </c>
      <c r="U39">
        <v>7045</v>
      </c>
      <c r="V39">
        <v>6113</v>
      </c>
      <c r="W39" s="3">
        <v>0.8677</v>
      </c>
      <c r="X39">
        <v>167</v>
      </c>
      <c r="Y39" s="3">
        <v>0.0237</v>
      </c>
      <c r="Z39">
        <v>1295</v>
      </c>
      <c r="AA39" s="3">
        <v>0.1838</v>
      </c>
    </row>
    <row r="52" customHeight="1" spans="15:15">
      <c r="O52" t="s">
        <v>17</v>
      </c>
    </row>
    <row r="55" customHeight="1" spans="15:15">
      <c r="O55" t="s">
        <v>18</v>
      </c>
    </row>
    <row r="56" customHeight="1" spans="15:15">
      <c r="O56" t="s">
        <v>19</v>
      </c>
    </row>
  </sheetData>
  <mergeCells count="11">
    <mergeCell ref="A3:M4"/>
    <mergeCell ref="A1:D2"/>
    <mergeCell ref="E1:M2"/>
    <mergeCell ref="A24:F25"/>
    <mergeCell ref="G24:M25"/>
    <mergeCell ref="O1:T2"/>
    <mergeCell ref="U1:AA2"/>
    <mergeCell ref="O14:T15"/>
    <mergeCell ref="U14:AA15"/>
    <mergeCell ref="O27:T28"/>
    <mergeCell ref="U27:AA28"/>
  </mergeCells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$A1:$XFD1048576"/>
    </sheetView>
  </sheetViews>
  <sheetFormatPr defaultColWidth="9" defaultRowHeight="13.5"/>
  <cols>
    <col min="6" max="6" width="6.625" customWidth="1"/>
    <col min="7" max="7" width="31.875" customWidth="1"/>
  </cols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9"/>
  <sheetViews>
    <sheetView workbookViewId="0">
      <selection activeCell="E44" sqref="E44"/>
    </sheetView>
  </sheetViews>
  <sheetFormatPr defaultColWidth="9" defaultRowHeight="13.5"/>
  <cols>
    <col min="1" max="1" width="9.125" customWidth="1"/>
    <col min="2" max="3" width="9.375"/>
    <col min="7" max="7" width="10.375" customWidth="1"/>
    <col min="9" max="9" width="9.25" customWidth="1"/>
    <col min="11" max="11" width="7.75" customWidth="1"/>
    <col min="16" max="16" width="12.625"/>
  </cols>
  <sheetData>
    <row r="1" ht="14.25" spans="1:12">
      <c r="A1" s="29" t="s">
        <v>20</v>
      </c>
      <c r="B1" s="29"/>
      <c r="C1" s="29"/>
      <c r="D1" s="29"/>
      <c r="E1" s="29"/>
      <c r="F1" s="29"/>
      <c r="G1" s="29"/>
      <c r="H1" s="29"/>
      <c r="I1" s="29"/>
      <c r="J1" s="24"/>
      <c r="K1" s="24"/>
      <c r="L1" s="25"/>
    </row>
    <row r="2" ht="14.25" spans="1:12">
      <c r="A2" s="29"/>
      <c r="B2" s="29"/>
      <c r="C2" s="29"/>
      <c r="D2" s="29"/>
      <c r="E2" s="29"/>
      <c r="F2" s="29"/>
      <c r="G2" s="29"/>
      <c r="H2" s="29"/>
      <c r="I2" s="29"/>
      <c r="J2" s="24"/>
      <c r="K2" s="24"/>
      <c r="L2" s="25"/>
    </row>
    <row r="3" ht="14.25" spans="1:12">
      <c r="A3" s="30" t="s">
        <v>21</v>
      </c>
      <c r="B3" s="31" t="s">
        <v>22</v>
      </c>
      <c r="C3" s="31" t="s">
        <v>23</v>
      </c>
      <c r="D3" s="31" t="s">
        <v>24</v>
      </c>
      <c r="E3" s="30" t="s">
        <v>25</v>
      </c>
      <c r="F3" s="30" t="s">
        <v>26</v>
      </c>
      <c r="G3" s="32" t="s">
        <v>27</v>
      </c>
      <c r="H3" s="33"/>
      <c r="I3" s="30" t="s">
        <v>28</v>
      </c>
      <c r="J3" s="24"/>
      <c r="K3" s="24"/>
      <c r="L3" s="25"/>
    </row>
    <row r="4" ht="14.25" spans="1:12">
      <c r="A4" s="30" t="s">
        <v>29</v>
      </c>
      <c r="B4" s="30" t="s">
        <v>30</v>
      </c>
      <c r="C4" s="34">
        <f t="shared" ref="C4:C8" si="0">3.2*5+29.99*0.055+3.8+0.02+0.4</f>
        <v>21.86945</v>
      </c>
      <c r="D4" s="35" t="s">
        <v>31</v>
      </c>
      <c r="E4" s="30">
        <f t="shared" ref="E4:E8" si="1">F4*2</f>
        <v>59.8</v>
      </c>
      <c r="F4" s="30">
        <v>29.9</v>
      </c>
      <c r="G4" s="36"/>
      <c r="H4" s="37"/>
      <c r="I4" s="80">
        <f t="shared" ref="I4:I8" si="2">F4-C4</f>
        <v>8.03055</v>
      </c>
      <c r="J4" s="24"/>
      <c r="K4" s="24"/>
      <c r="L4" s="25"/>
    </row>
    <row r="5" ht="14.25" spans="1:12">
      <c r="A5" s="30" t="s">
        <v>32</v>
      </c>
      <c r="B5" s="30" t="s">
        <v>30</v>
      </c>
      <c r="C5" s="34">
        <f>1.8*5+29.99*0.055+3.8+0.02+0.4</f>
        <v>14.86945</v>
      </c>
      <c r="D5" s="35" t="s">
        <v>31</v>
      </c>
      <c r="E5" s="30">
        <f t="shared" si="1"/>
        <v>59.8</v>
      </c>
      <c r="F5" s="30">
        <v>29.9</v>
      </c>
      <c r="G5" s="41"/>
      <c r="H5" s="47"/>
      <c r="I5" s="80">
        <f t="shared" si="2"/>
        <v>15.03055</v>
      </c>
      <c r="J5" s="24"/>
      <c r="K5" s="24"/>
      <c r="L5" s="25"/>
    </row>
    <row r="6" ht="14.25" spans="1:12">
      <c r="A6" s="30" t="s">
        <v>33</v>
      </c>
      <c r="B6" s="30" t="s">
        <v>30</v>
      </c>
      <c r="C6" s="34">
        <f>2.1*5+29.99*0.055+3.8+0.02+0.4</f>
        <v>16.36945</v>
      </c>
      <c r="D6" s="35" t="s">
        <v>31</v>
      </c>
      <c r="E6" s="30">
        <f t="shared" si="1"/>
        <v>59.8</v>
      </c>
      <c r="F6" s="30">
        <v>29.9</v>
      </c>
      <c r="G6" s="41"/>
      <c r="H6" s="47"/>
      <c r="I6" s="80">
        <f t="shared" si="2"/>
        <v>13.53055</v>
      </c>
      <c r="J6" s="24"/>
      <c r="K6" s="24"/>
      <c r="L6" s="25"/>
    </row>
    <row r="7" ht="14.25" spans="1:12">
      <c r="A7" s="30" t="s">
        <v>34</v>
      </c>
      <c r="B7" s="30" t="s">
        <v>30</v>
      </c>
      <c r="C7" s="34">
        <f>1.8*5+29.99*0.055+3.8+0.02+0.4</f>
        <v>14.86945</v>
      </c>
      <c r="D7" s="35" t="s">
        <v>31</v>
      </c>
      <c r="E7" s="30">
        <f t="shared" si="1"/>
        <v>59.8</v>
      </c>
      <c r="F7" s="30">
        <v>29.9</v>
      </c>
      <c r="G7" s="41"/>
      <c r="H7" s="47"/>
      <c r="I7" s="80">
        <f t="shared" si="2"/>
        <v>15.03055</v>
      </c>
      <c r="J7" s="24"/>
      <c r="K7" s="24"/>
      <c r="L7" s="25"/>
    </row>
    <row r="8" ht="14.25" spans="1:12">
      <c r="A8" s="79" t="s">
        <v>35</v>
      </c>
      <c r="B8" s="30" t="s">
        <v>30</v>
      </c>
      <c r="C8" s="34">
        <f t="shared" si="0"/>
        <v>21.86945</v>
      </c>
      <c r="D8" s="35" t="s">
        <v>31</v>
      </c>
      <c r="E8" s="30">
        <f t="shared" si="1"/>
        <v>59.8</v>
      </c>
      <c r="F8" s="30">
        <v>29.9</v>
      </c>
      <c r="G8" s="48"/>
      <c r="H8" s="50"/>
      <c r="I8" s="80">
        <f t="shared" si="2"/>
        <v>8.03055</v>
      </c>
      <c r="J8" s="24"/>
      <c r="K8" s="24"/>
      <c r="L8" s="25"/>
    </row>
    <row r="9" ht="14.25" spans="1:12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</row>
    <row r="10" spans="1:14">
      <c r="A10" t="s">
        <v>36</v>
      </c>
      <c r="B10" t="s">
        <v>2</v>
      </c>
      <c r="C10" t="s">
        <v>8</v>
      </c>
      <c r="D10" t="s">
        <v>9</v>
      </c>
      <c r="E10" t="s">
        <v>11</v>
      </c>
      <c r="F10" t="s">
        <v>13</v>
      </c>
      <c r="G10" t="s">
        <v>5</v>
      </c>
      <c r="H10" t="s">
        <v>3</v>
      </c>
      <c r="I10" t="s">
        <v>4</v>
      </c>
      <c r="J10" t="s">
        <v>6</v>
      </c>
      <c r="K10" t="s">
        <v>7</v>
      </c>
      <c r="L10" t="s">
        <v>10</v>
      </c>
      <c r="M10" t="s">
        <v>12</v>
      </c>
      <c r="N10" t="s">
        <v>14</v>
      </c>
    </row>
    <row r="11" spans="1:14">
      <c r="A11" t="s">
        <v>37</v>
      </c>
      <c r="B11">
        <f>H11*J11</f>
        <v>28.704</v>
      </c>
      <c r="C11">
        <v>8</v>
      </c>
      <c r="D11">
        <v>1</v>
      </c>
      <c r="E11" s="5">
        <f>C11*M11</f>
        <v>0.24</v>
      </c>
      <c r="F11" s="5">
        <f>C11*N11</f>
        <v>1.2</v>
      </c>
      <c r="G11" s="3">
        <v>0.12</v>
      </c>
      <c r="H11" s="6">
        <f>C11*G11</f>
        <v>0.96</v>
      </c>
      <c r="I11" s="5">
        <f>B11/29.9</f>
        <v>0.96</v>
      </c>
      <c r="J11">
        <v>29.9</v>
      </c>
      <c r="K11">
        <f>B11/C11</f>
        <v>3.588</v>
      </c>
      <c r="L11" s="3">
        <v>0.18</v>
      </c>
      <c r="M11" s="3">
        <v>0.03</v>
      </c>
      <c r="N11" s="8">
        <v>0.15</v>
      </c>
    </row>
    <row r="12" spans="1:14">
      <c r="A12" t="s">
        <v>38</v>
      </c>
      <c r="B12">
        <f t="shared" ref="B12:B28" si="3">H12*J12</f>
        <v>71.76</v>
      </c>
      <c r="C12">
        <v>20</v>
      </c>
      <c r="D12">
        <v>6</v>
      </c>
      <c r="E12" s="5">
        <f t="shared" ref="E12:E28" si="4">C12*M12</f>
        <v>0.6</v>
      </c>
      <c r="F12" s="5">
        <f t="shared" ref="F12:F28" si="5">C12*N12</f>
        <v>3</v>
      </c>
      <c r="G12" s="3">
        <v>0.12</v>
      </c>
      <c r="H12" s="6">
        <f t="shared" ref="H12:H28" si="6">C12*G12</f>
        <v>2.4</v>
      </c>
      <c r="I12" s="5">
        <f t="shared" ref="I12:I28" si="7">B12/29.9</f>
        <v>2.4</v>
      </c>
      <c r="J12">
        <v>29.9</v>
      </c>
      <c r="K12">
        <f t="shared" ref="K12:K28" si="8">B12/C12</f>
        <v>3.588</v>
      </c>
      <c r="L12" s="8">
        <v>0.3</v>
      </c>
      <c r="M12" s="3">
        <v>0.03</v>
      </c>
      <c r="N12" s="8">
        <v>0.15</v>
      </c>
    </row>
    <row r="13" spans="1:14">
      <c r="A13" t="s">
        <v>39</v>
      </c>
      <c r="B13">
        <f t="shared" si="3"/>
        <v>96.876</v>
      </c>
      <c r="C13">
        <v>27</v>
      </c>
      <c r="D13">
        <v>5</v>
      </c>
      <c r="E13" s="5">
        <f t="shared" si="4"/>
        <v>0.81</v>
      </c>
      <c r="F13" s="5">
        <f t="shared" si="5"/>
        <v>4.05</v>
      </c>
      <c r="G13" s="3">
        <v>0.12</v>
      </c>
      <c r="H13" s="6">
        <f t="shared" si="6"/>
        <v>3.24</v>
      </c>
      <c r="I13" s="5">
        <f t="shared" si="7"/>
        <v>3.24</v>
      </c>
      <c r="J13">
        <v>29.9</v>
      </c>
      <c r="K13">
        <f t="shared" si="8"/>
        <v>3.588</v>
      </c>
      <c r="L13" s="3">
        <v>0.1852</v>
      </c>
      <c r="M13" s="3">
        <v>0.03</v>
      </c>
      <c r="N13" s="8">
        <v>0.15</v>
      </c>
    </row>
    <row r="14" spans="1:14">
      <c r="A14" t="s">
        <v>40</v>
      </c>
      <c r="B14">
        <f t="shared" si="3"/>
        <v>186.576</v>
      </c>
      <c r="C14">
        <v>52</v>
      </c>
      <c r="D14">
        <v>9</v>
      </c>
      <c r="E14" s="5">
        <f t="shared" si="4"/>
        <v>1.56</v>
      </c>
      <c r="F14" s="5">
        <f t="shared" si="5"/>
        <v>7.8</v>
      </c>
      <c r="G14" s="3">
        <v>0.12</v>
      </c>
      <c r="H14" s="6">
        <f t="shared" si="6"/>
        <v>6.24</v>
      </c>
      <c r="I14" s="5">
        <f t="shared" si="7"/>
        <v>6.24</v>
      </c>
      <c r="J14">
        <v>29.9</v>
      </c>
      <c r="K14">
        <f t="shared" si="8"/>
        <v>3.588</v>
      </c>
      <c r="L14" s="3">
        <v>0.1731</v>
      </c>
      <c r="M14" s="3">
        <v>0.03</v>
      </c>
      <c r="N14" s="8">
        <v>0.15</v>
      </c>
    </row>
    <row r="15" spans="1:14">
      <c r="A15" t="s">
        <v>41</v>
      </c>
      <c r="B15">
        <f t="shared" si="3"/>
        <v>165.048</v>
      </c>
      <c r="C15">
        <v>46</v>
      </c>
      <c r="D15">
        <v>18</v>
      </c>
      <c r="E15" s="5">
        <f t="shared" si="4"/>
        <v>1.38</v>
      </c>
      <c r="F15" s="5">
        <f t="shared" si="5"/>
        <v>6.9</v>
      </c>
      <c r="G15" s="3">
        <v>0.12</v>
      </c>
      <c r="H15" s="6">
        <f t="shared" si="6"/>
        <v>5.52</v>
      </c>
      <c r="I15" s="5">
        <f t="shared" si="7"/>
        <v>5.52</v>
      </c>
      <c r="J15">
        <v>29.9</v>
      </c>
      <c r="K15">
        <f t="shared" si="8"/>
        <v>3.588</v>
      </c>
      <c r="L15" s="3">
        <v>0.3913</v>
      </c>
      <c r="M15" s="3">
        <v>0.03</v>
      </c>
      <c r="N15" s="8">
        <v>0.15</v>
      </c>
    </row>
    <row r="16" spans="1:14">
      <c r="A16" t="s">
        <v>42</v>
      </c>
      <c r="B16">
        <f t="shared" si="3"/>
        <v>200.928</v>
      </c>
      <c r="C16">
        <v>56</v>
      </c>
      <c r="D16">
        <v>17</v>
      </c>
      <c r="E16" s="5">
        <f t="shared" si="4"/>
        <v>1.68</v>
      </c>
      <c r="F16" s="5">
        <f t="shared" si="5"/>
        <v>8.4</v>
      </c>
      <c r="G16" s="3">
        <v>0.12</v>
      </c>
      <c r="H16" s="6">
        <f t="shared" si="6"/>
        <v>6.72</v>
      </c>
      <c r="I16" s="5">
        <f t="shared" si="7"/>
        <v>6.72</v>
      </c>
      <c r="J16">
        <v>29.9</v>
      </c>
      <c r="K16">
        <f t="shared" si="8"/>
        <v>3.588</v>
      </c>
      <c r="L16" s="3">
        <v>0.3036</v>
      </c>
      <c r="M16" s="3">
        <v>0.03</v>
      </c>
      <c r="N16" s="8">
        <v>0.15</v>
      </c>
    </row>
    <row r="17" spans="1:14">
      <c r="A17" t="s">
        <v>43</v>
      </c>
      <c r="B17">
        <f t="shared" si="3"/>
        <v>620.724</v>
      </c>
      <c r="C17">
        <v>173</v>
      </c>
      <c r="D17">
        <v>44</v>
      </c>
      <c r="E17" s="5">
        <f t="shared" si="4"/>
        <v>5.19</v>
      </c>
      <c r="F17" s="5">
        <f t="shared" si="5"/>
        <v>25.95</v>
      </c>
      <c r="G17" s="3">
        <v>0.12</v>
      </c>
      <c r="H17" s="6">
        <f t="shared" si="6"/>
        <v>20.76</v>
      </c>
      <c r="I17" s="5">
        <f t="shared" si="7"/>
        <v>20.76</v>
      </c>
      <c r="J17">
        <v>29.9</v>
      </c>
      <c r="K17">
        <f t="shared" si="8"/>
        <v>3.588</v>
      </c>
      <c r="L17" s="3">
        <v>0.2543</v>
      </c>
      <c r="M17" s="3">
        <v>0.03</v>
      </c>
      <c r="N17" s="8">
        <v>0.15</v>
      </c>
    </row>
    <row r="18" spans="1:14">
      <c r="A18" t="s">
        <v>44</v>
      </c>
      <c r="B18">
        <f t="shared" si="3"/>
        <v>1761.708</v>
      </c>
      <c r="C18">
        <v>491</v>
      </c>
      <c r="D18">
        <v>244</v>
      </c>
      <c r="E18" s="5">
        <f t="shared" si="4"/>
        <v>14.73</v>
      </c>
      <c r="F18" s="5">
        <f t="shared" si="5"/>
        <v>73.65</v>
      </c>
      <c r="G18" s="3">
        <v>0.12</v>
      </c>
      <c r="H18" s="6">
        <f t="shared" si="6"/>
        <v>58.92</v>
      </c>
      <c r="I18" s="5">
        <f t="shared" si="7"/>
        <v>58.92</v>
      </c>
      <c r="J18">
        <v>29.9</v>
      </c>
      <c r="K18">
        <f t="shared" si="8"/>
        <v>3.588</v>
      </c>
      <c r="L18" s="3">
        <v>0.4969</v>
      </c>
      <c r="M18" s="3">
        <v>0.03</v>
      </c>
      <c r="N18" s="8">
        <v>0.15</v>
      </c>
    </row>
    <row r="19" spans="1:14">
      <c r="A19" t="s">
        <v>45</v>
      </c>
      <c r="B19">
        <f t="shared" si="3"/>
        <v>1750.944</v>
      </c>
      <c r="C19">
        <v>488</v>
      </c>
      <c r="D19">
        <v>393</v>
      </c>
      <c r="E19" s="5">
        <f t="shared" si="4"/>
        <v>14.64</v>
      </c>
      <c r="F19" s="5">
        <f t="shared" si="5"/>
        <v>73.2</v>
      </c>
      <c r="G19" s="3">
        <v>0.12</v>
      </c>
      <c r="H19" s="6">
        <f t="shared" si="6"/>
        <v>58.56</v>
      </c>
      <c r="I19" s="5">
        <f t="shared" si="7"/>
        <v>58.56</v>
      </c>
      <c r="J19">
        <v>29.9</v>
      </c>
      <c r="K19">
        <f t="shared" si="8"/>
        <v>3.588</v>
      </c>
      <c r="L19" s="3">
        <v>0.8053</v>
      </c>
      <c r="M19" s="3">
        <v>0.03</v>
      </c>
      <c r="N19" s="8">
        <v>0.15</v>
      </c>
    </row>
    <row r="20" spans="1:14">
      <c r="A20" t="s">
        <v>46</v>
      </c>
      <c r="B20">
        <f t="shared" si="3"/>
        <v>1976.988</v>
      </c>
      <c r="C20">
        <v>551</v>
      </c>
      <c r="D20">
        <v>413</v>
      </c>
      <c r="E20" s="5">
        <f t="shared" si="4"/>
        <v>16.53</v>
      </c>
      <c r="F20" s="5">
        <f t="shared" si="5"/>
        <v>82.65</v>
      </c>
      <c r="G20" s="3">
        <v>0.12</v>
      </c>
      <c r="H20" s="6">
        <f t="shared" si="6"/>
        <v>66.12</v>
      </c>
      <c r="I20" s="5">
        <f t="shared" si="7"/>
        <v>66.12</v>
      </c>
      <c r="J20">
        <v>29.9</v>
      </c>
      <c r="K20">
        <f t="shared" si="8"/>
        <v>3.588</v>
      </c>
      <c r="L20" s="3">
        <v>0.7495</v>
      </c>
      <c r="M20" s="3">
        <v>0.03</v>
      </c>
      <c r="N20" s="8">
        <v>0.15</v>
      </c>
    </row>
    <row r="21" spans="1:14">
      <c r="A21" t="s">
        <v>47</v>
      </c>
      <c r="B21">
        <f t="shared" si="3"/>
        <v>2558.244</v>
      </c>
      <c r="C21">
        <v>713</v>
      </c>
      <c r="D21">
        <v>508</v>
      </c>
      <c r="E21" s="5">
        <f t="shared" si="4"/>
        <v>21.39</v>
      </c>
      <c r="F21" s="5">
        <f t="shared" si="5"/>
        <v>106.95</v>
      </c>
      <c r="G21" s="3">
        <v>0.12</v>
      </c>
      <c r="H21" s="6">
        <f t="shared" si="6"/>
        <v>85.56</v>
      </c>
      <c r="I21" s="5">
        <f t="shared" si="7"/>
        <v>85.56</v>
      </c>
      <c r="J21">
        <v>29.9</v>
      </c>
      <c r="K21">
        <f t="shared" si="8"/>
        <v>3.588</v>
      </c>
      <c r="L21" s="3">
        <v>0.7125</v>
      </c>
      <c r="M21" s="3">
        <v>0.03</v>
      </c>
      <c r="N21" s="8">
        <v>0.15</v>
      </c>
    </row>
    <row r="22" spans="1:14">
      <c r="A22" t="s">
        <v>48</v>
      </c>
      <c r="B22">
        <f t="shared" si="3"/>
        <v>3315.312</v>
      </c>
      <c r="C22">
        <v>924</v>
      </c>
      <c r="D22">
        <v>726</v>
      </c>
      <c r="E22" s="5">
        <f t="shared" si="4"/>
        <v>27.72</v>
      </c>
      <c r="F22" s="5">
        <f t="shared" si="5"/>
        <v>138.6</v>
      </c>
      <c r="G22" s="3">
        <v>0.12</v>
      </c>
      <c r="H22" s="6">
        <f t="shared" si="6"/>
        <v>110.88</v>
      </c>
      <c r="I22" s="5">
        <f t="shared" si="7"/>
        <v>110.88</v>
      </c>
      <c r="J22">
        <v>29.9</v>
      </c>
      <c r="K22">
        <f t="shared" si="8"/>
        <v>3.588</v>
      </c>
      <c r="L22" s="3">
        <v>0.7857</v>
      </c>
      <c r="M22" s="3">
        <v>0.03</v>
      </c>
      <c r="N22" s="8">
        <v>0.15</v>
      </c>
    </row>
    <row r="23" spans="1:14">
      <c r="A23" t="s">
        <v>49</v>
      </c>
      <c r="B23">
        <f t="shared" si="3"/>
        <v>3530.592</v>
      </c>
      <c r="C23">
        <v>984</v>
      </c>
      <c r="D23">
        <v>723</v>
      </c>
      <c r="E23" s="5">
        <f t="shared" si="4"/>
        <v>29.52</v>
      </c>
      <c r="F23" s="5">
        <f t="shared" si="5"/>
        <v>147.6</v>
      </c>
      <c r="G23" s="3">
        <v>0.12</v>
      </c>
      <c r="H23" s="6">
        <f t="shared" si="6"/>
        <v>118.08</v>
      </c>
      <c r="I23" s="5">
        <f t="shared" si="7"/>
        <v>118.08</v>
      </c>
      <c r="J23">
        <v>29.9</v>
      </c>
      <c r="K23">
        <f t="shared" si="8"/>
        <v>3.588</v>
      </c>
      <c r="L23" s="3">
        <v>0.7348</v>
      </c>
      <c r="M23" s="3">
        <v>0.03</v>
      </c>
      <c r="N23" s="8">
        <v>0.15</v>
      </c>
    </row>
    <row r="24" spans="1:14">
      <c r="A24" t="s">
        <v>50</v>
      </c>
      <c r="B24">
        <f t="shared" si="3"/>
        <v>4058.028</v>
      </c>
      <c r="C24">
        <v>1131</v>
      </c>
      <c r="D24">
        <v>839</v>
      </c>
      <c r="E24" s="5">
        <f t="shared" si="4"/>
        <v>33.93</v>
      </c>
      <c r="F24" s="5">
        <f t="shared" si="5"/>
        <v>169.65</v>
      </c>
      <c r="G24" s="3">
        <v>0.12</v>
      </c>
      <c r="H24" s="6">
        <f t="shared" si="6"/>
        <v>135.72</v>
      </c>
      <c r="I24" s="5">
        <f t="shared" si="7"/>
        <v>135.72</v>
      </c>
      <c r="J24">
        <v>29.9</v>
      </c>
      <c r="K24">
        <f t="shared" si="8"/>
        <v>3.588</v>
      </c>
      <c r="L24" s="3">
        <v>0.7418</v>
      </c>
      <c r="M24" s="3">
        <v>0.03</v>
      </c>
      <c r="N24" s="8">
        <v>0.15</v>
      </c>
    </row>
    <row r="25" spans="1:14">
      <c r="A25" t="s">
        <v>51</v>
      </c>
      <c r="B25">
        <f t="shared" si="3"/>
        <v>4180.02</v>
      </c>
      <c r="C25">
        <v>1165</v>
      </c>
      <c r="D25">
        <v>806</v>
      </c>
      <c r="E25" s="5">
        <f t="shared" si="4"/>
        <v>34.95</v>
      </c>
      <c r="F25" s="5">
        <f t="shared" si="5"/>
        <v>174.75</v>
      </c>
      <c r="G25" s="3">
        <v>0.12</v>
      </c>
      <c r="H25" s="6">
        <f t="shared" si="6"/>
        <v>139.8</v>
      </c>
      <c r="I25" s="5">
        <f t="shared" si="7"/>
        <v>139.8</v>
      </c>
      <c r="J25">
        <v>29.9</v>
      </c>
      <c r="K25">
        <f t="shared" si="8"/>
        <v>3.588</v>
      </c>
      <c r="L25" s="3">
        <v>0.6918</v>
      </c>
      <c r="M25" s="3">
        <v>0.03</v>
      </c>
      <c r="N25" s="8">
        <v>0.15</v>
      </c>
    </row>
    <row r="26" spans="1:14">
      <c r="A26" t="s">
        <v>52</v>
      </c>
      <c r="B26">
        <f t="shared" si="3"/>
        <v>4764.864</v>
      </c>
      <c r="C26">
        <v>1328</v>
      </c>
      <c r="D26">
        <v>882</v>
      </c>
      <c r="E26" s="5">
        <f t="shared" si="4"/>
        <v>39.84</v>
      </c>
      <c r="F26" s="5">
        <f t="shared" si="5"/>
        <v>199.2</v>
      </c>
      <c r="G26" s="3">
        <v>0.12</v>
      </c>
      <c r="H26" s="6">
        <f t="shared" si="6"/>
        <v>159.36</v>
      </c>
      <c r="I26" s="5">
        <f t="shared" si="7"/>
        <v>159.36</v>
      </c>
      <c r="J26">
        <v>29.9</v>
      </c>
      <c r="K26">
        <f t="shared" si="8"/>
        <v>3.588</v>
      </c>
      <c r="L26" s="3">
        <v>0.6642</v>
      </c>
      <c r="M26" s="3">
        <v>0.03</v>
      </c>
      <c r="N26" s="8">
        <v>0.15</v>
      </c>
    </row>
    <row r="27" spans="1:14">
      <c r="A27" t="s">
        <v>53</v>
      </c>
      <c r="B27">
        <f t="shared" si="3"/>
        <v>4764.864</v>
      </c>
      <c r="C27">
        <v>1328</v>
      </c>
      <c r="D27">
        <v>795</v>
      </c>
      <c r="E27" s="5">
        <f t="shared" si="4"/>
        <v>39.84</v>
      </c>
      <c r="F27" s="5">
        <f t="shared" si="5"/>
        <v>199.2</v>
      </c>
      <c r="G27" s="3">
        <v>0.12</v>
      </c>
      <c r="H27" s="6">
        <f t="shared" si="6"/>
        <v>159.36</v>
      </c>
      <c r="I27" s="5">
        <f t="shared" si="7"/>
        <v>159.36</v>
      </c>
      <c r="J27">
        <v>29.9</v>
      </c>
      <c r="K27">
        <f t="shared" si="8"/>
        <v>3.588</v>
      </c>
      <c r="L27" s="3">
        <v>0.5986</v>
      </c>
      <c r="M27" s="3">
        <v>0.03</v>
      </c>
      <c r="N27" s="8">
        <v>0.15</v>
      </c>
    </row>
    <row r="28" spans="1:14">
      <c r="A28" t="s">
        <v>54</v>
      </c>
      <c r="B28">
        <f t="shared" si="3"/>
        <v>4883.268</v>
      </c>
      <c r="C28">
        <v>1361</v>
      </c>
      <c r="D28">
        <v>719</v>
      </c>
      <c r="E28" s="5">
        <f t="shared" si="4"/>
        <v>40.83</v>
      </c>
      <c r="F28" s="5">
        <f t="shared" si="5"/>
        <v>204.15</v>
      </c>
      <c r="G28" s="3">
        <v>0.12</v>
      </c>
      <c r="H28" s="6">
        <f t="shared" si="6"/>
        <v>163.32</v>
      </c>
      <c r="I28" s="5">
        <f t="shared" si="7"/>
        <v>163.32</v>
      </c>
      <c r="J28">
        <v>29.9</v>
      </c>
      <c r="K28">
        <f t="shared" si="8"/>
        <v>3.588</v>
      </c>
      <c r="L28" s="3">
        <v>0.5283</v>
      </c>
      <c r="M28" s="3">
        <v>0.03</v>
      </c>
      <c r="N28" s="8">
        <v>0.15</v>
      </c>
    </row>
    <row r="29" spans="9:9">
      <c r="I29" s="5"/>
    </row>
  </sheetData>
  <mergeCells count="3">
    <mergeCell ref="G3:H3"/>
    <mergeCell ref="A1:I2"/>
    <mergeCell ref="G4:H8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67"/>
  <sheetViews>
    <sheetView workbookViewId="0">
      <selection activeCell="D33" sqref="D33"/>
    </sheetView>
  </sheetViews>
  <sheetFormatPr defaultColWidth="9" defaultRowHeight="18" customHeight="1"/>
  <cols>
    <col min="1" max="1" width="8.5" style="21" customWidth="1"/>
    <col min="2" max="3" width="9" style="21"/>
    <col min="4" max="4" width="13" style="21" customWidth="1"/>
    <col min="5" max="5" width="7.125" style="21" customWidth="1"/>
    <col min="6" max="6" width="7.875" style="21" customWidth="1"/>
    <col min="7" max="7" width="7.625" style="21" customWidth="1"/>
    <col min="8" max="8" width="7.875" style="21" customWidth="1"/>
    <col min="9" max="9" width="9" style="24"/>
    <col min="10" max="11" width="7.875" style="24" customWidth="1"/>
    <col min="12" max="12" width="7.125" style="25" customWidth="1"/>
    <col min="13" max="17" width="9.125" style="26" customWidth="1"/>
    <col min="18" max="18" width="7.625" style="21" customWidth="1"/>
    <col min="19" max="19" width="7.25" style="27" customWidth="1"/>
    <col min="20" max="20" width="7" style="24" customWidth="1"/>
    <col min="21" max="24" width="7" style="28" customWidth="1"/>
    <col min="25" max="25" width="7.25" style="21" customWidth="1"/>
    <col min="26" max="26" width="7.5" style="21" customWidth="1"/>
    <col min="27" max="27" width="7.875" style="21" customWidth="1"/>
    <col min="28" max="28" width="13.75" style="21"/>
    <col min="29" max="16384" width="9" style="21"/>
  </cols>
  <sheetData>
    <row r="1" s="21" customFormat="1" customHeight="1" spans="1:24">
      <c r="A1" s="29" t="s">
        <v>55</v>
      </c>
      <c r="B1" s="29"/>
      <c r="C1" s="29"/>
      <c r="D1" s="29"/>
      <c r="E1" s="29"/>
      <c r="F1" s="29"/>
      <c r="G1" s="29"/>
      <c r="H1" s="29"/>
      <c r="I1" s="29"/>
      <c r="J1" s="24"/>
      <c r="K1" s="24"/>
      <c r="L1" s="25"/>
      <c r="M1" s="26"/>
      <c r="N1" s="26"/>
      <c r="O1" s="26"/>
      <c r="P1" s="26"/>
      <c r="Q1" s="26"/>
      <c r="S1" s="27"/>
      <c r="T1" s="24"/>
      <c r="U1" s="28"/>
      <c r="V1" s="28"/>
      <c r="W1" s="28"/>
      <c r="X1" s="28"/>
    </row>
    <row r="2" s="21" customFormat="1" customHeight="1" spans="1:24">
      <c r="A2" s="29"/>
      <c r="B2" s="29"/>
      <c r="C2" s="29"/>
      <c r="D2" s="29"/>
      <c r="E2" s="29"/>
      <c r="F2" s="29"/>
      <c r="G2" s="29"/>
      <c r="H2" s="29"/>
      <c r="I2" s="29"/>
      <c r="J2" s="24"/>
      <c r="K2" s="24"/>
      <c r="L2" s="25"/>
      <c r="M2" s="26"/>
      <c r="N2" s="26"/>
      <c r="O2" s="26"/>
      <c r="P2" s="26"/>
      <c r="Q2" s="26"/>
      <c r="S2" s="27"/>
      <c r="T2" s="24"/>
      <c r="U2" s="28"/>
      <c r="V2" s="28"/>
      <c r="W2" s="28"/>
      <c r="X2" s="28"/>
    </row>
    <row r="3" s="21" customFormat="1" customHeight="1" spans="1:24">
      <c r="A3" s="30" t="s">
        <v>21</v>
      </c>
      <c r="B3" s="31" t="s">
        <v>22</v>
      </c>
      <c r="C3" s="31" t="s">
        <v>23</v>
      </c>
      <c r="D3" s="31" t="s">
        <v>24</v>
      </c>
      <c r="E3" s="30" t="s">
        <v>25</v>
      </c>
      <c r="F3" s="30" t="s">
        <v>26</v>
      </c>
      <c r="G3" s="32" t="s">
        <v>27</v>
      </c>
      <c r="H3" s="33"/>
      <c r="I3" s="30" t="s">
        <v>28</v>
      </c>
      <c r="J3" s="24"/>
      <c r="K3" s="24"/>
      <c r="L3" s="25"/>
      <c r="M3" s="26"/>
      <c r="N3" s="26"/>
      <c r="O3" s="26"/>
      <c r="P3" s="26"/>
      <c r="Q3" s="26"/>
      <c r="S3" s="27"/>
      <c r="T3" s="24"/>
      <c r="U3" s="28"/>
      <c r="V3" s="28"/>
      <c r="W3" s="28"/>
      <c r="X3" s="28"/>
    </row>
    <row r="4" s="21" customFormat="1" customHeight="1" spans="1:24">
      <c r="A4" s="30">
        <v>1832</v>
      </c>
      <c r="B4" s="30" t="s">
        <v>56</v>
      </c>
      <c r="C4" s="34">
        <f>4*5.7+49.9*0.055+3.8+3+0.02+0.4</f>
        <v>32.7645</v>
      </c>
      <c r="D4" s="35" t="s">
        <v>57</v>
      </c>
      <c r="E4" s="30">
        <f>F4*2</f>
        <v>93.8</v>
      </c>
      <c r="F4" s="30">
        <v>46.9</v>
      </c>
      <c r="G4" s="36"/>
      <c r="H4" s="37"/>
      <c r="I4" s="30">
        <f>F4-C4</f>
        <v>14.1355</v>
      </c>
      <c r="J4" s="24"/>
      <c r="K4" s="24"/>
      <c r="L4" s="25"/>
      <c r="M4" s="26"/>
      <c r="N4" s="26"/>
      <c r="O4" s="26"/>
      <c r="P4" s="26"/>
      <c r="Q4" s="63"/>
      <c r="S4" s="27"/>
      <c r="T4" s="24"/>
      <c r="U4" s="28"/>
      <c r="V4" s="28"/>
      <c r="W4" s="28"/>
      <c r="X4" s="28"/>
    </row>
    <row r="5" s="21" customFormat="1" customHeight="1"/>
    <row r="6" s="19" customFormat="1" customHeight="1" spans="1:27">
      <c r="A6" s="38" t="s">
        <v>58</v>
      </c>
      <c r="B6" s="39"/>
      <c r="C6" s="39"/>
      <c r="D6" s="39"/>
      <c r="E6" s="39" t="s">
        <v>59</v>
      </c>
      <c r="F6" s="39"/>
      <c r="G6" s="39"/>
      <c r="H6" s="39"/>
      <c r="I6" s="39"/>
      <c r="J6" s="39"/>
      <c r="K6" s="39"/>
      <c r="L6" s="39"/>
      <c r="M6" s="51" t="s">
        <v>60</v>
      </c>
      <c r="N6" s="51"/>
      <c r="O6" s="51"/>
      <c r="P6" s="51"/>
      <c r="Q6" s="51"/>
      <c r="R6" s="65" t="s">
        <v>61</v>
      </c>
      <c r="S6" s="65"/>
      <c r="T6" s="65"/>
      <c r="U6" s="65"/>
      <c r="V6" s="65"/>
      <c r="W6" s="65"/>
      <c r="X6" s="65"/>
      <c r="Y6" s="65"/>
      <c r="Z6" s="75" t="s">
        <v>62</v>
      </c>
      <c r="AA6" s="75"/>
    </row>
    <row r="7" s="19" customFormat="1" customHeight="1" spans="1:27">
      <c r="A7" s="40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51"/>
      <c r="N7" s="51"/>
      <c r="O7" s="51"/>
      <c r="P7" s="51"/>
      <c r="Q7" s="51"/>
      <c r="R7" s="65"/>
      <c r="S7" s="65"/>
      <c r="T7" s="65"/>
      <c r="U7" s="65"/>
      <c r="V7" s="65"/>
      <c r="W7" s="65"/>
      <c r="X7" s="65"/>
      <c r="Y7" s="65"/>
      <c r="Z7" s="75"/>
      <c r="AA7" s="75"/>
    </row>
    <row r="8" s="22" customFormat="1" customHeight="1" spans="1:27">
      <c r="A8" s="41" t="s">
        <v>36</v>
      </c>
      <c r="B8" s="42" t="s">
        <v>63</v>
      </c>
      <c r="C8" s="42"/>
      <c r="D8" s="42"/>
      <c r="E8" s="42" t="s">
        <v>64</v>
      </c>
      <c r="F8" s="42" t="s">
        <v>65</v>
      </c>
      <c r="G8" s="42" t="s">
        <v>66</v>
      </c>
      <c r="H8" s="42" t="s">
        <v>67</v>
      </c>
      <c r="I8" s="52" t="s">
        <v>68</v>
      </c>
      <c r="J8" s="52" t="s">
        <v>69</v>
      </c>
      <c r="K8" s="52" t="s">
        <v>70</v>
      </c>
      <c r="L8" s="53" t="s">
        <v>71</v>
      </c>
      <c r="M8" s="54" t="s">
        <v>72</v>
      </c>
      <c r="N8" s="54" t="s">
        <v>73</v>
      </c>
      <c r="O8" s="55" t="s">
        <v>74</v>
      </c>
      <c r="P8" s="54" t="s">
        <v>75</v>
      </c>
      <c r="Q8" s="54" t="s">
        <v>76</v>
      </c>
      <c r="R8" s="66" t="s">
        <v>77</v>
      </c>
      <c r="S8" s="66" t="s">
        <v>78</v>
      </c>
      <c r="T8" s="67" t="s">
        <v>79</v>
      </c>
      <c r="U8" s="67" t="s">
        <v>80</v>
      </c>
      <c r="V8" s="67" t="s">
        <v>81</v>
      </c>
      <c r="W8" s="67" t="s">
        <v>82</v>
      </c>
      <c r="X8" s="67" t="s">
        <v>83</v>
      </c>
      <c r="Y8" s="66" t="s">
        <v>84</v>
      </c>
      <c r="Z8" s="76" t="s">
        <v>85</v>
      </c>
      <c r="AA8" s="76" t="s">
        <v>86</v>
      </c>
    </row>
    <row r="9" s="23" customFormat="1" customHeight="1" spans="1:27">
      <c r="A9" s="43"/>
      <c r="B9" s="42"/>
      <c r="C9" s="42"/>
      <c r="D9" s="42"/>
      <c r="E9" s="35"/>
      <c r="F9" s="35"/>
      <c r="G9" s="35"/>
      <c r="H9" s="35"/>
      <c r="I9" s="56"/>
      <c r="J9" s="56"/>
      <c r="K9" s="56"/>
      <c r="L9" s="57"/>
      <c r="M9" s="54"/>
      <c r="N9" s="54"/>
      <c r="O9" s="58"/>
      <c r="P9" s="54"/>
      <c r="Q9" s="54"/>
      <c r="R9" s="68"/>
      <c r="S9" s="66"/>
      <c r="T9" s="69"/>
      <c r="U9" s="67"/>
      <c r="V9" s="67"/>
      <c r="W9" s="67"/>
      <c r="X9" s="67"/>
      <c r="Y9" s="68"/>
      <c r="Z9" s="77"/>
      <c r="AA9" s="77"/>
    </row>
    <row r="10" s="19" customFormat="1" customHeight="1" spans="1:27">
      <c r="A10" s="44">
        <v>43537</v>
      </c>
      <c r="B10" s="36"/>
      <c r="C10" s="45"/>
      <c r="D10" s="37"/>
      <c r="E10" s="30">
        <v>2500</v>
      </c>
      <c r="F10" s="30">
        <f t="shared" ref="F10:F28" si="0">E10</f>
        <v>2500</v>
      </c>
      <c r="G10" s="46">
        <v>0.04</v>
      </c>
      <c r="H10" s="30">
        <v>2.5</v>
      </c>
      <c r="I10" s="59">
        <f t="shared" ref="I10:I28" si="1">E10/H10</f>
        <v>1000</v>
      </c>
      <c r="J10" s="59">
        <f t="shared" ref="J10:J28" si="2">I10*G10</f>
        <v>40</v>
      </c>
      <c r="K10" s="59">
        <f t="shared" ref="K10:K28" si="3">J10*59.9*0.9</f>
        <v>2156.4</v>
      </c>
      <c r="L10" s="60">
        <f t="shared" ref="L10:L28" si="4">J10*14</f>
        <v>560</v>
      </c>
      <c r="M10" s="61">
        <v>10690</v>
      </c>
      <c r="N10" s="61">
        <v>1189.68</v>
      </c>
      <c r="O10" s="61">
        <f t="shared" ref="O10:O28" si="5">N10/59.9</f>
        <v>19.861101836394</v>
      </c>
      <c r="P10" s="61">
        <f t="shared" ref="P10:P28" si="6">O10/5%</f>
        <v>397.22203672788</v>
      </c>
      <c r="Q10" s="70">
        <f t="shared" ref="Q10:Q28" si="7">P10/M10</f>
        <v>0.0371582822009242</v>
      </c>
      <c r="R10" s="71">
        <v>1500</v>
      </c>
      <c r="S10" s="72">
        <v>0.07</v>
      </c>
      <c r="T10" s="73">
        <f t="shared" ref="T10:T28" si="8">R10*S10</f>
        <v>105</v>
      </c>
      <c r="U10" s="72">
        <v>0.06</v>
      </c>
      <c r="V10" s="73">
        <f t="shared" ref="V10:V28" si="9">R10*U10</f>
        <v>90</v>
      </c>
      <c r="W10" s="73">
        <f t="shared" ref="W10:W28" si="10">T10-V10</f>
        <v>15</v>
      </c>
      <c r="X10" s="73">
        <f t="shared" ref="X10:X28" si="11">(11+3+59.9*0.055+3.5+0.4+0.02)*W10</f>
        <v>318.2175</v>
      </c>
      <c r="Y10" s="71">
        <f t="shared" ref="Y10:Y28" si="12">V10*15</f>
        <v>1350</v>
      </c>
      <c r="Z10" s="78">
        <f t="shared" ref="Z10:Z28" si="13">L10+Y10</f>
        <v>1910</v>
      </c>
      <c r="AA10" s="78">
        <f t="shared" ref="AA10:AA28" si="14">Z10-F10-X10</f>
        <v>-908.2175</v>
      </c>
    </row>
    <row r="11" s="19" customFormat="1" customHeight="1" spans="1:27">
      <c r="A11" s="44">
        <v>43538</v>
      </c>
      <c r="B11" s="41"/>
      <c r="C11" s="14"/>
      <c r="D11" s="47"/>
      <c r="E11" s="30">
        <f t="shared" ref="E11:E28" si="15">E10+2500</f>
        <v>5000</v>
      </c>
      <c r="F11" s="30">
        <f t="shared" si="0"/>
        <v>5000</v>
      </c>
      <c r="G11" s="46">
        <v>0.04</v>
      </c>
      <c r="H11" s="30">
        <v>2.5</v>
      </c>
      <c r="I11" s="59">
        <f t="shared" si="1"/>
        <v>2000</v>
      </c>
      <c r="J11" s="59">
        <f t="shared" si="2"/>
        <v>80</v>
      </c>
      <c r="K11" s="59">
        <f t="shared" si="3"/>
        <v>4312.8</v>
      </c>
      <c r="L11" s="60">
        <f t="shared" si="4"/>
        <v>1120</v>
      </c>
      <c r="M11" s="61">
        <v>10690</v>
      </c>
      <c r="N11" s="61">
        <v>1189.68</v>
      </c>
      <c r="O11" s="61">
        <f t="shared" si="5"/>
        <v>19.861101836394</v>
      </c>
      <c r="P11" s="61">
        <f t="shared" si="6"/>
        <v>397.22203672788</v>
      </c>
      <c r="Q11" s="70">
        <f t="shared" si="7"/>
        <v>0.0371582822009242</v>
      </c>
      <c r="R11" s="71">
        <f t="shared" ref="R11:R28" si="16">R10+400</f>
        <v>1900</v>
      </c>
      <c r="S11" s="72">
        <v>0.07</v>
      </c>
      <c r="T11" s="73">
        <f t="shared" si="8"/>
        <v>133</v>
      </c>
      <c r="U11" s="72">
        <v>0.06</v>
      </c>
      <c r="V11" s="73">
        <f t="shared" si="9"/>
        <v>114</v>
      </c>
      <c r="W11" s="73">
        <f t="shared" si="10"/>
        <v>19</v>
      </c>
      <c r="X11" s="73">
        <f t="shared" si="11"/>
        <v>403.0755</v>
      </c>
      <c r="Y11" s="71">
        <f t="shared" si="12"/>
        <v>1710</v>
      </c>
      <c r="Z11" s="78">
        <f t="shared" si="13"/>
        <v>2830</v>
      </c>
      <c r="AA11" s="78">
        <f t="shared" si="14"/>
        <v>-2573.0755</v>
      </c>
    </row>
    <row r="12" s="19" customFormat="1" customHeight="1" spans="1:27">
      <c r="A12" s="44">
        <v>43539</v>
      </c>
      <c r="B12" s="41"/>
      <c r="C12" s="14"/>
      <c r="D12" s="47"/>
      <c r="E12" s="30">
        <f t="shared" si="15"/>
        <v>7500</v>
      </c>
      <c r="F12" s="30">
        <f t="shared" si="0"/>
        <v>7500</v>
      </c>
      <c r="G12" s="46">
        <v>0.04</v>
      </c>
      <c r="H12" s="30">
        <v>1.8</v>
      </c>
      <c r="I12" s="59">
        <f t="shared" si="1"/>
        <v>4166.66666666667</v>
      </c>
      <c r="J12" s="59">
        <f t="shared" si="2"/>
        <v>166.666666666667</v>
      </c>
      <c r="K12" s="59">
        <f t="shared" si="3"/>
        <v>8985</v>
      </c>
      <c r="L12" s="60">
        <f t="shared" si="4"/>
        <v>2333.33333333333</v>
      </c>
      <c r="M12" s="61">
        <v>10690</v>
      </c>
      <c r="N12" s="61">
        <v>1189.68</v>
      </c>
      <c r="O12" s="61">
        <f t="shared" si="5"/>
        <v>19.861101836394</v>
      </c>
      <c r="P12" s="61">
        <f t="shared" si="6"/>
        <v>397.22203672788</v>
      </c>
      <c r="Q12" s="70">
        <f t="shared" si="7"/>
        <v>0.0371582822009242</v>
      </c>
      <c r="R12" s="71">
        <f t="shared" si="16"/>
        <v>2300</v>
      </c>
      <c r="S12" s="72">
        <v>0.07</v>
      </c>
      <c r="T12" s="73">
        <f t="shared" si="8"/>
        <v>161</v>
      </c>
      <c r="U12" s="72">
        <v>0.06</v>
      </c>
      <c r="V12" s="73">
        <f t="shared" si="9"/>
        <v>138</v>
      </c>
      <c r="W12" s="73">
        <f t="shared" si="10"/>
        <v>23</v>
      </c>
      <c r="X12" s="73">
        <f t="shared" si="11"/>
        <v>487.933500000001</v>
      </c>
      <c r="Y12" s="71">
        <f t="shared" si="12"/>
        <v>2070</v>
      </c>
      <c r="Z12" s="78">
        <f t="shared" si="13"/>
        <v>4403.33333333333</v>
      </c>
      <c r="AA12" s="78">
        <f t="shared" si="14"/>
        <v>-3584.60016666667</v>
      </c>
    </row>
    <row r="13" s="19" customFormat="1" customHeight="1" spans="1:27">
      <c r="A13" s="44">
        <v>43540</v>
      </c>
      <c r="B13" s="41"/>
      <c r="C13" s="14"/>
      <c r="D13" s="47"/>
      <c r="E13" s="30">
        <f t="shared" si="15"/>
        <v>10000</v>
      </c>
      <c r="F13" s="30">
        <f t="shared" si="0"/>
        <v>10000</v>
      </c>
      <c r="G13" s="46">
        <v>0.04</v>
      </c>
      <c r="H13" s="30">
        <v>1.8</v>
      </c>
      <c r="I13" s="59">
        <f t="shared" si="1"/>
        <v>5555.55555555556</v>
      </c>
      <c r="J13" s="59">
        <f t="shared" si="2"/>
        <v>222.222222222222</v>
      </c>
      <c r="K13" s="59">
        <f t="shared" si="3"/>
        <v>11980</v>
      </c>
      <c r="L13" s="60">
        <f t="shared" si="4"/>
        <v>3111.11111111111</v>
      </c>
      <c r="M13" s="61">
        <v>10690</v>
      </c>
      <c r="N13" s="61">
        <v>1189.68</v>
      </c>
      <c r="O13" s="61">
        <f t="shared" si="5"/>
        <v>19.861101836394</v>
      </c>
      <c r="P13" s="61">
        <f t="shared" si="6"/>
        <v>397.22203672788</v>
      </c>
      <c r="Q13" s="70">
        <f t="shared" si="7"/>
        <v>0.0371582822009242</v>
      </c>
      <c r="R13" s="71">
        <f t="shared" si="16"/>
        <v>2700</v>
      </c>
      <c r="S13" s="72">
        <v>0.07</v>
      </c>
      <c r="T13" s="73">
        <f t="shared" si="8"/>
        <v>189</v>
      </c>
      <c r="U13" s="72">
        <v>0.06</v>
      </c>
      <c r="V13" s="73">
        <f t="shared" si="9"/>
        <v>162</v>
      </c>
      <c r="W13" s="73">
        <f t="shared" si="10"/>
        <v>27</v>
      </c>
      <c r="X13" s="73">
        <f t="shared" si="11"/>
        <v>572.7915</v>
      </c>
      <c r="Y13" s="71">
        <f t="shared" si="12"/>
        <v>2430</v>
      </c>
      <c r="Z13" s="78">
        <f t="shared" si="13"/>
        <v>5541.11111111111</v>
      </c>
      <c r="AA13" s="78">
        <f t="shared" si="14"/>
        <v>-5031.68038888889</v>
      </c>
    </row>
    <row r="14" s="19" customFormat="1" customHeight="1" spans="1:27">
      <c r="A14" s="44">
        <v>43541</v>
      </c>
      <c r="B14" s="41"/>
      <c r="C14" s="14"/>
      <c r="D14" s="47"/>
      <c r="E14" s="30">
        <f t="shared" si="15"/>
        <v>12500</v>
      </c>
      <c r="F14" s="30">
        <f t="shared" si="0"/>
        <v>12500</v>
      </c>
      <c r="G14" s="46">
        <v>0.04</v>
      </c>
      <c r="H14" s="30">
        <v>1.8</v>
      </c>
      <c r="I14" s="59">
        <f t="shared" si="1"/>
        <v>6944.44444444444</v>
      </c>
      <c r="J14" s="59">
        <f t="shared" si="2"/>
        <v>277.777777777778</v>
      </c>
      <c r="K14" s="59">
        <f t="shared" si="3"/>
        <v>14975</v>
      </c>
      <c r="L14" s="60">
        <f t="shared" si="4"/>
        <v>3888.88888888889</v>
      </c>
      <c r="M14" s="61">
        <v>10690</v>
      </c>
      <c r="N14" s="61">
        <v>1189.68</v>
      </c>
      <c r="O14" s="61">
        <f t="shared" si="5"/>
        <v>19.861101836394</v>
      </c>
      <c r="P14" s="61">
        <f t="shared" si="6"/>
        <v>397.22203672788</v>
      </c>
      <c r="Q14" s="70">
        <f t="shared" si="7"/>
        <v>0.0371582822009242</v>
      </c>
      <c r="R14" s="71">
        <f t="shared" si="16"/>
        <v>3100</v>
      </c>
      <c r="S14" s="72">
        <v>0.07</v>
      </c>
      <c r="T14" s="73">
        <f t="shared" si="8"/>
        <v>217</v>
      </c>
      <c r="U14" s="72">
        <v>0.06</v>
      </c>
      <c r="V14" s="73">
        <f t="shared" si="9"/>
        <v>186</v>
      </c>
      <c r="W14" s="73">
        <f t="shared" si="10"/>
        <v>31</v>
      </c>
      <c r="X14" s="73">
        <f t="shared" si="11"/>
        <v>657.649500000001</v>
      </c>
      <c r="Y14" s="71">
        <f t="shared" si="12"/>
        <v>2790</v>
      </c>
      <c r="Z14" s="78">
        <f t="shared" si="13"/>
        <v>6678.88888888889</v>
      </c>
      <c r="AA14" s="78">
        <f t="shared" si="14"/>
        <v>-6478.76061111111</v>
      </c>
    </row>
    <row r="15" s="19" customFormat="1" customHeight="1" spans="1:27">
      <c r="A15" s="44">
        <v>43542</v>
      </c>
      <c r="B15" s="41"/>
      <c r="C15" s="14"/>
      <c r="D15" s="47"/>
      <c r="E15" s="30">
        <f t="shared" si="15"/>
        <v>15000</v>
      </c>
      <c r="F15" s="30">
        <f t="shared" si="0"/>
        <v>15000</v>
      </c>
      <c r="G15" s="46">
        <v>0.04</v>
      </c>
      <c r="H15" s="30">
        <v>1.8</v>
      </c>
      <c r="I15" s="59">
        <f t="shared" si="1"/>
        <v>8333.33333333333</v>
      </c>
      <c r="J15" s="59">
        <f t="shared" si="2"/>
        <v>333.333333333333</v>
      </c>
      <c r="K15" s="59">
        <f t="shared" si="3"/>
        <v>17970</v>
      </c>
      <c r="L15" s="60">
        <f t="shared" si="4"/>
        <v>4666.66666666667</v>
      </c>
      <c r="M15" s="61">
        <v>10690</v>
      </c>
      <c r="N15" s="61">
        <v>1189.68</v>
      </c>
      <c r="O15" s="61">
        <f t="shared" si="5"/>
        <v>19.861101836394</v>
      </c>
      <c r="P15" s="61">
        <f t="shared" si="6"/>
        <v>397.22203672788</v>
      </c>
      <c r="Q15" s="70">
        <f t="shared" si="7"/>
        <v>0.0371582822009242</v>
      </c>
      <c r="R15" s="71">
        <f t="shared" si="16"/>
        <v>3500</v>
      </c>
      <c r="S15" s="72">
        <v>0.07</v>
      </c>
      <c r="T15" s="73">
        <f t="shared" si="8"/>
        <v>245</v>
      </c>
      <c r="U15" s="72">
        <v>0.06</v>
      </c>
      <c r="V15" s="73">
        <f t="shared" si="9"/>
        <v>210</v>
      </c>
      <c r="W15" s="73">
        <f t="shared" si="10"/>
        <v>35</v>
      </c>
      <c r="X15" s="73">
        <f t="shared" si="11"/>
        <v>742.507500000001</v>
      </c>
      <c r="Y15" s="71">
        <f t="shared" si="12"/>
        <v>3150</v>
      </c>
      <c r="Z15" s="78">
        <f t="shared" si="13"/>
        <v>7816.66666666667</v>
      </c>
      <c r="AA15" s="78">
        <f t="shared" si="14"/>
        <v>-7925.84083333333</v>
      </c>
    </row>
    <row r="16" s="19" customFormat="1" customHeight="1" spans="1:27">
      <c r="A16" s="44">
        <v>43543</v>
      </c>
      <c r="B16" s="41"/>
      <c r="C16" s="14"/>
      <c r="D16" s="47"/>
      <c r="E16" s="30">
        <f t="shared" si="15"/>
        <v>17500</v>
      </c>
      <c r="F16" s="30">
        <f t="shared" si="0"/>
        <v>17500</v>
      </c>
      <c r="G16" s="46">
        <v>0.04</v>
      </c>
      <c r="H16" s="30">
        <v>1.8</v>
      </c>
      <c r="I16" s="59">
        <f t="shared" si="1"/>
        <v>9722.22222222222</v>
      </c>
      <c r="J16" s="59">
        <f t="shared" si="2"/>
        <v>388.888888888889</v>
      </c>
      <c r="K16" s="59">
        <f t="shared" si="3"/>
        <v>20965</v>
      </c>
      <c r="L16" s="60">
        <f t="shared" si="4"/>
        <v>5444.44444444445</v>
      </c>
      <c r="M16" s="61">
        <v>10690</v>
      </c>
      <c r="N16" s="61">
        <v>1189.68</v>
      </c>
      <c r="O16" s="61">
        <f t="shared" si="5"/>
        <v>19.861101836394</v>
      </c>
      <c r="P16" s="61">
        <f t="shared" si="6"/>
        <v>397.22203672788</v>
      </c>
      <c r="Q16" s="70">
        <f t="shared" si="7"/>
        <v>0.0371582822009242</v>
      </c>
      <c r="R16" s="71">
        <f t="shared" si="16"/>
        <v>3900</v>
      </c>
      <c r="S16" s="72">
        <v>0.07</v>
      </c>
      <c r="T16" s="73">
        <f t="shared" si="8"/>
        <v>273</v>
      </c>
      <c r="U16" s="72">
        <v>0.06</v>
      </c>
      <c r="V16" s="73">
        <f t="shared" si="9"/>
        <v>234</v>
      </c>
      <c r="W16" s="73">
        <f t="shared" si="10"/>
        <v>39</v>
      </c>
      <c r="X16" s="73">
        <f t="shared" si="11"/>
        <v>827.3655</v>
      </c>
      <c r="Y16" s="71">
        <f t="shared" si="12"/>
        <v>3510</v>
      </c>
      <c r="Z16" s="78">
        <f t="shared" si="13"/>
        <v>8954.44444444445</v>
      </c>
      <c r="AA16" s="78">
        <f t="shared" si="14"/>
        <v>-9372.92105555555</v>
      </c>
    </row>
    <row r="17" s="19" customFormat="1" customHeight="1" spans="1:27">
      <c r="A17" s="44">
        <v>43544</v>
      </c>
      <c r="B17" s="41"/>
      <c r="C17" s="14"/>
      <c r="D17" s="47"/>
      <c r="E17" s="30">
        <f t="shared" si="15"/>
        <v>20000</v>
      </c>
      <c r="F17" s="30">
        <f t="shared" si="0"/>
        <v>20000</v>
      </c>
      <c r="G17" s="46">
        <v>0.04</v>
      </c>
      <c r="H17" s="30">
        <v>1.8</v>
      </c>
      <c r="I17" s="59">
        <f t="shared" si="1"/>
        <v>11111.1111111111</v>
      </c>
      <c r="J17" s="59">
        <f t="shared" si="2"/>
        <v>444.444444444444</v>
      </c>
      <c r="K17" s="59">
        <f t="shared" si="3"/>
        <v>23960</v>
      </c>
      <c r="L17" s="60">
        <f t="shared" si="4"/>
        <v>6222.22222222222</v>
      </c>
      <c r="M17" s="61">
        <v>10690</v>
      </c>
      <c r="N17" s="61">
        <v>1189.68</v>
      </c>
      <c r="O17" s="61">
        <f t="shared" si="5"/>
        <v>19.861101836394</v>
      </c>
      <c r="P17" s="61">
        <f t="shared" si="6"/>
        <v>397.22203672788</v>
      </c>
      <c r="Q17" s="70">
        <f t="shared" si="7"/>
        <v>0.0371582822009242</v>
      </c>
      <c r="R17" s="71">
        <f t="shared" si="16"/>
        <v>4300</v>
      </c>
      <c r="S17" s="72">
        <v>0.07</v>
      </c>
      <c r="T17" s="73">
        <f t="shared" si="8"/>
        <v>301</v>
      </c>
      <c r="U17" s="72">
        <v>0.06</v>
      </c>
      <c r="V17" s="73">
        <f t="shared" si="9"/>
        <v>258</v>
      </c>
      <c r="W17" s="73">
        <f t="shared" si="10"/>
        <v>43.0000000000001</v>
      </c>
      <c r="X17" s="73">
        <f t="shared" si="11"/>
        <v>912.223500000001</v>
      </c>
      <c r="Y17" s="71">
        <f t="shared" si="12"/>
        <v>3870</v>
      </c>
      <c r="Z17" s="78">
        <f t="shared" si="13"/>
        <v>10092.2222222222</v>
      </c>
      <c r="AA17" s="78">
        <f t="shared" si="14"/>
        <v>-10820.0012777778</v>
      </c>
    </row>
    <row r="18" s="19" customFormat="1" customHeight="1" spans="1:27">
      <c r="A18" s="44">
        <v>43545</v>
      </c>
      <c r="B18" s="41"/>
      <c r="C18" s="14"/>
      <c r="D18" s="47"/>
      <c r="E18" s="30">
        <f t="shared" si="15"/>
        <v>22500</v>
      </c>
      <c r="F18" s="30">
        <f t="shared" si="0"/>
        <v>22500</v>
      </c>
      <c r="G18" s="46">
        <v>0.04</v>
      </c>
      <c r="H18" s="30">
        <v>1.8</v>
      </c>
      <c r="I18" s="59">
        <f t="shared" si="1"/>
        <v>12500</v>
      </c>
      <c r="J18" s="59">
        <f t="shared" si="2"/>
        <v>500</v>
      </c>
      <c r="K18" s="59">
        <f t="shared" si="3"/>
        <v>26955</v>
      </c>
      <c r="L18" s="60">
        <f t="shared" si="4"/>
        <v>7000</v>
      </c>
      <c r="M18" s="61">
        <v>10690</v>
      </c>
      <c r="N18" s="61">
        <v>1189.68</v>
      </c>
      <c r="O18" s="61">
        <f t="shared" si="5"/>
        <v>19.861101836394</v>
      </c>
      <c r="P18" s="61">
        <f t="shared" si="6"/>
        <v>397.22203672788</v>
      </c>
      <c r="Q18" s="70">
        <f t="shared" si="7"/>
        <v>0.0371582822009242</v>
      </c>
      <c r="R18" s="71">
        <f t="shared" si="16"/>
        <v>4700</v>
      </c>
      <c r="S18" s="72">
        <v>0.07</v>
      </c>
      <c r="T18" s="73">
        <f t="shared" si="8"/>
        <v>329</v>
      </c>
      <c r="U18" s="72">
        <v>0.06</v>
      </c>
      <c r="V18" s="73">
        <f t="shared" si="9"/>
        <v>282</v>
      </c>
      <c r="W18" s="73">
        <f t="shared" si="10"/>
        <v>47.0000000000001</v>
      </c>
      <c r="X18" s="73">
        <f t="shared" si="11"/>
        <v>997.081500000001</v>
      </c>
      <c r="Y18" s="71">
        <f t="shared" si="12"/>
        <v>4230</v>
      </c>
      <c r="Z18" s="78">
        <f t="shared" si="13"/>
        <v>11230</v>
      </c>
      <c r="AA18" s="78">
        <f t="shared" si="14"/>
        <v>-12267.0815</v>
      </c>
    </row>
    <row r="19" s="19" customFormat="1" customHeight="1" spans="1:27">
      <c r="A19" s="44">
        <v>43546</v>
      </c>
      <c r="B19" s="41"/>
      <c r="C19" s="14"/>
      <c r="D19" s="47"/>
      <c r="E19" s="30">
        <f t="shared" si="15"/>
        <v>25000</v>
      </c>
      <c r="F19" s="30">
        <f t="shared" si="0"/>
        <v>25000</v>
      </c>
      <c r="G19" s="46">
        <v>0.04</v>
      </c>
      <c r="H19" s="30">
        <v>1.8</v>
      </c>
      <c r="I19" s="59">
        <f t="shared" si="1"/>
        <v>13888.8888888889</v>
      </c>
      <c r="J19" s="59">
        <f t="shared" si="2"/>
        <v>555.555555555556</v>
      </c>
      <c r="K19" s="59">
        <f t="shared" si="3"/>
        <v>29950</v>
      </c>
      <c r="L19" s="60">
        <f t="shared" si="4"/>
        <v>7777.77777777778</v>
      </c>
      <c r="M19" s="61">
        <v>10690</v>
      </c>
      <c r="N19" s="61">
        <v>1189.68</v>
      </c>
      <c r="O19" s="61">
        <f t="shared" si="5"/>
        <v>19.861101836394</v>
      </c>
      <c r="P19" s="61">
        <f t="shared" si="6"/>
        <v>397.22203672788</v>
      </c>
      <c r="Q19" s="70">
        <f t="shared" si="7"/>
        <v>0.0371582822009242</v>
      </c>
      <c r="R19" s="71">
        <f t="shared" si="16"/>
        <v>5100</v>
      </c>
      <c r="S19" s="72">
        <v>0.07</v>
      </c>
      <c r="T19" s="73">
        <f t="shared" si="8"/>
        <v>357</v>
      </c>
      <c r="U19" s="72">
        <v>0.06</v>
      </c>
      <c r="V19" s="73">
        <f t="shared" si="9"/>
        <v>306</v>
      </c>
      <c r="W19" s="73">
        <f t="shared" si="10"/>
        <v>51.0000000000001</v>
      </c>
      <c r="X19" s="73">
        <f t="shared" si="11"/>
        <v>1081.9395</v>
      </c>
      <c r="Y19" s="71">
        <f t="shared" si="12"/>
        <v>4590</v>
      </c>
      <c r="Z19" s="78">
        <f t="shared" si="13"/>
        <v>12367.7777777778</v>
      </c>
      <c r="AA19" s="78">
        <f t="shared" si="14"/>
        <v>-13714.1617222222</v>
      </c>
    </row>
    <row r="20" s="19" customFormat="1" customHeight="1" spans="1:27">
      <c r="A20" s="44">
        <v>43547</v>
      </c>
      <c r="B20" s="41"/>
      <c r="C20" s="14"/>
      <c r="D20" s="47"/>
      <c r="E20" s="30">
        <f t="shared" si="15"/>
        <v>27500</v>
      </c>
      <c r="F20" s="30">
        <f t="shared" si="0"/>
        <v>27500</v>
      </c>
      <c r="G20" s="46">
        <v>0.04</v>
      </c>
      <c r="H20" s="30">
        <v>1.8</v>
      </c>
      <c r="I20" s="59">
        <f t="shared" si="1"/>
        <v>15277.7777777778</v>
      </c>
      <c r="J20" s="59">
        <f t="shared" si="2"/>
        <v>611.111111111111</v>
      </c>
      <c r="K20" s="59">
        <f t="shared" si="3"/>
        <v>32945</v>
      </c>
      <c r="L20" s="60">
        <f t="shared" si="4"/>
        <v>8555.55555555555</v>
      </c>
      <c r="M20" s="61">
        <v>10690</v>
      </c>
      <c r="N20" s="61">
        <v>1189.68</v>
      </c>
      <c r="O20" s="61">
        <f t="shared" si="5"/>
        <v>19.861101836394</v>
      </c>
      <c r="P20" s="61">
        <f t="shared" si="6"/>
        <v>397.22203672788</v>
      </c>
      <c r="Q20" s="70">
        <f t="shared" si="7"/>
        <v>0.0371582822009242</v>
      </c>
      <c r="R20" s="71">
        <f t="shared" si="16"/>
        <v>5500</v>
      </c>
      <c r="S20" s="72">
        <v>0.07</v>
      </c>
      <c r="T20" s="73">
        <f t="shared" si="8"/>
        <v>385</v>
      </c>
      <c r="U20" s="72">
        <v>0.06</v>
      </c>
      <c r="V20" s="73">
        <f t="shared" si="9"/>
        <v>330</v>
      </c>
      <c r="W20" s="73">
        <f t="shared" si="10"/>
        <v>55.0000000000001</v>
      </c>
      <c r="X20" s="73">
        <f t="shared" si="11"/>
        <v>1166.7975</v>
      </c>
      <c r="Y20" s="71">
        <f t="shared" si="12"/>
        <v>4950</v>
      </c>
      <c r="Z20" s="78">
        <f t="shared" si="13"/>
        <v>13505.5555555556</v>
      </c>
      <c r="AA20" s="78">
        <f t="shared" si="14"/>
        <v>-15161.2419444444</v>
      </c>
    </row>
    <row r="21" s="19" customFormat="1" customHeight="1" spans="1:27">
      <c r="A21" s="44">
        <v>43548</v>
      </c>
      <c r="B21" s="41"/>
      <c r="C21" s="14"/>
      <c r="D21" s="47"/>
      <c r="E21" s="30">
        <f t="shared" si="15"/>
        <v>30000</v>
      </c>
      <c r="F21" s="30">
        <f t="shared" si="0"/>
        <v>30000</v>
      </c>
      <c r="G21" s="46">
        <v>0.04</v>
      </c>
      <c r="H21" s="30">
        <v>1.8</v>
      </c>
      <c r="I21" s="59">
        <f t="shared" si="1"/>
        <v>16666.6666666667</v>
      </c>
      <c r="J21" s="59">
        <f t="shared" si="2"/>
        <v>666.666666666667</v>
      </c>
      <c r="K21" s="59">
        <f t="shared" si="3"/>
        <v>35940</v>
      </c>
      <c r="L21" s="60">
        <f t="shared" si="4"/>
        <v>9333.33333333333</v>
      </c>
      <c r="M21" s="61">
        <v>10690</v>
      </c>
      <c r="N21" s="61">
        <v>1189.68</v>
      </c>
      <c r="O21" s="61">
        <f t="shared" si="5"/>
        <v>19.861101836394</v>
      </c>
      <c r="P21" s="61">
        <f t="shared" si="6"/>
        <v>397.22203672788</v>
      </c>
      <c r="Q21" s="70">
        <f t="shared" si="7"/>
        <v>0.0371582822009242</v>
      </c>
      <c r="R21" s="71">
        <f t="shared" si="16"/>
        <v>5900</v>
      </c>
      <c r="S21" s="72">
        <v>0.07</v>
      </c>
      <c r="T21" s="73">
        <f t="shared" si="8"/>
        <v>413</v>
      </c>
      <c r="U21" s="72">
        <v>0.06</v>
      </c>
      <c r="V21" s="73">
        <f t="shared" si="9"/>
        <v>354</v>
      </c>
      <c r="W21" s="73">
        <f t="shared" si="10"/>
        <v>59.0000000000001</v>
      </c>
      <c r="X21" s="73">
        <f t="shared" si="11"/>
        <v>1251.6555</v>
      </c>
      <c r="Y21" s="71">
        <f t="shared" si="12"/>
        <v>5310</v>
      </c>
      <c r="Z21" s="78">
        <f t="shared" si="13"/>
        <v>14643.3333333333</v>
      </c>
      <c r="AA21" s="78">
        <f t="shared" si="14"/>
        <v>-16608.3221666667</v>
      </c>
    </row>
    <row r="22" s="19" customFormat="1" customHeight="1" spans="1:27">
      <c r="A22" s="44">
        <v>43549</v>
      </c>
      <c r="B22" s="41"/>
      <c r="C22" s="14"/>
      <c r="D22" s="47"/>
      <c r="E22" s="30">
        <f t="shared" si="15"/>
        <v>32500</v>
      </c>
      <c r="F22" s="30">
        <f t="shared" si="0"/>
        <v>32500</v>
      </c>
      <c r="G22" s="46">
        <v>0.04</v>
      </c>
      <c r="H22" s="30">
        <v>1.8</v>
      </c>
      <c r="I22" s="59">
        <f t="shared" si="1"/>
        <v>18055.5555555556</v>
      </c>
      <c r="J22" s="59">
        <f t="shared" si="2"/>
        <v>722.222222222222</v>
      </c>
      <c r="K22" s="59">
        <f t="shared" si="3"/>
        <v>38935</v>
      </c>
      <c r="L22" s="60">
        <f t="shared" si="4"/>
        <v>10111.1111111111</v>
      </c>
      <c r="M22" s="61">
        <v>10690</v>
      </c>
      <c r="N22" s="61">
        <v>1189.68</v>
      </c>
      <c r="O22" s="61">
        <f t="shared" si="5"/>
        <v>19.861101836394</v>
      </c>
      <c r="P22" s="61">
        <f t="shared" si="6"/>
        <v>397.22203672788</v>
      </c>
      <c r="Q22" s="70">
        <f t="shared" si="7"/>
        <v>0.0371582822009242</v>
      </c>
      <c r="R22" s="71">
        <f t="shared" si="16"/>
        <v>6300</v>
      </c>
      <c r="S22" s="72">
        <v>0.07</v>
      </c>
      <c r="T22" s="73">
        <f t="shared" si="8"/>
        <v>441</v>
      </c>
      <c r="U22" s="72">
        <v>0.06</v>
      </c>
      <c r="V22" s="73">
        <f t="shared" si="9"/>
        <v>378</v>
      </c>
      <c r="W22" s="73">
        <f t="shared" si="10"/>
        <v>63.0000000000001</v>
      </c>
      <c r="X22" s="73">
        <f t="shared" si="11"/>
        <v>1336.5135</v>
      </c>
      <c r="Y22" s="71">
        <f t="shared" si="12"/>
        <v>5670</v>
      </c>
      <c r="Z22" s="78">
        <f t="shared" si="13"/>
        <v>15781.1111111111</v>
      </c>
      <c r="AA22" s="78">
        <f t="shared" si="14"/>
        <v>-18055.4023888889</v>
      </c>
    </row>
    <row r="23" s="19" customFormat="1" customHeight="1" spans="1:27">
      <c r="A23" s="44">
        <v>43550</v>
      </c>
      <c r="B23" s="41"/>
      <c r="C23" s="14"/>
      <c r="D23" s="47"/>
      <c r="E23" s="30">
        <f t="shared" si="15"/>
        <v>35000</v>
      </c>
      <c r="F23" s="30">
        <f t="shared" si="0"/>
        <v>35000</v>
      </c>
      <c r="G23" s="46">
        <v>0.04</v>
      </c>
      <c r="H23" s="30">
        <v>1.8</v>
      </c>
      <c r="I23" s="59">
        <f t="shared" si="1"/>
        <v>19444.4444444444</v>
      </c>
      <c r="J23" s="59">
        <f t="shared" si="2"/>
        <v>777.777777777778</v>
      </c>
      <c r="K23" s="59">
        <f t="shared" si="3"/>
        <v>41930</v>
      </c>
      <c r="L23" s="60">
        <f t="shared" si="4"/>
        <v>10888.8888888889</v>
      </c>
      <c r="M23" s="61">
        <v>10690</v>
      </c>
      <c r="N23" s="61">
        <v>1189.68</v>
      </c>
      <c r="O23" s="61">
        <f t="shared" si="5"/>
        <v>19.861101836394</v>
      </c>
      <c r="P23" s="61">
        <f t="shared" si="6"/>
        <v>397.22203672788</v>
      </c>
      <c r="Q23" s="70">
        <f t="shared" si="7"/>
        <v>0.0371582822009242</v>
      </c>
      <c r="R23" s="71">
        <f t="shared" si="16"/>
        <v>6700</v>
      </c>
      <c r="S23" s="72">
        <v>0.07</v>
      </c>
      <c r="T23" s="73">
        <f t="shared" si="8"/>
        <v>469</v>
      </c>
      <c r="U23" s="72">
        <v>0.06</v>
      </c>
      <c r="V23" s="73">
        <f t="shared" si="9"/>
        <v>402</v>
      </c>
      <c r="W23" s="73">
        <f t="shared" si="10"/>
        <v>67.0000000000001</v>
      </c>
      <c r="X23" s="73">
        <f t="shared" si="11"/>
        <v>1421.3715</v>
      </c>
      <c r="Y23" s="71">
        <f t="shared" si="12"/>
        <v>6030</v>
      </c>
      <c r="Z23" s="78">
        <f t="shared" si="13"/>
        <v>16918.8888888889</v>
      </c>
      <c r="AA23" s="78">
        <f t="shared" si="14"/>
        <v>-19502.4826111111</v>
      </c>
    </row>
    <row r="24" s="19" customFormat="1" customHeight="1" spans="1:27">
      <c r="A24" s="44">
        <v>43551</v>
      </c>
      <c r="B24" s="41"/>
      <c r="C24" s="14"/>
      <c r="D24" s="47"/>
      <c r="E24" s="30">
        <f t="shared" si="15"/>
        <v>37500</v>
      </c>
      <c r="F24" s="30">
        <f t="shared" si="0"/>
        <v>37500</v>
      </c>
      <c r="G24" s="46">
        <v>0.04</v>
      </c>
      <c r="H24" s="30">
        <v>1.8</v>
      </c>
      <c r="I24" s="59">
        <f t="shared" si="1"/>
        <v>20833.3333333333</v>
      </c>
      <c r="J24" s="59">
        <f t="shared" si="2"/>
        <v>833.333333333333</v>
      </c>
      <c r="K24" s="59">
        <f t="shared" si="3"/>
        <v>44925</v>
      </c>
      <c r="L24" s="60">
        <f t="shared" si="4"/>
        <v>11666.6666666667</v>
      </c>
      <c r="M24" s="61">
        <v>10690</v>
      </c>
      <c r="N24" s="61">
        <v>1189.68</v>
      </c>
      <c r="O24" s="61">
        <f t="shared" si="5"/>
        <v>19.861101836394</v>
      </c>
      <c r="P24" s="61">
        <f t="shared" si="6"/>
        <v>397.22203672788</v>
      </c>
      <c r="Q24" s="70">
        <f t="shared" si="7"/>
        <v>0.0371582822009242</v>
      </c>
      <c r="R24" s="71">
        <f t="shared" si="16"/>
        <v>7100</v>
      </c>
      <c r="S24" s="72">
        <v>0.07</v>
      </c>
      <c r="T24" s="73">
        <f t="shared" si="8"/>
        <v>497</v>
      </c>
      <c r="U24" s="72">
        <v>0.06</v>
      </c>
      <c r="V24" s="73">
        <f t="shared" si="9"/>
        <v>426</v>
      </c>
      <c r="W24" s="73">
        <f t="shared" si="10"/>
        <v>71.0000000000001</v>
      </c>
      <c r="X24" s="73">
        <f t="shared" si="11"/>
        <v>1506.2295</v>
      </c>
      <c r="Y24" s="71">
        <f t="shared" si="12"/>
        <v>6390</v>
      </c>
      <c r="Z24" s="78">
        <f t="shared" si="13"/>
        <v>18056.6666666667</v>
      </c>
      <c r="AA24" s="78">
        <f t="shared" si="14"/>
        <v>-20949.5628333333</v>
      </c>
    </row>
    <row r="25" s="19" customFormat="1" customHeight="1" spans="1:27">
      <c r="A25" s="44">
        <v>43552</v>
      </c>
      <c r="B25" s="41"/>
      <c r="C25" s="14"/>
      <c r="D25" s="47"/>
      <c r="E25" s="30">
        <f t="shared" si="15"/>
        <v>40000</v>
      </c>
      <c r="F25" s="30">
        <f t="shared" si="0"/>
        <v>40000</v>
      </c>
      <c r="G25" s="46">
        <v>0.04</v>
      </c>
      <c r="H25" s="30">
        <v>1.8</v>
      </c>
      <c r="I25" s="59">
        <f t="shared" si="1"/>
        <v>22222.2222222222</v>
      </c>
      <c r="J25" s="59">
        <f t="shared" si="2"/>
        <v>888.888888888889</v>
      </c>
      <c r="K25" s="59">
        <f t="shared" si="3"/>
        <v>47920</v>
      </c>
      <c r="L25" s="60">
        <f t="shared" si="4"/>
        <v>12444.4444444444</v>
      </c>
      <c r="M25" s="61">
        <v>10690</v>
      </c>
      <c r="N25" s="61">
        <v>1189.68</v>
      </c>
      <c r="O25" s="61">
        <f t="shared" si="5"/>
        <v>19.861101836394</v>
      </c>
      <c r="P25" s="61">
        <f t="shared" si="6"/>
        <v>397.22203672788</v>
      </c>
      <c r="Q25" s="70">
        <f t="shared" si="7"/>
        <v>0.0371582822009242</v>
      </c>
      <c r="R25" s="71">
        <f t="shared" si="16"/>
        <v>7500</v>
      </c>
      <c r="S25" s="72">
        <v>0.07</v>
      </c>
      <c r="T25" s="73">
        <f t="shared" si="8"/>
        <v>525</v>
      </c>
      <c r="U25" s="72">
        <v>0.06</v>
      </c>
      <c r="V25" s="73">
        <f t="shared" si="9"/>
        <v>450</v>
      </c>
      <c r="W25" s="73">
        <f t="shared" si="10"/>
        <v>75</v>
      </c>
      <c r="X25" s="73">
        <f t="shared" si="11"/>
        <v>1591.0875</v>
      </c>
      <c r="Y25" s="71">
        <f t="shared" si="12"/>
        <v>6750</v>
      </c>
      <c r="Z25" s="78">
        <f t="shared" si="13"/>
        <v>19194.4444444444</v>
      </c>
      <c r="AA25" s="78">
        <f t="shared" si="14"/>
        <v>-22396.6430555556</v>
      </c>
    </row>
    <row r="26" s="19" customFormat="1" customHeight="1" spans="1:27">
      <c r="A26" s="44">
        <v>43553</v>
      </c>
      <c r="B26" s="41"/>
      <c r="C26" s="14"/>
      <c r="D26" s="47"/>
      <c r="E26" s="30">
        <f t="shared" si="15"/>
        <v>42500</v>
      </c>
      <c r="F26" s="30">
        <f t="shared" si="0"/>
        <v>42500</v>
      </c>
      <c r="G26" s="46">
        <v>0.04</v>
      </c>
      <c r="H26" s="30">
        <v>1.8</v>
      </c>
      <c r="I26" s="59">
        <f t="shared" si="1"/>
        <v>23611.1111111111</v>
      </c>
      <c r="J26" s="59">
        <f t="shared" si="2"/>
        <v>944.444444444444</v>
      </c>
      <c r="K26" s="59">
        <f t="shared" si="3"/>
        <v>50915</v>
      </c>
      <c r="L26" s="60">
        <f t="shared" si="4"/>
        <v>13222.2222222222</v>
      </c>
      <c r="M26" s="61">
        <v>10690</v>
      </c>
      <c r="N26" s="61">
        <v>1189.68</v>
      </c>
      <c r="O26" s="61">
        <f t="shared" si="5"/>
        <v>19.861101836394</v>
      </c>
      <c r="P26" s="61">
        <f t="shared" si="6"/>
        <v>397.22203672788</v>
      </c>
      <c r="Q26" s="70">
        <f t="shared" si="7"/>
        <v>0.0371582822009242</v>
      </c>
      <c r="R26" s="71">
        <f t="shared" si="16"/>
        <v>7900</v>
      </c>
      <c r="S26" s="72">
        <v>0.07</v>
      </c>
      <c r="T26" s="73">
        <f t="shared" si="8"/>
        <v>553</v>
      </c>
      <c r="U26" s="72">
        <v>0.06</v>
      </c>
      <c r="V26" s="73">
        <f t="shared" si="9"/>
        <v>474</v>
      </c>
      <c r="W26" s="73">
        <f t="shared" si="10"/>
        <v>79</v>
      </c>
      <c r="X26" s="73">
        <f t="shared" si="11"/>
        <v>1675.9455</v>
      </c>
      <c r="Y26" s="71">
        <f t="shared" si="12"/>
        <v>7110</v>
      </c>
      <c r="Z26" s="78">
        <f t="shared" si="13"/>
        <v>20332.2222222222</v>
      </c>
      <c r="AA26" s="78">
        <f t="shared" si="14"/>
        <v>-23843.7232777778</v>
      </c>
    </row>
    <row r="27" s="19" customFormat="1" customHeight="1" spans="1:27">
      <c r="A27" s="44">
        <v>43554</v>
      </c>
      <c r="B27" s="41"/>
      <c r="C27" s="14"/>
      <c r="D27" s="47"/>
      <c r="E27" s="30">
        <f t="shared" si="15"/>
        <v>45000</v>
      </c>
      <c r="F27" s="30">
        <f t="shared" si="0"/>
        <v>45000</v>
      </c>
      <c r="G27" s="46">
        <v>0.04</v>
      </c>
      <c r="H27" s="30">
        <v>1.8</v>
      </c>
      <c r="I27" s="59">
        <f t="shared" si="1"/>
        <v>25000</v>
      </c>
      <c r="J27" s="59">
        <f t="shared" si="2"/>
        <v>1000</v>
      </c>
      <c r="K27" s="59">
        <f t="shared" si="3"/>
        <v>53910</v>
      </c>
      <c r="L27" s="60">
        <f t="shared" si="4"/>
        <v>14000</v>
      </c>
      <c r="M27" s="61">
        <v>10690</v>
      </c>
      <c r="N27" s="61">
        <v>1189.68</v>
      </c>
      <c r="O27" s="61">
        <f t="shared" si="5"/>
        <v>19.861101836394</v>
      </c>
      <c r="P27" s="61">
        <f t="shared" si="6"/>
        <v>397.22203672788</v>
      </c>
      <c r="Q27" s="70">
        <f t="shared" si="7"/>
        <v>0.0371582822009242</v>
      </c>
      <c r="R27" s="71">
        <f t="shared" si="16"/>
        <v>8300</v>
      </c>
      <c r="S27" s="72">
        <v>0.07</v>
      </c>
      <c r="T27" s="73">
        <f t="shared" si="8"/>
        <v>581</v>
      </c>
      <c r="U27" s="72">
        <v>0.06</v>
      </c>
      <c r="V27" s="73">
        <f t="shared" si="9"/>
        <v>498</v>
      </c>
      <c r="W27" s="73">
        <f t="shared" si="10"/>
        <v>83</v>
      </c>
      <c r="X27" s="73">
        <f t="shared" si="11"/>
        <v>1760.8035</v>
      </c>
      <c r="Y27" s="71">
        <f t="shared" si="12"/>
        <v>7470</v>
      </c>
      <c r="Z27" s="78">
        <f t="shared" si="13"/>
        <v>21470</v>
      </c>
      <c r="AA27" s="78">
        <f t="shared" si="14"/>
        <v>-25290.8035</v>
      </c>
    </row>
    <row r="28" s="19" customFormat="1" customHeight="1" spans="1:27">
      <c r="A28" s="44">
        <v>43555</v>
      </c>
      <c r="B28" s="48"/>
      <c r="C28" s="49"/>
      <c r="D28" s="50"/>
      <c r="E28" s="30">
        <f t="shared" si="15"/>
        <v>47500</v>
      </c>
      <c r="F28" s="30">
        <f t="shared" si="0"/>
        <v>47500</v>
      </c>
      <c r="G28" s="46">
        <v>0.04</v>
      </c>
      <c r="H28" s="30">
        <v>1.8</v>
      </c>
      <c r="I28" s="59">
        <f t="shared" si="1"/>
        <v>26388.8888888889</v>
      </c>
      <c r="J28" s="59">
        <f t="shared" si="2"/>
        <v>1055.55555555556</v>
      </c>
      <c r="K28" s="59">
        <f t="shared" si="3"/>
        <v>56905</v>
      </c>
      <c r="L28" s="60">
        <f t="shared" si="4"/>
        <v>14777.7777777778</v>
      </c>
      <c r="M28" s="61">
        <v>10690</v>
      </c>
      <c r="N28" s="61">
        <v>1189.68</v>
      </c>
      <c r="O28" s="61">
        <f t="shared" si="5"/>
        <v>19.861101836394</v>
      </c>
      <c r="P28" s="61">
        <f t="shared" si="6"/>
        <v>397.22203672788</v>
      </c>
      <c r="Q28" s="70">
        <f t="shared" si="7"/>
        <v>0.0371582822009242</v>
      </c>
      <c r="R28" s="71">
        <f t="shared" si="16"/>
        <v>8700</v>
      </c>
      <c r="S28" s="72">
        <v>0.07</v>
      </c>
      <c r="T28" s="73">
        <f t="shared" si="8"/>
        <v>609</v>
      </c>
      <c r="U28" s="72">
        <v>0.06</v>
      </c>
      <c r="V28" s="73">
        <f t="shared" si="9"/>
        <v>522</v>
      </c>
      <c r="W28" s="73">
        <f t="shared" si="10"/>
        <v>87.0000000000001</v>
      </c>
      <c r="X28" s="73">
        <f t="shared" si="11"/>
        <v>1845.6615</v>
      </c>
      <c r="Y28" s="71">
        <f t="shared" si="12"/>
        <v>7830</v>
      </c>
      <c r="Z28" s="78">
        <f t="shared" si="13"/>
        <v>22607.7777777778</v>
      </c>
      <c r="AA28" s="78">
        <f t="shared" si="14"/>
        <v>-26737.8837222222</v>
      </c>
    </row>
    <row r="29" s="21" customFormat="1" customHeight="1" spans="9:24">
      <c r="I29" s="24"/>
      <c r="J29" s="24"/>
      <c r="K29" s="24"/>
      <c r="L29" s="25"/>
      <c r="M29" s="26"/>
      <c r="N29" s="26"/>
      <c r="O29" s="26"/>
      <c r="P29" s="26"/>
      <c r="Q29" s="26"/>
      <c r="S29" s="27"/>
      <c r="T29" s="24"/>
      <c r="U29" s="28"/>
      <c r="V29" s="28"/>
      <c r="W29" s="28"/>
      <c r="X29" s="28"/>
    </row>
    <row r="30" s="21" customFormat="1" customHeight="1" spans="9:24">
      <c r="I30" s="24"/>
      <c r="J30" s="24"/>
      <c r="K30" s="24"/>
      <c r="L30" s="25"/>
      <c r="M30" s="26"/>
      <c r="N30" s="26"/>
      <c r="O30" s="26"/>
      <c r="P30" s="26"/>
      <c r="Q30" s="26"/>
      <c r="S30" s="27"/>
      <c r="T30" s="24"/>
      <c r="U30" s="28"/>
      <c r="V30" s="28"/>
      <c r="W30" s="28"/>
      <c r="X30" s="28"/>
    </row>
    <row r="31" s="21" customFormat="1" customHeight="1" spans="9:24">
      <c r="I31" s="24"/>
      <c r="J31" s="24"/>
      <c r="K31" s="24"/>
      <c r="L31" s="25"/>
      <c r="M31" s="26"/>
      <c r="N31" s="26"/>
      <c r="O31" s="26"/>
      <c r="P31" s="26"/>
      <c r="Q31" s="26"/>
      <c r="S31" s="27"/>
      <c r="T31" s="24"/>
      <c r="U31" s="28"/>
      <c r="V31" s="28"/>
      <c r="W31" s="28"/>
      <c r="X31" s="28"/>
    </row>
    <row r="32" s="21" customFormat="1" customHeight="1" spans="9:24">
      <c r="I32" s="24"/>
      <c r="J32" s="62"/>
      <c r="K32" s="24"/>
      <c r="L32" s="25"/>
      <c r="M32" s="26"/>
      <c r="N32" s="26"/>
      <c r="O32" s="26"/>
      <c r="P32" s="26"/>
      <c r="Q32" s="26"/>
      <c r="S32" s="27"/>
      <c r="T32" s="24"/>
      <c r="U32" s="28"/>
      <c r="V32" s="28"/>
      <c r="W32" s="28"/>
      <c r="X32" s="28"/>
    </row>
    <row r="33" s="21" customFormat="1" customHeight="1" spans="9:24">
      <c r="I33" s="24"/>
      <c r="J33" s="24"/>
      <c r="K33" s="24"/>
      <c r="L33" s="25"/>
      <c r="M33" s="26"/>
      <c r="N33" s="26"/>
      <c r="O33" s="26"/>
      <c r="P33" s="63"/>
      <c r="Q33" s="26"/>
      <c r="S33" s="27"/>
      <c r="T33" s="24"/>
      <c r="U33" s="28"/>
      <c r="V33" s="28"/>
      <c r="W33" s="28"/>
      <c r="X33" s="28"/>
    </row>
    <row r="34" s="21" customFormat="1" customHeight="1" spans="9:24">
      <c r="I34" s="24"/>
      <c r="J34" s="24"/>
      <c r="K34" s="24"/>
      <c r="L34" s="25"/>
      <c r="M34" s="26"/>
      <c r="N34" s="26"/>
      <c r="O34" s="26"/>
      <c r="P34" s="26"/>
      <c r="Q34" s="26"/>
      <c r="S34" s="27"/>
      <c r="T34" s="24"/>
      <c r="U34" s="28"/>
      <c r="V34" s="28"/>
      <c r="W34" s="28"/>
      <c r="X34" s="28"/>
    </row>
    <row r="35" s="21" customFormat="1" customHeight="1" spans="9:24">
      <c r="I35" s="24"/>
      <c r="J35" s="24"/>
      <c r="K35" s="24"/>
      <c r="L35" s="25"/>
      <c r="M35" s="26"/>
      <c r="N35" s="26"/>
      <c r="O35" s="26"/>
      <c r="P35" s="26"/>
      <c r="Q35" s="26"/>
      <c r="S35" s="27"/>
      <c r="T35" s="24"/>
      <c r="U35" s="28"/>
      <c r="V35" s="28"/>
      <c r="W35" s="28"/>
      <c r="X35" s="28"/>
    </row>
    <row r="36" s="21" customFormat="1" customHeight="1" spans="9:24">
      <c r="I36" s="24"/>
      <c r="J36" s="24"/>
      <c r="K36" s="24"/>
      <c r="L36" s="25"/>
      <c r="M36" s="26"/>
      <c r="N36" s="26"/>
      <c r="O36" s="26"/>
      <c r="P36" s="26"/>
      <c r="Q36" s="26"/>
      <c r="S36" s="27"/>
      <c r="T36" s="24"/>
      <c r="U36" s="28"/>
      <c r="V36" s="28"/>
      <c r="W36" s="28"/>
      <c r="X36" s="28"/>
    </row>
    <row r="37" s="21" customFormat="1" customHeight="1" spans="9:24">
      <c r="I37" s="24"/>
      <c r="J37" s="24"/>
      <c r="K37" s="24"/>
      <c r="L37" s="25"/>
      <c r="M37" s="26"/>
      <c r="N37" s="26"/>
      <c r="O37" s="26"/>
      <c r="P37" s="26"/>
      <c r="Q37" s="26"/>
      <c r="S37" s="27"/>
      <c r="T37" s="24"/>
      <c r="U37" s="28"/>
      <c r="V37" s="28"/>
      <c r="W37" s="28"/>
      <c r="X37" s="28"/>
    </row>
    <row r="38" s="21" customFormat="1" customHeight="1" spans="9:24">
      <c r="I38" s="24"/>
      <c r="J38" s="24"/>
      <c r="K38" s="24"/>
      <c r="L38" s="25"/>
      <c r="M38" s="26"/>
      <c r="N38" s="26"/>
      <c r="O38" s="26"/>
      <c r="P38" s="26"/>
      <c r="Q38" s="26"/>
      <c r="S38" s="27"/>
      <c r="T38" s="24"/>
      <c r="U38" s="28"/>
      <c r="V38" s="28"/>
      <c r="W38" s="28"/>
      <c r="X38" s="28"/>
    </row>
    <row r="39" s="21" customFormat="1" customHeight="1" spans="9:24">
      <c r="I39" s="24"/>
      <c r="J39" s="24"/>
      <c r="K39" s="24"/>
      <c r="L39" s="25"/>
      <c r="M39" s="26"/>
      <c r="N39" s="26"/>
      <c r="O39" s="26"/>
      <c r="P39" s="26"/>
      <c r="Q39" s="26"/>
      <c r="S39" s="27"/>
      <c r="T39" s="24"/>
      <c r="U39" s="28"/>
      <c r="V39" s="28"/>
      <c r="W39" s="28"/>
      <c r="X39" s="28"/>
    </row>
    <row r="40" s="21" customFormat="1" customHeight="1" spans="9:24">
      <c r="I40" s="24"/>
      <c r="J40" s="24"/>
      <c r="K40" s="24"/>
      <c r="L40" s="25"/>
      <c r="M40" s="26"/>
      <c r="N40" s="26"/>
      <c r="O40" s="26"/>
      <c r="P40" s="26"/>
      <c r="Q40" s="74"/>
      <c r="S40" s="27"/>
      <c r="T40" s="24"/>
      <c r="U40" s="28"/>
      <c r="V40" s="28"/>
      <c r="W40" s="28"/>
      <c r="X40" s="28"/>
    </row>
    <row r="41" s="21" customFormat="1" customHeight="1" spans="9:24">
      <c r="I41" s="24"/>
      <c r="J41" s="24"/>
      <c r="K41" s="24"/>
      <c r="L41" s="25"/>
      <c r="M41" s="26"/>
      <c r="N41" s="26"/>
      <c r="O41" s="26"/>
      <c r="P41" s="26"/>
      <c r="Q41" s="26"/>
      <c r="S41" s="27"/>
      <c r="T41" s="24"/>
      <c r="U41" s="28"/>
      <c r="V41" s="28"/>
      <c r="W41" s="28"/>
      <c r="X41" s="28"/>
    </row>
    <row r="42" s="21" customFormat="1" customHeight="1" spans="9:24">
      <c r="I42" s="24"/>
      <c r="J42" s="24"/>
      <c r="K42" s="24"/>
      <c r="L42" s="25"/>
      <c r="M42" s="26"/>
      <c r="N42" s="26"/>
      <c r="O42" s="26"/>
      <c r="P42" s="26"/>
      <c r="Q42" s="74"/>
      <c r="S42" s="27"/>
      <c r="T42" s="24"/>
      <c r="U42" s="28"/>
      <c r="V42" s="28"/>
      <c r="W42" s="28"/>
      <c r="X42" s="28"/>
    </row>
    <row r="43" s="21" customFormat="1" customHeight="1" spans="9:24">
      <c r="I43" s="24"/>
      <c r="J43" s="24"/>
      <c r="K43" s="24"/>
      <c r="L43" s="25"/>
      <c r="M43" s="26"/>
      <c r="N43" s="26"/>
      <c r="O43" s="26"/>
      <c r="P43" s="26"/>
      <c r="Q43" s="26"/>
      <c r="S43" s="27"/>
      <c r="T43" s="24"/>
      <c r="U43" s="28"/>
      <c r="V43" s="28"/>
      <c r="W43" s="28"/>
      <c r="X43" s="28"/>
    </row>
    <row r="44" s="21" customFormat="1" customHeight="1" spans="9:24">
      <c r="I44" s="24"/>
      <c r="J44" s="24"/>
      <c r="K44" s="24"/>
      <c r="L44" s="25"/>
      <c r="M44" s="26"/>
      <c r="N44" s="26"/>
      <c r="O44" s="26"/>
      <c r="P44" s="26"/>
      <c r="Q44" s="26"/>
      <c r="S44" s="27"/>
      <c r="T44" s="24"/>
      <c r="U44" s="28"/>
      <c r="V44" s="28"/>
      <c r="W44" s="28"/>
      <c r="X44" s="28"/>
    </row>
    <row r="45" s="21" customFormat="1" customHeight="1" spans="9:24">
      <c r="I45" s="24"/>
      <c r="J45" s="24"/>
      <c r="K45" s="24"/>
      <c r="L45" s="25"/>
      <c r="M45" s="26"/>
      <c r="N45" s="26"/>
      <c r="O45" s="26"/>
      <c r="P45" s="26"/>
      <c r="Q45" s="26"/>
      <c r="S45" s="27"/>
      <c r="T45" s="24"/>
      <c r="U45" s="28"/>
      <c r="V45" s="28"/>
      <c r="W45" s="28"/>
      <c r="X45" s="28"/>
    </row>
    <row r="46" s="21" customFormat="1" customHeight="1" spans="9:24">
      <c r="I46" s="24"/>
      <c r="J46" s="24"/>
      <c r="K46" s="24"/>
      <c r="L46" s="25"/>
      <c r="M46" s="26"/>
      <c r="N46" s="26"/>
      <c r="O46" s="26"/>
      <c r="P46" s="26"/>
      <c r="Q46" s="26"/>
      <c r="S46" s="27"/>
      <c r="T46" s="24"/>
      <c r="U46" s="28"/>
      <c r="V46" s="28"/>
      <c r="W46" s="28"/>
      <c r="X46" s="28"/>
    </row>
    <row r="47" s="21" customFormat="1" customHeight="1" spans="9:24">
      <c r="I47" s="24"/>
      <c r="J47" s="24"/>
      <c r="K47" s="24"/>
      <c r="L47" s="25"/>
      <c r="M47" s="26"/>
      <c r="N47" s="26"/>
      <c r="O47" s="26"/>
      <c r="P47" s="26"/>
      <c r="Q47" s="26"/>
      <c r="S47" s="27"/>
      <c r="T47" s="24"/>
      <c r="U47" s="28"/>
      <c r="V47" s="28"/>
      <c r="W47" s="28"/>
      <c r="X47" s="28"/>
    </row>
    <row r="48" s="21" customFormat="1" customHeight="1" spans="9:24">
      <c r="I48" s="24"/>
      <c r="J48" s="24"/>
      <c r="K48" s="24"/>
      <c r="L48" s="25"/>
      <c r="M48" s="64"/>
      <c r="N48" s="26"/>
      <c r="O48" s="26"/>
      <c r="P48" s="26"/>
      <c r="Q48" s="26"/>
      <c r="S48" s="27"/>
      <c r="T48" s="24"/>
      <c r="U48" s="28"/>
      <c r="V48" s="28"/>
      <c r="W48" s="28"/>
      <c r="X48" s="28"/>
    </row>
    <row r="49" s="21" customFormat="1" customHeight="1" spans="9:24">
      <c r="I49" s="24"/>
      <c r="J49" s="24"/>
      <c r="K49" s="24"/>
      <c r="L49" s="25"/>
      <c r="M49" s="64"/>
      <c r="N49" s="26"/>
      <c r="O49" s="26"/>
      <c r="P49" s="26"/>
      <c r="Q49" s="26"/>
      <c r="S49" s="27"/>
      <c r="T49" s="24"/>
      <c r="U49" s="28"/>
      <c r="V49" s="28"/>
      <c r="W49" s="28"/>
      <c r="X49" s="28"/>
    </row>
    <row r="50" s="21" customFormat="1" customHeight="1" spans="9:24">
      <c r="I50" s="24"/>
      <c r="J50" s="24"/>
      <c r="K50" s="24"/>
      <c r="L50" s="25"/>
      <c r="M50" s="64"/>
      <c r="N50" s="26"/>
      <c r="O50" s="26"/>
      <c r="P50" s="26"/>
      <c r="Q50" s="26"/>
      <c r="S50" s="27"/>
      <c r="T50" s="24"/>
      <c r="U50" s="28"/>
      <c r="V50" s="28"/>
      <c r="W50" s="28"/>
      <c r="X50" s="28"/>
    </row>
    <row r="51" s="21" customFormat="1" customHeight="1" spans="9:24">
      <c r="I51" s="24"/>
      <c r="J51" s="24"/>
      <c r="K51" s="24"/>
      <c r="L51" s="25"/>
      <c r="M51" s="64"/>
      <c r="N51" s="26"/>
      <c r="O51" s="26"/>
      <c r="P51" s="26"/>
      <c r="Q51" s="26"/>
      <c r="S51" s="27"/>
      <c r="T51" s="24"/>
      <c r="U51" s="28"/>
      <c r="V51" s="28"/>
      <c r="W51" s="28"/>
      <c r="X51" s="28"/>
    </row>
    <row r="52" s="21" customFormat="1" customHeight="1" spans="9:24">
      <c r="I52" s="24"/>
      <c r="J52" s="24"/>
      <c r="K52" s="24"/>
      <c r="L52" s="25"/>
      <c r="M52" s="64"/>
      <c r="N52" s="26"/>
      <c r="O52" s="26"/>
      <c r="P52" s="26"/>
      <c r="Q52" s="26"/>
      <c r="S52" s="27"/>
      <c r="T52" s="24"/>
      <c r="U52" s="28"/>
      <c r="V52" s="28"/>
      <c r="W52" s="28"/>
      <c r="X52" s="28"/>
    </row>
    <row r="53" s="21" customFormat="1" customHeight="1" spans="9:24">
      <c r="I53" s="24"/>
      <c r="J53" s="24"/>
      <c r="K53" s="24"/>
      <c r="L53" s="25"/>
      <c r="M53" s="64"/>
      <c r="N53" s="26"/>
      <c r="O53" s="26"/>
      <c r="P53" s="26"/>
      <c r="Q53" s="26"/>
      <c r="S53" s="27"/>
      <c r="T53" s="24"/>
      <c r="U53" s="28"/>
      <c r="V53" s="28"/>
      <c r="W53" s="28"/>
      <c r="X53" s="28"/>
    </row>
    <row r="54" s="21" customFormat="1" customHeight="1" spans="9:24">
      <c r="I54" s="24"/>
      <c r="J54" s="24"/>
      <c r="K54" s="24"/>
      <c r="L54" s="25"/>
      <c r="M54" s="26"/>
      <c r="N54" s="26"/>
      <c r="O54" s="26"/>
      <c r="P54" s="26"/>
      <c r="Q54" s="26"/>
      <c r="S54" s="27"/>
      <c r="T54" s="24"/>
      <c r="U54" s="28"/>
      <c r="V54" s="28"/>
      <c r="W54" s="28"/>
      <c r="X54" s="28"/>
    </row>
    <row r="55" s="21" customFormat="1" customHeight="1" spans="9:24">
      <c r="I55" s="24"/>
      <c r="J55" s="24"/>
      <c r="K55" s="24"/>
      <c r="L55" s="25"/>
      <c r="M55" s="26"/>
      <c r="N55" s="26"/>
      <c r="O55" s="26"/>
      <c r="P55" s="26"/>
      <c r="Q55" s="26"/>
      <c r="S55" s="27"/>
      <c r="T55" s="24"/>
      <c r="U55" s="28"/>
      <c r="V55" s="28"/>
      <c r="W55" s="28"/>
      <c r="X55" s="28"/>
    </row>
    <row r="56" s="21" customFormat="1" customHeight="1" spans="9:24">
      <c r="I56" s="24"/>
      <c r="J56" s="24"/>
      <c r="K56" s="24"/>
      <c r="L56" s="25"/>
      <c r="M56" s="26"/>
      <c r="N56" s="26"/>
      <c r="O56" s="26"/>
      <c r="P56" s="26"/>
      <c r="Q56" s="26"/>
      <c r="S56" s="27"/>
      <c r="T56" s="24"/>
      <c r="U56" s="28"/>
      <c r="V56" s="28"/>
      <c r="W56" s="28"/>
      <c r="X56" s="28"/>
    </row>
    <row r="57" s="21" customFormat="1" customHeight="1" spans="9:24">
      <c r="I57" s="24"/>
      <c r="J57" s="24"/>
      <c r="K57" s="24"/>
      <c r="L57" s="25"/>
      <c r="M57" s="26"/>
      <c r="N57" s="26"/>
      <c r="O57" s="26"/>
      <c r="P57" s="26"/>
      <c r="Q57" s="26"/>
      <c r="S57" s="27"/>
      <c r="T57" s="24"/>
      <c r="U57" s="28"/>
      <c r="V57" s="28"/>
      <c r="W57" s="28"/>
      <c r="X57" s="28"/>
    </row>
    <row r="58" s="21" customFormat="1" customHeight="1" spans="9:24">
      <c r="I58" s="24"/>
      <c r="J58" s="24"/>
      <c r="K58" s="24"/>
      <c r="L58" s="25"/>
      <c r="M58" s="26"/>
      <c r="N58" s="26"/>
      <c r="O58" s="26"/>
      <c r="P58" s="26"/>
      <c r="Q58" s="26"/>
      <c r="S58" s="27"/>
      <c r="T58" s="24"/>
      <c r="U58" s="28"/>
      <c r="V58" s="28"/>
      <c r="W58" s="28"/>
      <c r="X58" s="28"/>
    </row>
    <row r="59" s="21" customFormat="1" customHeight="1" spans="9:24">
      <c r="I59" s="24"/>
      <c r="J59" s="24"/>
      <c r="K59" s="24"/>
      <c r="L59" s="25"/>
      <c r="M59" s="26"/>
      <c r="N59" s="26"/>
      <c r="O59" s="26"/>
      <c r="P59" s="26"/>
      <c r="Q59" s="26"/>
      <c r="S59" s="27"/>
      <c r="T59" s="24"/>
      <c r="U59" s="28"/>
      <c r="V59" s="28"/>
      <c r="W59" s="28"/>
      <c r="X59" s="28"/>
    </row>
    <row r="60" s="21" customFormat="1" customHeight="1" spans="9:24">
      <c r="I60" s="24"/>
      <c r="J60" s="24"/>
      <c r="K60" s="24"/>
      <c r="L60" s="25"/>
      <c r="M60" s="26"/>
      <c r="N60" s="26"/>
      <c r="O60" s="26"/>
      <c r="P60" s="26"/>
      <c r="Q60" s="26"/>
      <c r="S60" s="27"/>
      <c r="T60" s="24"/>
      <c r="U60" s="28"/>
      <c r="V60" s="28"/>
      <c r="W60" s="28"/>
      <c r="X60" s="28"/>
    </row>
    <row r="61" s="21" customFormat="1" customHeight="1" spans="9:24">
      <c r="I61" s="24"/>
      <c r="J61" s="24"/>
      <c r="K61" s="24"/>
      <c r="L61" s="25"/>
      <c r="M61" s="26"/>
      <c r="N61" s="26"/>
      <c r="O61" s="26"/>
      <c r="P61" s="26"/>
      <c r="Q61" s="26"/>
      <c r="S61" s="27"/>
      <c r="T61" s="24"/>
      <c r="U61" s="28"/>
      <c r="V61" s="28"/>
      <c r="W61" s="28"/>
      <c r="X61" s="28"/>
    </row>
    <row r="62" s="21" customFormat="1" customHeight="1" spans="9:24">
      <c r="I62" s="24"/>
      <c r="J62" s="24"/>
      <c r="K62" s="24"/>
      <c r="L62" s="25"/>
      <c r="M62" s="26"/>
      <c r="N62" s="26"/>
      <c r="O62" s="26"/>
      <c r="P62" s="26"/>
      <c r="Q62" s="26"/>
      <c r="S62" s="27"/>
      <c r="T62" s="24"/>
      <c r="U62" s="28"/>
      <c r="V62" s="28"/>
      <c r="W62" s="28"/>
      <c r="X62" s="28"/>
    </row>
    <row r="63" s="21" customFormat="1" customHeight="1" spans="9:24">
      <c r="I63" s="24"/>
      <c r="J63" s="24"/>
      <c r="K63" s="24"/>
      <c r="L63" s="25"/>
      <c r="M63" s="26"/>
      <c r="N63" s="26"/>
      <c r="O63" s="26"/>
      <c r="P63" s="26"/>
      <c r="Q63" s="26"/>
      <c r="S63" s="27"/>
      <c r="T63" s="24"/>
      <c r="U63" s="28"/>
      <c r="V63" s="28"/>
      <c r="W63" s="28"/>
      <c r="X63" s="28"/>
    </row>
    <row r="64" s="21" customFormat="1" customHeight="1" spans="9:24">
      <c r="I64" s="24"/>
      <c r="J64" s="24"/>
      <c r="K64" s="24"/>
      <c r="L64" s="25"/>
      <c r="M64" s="26"/>
      <c r="N64" s="26"/>
      <c r="O64" s="26"/>
      <c r="P64" s="26"/>
      <c r="Q64" s="26"/>
      <c r="S64" s="27"/>
      <c r="T64" s="24"/>
      <c r="U64" s="28"/>
      <c r="V64" s="28"/>
      <c r="W64" s="28"/>
      <c r="X64" s="28"/>
    </row>
    <row r="65" s="21" customFormat="1" customHeight="1" spans="5:24">
      <c r="E65" s="21" t="s">
        <v>87</v>
      </c>
      <c r="I65" s="24"/>
      <c r="J65" s="24"/>
      <c r="K65" s="24"/>
      <c r="L65" s="25"/>
      <c r="M65" s="26"/>
      <c r="N65" s="26"/>
      <c r="O65" s="26"/>
      <c r="P65" s="26"/>
      <c r="Q65" s="26"/>
      <c r="S65" s="27"/>
      <c r="T65" s="24"/>
      <c r="U65" s="28"/>
      <c r="V65" s="28"/>
      <c r="W65" s="28"/>
      <c r="X65" s="28"/>
    </row>
    <row r="66" s="21" customFormat="1" customHeight="1" spans="5:24">
      <c r="E66" s="21" t="s">
        <v>88</v>
      </c>
      <c r="I66" s="24"/>
      <c r="J66" s="24"/>
      <c r="K66" s="24"/>
      <c r="L66" s="25"/>
      <c r="M66" s="26"/>
      <c r="N66" s="64">
        <f>49.9/4</f>
        <v>12.475</v>
      </c>
      <c r="O66" s="26"/>
      <c r="P66" s="26"/>
      <c r="Q66" s="26"/>
      <c r="S66" s="27"/>
      <c r="T66" s="24"/>
      <c r="U66" s="28"/>
      <c r="V66" s="28"/>
      <c r="W66" s="28"/>
      <c r="X66" s="28"/>
    </row>
    <row r="67" s="21" customFormat="1" customHeight="1" spans="9:24">
      <c r="I67" s="24"/>
      <c r="J67" s="24"/>
      <c r="K67" s="24"/>
      <c r="L67" s="25"/>
      <c r="M67" s="26"/>
      <c r="N67" s="64">
        <f>59.9/5</f>
        <v>11.98</v>
      </c>
      <c r="O67" s="26"/>
      <c r="P67" s="26"/>
      <c r="Q67" s="26"/>
      <c r="S67" s="27"/>
      <c r="T67" s="24"/>
      <c r="U67" s="28"/>
      <c r="V67" s="28"/>
      <c r="W67" s="28"/>
      <c r="X67" s="28"/>
    </row>
  </sheetData>
  <mergeCells count="34">
    <mergeCell ref="G3:H3"/>
    <mergeCell ref="G4:H4"/>
    <mergeCell ref="A8:A9"/>
    <mergeCell ref="E8:E9"/>
    <mergeCell ref="F8:F9"/>
    <mergeCell ref="G8:G9"/>
    <mergeCell ref="H8:H9"/>
    <mergeCell ref="I8:I9"/>
    <mergeCell ref="J8:J9"/>
    <mergeCell ref="K8:K9"/>
    <mergeCell ref="L8:L9"/>
    <mergeCell ref="M8:M9"/>
    <mergeCell ref="N8:N9"/>
    <mergeCell ref="O8:O9"/>
    <mergeCell ref="P8:P9"/>
    <mergeCell ref="Q8:Q9"/>
    <mergeCell ref="R8:R9"/>
    <mergeCell ref="S8:S9"/>
    <mergeCell ref="T8:T9"/>
    <mergeCell ref="U8:U9"/>
    <mergeCell ref="V8:V9"/>
    <mergeCell ref="W8:W9"/>
    <mergeCell ref="X8:X9"/>
    <mergeCell ref="Y8:Y9"/>
    <mergeCell ref="Z8:Z9"/>
    <mergeCell ref="AA8:AA9"/>
    <mergeCell ref="A1:I2"/>
    <mergeCell ref="A6:D7"/>
    <mergeCell ref="E6:L7"/>
    <mergeCell ref="M6:Q7"/>
    <mergeCell ref="R6:Y7"/>
    <mergeCell ref="Z6:AA7"/>
    <mergeCell ref="B8:D9"/>
    <mergeCell ref="B10:D28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1"/>
  <sheetViews>
    <sheetView workbookViewId="0">
      <selection activeCell="B9" sqref="B9:N10"/>
    </sheetView>
  </sheetViews>
  <sheetFormatPr defaultColWidth="9" defaultRowHeight="13.5"/>
  <cols>
    <col min="1" max="1" width="6.375" customWidth="1"/>
    <col min="4" max="4" width="8.75" customWidth="1"/>
    <col min="5" max="5" width="8" customWidth="1"/>
    <col min="6" max="6" width="8.25" customWidth="1"/>
    <col min="7" max="7" width="10" customWidth="1"/>
    <col min="8" max="8" width="8" customWidth="1"/>
    <col min="9" max="9" width="8.25" customWidth="1"/>
    <col min="10" max="10" width="6.625" customWidth="1"/>
    <col min="11" max="11" width="6.75" customWidth="1"/>
    <col min="12" max="12" width="8" customWidth="1"/>
    <col min="13" max="13" width="6.875" customWidth="1"/>
    <col min="14" max="14" width="7" customWidth="1"/>
    <col min="15" max="21" width="8.375" customWidth="1"/>
  </cols>
  <sheetData>
    <row r="1" spans="1:14">
      <c r="A1" s="1" t="s">
        <v>89</v>
      </c>
      <c r="B1" s="1" t="s">
        <v>90</v>
      </c>
      <c r="C1" s="1"/>
      <c r="D1" s="1"/>
      <c r="E1" s="1"/>
      <c r="F1" s="1" t="s">
        <v>91</v>
      </c>
      <c r="G1" s="1"/>
      <c r="H1" s="1"/>
      <c r="I1" s="1"/>
      <c r="J1" s="1"/>
      <c r="K1" s="1"/>
      <c r="L1" s="1"/>
      <c r="M1" s="1"/>
      <c r="N1" s="1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>
      <c r="A3" s="1"/>
      <c r="B3" s="2" t="s">
        <v>2</v>
      </c>
      <c r="C3" s="2" t="s">
        <v>8</v>
      </c>
      <c r="D3" s="2" t="s">
        <v>9</v>
      </c>
      <c r="E3" s="2" t="s">
        <v>11</v>
      </c>
      <c r="F3" s="2" t="s">
        <v>13</v>
      </c>
      <c r="G3" s="2" t="s">
        <v>5</v>
      </c>
      <c r="H3" s="2" t="s">
        <v>3</v>
      </c>
      <c r="I3" s="2" t="s">
        <v>4</v>
      </c>
      <c r="J3" s="2" t="s">
        <v>6</v>
      </c>
      <c r="K3" s="2" t="s">
        <v>7</v>
      </c>
      <c r="L3" s="2" t="s">
        <v>10</v>
      </c>
      <c r="M3" s="2" t="s">
        <v>12</v>
      </c>
      <c r="N3" s="2" t="s">
        <v>14</v>
      </c>
    </row>
    <row r="4" spans="1:14">
      <c r="A4" s="1"/>
      <c r="B4" s="2">
        <f>H4*J4</f>
        <v>28.704</v>
      </c>
      <c r="C4" s="2">
        <v>8</v>
      </c>
      <c r="D4" s="2">
        <v>1</v>
      </c>
      <c r="E4" s="11">
        <f>C4*M4</f>
        <v>0.24</v>
      </c>
      <c r="F4" s="11">
        <f>C4*N4</f>
        <v>1.2</v>
      </c>
      <c r="G4" s="12">
        <v>0.12</v>
      </c>
      <c r="H4" s="13">
        <f>C4*G4</f>
        <v>0.96</v>
      </c>
      <c r="I4" s="11">
        <f>B4/29.9</f>
        <v>0.96</v>
      </c>
      <c r="J4" s="2">
        <v>29.9</v>
      </c>
      <c r="K4" s="2">
        <f>B4/C4</f>
        <v>3.588</v>
      </c>
      <c r="L4" s="12">
        <v>0.18</v>
      </c>
      <c r="M4" s="12">
        <v>0.03</v>
      </c>
      <c r="N4" s="20">
        <v>0.15</v>
      </c>
    </row>
    <row r="5" spans="1:14">
      <c r="A5" s="1"/>
      <c r="B5" s="1" t="s">
        <v>92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>
      <c r="A7" s="1"/>
      <c r="B7" s="4" t="s">
        <v>2</v>
      </c>
      <c r="C7" s="4" t="s">
        <v>8</v>
      </c>
      <c r="D7" s="4" t="s">
        <v>9</v>
      </c>
      <c r="E7" s="4" t="s">
        <v>11</v>
      </c>
      <c r="F7" s="4" t="s">
        <v>13</v>
      </c>
      <c r="G7" s="4" t="s">
        <v>5</v>
      </c>
      <c r="H7" s="4" t="s">
        <v>3</v>
      </c>
      <c r="I7" s="4" t="s">
        <v>4</v>
      </c>
      <c r="J7" s="4" t="s">
        <v>6</v>
      </c>
      <c r="K7" s="4" t="s">
        <v>7</v>
      </c>
      <c r="L7" s="4" t="s">
        <v>10</v>
      </c>
      <c r="M7" s="4" t="s">
        <v>12</v>
      </c>
      <c r="N7" s="4" t="s">
        <v>14</v>
      </c>
    </row>
    <row r="8" spans="1:14">
      <c r="A8" s="1"/>
      <c r="B8" s="2">
        <f>H8*J8</f>
        <v>28.704</v>
      </c>
      <c r="C8" s="2">
        <v>8</v>
      </c>
      <c r="D8" s="2">
        <v>1</v>
      </c>
      <c r="E8" s="11">
        <f>C8*M8</f>
        <v>0.24</v>
      </c>
      <c r="F8" s="11">
        <f>C8*N8</f>
        <v>1.2</v>
      </c>
      <c r="G8" s="12">
        <v>0.12</v>
      </c>
      <c r="H8" s="13">
        <f>C8*G8</f>
        <v>0.96</v>
      </c>
      <c r="I8" s="11">
        <f>B8/29.9</f>
        <v>0.96</v>
      </c>
      <c r="J8" s="2">
        <v>29.9</v>
      </c>
      <c r="K8" s="2">
        <f>B8/C8</f>
        <v>3.588</v>
      </c>
      <c r="L8" s="12">
        <v>0.18</v>
      </c>
      <c r="M8" s="12">
        <v>0.03</v>
      </c>
      <c r="N8" s="20">
        <v>0.15</v>
      </c>
    </row>
    <row r="9" spans="1:14">
      <c r="A9" s="1"/>
      <c r="B9" s="1" t="s">
        <v>93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>
      <c r="A11" s="1"/>
      <c r="B11" s="7" t="s">
        <v>2</v>
      </c>
      <c r="C11" s="7" t="s">
        <v>8</v>
      </c>
      <c r="D11" s="7" t="s">
        <v>9</v>
      </c>
      <c r="E11" s="7" t="s">
        <v>11</v>
      </c>
      <c r="F11" s="7" t="s">
        <v>13</v>
      </c>
      <c r="G11" s="7" t="s">
        <v>5</v>
      </c>
      <c r="H11" s="7" t="s">
        <v>3</v>
      </c>
      <c r="I11" s="7" t="s">
        <v>4</v>
      </c>
      <c r="J11" s="7" t="s">
        <v>6</v>
      </c>
      <c r="K11" s="7" t="s">
        <v>7</v>
      </c>
      <c r="L11" s="7" t="s">
        <v>10</v>
      </c>
      <c r="M11" s="7" t="s">
        <v>12</v>
      </c>
      <c r="N11" s="7" t="s">
        <v>14</v>
      </c>
    </row>
    <row r="12" spans="1:14">
      <c r="A12" s="1"/>
      <c r="B12" s="2"/>
      <c r="C12" s="2"/>
      <c r="D12" s="2"/>
      <c r="E12" s="11"/>
      <c r="F12" s="11"/>
      <c r="G12" s="12"/>
      <c r="H12" s="13"/>
      <c r="I12" s="11"/>
      <c r="J12" s="2"/>
      <c r="K12" s="2"/>
      <c r="L12" s="12"/>
      <c r="M12" s="12"/>
      <c r="N12" s="20"/>
    </row>
    <row r="15" s="10" customFormat="1" spans="1:21">
      <c r="A15" s="14" t="s">
        <v>94</v>
      </c>
      <c r="B15" s="15" t="s">
        <v>95</v>
      </c>
      <c r="C15" s="15"/>
      <c r="D15" s="16" t="s">
        <v>96</v>
      </c>
      <c r="E15" s="16" t="s">
        <v>97</v>
      </c>
      <c r="F15" s="16">
        <v>9</v>
      </c>
      <c r="G15" s="16">
        <v>10</v>
      </c>
      <c r="H15" s="16">
        <v>11</v>
      </c>
      <c r="I15" s="16">
        <v>12</v>
      </c>
      <c r="J15" s="16">
        <v>13</v>
      </c>
      <c r="K15" s="16">
        <v>14</v>
      </c>
      <c r="L15" s="16">
        <v>15</v>
      </c>
      <c r="M15" s="16">
        <v>16</v>
      </c>
      <c r="N15" s="16">
        <v>17</v>
      </c>
      <c r="O15" s="16">
        <v>18</v>
      </c>
      <c r="P15" s="16">
        <v>19</v>
      </c>
      <c r="Q15" s="16">
        <v>20</v>
      </c>
      <c r="R15" s="16">
        <v>21</v>
      </c>
      <c r="S15" s="16">
        <v>22</v>
      </c>
      <c r="T15" s="16">
        <v>23</v>
      </c>
      <c r="U15" s="16">
        <v>0</v>
      </c>
    </row>
    <row r="16" s="10" customFormat="1" spans="1:21">
      <c r="A16" s="14"/>
      <c r="B16" s="17"/>
      <c r="C16" s="17"/>
      <c r="D16" s="18"/>
      <c r="E16" s="19" t="s">
        <v>98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</row>
    <row r="17" s="10" customFormat="1" spans="1:21">
      <c r="A17" s="14"/>
      <c r="B17" s="17"/>
      <c r="C17" s="17"/>
      <c r="D17" s="18"/>
      <c r="E17" s="19" t="s">
        <v>98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</row>
    <row r="18" s="10" customFormat="1" spans="1:21">
      <c r="A18" s="14"/>
      <c r="B18" s="17"/>
      <c r="C18" s="17"/>
      <c r="D18" s="18"/>
      <c r="E18" s="19" t="s">
        <v>98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</row>
    <row r="19" s="10" customFormat="1" spans="1:21">
      <c r="A19" s="14"/>
      <c r="B19" s="17"/>
      <c r="C19" s="17"/>
      <c r="D19" s="18"/>
      <c r="E19" s="19" t="s">
        <v>98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</row>
    <row r="20" s="10" customFormat="1" spans="1:21">
      <c r="A20" s="14"/>
      <c r="B20" s="17"/>
      <c r="C20" s="17"/>
      <c r="D20" s="18"/>
      <c r="E20" s="19" t="s">
        <v>98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</row>
    <row r="21" s="10" customFormat="1" spans="1:21">
      <c r="A21" s="14"/>
      <c r="B21" s="17"/>
      <c r="C21" s="17"/>
      <c r="D21" s="18"/>
      <c r="E21" s="19" t="s">
        <v>98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</row>
    <row r="22" s="10" customFormat="1" spans="1:21">
      <c r="A22" s="14"/>
      <c r="B22" s="17"/>
      <c r="C22" s="17"/>
      <c r="D22" s="18"/>
      <c r="E22" s="19" t="s">
        <v>98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</row>
    <row r="23" s="10" customFormat="1" spans="1:21">
      <c r="A23" s="14"/>
      <c r="B23" s="17"/>
      <c r="C23" s="17"/>
      <c r="D23" s="18"/>
      <c r="E23" s="19" t="s">
        <v>98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</row>
    <row r="24" spans="1:5">
      <c r="A24" s="9" t="s">
        <v>99</v>
      </c>
      <c r="B24" s="9"/>
      <c r="C24" s="9"/>
      <c r="E24" s="19" t="s">
        <v>98</v>
      </c>
    </row>
    <row r="25" spans="1:5">
      <c r="A25" s="9" t="s">
        <v>100</v>
      </c>
      <c r="B25" s="9"/>
      <c r="C25" s="9"/>
      <c r="E25" s="19" t="s">
        <v>98</v>
      </c>
    </row>
    <row r="26" spans="1:5">
      <c r="A26" s="9" t="s">
        <v>101</v>
      </c>
      <c r="B26" s="9"/>
      <c r="C26" s="9"/>
      <c r="E26" s="19" t="s">
        <v>98</v>
      </c>
    </row>
    <row r="27" spans="1:5">
      <c r="A27" s="9" t="s">
        <v>102</v>
      </c>
      <c r="B27" s="9"/>
      <c r="C27" s="9"/>
      <c r="E27" s="19" t="s">
        <v>98</v>
      </c>
    </row>
    <row r="28" spans="1:5">
      <c r="A28" s="9" t="s">
        <v>103</v>
      </c>
      <c r="B28" s="9"/>
      <c r="C28" s="9"/>
      <c r="E28" s="19" t="s">
        <v>98</v>
      </c>
    </row>
    <row r="29" spans="1:5">
      <c r="A29" s="9" t="s">
        <v>104</v>
      </c>
      <c r="B29" s="9"/>
      <c r="C29" s="9"/>
      <c r="E29" s="19" t="s">
        <v>98</v>
      </c>
    </row>
    <row r="30" spans="1:5">
      <c r="A30" s="9" t="s">
        <v>105</v>
      </c>
      <c r="B30" s="9"/>
      <c r="C30" s="9"/>
      <c r="E30" s="19" t="s">
        <v>98</v>
      </c>
    </row>
    <row r="31" spans="1:5">
      <c r="A31" s="9" t="s">
        <v>106</v>
      </c>
      <c r="B31" s="9"/>
      <c r="C31" s="9"/>
      <c r="E31" s="19" t="s">
        <v>98</v>
      </c>
    </row>
    <row r="32" spans="1:5">
      <c r="A32" s="9" t="s">
        <v>107</v>
      </c>
      <c r="B32" s="9"/>
      <c r="C32" s="9"/>
      <c r="E32" s="19" t="s">
        <v>98</v>
      </c>
    </row>
    <row r="33" spans="1:5">
      <c r="A33" s="9" t="s">
        <v>108</v>
      </c>
      <c r="B33" s="9"/>
      <c r="C33" s="9"/>
      <c r="E33" s="19" t="s">
        <v>98</v>
      </c>
    </row>
    <row r="38" spans="12:12">
      <c r="L38">
        <f>12800/365</f>
        <v>35.0684931506849</v>
      </c>
    </row>
    <row r="39" spans="12:14">
      <c r="L39">
        <f>L38*10</f>
        <v>350.684931506849</v>
      </c>
      <c r="N39">
        <v>699</v>
      </c>
    </row>
    <row r="40" spans="14:14">
      <c r="N40">
        <f>N39-350</f>
        <v>349</v>
      </c>
    </row>
    <row r="41" spans="14:14">
      <c r="N41">
        <v>3490</v>
      </c>
    </row>
  </sheetData>
  <mergeCells count="25"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A24:C24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1:A12"/>
    <mergeCell ref="A15:A23"/>
    <mergeCell ref="B1:E2"/>
    <mergeCell ref="F1:N2"/>
    <mergeCell ref="B5:N6"/>
    <mergeCell ref="B9:N10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"/>
  <sheetViews>
    <sheetView workbookViewId="0">
      <selection activeCell="B9" sqref="B9:N10"/>
    </sheetView>
  </sheetViews>
  <sheetFormatPr defaultColWidth="9" defaultRowHeight="13.5"/>
  <sheetData>
    <row r="1" spans="1:14">
      <c r="A1" s="1" t="s">
        <v>109</v>
      </c>
      <c r="B1" s="1" t="s">
        <v>90</v>
      </c>
      <c r="C1" s="1"/>
      <c r="D1" s="1"/>
      <c r="E1" s="1"/>
      <c r="F1" s="1" t="s">
        <v>91</v>
      </c>
      <c r="G1" s="1"/>
      <c r="H1" s="1"/>
      <c r="I1" s="1"/>
      <c r="J1" s="1"/>
      <c r="K1" s="1"/>
      <c r="L1" s="1"/>
      <c r="M1" s="1"/>
      <c r="N1" s="1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>
      <c r="A3" s="1"/>
      <c r="B3" s="2" t="s">
        <v>2</v>
      </c>
      <c r="C3" s="2" t="s">
        <v>8</v>
      </c>
      <c r="D3" s="2" t="s">
        <v>9</v>
      </c>
      <c r="E3" s="2" t="s">
        <v>11</v>
      </c>
      <c r="F3" s="2" t="s">
        <v>13</v>
      </c>
      <c r="G3" s="2" t="s">
        <v>5</v>
      </c>
      <c r="H3" s="2" t="s">
        <v>3</v>
      </c>
      <c r="I3" s="2" t="s">
        <v>4</v>
      </c>
      <c r="J3" s="2" t="s">
        <v>6</v>
      </c>
      <c r="K3" s="2" t="s">
        <v>7</v>
      </c>
      <c r="L3" s="2" t="s">
        <v>10</v>
      </c>
      <c r="M3" s="2" t="s">
        <v>12</v>
      </c>
      <c r="N3" s="2" t="s">
        <v>14</v>
      </c>
    </row>
    <row r="4" spans="1:14">
      <c r="A4" s="1"/>
      <c r="B4">
        <v>90</v>
      </c>
      <c r="C4">
        <v>20</v>
      </c>
      <c r="D4">
        <v>6</v>
      </c>
      <c r="E4">
        <v>11</v>
      </c>
      <c r="F4">
        <v>1</v>
      </c>
      <c r="G4" s="8">
        <v>0.05</v>
      </c>
      <c r="H4">
        <v>1</v>
      </c>
      <c r="I4">
        <v>3</v>
      </c>
      <c r="J4">
        <v>90</v>
      </c>
      <c r="K4">
        <v>4.5</v>
      </c>
      <c r="L4" s="8">
        <v>0.3</v>
      </c>
      <c r="M4" s="8">
        <v>0.55</v>
      </c>
      <c r="N4" s="8">
        <v>0.05</v>
      </c>
    </row>
    <row r="5" spans="1:14">
      <c r="A5" s="1"/>
      <c r="B5" s="1" t="s">
        <v>92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>
      <c r="A7" s="1"/>
      <c r="B7" s="4" t="s">
        <v>2</v>
      </c>
      <c r="C7" s="4" t="s">
        <v>8</v>
      </c>
      <c r="D7" s="4" t="s">
        <v>9</v>
      </c>
      <c r="E7" s="4" t="s">
        <v>11</v>
      </c>
      <c r="F7" s="4" t="s">
        <v>13</v>
      </c>
      <c r="G7" s="4" t="s">
        <v>5</v>
      </c>
      <c r="H7" s="4" t="s">
        <v>3</v>
      </c>
      <c r="I7" s="4" t="s">
        <v>4</v>
      </c>
      <c r="J7" s="4" t="s">
        <v>6</v>
      </c>
      <c r="K7" s="4" t="s">
        <v>7</v>
      </c>
      <c r="L7" s="4" t="s">
        <v>10</v>
      </c>
      <c r="M7" s="4" t="s">
        <v>12</v>
      </c>
      <c r="N7" s="4" t="s">
        <v>14</v>
      </c>
    </row>
    <row r="8" spans="1:14">
      <c r="A8" s="1"/>
      <c r="B8">
        <f>H8*J8</f>
        <v>71.76</v>
      </c>
      <c r="C8">
        <v>20</v>
      </c>
      <c r="D8">
        <v>6</v>
      </c>
      <c r="E8" s="5">
        <f>C8*M8</f>
        <v>0.6</v>
      </c>
      <c r="F8" s="5">
        <f>C8*N8</f>
        <v>3</v>
      </c>
      <c r="G8" s="3">
        <v>0.12</v>
      </c>
      <c r="H8" s="6">
        <f>C8*G8</f>
        <v>2.4</v>
      </c>
      <c r="I8" s="5">
        <f>B8/29.9</f>
        <v>2.4</v>
      </c>
      <c r="J8">
        <v>29.9</v>
      </c>
      <c r="K8">
        <f>B8/C8</f>
        <v>3.588</v>
      </c>
      <c r="L8" s="8">
        <v>0.3</v>
      </c>
      <c r="M8" s="3">
        <v>0.03</v>
      </c>
      <c r="N8" s="8">
        <v>0.15</v>
      </c>
    </row>
    <row r="9" spans="1:14">
      <c r="A9" s="1"/>
      <c r="B9" s="1" t="s">
        <v>93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>
      <c r="A11" s="1"/>
      <c r="B11" s="7" t="s">
        <v>2</v>
      </c>
      <c r="C11" s="7" t="s">
        <v>8</v>
      </c>
      <c r="D11" s="7" t="s">
        <v>9</v>
      </c>
      <c r="E11" s="7" t="s">
        <v>11</v>
      </c>
      <c r="F11" s="7" t="s">
        <v>13</v>
      </c>
      <c r="G11" s="7" t="s">
        <v>5</v>
      </c>
      <c r="H11" s="7" t="s">
        <v>3</v>
      </c>
      <c r="I11" s="7" t="s">
        <v>4</v>
      </c>
      <c r="J11" s="7" t="s">
        <v>6</v>
      </c>
      <c r="K11" s="7" t="s">
        <v>7</v>
      </c>
      <c r="L11" s="7" t="s">
        <v>10</v>
      </c>
      <c r="M11" s="7" t="s">
        <v>12</v>
      </c>
      <c r="N11" s="7" t="s">
        <v>14</v>
      </c>
    </row>
  </sheetData>
  <mergeCells count="5">
    <mergeCell ref="A1:A11"/>
    <mergeCell ref="F1:N2"/>
    <mergeCell ref="B1:E2"/>
    <mergeCell ref="B5:N6"/>
    <mergeCell ref="B9:N10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"/>
  <sheetViews>
    <sheetView workbookViewId="0">
      <selection activeCell="H18" sqref="H18"/>
    </sheetView>
  </sheetViews>
  <sheetFormatPr defaultColWidth="9" defaultRowHeight="13.5"/>
  <sheetData>
    <row r="1" spans="1:14">
      <c r="A1" s="1" t="s">
        <v>110</v>
      </c>
      <c r="B1" s="1" t="s">
        <v>90</v>
      </c>
      <c r="C1" s="1"/>
      <c r="D1" s="1"/>
      <c r="E1" s="1"/>
      <c r="F1" s="1" t="s">
        <v>91</v>
      </c>
      <c r="G1" s="1"/>
      <c r="H1" s="1"/>
      <c r="I1" s="1"/>
      <c r="J1" s="1"/>
      <c r="K1" s="1"/>
      <c r="L1" s="1"/>
      <c r="M1" s="1"/>
      <c r="N1" s="1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>
      <c r="A3" s="1"/>
      <c r="B3" s="2" t="s">
        <v>2</v>
      </c>
      <c r="C3" s="2" t="s">
        <v>8</v>
      </c>
      <c r="D3" s="2" t="s">
        <v>9</v>
      </c>
      <c r="E3" s="2" t="s">
        <v>11</v>
      </c>
      <c r="F3" s="2" t="s">
        <v>13</v>
      </c>
      <c r="G3" s="2" t="s">
        <v>5</v>
      </c>
      <c r="H3" s="2" t="s">
        <v>3</v>
      </c>
      <c r="I3" s="2" t="s">
        <v>4</v>
      </c>
      <c r="J3" s="2" t="s">
        <v>6</v>
      </c>
      <c r="K3" s="2" t="s">
        <v>7</v>
      </c>
      <c r="L3" s="2" t="s">
        <v>10</v>
      </c>
      <c r="M3" s="2" t="s">
        <v>12</v>
      </c>
      <c r="N3" s="2" t="s">
        <v>14</v>
      </c>
    </row>
    <row r="4" spans="1:14">
      <c r="A4" s="1"/>
      <c r="B4">
        <v>60</v>
      </c>
      <c r="C4">
        <v>27</v>
      </c>
      <c r="D4">
        <v>5</v>
      </c>
      <c r="E4">
        <v>17</v>
      </c>
      <c r="F4">
        <v>2</v>
      </c>
      <c r="G4" s="3">
        <v>0.0741</v>
      </c>
      <c r="H4">
        <v>2</v>
      </c>
      <c r="I4">
        <v>2</v>
      </c>
      <c r="J4">
        <v>29.99</v>
      </c>
      <c r="K4">
        <v>2.22</v>
      </c>
      <c r="L4" s="3">
        <v>0.1852</v>
      </c>
      <c r="M4" s="3">
        <v>0.6296</v>
      </c>
      <c r="N4" s="3">
        <v>0.0741</v>
      </c>
    </row>
    <row r="5" spans="1:14">
      <c r="A5" s="1"/>
      <c r="B5" s="1" t="s">
        <v>92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>
      <c r="A7" s="1"/>
      <c r="B7" s="4" t="s">
        <v>2</v>
      </c>
      <c r="C7" s="4" t="s">
        <v>8</v>
      </c>
      <c r="D7" s="4" t="s">
        <v>9</v>
      </c>
      <c r="E7" s="4" t="s">
        <v>11</v>
      </c>
      <c r="F7" s="4" t="s">
        <v>13</v>
      </c>
      <c r="G7" s="4" t="s">
        <v>5</v>
      </c>
      <c r="H7" s="4" t="s">
        <v>3</v>
      </c>
      <c r="I7" s="4" t="s">
        <v>4</v>
      </c>
      <c r="J7" s="4" t="s">
        <v>6</v>
      </c>
      <c r="K7" s="4" t="s">
        <v>7</v>
      </c>
      <c r="L7" s="4" t="s">
        <v>10</v>
      </c>
      <c r="M7" s="4" t="s">
        <v>12</v>
      </c>
      <c r="N7" s="4" t="s">
        <v>14</v>
      </c>
    </row>
    <row r="8" spans="1:14">
      <c r="A8" s="1"/>
      <c r="B8">
        <f>H8*J8</f>
        <v>96.876</v>
      </c>
      <c r="C8">
        <v>27</v>
      </c>
      <c r="D8">
        <v>5</v>
      </c>
      <c r="E8" s="5">
        <f>C8*M8</f>
        <v>0.81</v>
      </c>
      <c r="F8" s="5">
        <f>C8*N8</f>
        <v>4.05</v>
      </c>
      <c r="G8" s="3">
        <v>0.12</v>
      </c>
      <c r="H8" s="6">
        <f>C8*G8</f>
        <v>3.24</v>
      </c>
      <c r="I8" s="5">
        <f>B8/29.9</f>
        <v>3.24</v>
      </c>
      <c r="J8">
        <v>29.9</v>
      </c>
      <c r="K8">
        <f>B8/C8</f>
        <v>3.588</v>
      </c>
      <c r="L8" s="3">
        <v>0.1852</v>
      </c>
      <c r="M8" s="3">
        <v>0.03</v>
      </c>
      <c r="N8" s="8">
        <v>0.15</v>
      </c>
    </row>
    <row r="9" spans="1:14">
      <c r="A9" s="1"/>
      <c r="B9" s="1" t="s">
        <v>93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>
      <c r="A11" s="1"/>
      <c r="B11" s="7" t="s">
        <v>2</v>
      </c>
      <c r="C11" s="7" t="s">
        <v>8</v>
      </c>
      <c r="D11" s="7" t="s">
        <v>9</v>
      </c>
      <c r="E11" s="7" t="s">
        <v>11</v>
      </c>
      <c r="F11" s="7" t="s">
        <v>13</v>
      </c>
      <c r="G11" s="7" t="s">
        <v>5</v>
      </c>
      <c r="H11" s="7" t="s">
        <v>3</v>
      </c>
      <c r="I11" s="7" t="s">
        <v>4</v>
      </c>
      <c r="J11" s="7" t="s">
        <v>6</v>
      </c>
      <c r="K11" s="7" t="s">
        <v>7</v>
      </c>
      <c r="L11" s="7" t="s">
        <v>10</v>
      </c>
      <c r="M11" s="7" t="s">
        <v>12</v>
      </c>
      <c r="N11" s="7" t="s">
        <v>14</v>
      </c>
    </row>
    <row r="12" spans="1:14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</sheetData>
  <mergeCells count="5">
    <mergeCell ref="A1:A12"/>
    <mergeCell ref="F1:N2"/>
    <mergeCell ref="B9:N10"/>
    <mergeCell ref="B1:E2"/>
    <mergeCell ref="B5:N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"/>
  <sheetViews>
    <sheetView workbookViewId="0">
      <selection activeCell="H16" sqref="H16"/>
    </sheetView>
  </sheetViews>
  <sheetFormatPr defaultColWidth="9" defaultRowHeight="13.5"/>
  <sheetData>
    <row r="1" spans="1:14">
      <c r="A1" s="1" t="s">
        <v>111</v>
      </c>
      <c r="B1" s="1" t="s">
        <v>90</v>
      </c>
      <c r="C1" s="1"/>
      <c r="D1" s="1"/>
      <c r="E1" s="1"/>
      <c r="F1" s="1" t="s">
        <v>91</v>
      </c>
      <c r="G1" s="1"/>
      <c r="H1" s="1"/>
      <c r="I1" s="1"/>
      <c r="J1" s="1"/>
      <c r="K1" s="1"/>
      <c r="L1" s="1"/>
      <c r="M1" s="1"/>
      <c r="N1" s="1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>
      <c r="A3" s="1"/>
      <c r="B3" s="2" t="s">
        <v>2</v>
      </c>
      <c r="C3" s="2" t="s">
        <v>8</v>
      </c>
      <c r="D3" s="2" t="s">
        <v>9</v>
      </c>
      <c r="E3" s="2" t="s">
        <v>11</v>
      </c>
      <c r="F3" s="2" t="s">
        <v>13</v>
      </c>
      <c r="G3" s="2" t="s">
        <v>5</v>
      </c>
      <c r="H3" s="2" t="s">
        <v>3</v>
      </c>
      <c r="I3" s="2" t="s">
        <v>4</v>
      </c>
      <c r="J3" s="2" t="s">
        <v>6</v>
      </c>
      <c r="K3" s="2" t="s">
        <v>7</v>
      </c>
      <c r="L3" s="2" t="s">
        <v>10</v>
      </c>
      <c r="M3" s="2" t="s">
        <v>12</v>
      </c>
      <c r="N3" s="2" t="s">
        <v>14</v>
      </c>
    </row>
    <row r="4" spans="1:14">
      <c r="A4" s="1"/>
      <c r="B4">
        <v>169</v>
      </c>
      <c r="C4">
        <v>52</v>
      </c>
      <c r="D4">
        <v>9</v>
      </c>
      <c r="E4">
        <v>5</v>
      </c>
      <c r="F4">
        <v>10</v>
      </c>
      <c r="G4" s="3">
        <v>0.1154</v>
      </c>
      <c r="H4">
        <v>6</v>
      </c>
      <c r="I4">
        <v>6</v>
      </c>
      <c r="J4">
        <v>28.16</v>
      </c>
      <c r="K4">
        <v>3.25</v>
      </c>
      <c r="L4" s="3">
        <v>0.1731</v>
      </c>
      <c r="M4" s="3">
        <v>0.0962</v>
      </c>
      <c r="N4" s="3">
        <v>0.1923</v>
      </c>
    </row>
    <row r="5" spans="1:14">
      <c r="A5" s="1"/>
      <c r="B5" s="1" t="s">
        <v>92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>
      <c r="A7" s="1"/>
      <c r="B7" s="4" t="s">
        <v>2</v>
      </c>
      <c r="C7" s="4" t="s">
        <v>8</v>
      </c>
      <c r="D7" s="4" t="s">
        <v>9</v>
      </c>
      <c r="E7" s="4" t="s">
        <v>11</v>
      </c>
      <c r="F7" s="4" t="s">
        <v>13</v>
      </c>
      <c r="G7" s="4" t="s">
        <v>5</v>
      </c>
      <c r="H7" s="4" t="s">
        <v>3</v>
      </c>
      <c r="I7" s="4" t="s">
        <v>4</v>
      </c>
      <c r="J7" s="4" t="s">
        <v>6</v>
      </c>
      <c r="K7" s="4" t="s">
        <v>7</v>
      </c>
      <c r="L7" s="4" t="s">
        <v>10</v>
      </c>
      <c r="M7" s="4" t="s">
        <v>12</v>
      </c>
      <c r="N7" s="4" t="s">
        <v>14</v>
      </c>
    </row>
    <row r="8" spans="1:14">
      <c r="A8" s="1"/>
      <c r="B8">
        <f>H8*J8</f>
        <v>186.576</v>
      </c>
      <c r="C8">
        <v>52</v>
      </c>
      <c r="D8">
        <v>9</v>
      </c>
      <c r="E8" s="5">
        <f>C8*M8</f>
        <v>1.56</v>
      </c>
      <c r="F8" s="5">
        <f>C8*N8</f>
        <v>7.8</v>
      </c>
      <c r="G8" s="3">
        <v>0.12</v>
      </c>
      <c r="H8" s="6">
        <f>C8*G8</f>
        <v>6.24</v>
      </c>
      <c r="I8" s="5">
        <f>B8/29.9</f>
        <v>6.24</v>
      </c>
      <c r="J8">
        <v>29.9</v>
      </c>
      <c r="K8">
        <f>B8/C8</f>
        <v>3.588</v>
      </c>
      <c r="L8" s="3">
        <v>0.1731</v>
      </c>
      <c r="M8" s="3">
        <v>0.03</v>
      </c>
      <c r="N8" s="8">
        <v>0.15</v>
      </c>
    </row>
    <row r="9" spans="1:14">
      <c r="A9" s="1"/>
      <c r="B9" s="1" t="s">
        <v>93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>
      <c r="A11" s="1"/>
      <c r="B11" s="7" t="s">
        <v>2</v>
      </c>
      <c r="C11" s="7" t="s">
        <v>8</v>
      </c>
      <c r="D11" s="7" t="s">
        <v>9</v>
      </c>
      <c r="E11" s="7" t="s">
        <v>11</v>
      </c>
      <c r="F11" s="7" t="s">
        <v>13</v>
      </c>
      <c r="G11" s="7" t="s">
        <v>5</v>
      </c>
      <c r="H11" s="7" t="s">
        <v>3</v>
      </c>
      <c r="I11" s="7" t="s">
        <v>4</v>
      </c>
      <c r="J11" s="7" t="s">
        <v>6</v>
      </c>
      <c r="K11" s="7" t="s">
        <v>7</v>
      </c>
      <c r="L11" s="7" t="s">
        <v>10</v>
      </c>
      <c r="M11" s="7" t="s">
        <v>12</v>
      </c>
      <c r="N11" s="7" t="s">
        <v>14</v>
      </c>
    </row>
    <row r="12" spans="1:14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</sheetData>
  <mergeCells count="5">
    <mergeCell ref="A1:A12"/>
    <mergeCell ref="F1:N2"/>
    <mergeCell ref="B9:N10"/>
    <mergeCell ref="B1:E2"/>
    <mergeCell ref="B5:N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"/>
  <sheetViews>
    <sheetView workbookViewId="0">
      <selection activeCell="I19" sqref="I19"/>
    </sheetView>
  </sheetViews>
  <sheetFormatPr defaultColWidth="9" defaultRowHeight="13.5"/>
  <sheetData>
    <row r="1" spans="1:14">
      <c r="A1" s="1" t="s">
        <v>112</v>
      </c>
      <c r="B1" s="1" t="s">
        <v>90</v>
      </c>
      <c r="C1" s="1"/>
      <c r="D1" s="1"/>
      <c r="E1" s="1"/>
      <c r="F1" s="1" t="s">
        <v>91</v>
      </c>
      <c r="G1" s="1"/>
      <c r="H1" s="1"/>
      <c r="I1" s="1"/>
      <c r="J1" s="1"/>
      <c r="K1" s="1"/>
      <c r="L1" s="1"/>
      <c r="M1" s="1"/>
      <c r="N1" s="1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>
      <c r="A3" s="1"/>
      <c r="B3" s="2" t="s">
        <v>2</v>
      </c>
      <c r="C3" s="2" t="s">
        <v>8</v>
      </c>
      <c r="D3" s="2" t="s">
        <v>9</v>
      </c>
      <c r="E3" s="2" t="s">
        <v>11</v>
      </c>
      <c r="F3" s="2" t="s">
        <v>13</v>
      </c>
      <c r="G3" s="2" t="s">
        <v>5</v>
      </c>
      <c r="H3" s="2" t="s">
        <v>3</v>
      </c>
      <c r="I3" s="2" t="s">
        <v>4</v>
      </c>
      <c r="J3" s="2" t="s">
        <v>6</v>
      </c>
      <c r="K3" s="2" t="s">
        <v>7</v>
      </c>
      <c r="L3" s="2" t="s">
        <v>10</v>
      </c>
      <c r="M3" s="2" t="s">
        <v>12</v>
      </c>
      <c r="N3" s="2" t="s">
        <v>14</v>
      </c>
    </row>
    <row r="4" spans="1:14">
      <c r="A4" s="1"/>
      <c r="B4">
        <v>239</v>
      </c>
      <c r="C4">
        <v>46</v>
      </c>
      <c r="D4">
        <v>18</v>
      </c>
      <c r="E4">
        <v>25</v>
      </c>
      <c r="F4">
        <v>8</v>
      </c>
      <c r="G4" s="3">
        <v>0.1304</v>
      </c>
      <c r="H4">
        <v>6</v>
      </c>
      <c r="I4">
        <v>8</v>
      </c>
      <c r="J4">
        <v>39.84</v>
      </c>
      <c r="K4">
        <v>5.2</v>
      </c>
      <c r="L4" s="3">
        <v>0.3913</v>
      </c>
      <c r="M4" s="3">
        <v>0.5435</v>
      </c>
      <c r="N4" s="3">
        <v>0.1739</v>
      </c>
    </row>
    <row r="5" spans="1:14">
      <c r="A5" s="1"/>
      <c r="B5" s="1" t="s">
        <v>92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>
      <c r="A7" s="1"/>
      <c r="B7" s="4" t="s">
        <v>2</v>
      </c>
      <c r="C7" s="4" t="s">
        <v>8</v>
      </c>
      <c r="D7" s="4" t="s">
        <v>9</v>
      </c>
      <c r="E7" s="4" t="s">
        <v>11</v>
      </c>
      <c r="F7" s="4" t="s">
        <v>13</v>
      </c>
      <c r="G7" s="4" t="s">
        <v>5</v>
      </c>
      <c r="H7" s="4" t="s">
        <v>3</v>
      </c>
      <c r="I7" s="4" t="s">
        <v>4</v>
      </c>
      <c r="J7" s="4" t="s">
        <v>6</v>
      </c>
      <c r="K7" s="4" t="s">
        <v>7</v>
      </c>
      <c r="L7" s="4" t="s">
        <v>10</v>
      </c>
      <c r="M7" s="4" t="s">
        <v>12</v>
      </c>
      <c r="N7" s="4" t="s">
        <v>14</v>
      </c>
    </row>
    <row r="8" spans="1:14">
      <c r="A8" s="1"/>
      <c r="B8">
        <f>H8*J8</f>
        <v>165.048</v>
      </c>
      <c r="C8">
        <v>46</v>
      </c>
      <c r="D8">
        <v>18</v>
      </c>
      <c r="E8" s="5">
        <f>C8*M8</f>
        <v>1.38</v>
      </c>
      <c r="F8" s="5">
        <f>C8*N8</f>
        <v>6.9</v>
      </c>
      <c r="G8" s="3">
        <v>0.12</v>
      </c>
      <c r="H8" s="6">
        <f>C8*G8</f>
        <v>5.52</v>
      </c>
      <c r="I8" s="5">
        <f>B8/29.9</f>
        <v>5.52</v>
      </c>
      <c r="J8">
        <v>29.9</v>
      </c>
      <c r="K8">
        <f>B8/C8</f>
        <v>3.588</v>
      </c>
      <c r="L8" s="3">
        <v>0.3913</v>
      </c>
      <c r="M8" s="3">
        <v>0.03</v>
      </c>
      <c r="N8" s="8">
        <v>0.15</v>
      </c>
    </row>
    <row r="9" spans="1:14">
      <c r="A9" s="1"/>
      <c r="B9" s="1" t="s">
        <v>93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>
      <c r="A11" s="1"/>
      <c r="B11" s="7" t="s">
        <v>2</v>
      </c>
      <c r="C11" s="7" t="s">
        <v>8</v>
      </c>
      <c r="D11" s="7" t="s">
        <v>9</v>
      </c>
      <c r="E11" s="7" t="s">
        <v>11</v>
      </c>
      <c r="F11" s="7" t="s">
        <v>13</v>
      </c>
      <c r="G11" s="7" t="s">
        <v>5</v>
      </c>
      <c r="H11" s="7" t="s">
        <v>3</v>
      </c>
      <c r="I11" s="7" t="s">
        <v>4</v>
      </c>
      <c r="J11" s="7" t="s">
        <v>6</v>
      </c>
      <c r="K11" s="7" t="s">
        <v>7</v>
      </c>
      <c r="L11" s="7" t="s">
        <v>10</v>
      </c>
      <c r="M11" s="7" t="s">
        <v>12</v>
      </c>
      <c r="N11" s="7" t="s">
        <v>14</v>
      </c>
    </row>
    <row r="12" spans="1:14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</sheetData>
  <mergeCells count="5">
    <mergeCell ref="A1:A12"/>
    <mergeCell ref="F1:N2"/>
    <mergeCell ref="B9:N10"/>
    <mergeCell ref="B1:E2"/>
    <mergeCell ref="B5:N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标题</vt:lpstr>
      <vt:lpstr>竞品分析</vt:lpstr>
      <vt:lpstr>计划布局</vt:lpstr>
      <vt:lpstr>直通车推广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更多干货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lay down</cp:lastModifiedBy>
  <dcterms:created xsi:type="dcterms:W3CDTF">2019-03-30T10:51:00Z</dcterms:created>
  <dcterms:modified xsi:type="dcterms:W3CDTF">2019-05-21T08:38:25Z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