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历史成本分析法" sheetId="1" r:id="rId1"/>
    <sheet name="因素分析法" sheetId="2" r:id="rId2"/>
    <sheet name="利润推算法" sheetId="3" r:id="rId3"/>
  </sheets>
  <calcPr calcId="144525"/>
</workbook>
</file>

<file path=xl/sharedStrings.xml><?xml version="1.0" encoding="utf-8"?>
<sst xmlns="http://schemas.openxmlformats.org/spreadsheetml/2006/main" count="48">
  <si>
    <t>2017年产品产量和成本资料</t>
  </si>
  <si>
    <t>高低点法</t>
  </si>
  <si>
    <t>月份</t>
  </si>
  <si>
    <t>产量（件）</t>
  </si>
  <si>
    <t>生产成本（元）</t>
  </si>
  <si>
    <t>最高产量（件）</t>
  </si>
  <si>
    <t>最高成本（元）</t>
  </si>
  <si>
    <t>最低产量（件）</t>
  </si>
  <si>
    <t>最低成本（元）</t>
  </si>
  <si>
    <t>单位变动成本（元/件）</t>
  </si>
  <si>
    <t>固定成本（元）</t>
  </si>
  <si>
    <t>2005年预测产量（件）</t>
  </si>
  <si>
    <t>2005年预测总成本</t>
  </si>
  <si>
    <t>回归直线法</t>
  </si>
  <si>
    <t>单位变动成本</t>
  </si>
  <si>
    <t>固定成本</t>
  </si>
  <si>
    <t>2017年成本资料</t>
  </si>
  <si>
    <t>2017年预测产量及成本资料</t>
  </si>
  <si>
    <t>产品单位成本（元/件）</t>
  </si>
  <si>
    <t>产品产量（件）</t>
  </si>
  <si>
    <t>产量增长</t>
  </si>
  <si>
    <t>2017年各项目占总成本比重</t>
  </si>
  <si>
    <t>劳动生产率提高</t>
  </si>
  <si>
    <t>成本项目</t>
  </si>
  <si>
    <t>比重</t>
  </si>
  <si>
    <t>生产工人平均工资增长</t>
  </si>
  <si>
    <t>直接材料</t>
  </si>
  <si>
    <t>原材料消耗定额降低</t>
  </si>
  <si>
    <t>直接人工</t>
  </si>
  <si>
    <t>原材料价格上升</t>
  </si>
  <si>
    <t>制造费用</t>
  </si>
  <si>
    <t>制造费用增加</t>
  </si>
  <si>
    <t>因素分析法</t>
  </si>
  <si>
    <t>成本降低率</t>
  </si>
  <si>
    <t>预测产量按上年单位成本计算的总成本（元）</t>
  </si>
  <si>
    <t>产品成本总降低额（元）</t>
  </si>
  <si>
    <t>产品成本总降低率</t>
  </si>
  <si>
    <t>项目</t>
  </si>
  <si>
    <t>2017年产品资料</t>
  </si>
  <si>
    <t>2018年预测资料</t>
  </si>
  <si>
    <t>销量（件）</t>
  </si>
  <si>
    <t>单价（元）</t>
  </si>
  <si>
    <t>单位成本（元/件）</t>
  </si>
  <si>
    <t>价内税及附加的平均税率</t>
  </si>
  <si>
    <t>目标利润（元）</t>
  </si>
  <si>
    <t>利润推算法</t>
  </si>
  <si>
    <t>比例分析法</t>
  </si>
  <si>
    <t>总成本（元）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</si>
</sst>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0_ "/>
  </numFmts>
  <fonts count="26"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b/>
      <sz val="12"/>
      <name val="华文新魏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5" fillId="5" borderId="0" applyNumberFormat="0" applyBorder="0" applyAlignment="0" applyProtection="0">
      <alignment vertical="center"/>
    </xf>
    <xf numFmtId="0" fontId="12" fillId="3" borderId="1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4" fillId="12" borderId="2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" borderId="18" applyNumberFormat="0" applyAlignment="0" applyProtection="0">
      <alignment vertical="center"/>
    </xf>
    <xf numFmtId="0" fontId="7" fillId="2" borderId="15" applyNumberFormat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7" fontId="4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9" fontId="4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10" fontId="4" fillId="0" borderId="5" xfId="0" applyNumberFormat="1" applyFont="1" applyBorder="1"/>
    <xf numFmtId="0" fontId="4" fillId="0" borderId="5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10" fontId="4" fillId="0" borderId="8" xfId="0" applyNumberFormat="1" applyFont="1" applyBorder="1"/>
    <xf numFmtId="176" fontId="4" fillId="0" borderId="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177" fontId="4" fillId="0" borderId="6" xfId="0" applyNumberFormat="1" applyFont="1" applyBorder="1"/>
    <xf numFmtId="0" fontId="4" fillId="0" borderId="7" xfId="0" applyFont="1" applyBorder="1"/>
    <xf numFmtId="177" fontId="4" fillId="0" borderId="9" xfId="0" applyNumberFormat="1" applyFont="1" applyBorder="1"/>
    <xf numFmtId="177" fontId="4" fillId="0" borderId="3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J7" sqref="J7"/>
    </sheetView>
  </sheetViews>
  <sheetFormatPr defaultColWidth="9" defaultRowHeight="14.25" outlineLevelCol="5"/>
  <cols>
    <col min="1" max="1" width="9.625" customWidth="1"/>
    <col min="2" max="2" width="13.25" customWidth="1"/>
    <col min="3" max="3" width="14.875" customWidth="1"/>
    <col min="4" max="4" width="2.375" customWidth="1"/>
    <col min="5" max="5" width="22.125" customWidth="1"/>
    <col min="6" max="6" width="13" customWidth="1"/>
  </cols>
  <sheetData>
    <row r="1" ht="15.6" customHeight="1" spans="1:6">
      <c r="A1" s="43" t="s">
        <v>0</v>
      </c>
      <c r="B1" s="43"/>
      <c r="C1" s="43"/>
      <c r="E1" s="44" t="s">
        <v>1</v>
      </c>
      <c r="F1" s="44"/>
    </row>
    <row r="2" spans="1:6">
      <c r="A2" s="45" t="s">
        <v>2</v>
      </c>
      <c r="B2" s="46" t="s">
        <v>3</v>
      </c>
      <c r="C2" s="47" t="s">
        <v>4</v>
      </c>
      <c r="E2" s="48" t="s">
        <v>5</v>
      </c>
      <c r="F2" s="49">
        <f>MAX(B3:B14)</f>
        <v>4940</v>
      </c>
    </row>
    <row r="3" spans="1:6">
      <c r="A3" s="21">
        <v>1</v>
      </c>
      <c r="B3" s="13">
        <v>4500</v>
      </c>
      <c r="C3" s="14">
        <v>50000</v>
      </c>
      <c r="E3" s="50" t="s">
        <v>6</v>
      </c>
      <c r="F3" s="51">
        <f>INDEX(C3:C14,MATCH(MAX(B3:B14),B3:B14,0))</f>
        <v>65000</v>
      </c>
    </row>
    <row r="4" spans="1:6">
      <c r="A4" s="21">
        <v>2</v>
      </c>
      <c r="B4" s="13">
        <v>4120</v>
      </c>
      <c r="C4" s="14">
        <v>41000</v>
      </c>
      <c r="E4" s="50" t="s">
        <v>7</v>
      </c>
      <c r="F4" s="51">
        <f>MIN(B3:B14)</f>
        <v>4050</v>
      </c>
    </row>
    <row r="5" spans="1:6">
      <c r="A5" s="21">
        <v>3</v>
      </c>
      <c r="B5" s="13">
        <v>4250</v>
      </c>
      <c r="C5" s="14">
        <v>42200</v>
      </c>
      <c r="E5" s="50" t="s">
        <v>8</v>
      </c>
      <c r="F5" s="51">
        <f>INDEX(C3:C14,MATCH(MIN(B3:B14),B3:B14,0))</f>
        <v>55000</v>
      </c>
    </row>
    <row r="6" spans="1:6">
      <c r="A6" s="21">
        <v>4</v>
      </c>
      <c r="B6" s="13">
        <v>4700</v>
      </c>
      <c r="C6" s="14">
        <v>53500</v>
      </c>
      <c r="E6" s="50" t="s">
        <v>9</v>
      </c>
      <c r="F6" s="52">
        <f>(F3-F5)/(F2-F4)</f>
        <v>11.2359550561798</v>
      </c>
    </row>
    <row r="7" spans="1:6">
      <c r="A7" s="21">
        <v>5</v>
      </c>
      <c r="B7" s="13">
        <v>4850</v>
      </c>
      <c r="C7" s="14">
        <v>56000</v>
      </c>
      <c r="E7" s="50" t="s">
        <v>10</v>
      </c>
      <c r="F7" s="52">
        <f>F3-F6*F2</f>
        <v>9494.38202247191</v>
      </c>
    </row>
    <row r="8" spans="1:6">
      <c r="A8" s="21">
        <v>6</v>
      </c>
      <c r="B8" s="13">
        <v>4900</v>
      </c>
      <c r="C8" s="14">
        <v>62500</v>
      </c>
      <c r="E8" s="50" t="s">
        <v>11</v>
      </c>
      <c r="F8" s="14">
        <v>5000</v>
      </c>
    </row>
    <row r="9" ht="15" spans="1:6">
      <c r="A9" s="21">
        <v>7</v>
      </c>
      <c r="B9" s="13">
        <v>4050</v>
      </c>
      <c r="C9" s="14">
        <v>55000</v>
      </c>
      <c r="E9" s="53" t="s">
        <v>12</v>
      </c>
      <c r="F9" s="54">
        <f>F7+F6*F8</f>
        <v>65674.1573033708</v>
      </c>
    </row>
    <row r="10" ht="15" spans="1:6">
      <c r="A10" s="21">
        <v>8</v>
      </c>
      <c r="B10" s="13">
        <v>4450</v>
      </c>
      <c r="C10" s="14">
        <v>48000</v>
      </c>
      <c r="E10" s="44" t="s">
        <v>13</v>
      </c>
      <c r="F10" s="44"/>
    </row>
    <row r="11" spans="1:6">
      <c r="A11" s="21">
        <v>9</v>
      </c>
      <c r="B11" s="13">
        <v>4620</v>
      </c>
      <c r="C11" s="14">
        <v>47500</v>
      </c>
      <c r="E11" s="48" t="s">
        <v>14</v>
      </c>
      <c r="F11" s="55">
        <f>SLOPE(C3:C14,B3:B14)</f>
        <v>19.4315424610052</v>
      </c>
    </row>
    <row r="12" spans="1:6">
      <c r="A12" s="21">
        <v>10</v>
      </c>
      <c r="B12" s="13">
        <v>4940</v>
      </c>
      <c r="C12" s="14">
        <v>65000</v>
      </c>
      <c r="E12" s="50" t="s">
        <v>15</v>
      </c>
      <c r="F12" s="52">
        <f>INTERCEPT(C3:C14,B3:B14)</f>
        <v>-36603.3102253033</v>
      </c>
    </row>
    <row r="13" spans="1:6">
      <c r="A13" s="21">
        <v>11</v>
      </c>
      <c r="B13" s="13">
        <v>4080</v>
      </c>
      <c r="C13" s="14">
        <v>41200</v>
      </c>
      <c r="E13" s="50" t="s">
        <v>11</v>
      </c>
      <c r="F13" s="14">
        <v>5000</v>
      </c>
    </row>
    <row r="14" ht="15" spans="1:6">
      <c r="A14" s="26">
        <v>12</v>
      </c>
      <c r="B14" s="28">
        <v>4300</v>
      </c>
      <c r="C14" s="56">
        <v>43500</v>
      </c>
      <c r="E14" s="53" t="s">
        <v>12</v>
      </c>
      <c r="F14" s="54">
        <f>F12+F11*F13</f>
        <v>60554.4020797227</v>
      </c>
    </row>
    <row r="15" spans="1:3">
      <c r="A15" s="57"/>
      <c r="B15" s="58"/>
      <c r="C15" s="58"/>
    </row>
  </sheetData>
  <mergeCells count="3">
    <mergeCell ref="A1:C1"/>
    <mergeCell ref="E1:F1"/>
    <mergeCell ref="E10:F10"/>
  </mergeCells>
  <pageMargins left="0.75" right="0.75" top="1" bottom="1" header="0.5" footer="0.5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7" sqref="C7"/>
    </sheetView>
  </sheetViews>
  <sheetFormatPr defaultColWidth="9" defaultRowHeight="14.25" outlineLevelCol="3"/>
  <cols>
    <col min="1" max="1" width="26.625" customWidth="1"/>
    <col min="2" max="2" width="10.375" customWidth="1"/>
    <col min="3" max="3" width="23.25" customWidth="1"/>
    <col min="4" max="4" width="12.25" customWidth="1"/>
  </cols>
  <sheetData>
    <row r="1" spans="1:4">
      <c r="A1" s="18" t="s">
        <v>16</v>
      </c>
      <c r="B1" s="19"/>
      <c r="C1" s="19" t="s">
        <v>17</v>
      </c>
      <c r="D1" s="20"/>
    </row>
    <row r="2" spans="1:4">
      <c r="A2" s="21" t="s">
        <v>18</v>
      </c>
      <c r="B2" s="13">
        <v>1000</v>
      </c>
      <c r="C2" s="13" t="s">
        <v>19</v>
      </c>
      <c r="D2" s="14">
        <v>2500</v>
      </c>
    </row>
    <row r="3" spans="1:4">
      <c r="A3" s="21"/>
      <c r="B3" s="13"/>
      <c r="C3" s="13" t="s">
        <v>20</v>
      </c>
      <c r="D3" s="22">
        <v>0.15</v>
      </c>
    </row>
    <row r="4" spans="1:4">
      <c r="A4" s="23" t="s">
        <v>21</v>
      </c>
      <c r="B4" s="24"/>
      <c r="C4" s="13" t="s">
        <v>22</v>
      </c>
      <c r="D4" s="22">
        <v>0.2</v>
      </c>
    </row>
    <row r="5" spans="1:4">
      <c r="A5" s="21" t="s">
        <v>23</v>
      </c>
      <c r="B5" s="13" t="s">
        <v>24</v>
      </c>
      <c r="C5" s="13" t="s">
        <v>25</v>
      </c>
      <c r="D5" s="22">
        <v>0.1</v>
      </c>
    </row>
    <row r="6" spans="1:4">
      <c r="A6" s="21" t="s">
        <v>26</v>
      </c>
      <c r="B6" s="25">
        <v>0.3</v>
      </c>
      <c r="C6" s="13" t="s">
        <v>27</v>
      </c>
      <c r="D6" s="22">
        <v>0.09</v>
      </c>
    </row>
    <row r="7" spans="1:4">
      <c r="A7" s="21" t="s">
        <v>28</v>
      </c>
      <c r="B7" s="25">
        <v>0.45</v>
      </c>
      <c r="C7" s="13" t="s">
        <v>29</v>
      </c>
      <c r="D7" s="22">
        <v>0.03</v>
      </c>
    </row>
    <row r="8" ht="15" spans="1:4">
      <c r="A8" s="26" t="s">
        <v>30</v>
      </c>
      <c r="B8" s="27">
        <v>0.25</v>
      </c>
      <c r="C8" s="28" t="s">
        <v>31</v>
      </c>
      <c r="D8" s="29">
        <v>0.13</v>
      </c>
    </row>
    <row r="10" ht="16.9" customHeight="1" spans="1:4">
      <c r="A10" s="30" t="s">
        <v>32</v>
      </c>
      <c r="B10" s="30"/>
      <c r="C10" s="30"/>
      <c r="D10" s="30"/>
    </row>
    <row r="11" spans="1:4">
      <c r="A11" s="11" t="s">
        <v>23</v>
      </c>
      <c r="B11" s="31" t="s">
        <v>33</v>
      </c>
      <c r="C11" s="32" t="s">
        <v>34</v>
      </c>
      <c r="D11" s="33">
        <f>B2*D2</f>
        <v>2500000</v>
      </c>
    </row>
    <row r="12" spans="1:4">
      <c r="A12" s="21" t="s">
        <v>26</v>
      </c>
      <c r="B12" s="34">
        <f>(1-(1-D6)*(1+D7))*B6</f>
        <v>0.01881</v>
      </c>
      <c r="C12" s="35"/>
      <c r="D12" s="36"/>
    </row>
    <row r="13" spans="1:4">
      <c r="A13" s="21" t="s">
        <v>28</v>
      </c>
      <c r="B13" s="34">
        <f>(1-(1+D5)/(1+D4))*B7</f>
        <v>0.0375</v>
      </c>
      <c r="C13" s="37" t="s">
        <v>35</v>
      </c>
      <c r="D13" s="38">
        <f>B15*D11</f>
        <v>151644.565217391</v>
      </c>
    </row>
    <row r="14" spans="1:4">
      <c r="A14" s="21" t="s">
        <v>30</v>
      </c>
      <c r="B14" s="34">
        <f>(1-(1+D8)/(1+D3))*B8</f>
        <v>0.00434782608695652</v>
      </c>
      <c r="C14" s="37"/>
      <c r="D14" s="39"/>
    </row>
    <row r="15" ht="15" spans="1:4">
      <c r="A15" s="40" t="s">
        <v>36</v>
      </c>
      <c r="B15" s="41">
        <f>SUM(B12:B14)</f>
        <v>0.0606578260869565</v>
      </c>
      <c r="C15" s="28" t="s">
        <v>12</v>
      </c>
      <c r="D15" s="42">
        <f>D11-D13</f>
        <v>2348355.43478261</v>
      </c>
    </row>
  </sheetData>
  <mergeCells count="8">
    <mergeCell ref="A1:B1"/>
    <mergeCell ref="C1:D1"/>
    <mergeCell ref="A4:B4"/>
    <mergeCell ref="A10:D10"/>
    <mergeCell ref="C11:C12"/>
    <mergeCell ref="C13:C14"/>
    <mergeCell ref="D11:D12"/>
    <mergeCell ref="D13:D14"/>
  </mergeCells>
  <pageMargins left="0.75" right="0.75" top="1" bottom="1" header="0.5" footer="0.5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9" sqref="C9"/>
    </sheetView>
  </sheetViews>
  <sheetFormatPr defaultColWidth="9" defaultRowHeight="14.25" outlineLevelCol="2"/>
  <cols>
    <col min="1" max="1" width="27.625" customWidth="1"/>
    <col min="2" max="2" width="21.25" customWidth="1"/>
    <col min="3" max="3" width="19.25" customWidth="1"/>
    <col min="5" max="5" width="25.375" customWidth="1"/>
    <col min="6" max="6" width="17.625" customWidth="1"/>
    <col min="7" max="7" width="21" customWidth="1"/>
  </cols>
  <sheetData>
    <row r="1" spans="1:3">
      <c r="A1" s="1" t="s">
        <v>37</v>
      </c>
      <c r="B1" s="2" t="s">
        <v>38</v>
      </c>
      <c r="C1" s="3" t="s">
        <v>39</v>
      </c>
    </row>
    <row r="2" spans="1:3">
      <c r="A2" s="4" t="s">
        <v>40</v>
      </c>
      <c r="B2" s="5">
        <v>500000</v>
      </c>
      <c r="C2" s="6">
        <v>550000</v>
      </c>
    </row>
    <row r="3" spans="1:3">
      <c r="A3" s="4" t="s">
        <v>41</v>
      </c>
      <c r="B3" s="5">
        <v>45</v>
      </c>
      <c r="C3" s="6">
        <v>65</v>
      </c>
    </row>
    <row r="4" spans="1:3">
      <c r="A4" s="4" t="s">
        <v>42</v>
      </c>
      <c r="B4" s="5">
        <v>20</v>
      </c>
      <c r="C4" s="6"/>
    </row>
    <row r="5" spans="1:3">
      <c r="A5" s="4" t="s">
        <v>43</v>
      </c>
      <c r="B5" s="5"/>
      <c r="C5" s="7">
        <v>0.15</v>
      </c>
    </row>
    <row r="6" ht="15" spans="1:3">
      <c r="A6" s="8" t="s">
        <v>44</v>
      </c>
      <c r="B6" s="9"/>
      <c r="C6" s="10">
        <v>25000000</v>
      </c>
    </row>
    <row r="7" ht="15"/>
    <row r="8" spans="1:3">
      <c r="A8" s="11" t="s">
        <v>37</v>
      </c>
      <c r="B8" s="2" t="s">
        <v>45</v>
      </c>
      <c r="C8" s="3" t="s">
        <v>46</v>
      </c>
    </row>
    <row r="9" spans="1:3">
      <c r="A9" s="12" t="s">
        <v>47</v>
      </c>
      <c r="B9" s="13">
        <f>C2*C3*(1-C5)-C6</f>
        <v>5387500</v>
      </c>
      <c r="C9" s="14">
        <f>(C2*C3)*(B4*B2)/(B2*B3)</f>
        <v>15888888.8888889</v>
      </c>
    </row>
    <row r="10" ht="15" spans="1:3">
      <c r="A10" s="15" t="s">
        <v>42</v>
      </c>
      <c r="B10" s="16">
        <f>C3*(1-C5)-(C6/C2)</f>
        <v>9.79545454545455</v>
      </c>
      <c r="C10" s="17"/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历史成本分析法</vt:lpstr>
      <vt:lpstr>因素分析法</vt:lpstr>
      <vt:lpstr>利润推算法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89360</cp:lastModifiedBy>
  <dcterms:created xsi:type="dcterms:W3CDTF">1996-12-17T01:32:42Z</dcterms:created>
  <dcterms:modified xsi:type="dcterms:W3CDTF">2017-09-01T03:04:48Z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