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Usuario\Desktop\DataScience\Material didáctico\Ejercicios\Modelo_supervisado\Entregable_MMP\"/>
    </mc:Choice>
  </mc:AlternateContent>
  <xr:revisionPtr revIDLastSave="0" documentId="13_ncr:1_{4C152E0A-2318-428A-8BEA-FA71692C5585}" xr6:coauthVersionLast="47" xr6:coauthVersionMax="47" xr10:uidLastSave="{00000000-0000-0000-0000-000000000000}"/>
  <bookViews>
    <workbookView xWindow="23880" yWindow="-7695" windowWidth="29040" windowHeight="15840" xr2:uid="{16D500F6-5AD7-764E-8C39-1ED26FBE09BA}"/>
  </bookViews>
  <sheets>
    <sheet name="INFO" sheetId="1" r:id="rId1"/>
    <sheet name="Hoja1" sheetId="5" r:id="rId2"/>
    <sheet name="Checklist" sheetId="3" r:id="rId3"/>
    <sheet name="STATS" sheetId="2" r:id="rId4"/>
    <sheet name="OBJECT" sheetId="4" r:id="rId5"/>
  </sheets>
  <definedNames>
    <definedName name="_xlnm._FilterDatabase" localSheetId="0" hidden="1">INFO!$A$1:$T$85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2"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2" i="1"/>
</calcChain>
</file>

<file path=xl/sharedStrings.xml><?xml version="1.0" encoding="utf-8"?>
<sst xmlns="http://schemas.openxmlformats.org/spreadsheetml/2006/main" count="781" uniqueCount="443">
  <si>
    <t>TIPO DATOS</t>
  </si>
  <si>
    <t>NOMBRE COLUMNA</t>
  </si>
  <si>
    <t>COUNT</t>
  </si>
  <si>
    <t>COMENTARIOS</t>
  </si>
  <si>
    <t>VALORES UNICOS</t>
  </si>
  <si>
    <t>TOP</t>
  </si>
  <si>
    <t>FREQ</t>
  </si>
  <si>
    <t>MEAN</t>
  </si>
  <si>
    <t>STD</t>
  </si>
  <si>
    <t>MIN</t>
  </si>
  <si>
    <t>MAX</t>
  </si>
  <si>
    <t>MachineIdentifier</t>
  </si>
  <si>
    <t>ProductName</t>
  </si>
  <si>
    <t>EngineVersion</t>
  </si>
  <si>
    <t>AppVersion</t>
  </si>
  <si>
    <t>AvSigVersion</t>
  </si>
  <si>
    <t>IsBeta</t>
  </si>
  <si>
    <t>RtpStateBitfield</t>
  </si>
  <si>
    <t>IsSxsPassiveMode</t>
  </si>
  <si>
    <t>DefaultBrowsersIdentifier</t>
  </si>
  <si>
    <t>AVProductStatesIdentifier</t>
  </si>
  <si>
    <t>AVProductsInstalled</t>
  </si>
  <si>
    <t>AVProductsEnabled</t>
  </si>
  <si>
    <t>HasTpm</t>
  </si>
  <si>
    <t>CountryIdentifier</t>
  </si>
  <si>
    <t>CityIdentifier</t>
  </si>
  <si>
    <t>OrganizationIdentifier</t>
  </si>
  <si>
    <t>GeoNameIdentifier</t>
  </si>
  <si>
    <t>LocaleEnglishNameIdentifier</t>
  </si>
  <si>
    <t>Platform</t>
  </si>
  <si>
    <t>Processor</t>
  </si>
  <si>
    <t>OsVer</t>
  </si>
  <si>
    <t>OsBuild</t>
  </si>
  <si>
    <t>OsSuite</t>
  </si>
  <si>
    <t>OsPlatformSubRelease</t>
  </si>
  <si>
    <t>OsBuildLab</t>
  </si>
  <si>
    <t>SkuEdition</t>
  </si>
  <si>
    <t>IsProtected</t>
  </si>
  <si>
    <t>AutoSampleOptIn</t>
  </si>
  <si>
    <t>PuaMode</t>
  </si>
  <si>
    <t>SMode</t>
  </si>
  <si>
    <t>IeVerIdentifier</t>
  </si>
  <si>
    <t>SmartScreen</t>
  </si>
  <si>
    <t>Firewall</t>
  </si>
  <si>
    <t>UacLuaenable</t>
  </si>
  <si>
    <t>Census_MDC2FormFactor</t>
  </si>
  <si>
    <t>Census_DeviceFamily</t>
  </si>
  <si>
    <t>Census_OEMNameIdentifier</t>
  </si>
  <si>
    <t>Census_OEMModelIdentifier</t>
  </si>
  <si>
    <t>Census_ProcessorCoreCount</t>
  </si>
  <si>
    <t>Census_ProcessorManufacturerIdentifier</t>
  </si>
  <si>
    <t>Census_ProcessorModelIdentifier</t>
  </si>
  <si>
    <t>Census_ProcessorClass</t>
  </si>
  <si>
    <t>Census_PrimaryDiskTotalCapacity</t>
  </si>
  <si>
    <t>Census_PrimaryDiskTypeName</t>
  </si>
  <si>
    <t>Census_SystemVolumeTotalCapacity</t>
  </si>
  <si>
    <t>Census_HasOpticalDiskDrive</t>
  </si>
  <si>
    <t>Census_TotalPhysicalRAM</t>
  </si>
  <si>
    <t>Census_ChassisTypeName</t>
  </si>
  <si>
    <t>Census_InternalPrimaryDiagonalDisplaySizeInInches</t>
  </si>
  <si>
    <t>Census_InternalPrimaryDisplayResolutionHorizontal</t>
  </si>
  <si>
    <t>Census_InternalPrimaryDisplayResolutionVertical</t>
  </si>
  <si>
    <t>Census_PowerPlatformRoleName</t>
  </si>
  <si>
    <t>Census_InternalBatteryType</t>
  </si>
  <si>
    <t>Census_InternalBatteryNumberOfCharges</t>
  </si>
  <si>
    <t>Census_OSVersion</t>
  </si>
  <si>
    <t>Census_OSArchitecture</t>
  </si>
  <si>
    <t>Census_OSBranch</t>
  </si>
  <si>
    <t>Census_OSBuildNumber</t>
  </si>
  <si>
    <t>Census_OSBuildRevision</t>
  </si>
  <si>
    <t>Census_OSEdition</t>
  </si>
  <si>
    <t>Census_OSSkuName</t>
  </si>
  <si>
    <t>Census_OSInstallTypeName</t>
  </si>
  <si>
    <t>Census_OSInstallLanguageIdentifier</t>
  </si>
  <si>
    <t>Census_OSUILocaleIdentifier</t>
  </si>
  <si>
    <t>Census_OSWUAutoUpdateOptionsName</t>
  </si>
  <si>
    <t>Census_IsPortableOperatingSystem</t>
  </si>
  <si>
    <t>Census_GenuineStateName</t>
  </si>
  <si>
    <t>Census_ActivationChannel</t>
  </si>
  <si>
    <t>Census_IsFlightingInternal</t>
  </si>
  <si>
    <t>Census_IsFlightsDisabled</t>
  </si>
  <si>
    <t>Census_FlightRing</t>
  </si>
  <si>
    <t>Census_ThresholdOptIn</t>
  </si>
  <si>
    <t>Census_FirmwareManufacturerIdentifier</t>
  </si>
  <si>
    <t>Census_FirmwareVersionIdentifier</t>
  </si>
  <si>
    <t>Census_IsSecureBootEnabled</t>
  </si>
  <si>
    <t>Census_IsWIMBootEnabled</t>
  </si>
  <si>
    <t>Census_IsVirtualDevice</t>
  </si>
  <si>
    <t>Census_IsTouchEnabled</t>
  </si>
  <si>
    <t>Census_IsPenCapable</t>
  </si>
  <si>
    <t>Census_IsAlwaysOnAlwaysConnectedCapable</t>
  </si>
  <si>
    <t>Wdft_IsGamer</t>
  </si>
  <si>
    <t>Wdft_RegionIdentifier</t>
  </si>
  <si>
    <t>HasDetections</t>
  </si>
  <si>
    <t xml:space="preserve">int64  </t>
  </si>
  <si>
    <t xml:space="preserve">object </t>
  </si>
  <si>
    <t>float64</t>
  </si>
  <si>
    <t>NULLS</t>
  </si>
  <si>
    <t>NULLS %</t>
  </si>
  <si>
    <t>count</t>
  </si>
  <si>
    <t>mean</t>
  </si>
  <si>
    <t>std</t>
  </si>
  <si>
    <t>min</t>
  </si>
  <si>
    <t>max</t>
  </si>
  <si>
    <t>Unnamed: 0</t>
  </si>
  <si>
    <t>500000.0</t>
  </si>
  <si>
    <t>2.0</t>
  </si>
  <si>
    <t>2227692.50</t>
  </si>
  <si>
    <t>4461367.5</t>
  </si>
  <si>
    <t>0.0</t>
  </si>
  <si>
    <t>0.00</t>
  </si>
  <si>
    <t>0.000000e+00</t>
  </si>
  <si>
    <t>498168.0</t>
  </si>
  <si>
    <t>7.00</t>
  </si>
  <si>
    <t>7.0</t>
  </si>
  <si>
    <t>24061.0</t>
  </si>
  <si>
    <t>1.0</t>
  </si>
  <si>
    <t>788.00</t>
  </si>
  <si>
    <t>1632.0</t>
  </si>
  <si>
    <t>498062.0</t>
  </si>
  <si>
    <t>3.0</t>
  </si>
  <si>
    <t>49480.00</t>
  </si>
  <si>
    <t>53447.0</t>
  </si>
  <si>
    <t>1.00</t>
  </si>
  <si>
    <t>51.00</t>
  </si>
  <si>
    <t>97.0</t>
  </si>
  <si>
    <t>481760.0</t>
  </si>
  <si>
    <t>36825.00</t>
  </si>
  <si>
    <t>82373.0</t>
  </si>
  <si>
    <t>345437.0</t>
  </si>
  <si>
    <t>18.00</t>
  </si>
  <si>
    <t>27.0</t>
  </si>
  <si>
    <t>499984.0</t>
  </si>
  <si>
    <t>89.00</t>
  </si>
  <si>
    <t>181.0</t>
  </si>
  <si>
    <t>74.00</t>
  </si>
  <si>
    <t>88.0</t>
  </si>
  <si>
    <t>7600.0</t>
  </si>
  <si>
    <t>15063.00</t>
  </si>
  <si>
    <t>16299.0</t>
  </si>
  <si>
    <t>16.0</t>
  </si>
  <si>
    <t>256.00</t>
  </si>
  <si>
    <t>768.0</t>
  </si>
  <si>
    <t>498074.0</t>
  </si>
  <si>
    <t>470152.0</t>
  </si>
  <si>
    <t>496791.0</t>
  </si>
  <si>
    <t>8.0</t>
  </si>
  <si>
    <t>111.00</t>
  </si>
  <si>
    <t>135.0</t>
  </si>
  <si>
    <t>494838.0</t>
  </si>
  <si>
    <t>499377.0</t>
  </si>
  <si>
    <t>494619.0</t>
  </si>
  <si>
    <t>54.0</t>
  </si>
  <si>
    <t>1443.00</t>
  </si>
  <si>
    <t>2102.0</t>
  </si>
  <si>
    <t>494236.0</t>
  </si>
  <si>
    <t>189641.75</t>
  </si>
  <si>
    <t>247520.0</t>
  </si>
  <si>
    <t>497653.0</t>
  </si>
  <si>
    <t>2.00</t>
  </si>
  <si>
    <t>4.0</t>
  </si>
  <si>
    <t>5.00</t>
  </si>
  <si>
    <t>5.0</t>
  </si>
  <si>
    <t>497651.0</t>
  </si>
  <si>
    <t>1998.00</t>
  </si>
  <si>
    <t>2500.0</t>
  </si>
  <si>
    <t>497024.0</t>
  </si>
  <si>
    <t>10240.0</t>
  </si>
  <si>
    <t>239372.00</t>
  </si>
  <si>
    <t>476940.0</t>
  </si>
  <si>
    <t>9689.0</t>
  </si>
  <si>
    <t>120775.00</t>
  </si>
  <si>
    <t>249450.0</t>
  </si>
  <si>
    <t>495444.0</t>
  </si>
  <si>
    <t>512.0</t>
  </si>
  <si>
    <t>4096.00</t>
  </si>
  <si>
    <t>4096.0</t>
  </si>
  <si>
    <t>497346.0</t>
  </si>
  <si>
    <t>4.9</t>
  </si>
  <si>
    <t>13.90</t>
  </si>
  <si>
    <t>15.5</t>
  </si>
  <si>
    <t>497350.0</t>
  </si>
  <si>
    <t>-1.0</t>
  </si>
  <si>
    <t>1366.00</t>
  </si>
  <si>
    <t>1366.0</t>
  </si>
  <si>
    <t>768.00</t>
  </si>
  <si>
    <t>484962.0</t>
  </si>
  <si>
    <t>9600.0</t>
  </si>
  <si>
    <t>165.00</t>
  </si>
  <si>
    <t>285.0</t>
  </si>
  <si>
    <t>496668.0</t>
  </si>
  <si>
    <t>8.00</t>
  </si>
  <si>
    <t>9.0</t>
  </si>
  <si>
    <t>31.00</t>
  </si>
  <si>
    <t>34.0</t>
  </si>
  <si>
    <t>84775.0</t>
  </si>
  <si>
    <t>491067.0</t>
  </si>
  <si>
    <t>181896.0</t>
  </si>
  <si>
    <t>489651.0</t>
  </si>
  <si>
    <t>11.0</t>
  </si>
  <si>
    <t>142.00</t>
  </si>
  <si>
    <t>500.0</t>
  </si>
  <si>
    <t>490939.0</t>
  </si>
  <si>
    <t>10.0</t>
  </si>
  <si>
    <t>13156.00</t>
  </si>
  <si>
    <t>33070.0</t>
  </si>
  <si>
    <t>182334.0</t>
  </si>
  <si>
    <t>499099.0</t>
  </si>
  <si>
    <t>495960.0</t>
  </si>
  <si>
    <t>483050.0</t>
  </si>
  <si>
    <t>3.00</t>
  </si>
  <si>
    <t>DESCRIPCION</t>
  </si>
  <si>
    <t>index</t>
  </si>
  <si>
    <t>indicates that Malware was detected on the machine</t>
  </si>
  <si>
    <t>Indicates the OEM preferred power management profile. This value helps identify the basic form factor of the device</t>
  </si>
  <si>
    <t>Amount of disk space on primary disk of the machine in MB</t>
  </si>
  <si>
    <t xml:space="preserve">Friendly name of Primary Disk Type </t>
  </si>
  <si>
    <t>The size of the partition that the System volume is installed on in MB</t>
  </si>
  <si>
    <t>Individual machine ID</t>
  </si>
  <si>
    <t>Defender state information e.g. 1.1.12603.0</t>
  </si>
  <si>
    <t>Defender state information e.g. 4.9.10586.0</t>
  </si>
  <si>
    <t>Defender state information e.g. 1.217.1014.0</t>
  </si>
  <si>
    <t>Defender state information e.g. false</t>
  </si>
  <si>
    <t>NA</t>
  </si>
  <si>
    <t>ID for the machine's default browser</t>
  </si>
  <si>
    <t>ID for the specific configuration of a user's antivirus software</t>
  </si>
  <si>
    <t>True if machine has tpm</t>
  </si>
  <si>
    <t>ID for the country the machine is located in</t>
  </si>
  <si>
    <t>ID for the city the machine is located in</t>
  </si>
  <si>
    <t>ID for the organization the machine belongs in, organization ID is mapped to both specific companies and broad industries</t>
  </si>
  <si>
    <t>ID for the geographic region a machine is located in</t>
  </si>
  <si>
    <t>English name of Locale ID of the current user</t>
  </si>
  <si>
    <t>Calculates platform name (of OS related properties and processor property)</t>
  </si>
  <si>
    <t>This is the process architecture of the installed operating system</t>
  </si>
  <si>
    <t>Version of the current operating system</t>
  </si>
  <si>
    <t>Build of the current operating system</t>
  </si>
  <si>
    <t>Product suite mask for the current operating system.</t>
  </si>
  <si>
    <t>Returns the OS Platform sub</t>
  </si>
  <si>
    <t>Build lab that generated the current OS. Example: 9600.17630.amd64fre.winblue_r7.150109</t>
  </si>
  <si>
    <t>This is a calculated field derived from the Spynet Report's AV Products field. Returns: a. TRUE if there is at least one active and up</t>
  </si>
  <si>
    <t>This is the SubmitSamplesConsent value passed in from the service, available on CAMP 9+</t>
  </si>
  <si>
    <t>Pua Enabled mode from the service</t>
  </si>
  <si>
    <t>This field is set to true when the device is known to be in 'S Mode', as in, Windows 10 S mode, where only Microsoft Store apps can be installed</t>
  </si>
  <si>
    <t>This is the SmartScreen enabled string value from registry. This is obtained by checking in order, HKLM\SOFTWARE\Policies\Microsoft\Windows\System\SmartScreenEnabled and HKLM\SOFTWARE\Microsoft\Windows\CurrentVersion\Explorer\SmartScreenEnabled. If the value exists but is blank, the value "ExistsNotSet" is sent in telemetry.</t>
  </si>
  <si>
    <t>This attribute is true (1) for Windows 8.1 and above if windows firewall is enabled, as reported by the service.</t>
  </si>
  <si>
    <t>This attribute reports whether or not the "administrator in Admin Approval Mode" user type is disabled or enabled in UAC. The value reported is obtained by reading the regkey HKLM\SOFTWARE\Microsoft\Windows\CurrentVersion\Policies\System\EnableLUA.</t>
  </si>
  <si>
    <t>A grouping based on a combination of Device Census level hardware characteristics. The logic used to define Form Factor is rooted in business and industry standards and aligns with how people think about their device. (Examples: Smartphone, Small Tablet, All in One, Convertible...)</t>
  </si>
  <si>
    <t>AKA DeviceClass. Indicates the type of device that an edition of the OS is intended for. Example values: Windows.Desktop, Windows.Mobile, and iOS.Phone</t>
  </si>
  <si>
    <t>Number of logical cores in the processor</t>
  </si>
  <si>
    <t>A classification of processors into high/medium/low. Initially used for Pricing Level SKU. No longer maintained and updated</t>
  </si>
  <si>
    <t>True indicates that the machine has an optical disk drive (CD/DVD)</t>
  </si>
  <si>
    <t>Retrieves the physical RAM in MB</t>
  </si>
  <si>
    <t>Retrieves a numeric representation of what type of chassis the machine has. A value of 0 means xx</t>
  </si>
  <si>
    <t>Retrieves the physical diagonal length in inches of the primary display</t>
  </si>
  <si>
    <t>Retrieves the number of pixels in the horizontal direction of the internal display.</t>
  </si>
  <si>
    <t>Retrieves the number of pixels in the vertical direction of the internal display</t>
  </si>
  <si>
    <t xml:space="preserve">Numeric OS version Example </t>
  </si>
  <si>
    <t xml:space="preserve">Architecture on which the OS is based. Derived from OSVersionFull. Example </t>
  </si>
  <si>
    <t xml:space="preserve">Branch of the OS extracted from the OsVersionFull. Example </t>
  </si>
  <si>
    <t xml:space="preserve">OS Build number extracted from the OsVersionFull. Example </t>
  </si>
  <si>
    <t xml:space="preserve">OS Build revision extracted from the OsVersionFull. Example </t>
  </si>
  <si>
    <t>Edition of the current OS. Sourced from HKLM\Software\Microsoft\Windows NT\CurrentVersion@EditionID in registry. Example: Enterprise</t>
  </si>
  <si>
    <t>OS edition friendly name (currently Windows only)</t>
  </si>
  <si>
    <t>Friendly description of what install was used on the machine i.e. clean</t>
  </si>
  <si>
    <t>Friendly name of the WindowsUpdate auto</t>
  </si>
  <si>
    <t>Indicates whether OS is booted up and running via Windows</t>
  </si>
  <si>
    <t>Friendly name of OSGenuineStateID. 0 = Genuine</t>
  </si>
  <si>
    <t>Retail license key or Volume license key for a machine.</t>
  </si>
  <si>
    <t>Indicates if the machine is participating in flighting.</t>
  </si>
  <si>
    <t>The ring that the device user would like to receive flights for. This might be different from the ring of the OS which is currently installed if the user changes the ring after getting a flight from a different ring.</t>
  </si>
  <si>
    <t>Identifies a Virtual Machine (machine learning model)</t>
  </si>
  <si>
    <t>Is this a touch device ?</t>
  </si>
  <si>
    <t>Is the device capable of pen input ?</t>
  </si>
  <si>
    <t>Retreives information about whether the battery enables the device to be AlwaysOnAlwaysConnected</t>
  </si>
  <si>
    <t>Indicates whether the device is a gamer device or not based on its hardware combination.</t>
  </si>
  <si>
    <r>
      <t>wimboot</t>
    </r>
    <r>
      <rPr>
        <sz val="12"/>
        <color rgb="FF4D5156"/>
        <rFont val="Arial"/>
        <family val="2"/>
      </rPr>
      <t> is a boot loader for Windows Imaging Format .wim files. It enables you to boot into a Windows PE (WinPE) deployment or recovery environment.</t>
    </r>
  </si>
  <si>
    <t>Indicates if Secure Boot mode is enabled. Secure Boot is a security measure to protect against malware during early system startup.</t>
  </si>
  <si>
    <t>The goal of this feature is to use the Product Type defined in the MSDN (Microsoft Developer Network) to map to a SKU (Stock Keeping Unit)</t>
  </si>
  <si>
    <t>ELIMINAR COLUMNA. Corresponde al index del fichero completo original por lo que no podemos usarlo como index en el sample.</t>
  </si>
  <si>
    <t>DATA UNDERSTANDING</t>
  </si>
  <si>
    <t>Análisis univariante de datos</t>
  </si>
  <si>
    <t>Tamaño del dataset</t>
  </si>
  <si>
    <t>Visualización directa de los datos</t>
  </si>
  <si>
    <t>Tipo de atributos disponibles</t>
  </si>
  <si>
    <t>Estadísticos descriptivos</t>
  </si>
  <si>
    <t>Número de valores nulos</t>
  </si>
  <si>
    <t>Distribución de los valores del target</t>
  </si>
  <si>
    <t>Distribución de variables y correlación con el target</t>
  </si>
  <si>
    <t>DATA PREPARATION</t>
  </si>
  <si>
    <t>Limpieza de atributos y transformación de variables</t>
  </si>
  <si>
    <t>Imputación de nulos</t>
  </si>
  <si>
    <t>Eliminación de atributos de baja varianza</t>
  </si>
  <si>
    <t>Variables de fecha</t>
  </si>
  <si>
    <t>Tratamiento de variables categóricas</t>
  </si>
  <si>
    <t>MODELING</t>
  </si>
  <si>
    <t>Train / Test Split</t>
  </si>
  <si>
    <t>Generación de la partición de validación</t>
  </si>
  <si>
    <t>Model definition</t>
  </si>
  <si>
    <t>DecisionTreeClassifier</t>
  </si>
  <si>
    <t>Model evaluation</t>
  </si>
  <si>
    <t>opción 1: A través de los resultados</t>
  </si>
  <si>
    <t>Opción 2: A través de la matriz de confusión</t>
  </si>
  <si>
    <t>Opción 3: Usando el módulo metrics</t>
  </si>
  <si>
    <t>Opción 4: Usando el modelo</t>
  </si>
  <si>
    <t>Evalución de modelos alternativos (opcional)</t>
  </si>
  <si>
    <t>RTP state: Realtime protection state (Enabled or Disabled)</t>
  </si>
  <si>
    <t>active/passive mode of operation for Windows Defender. If another third party primary antivirus exists on the system, the Defender enters Passive mode. Passive mode obviously offers reduced functionality</t>
  </si>
  <si>
    <t>Of the installed antiviruses, those that are active</t>
  </si>
  <si>
    <t>Active anti-virus of the total installed</t>
  </si>
  <si>
    <t>Retrieves which version of Internet Explorer is running on this device</t>
  </si>
  <si>
    <t>Flighting' in Windows Defender context means making new development features available as soon as possible, during the development cycle. This does not refer to a public release. The 'internal' most likely means the Window Insider community</t>
  </si>
  <si>
    <t>Region id code</t>
  </si>
  <si>
    <t>unique</t>
  </si>
  <si>
    <t>top</t>
  </si>
  <si>
    <t>freq</t>
  </si>
  <si>
    <t>f1cd864e97bae82bdf96523e1a539121</t>
  </si>
  <si>
    <t>win8defender</t>
  </si>
  <si>
    <t>1.1.15200.1</t>
  </si>
  <si>
    <t>4.18.1807.18075</t>
  </si>
  <si>
    <t>1.273.1420.0</t>
  </si>
  <si>
    <t>windows10</t>
  </si>
  <si>
    <t>x64</t>
  </si>
  <si>
    <t>10.0.0.0</t>
  </si>
  <si>
    <t>rs4</t>
  </si>
  <si>
    <t>17134.1.amd64fre.rs4_release.180410-1804</t>
  </si>
  <si>
    <t>Home</t>
  </si>
  <si>
    <t>on</t>
  </si>
  <si>
    <t>RequireAdmin</t>
  </si>
  <si>
    <t>Notebook</t>
  </si>
  <si>
    <t>Windows.Desktop</t>
  </si>
  <si>
    <t>mid</t>
  </si>
  <si>
    <t>HDD</t>
  </si>
  <si>
    <t>Mobile</t>
  </si>
  <si>
    <t>lion</t>
  </si>
  <si>
    <t>10.0.17134.228</t>
  </si>
  <si>
    <t>amd64</t>
  </si>
  <si>
    <t>rs4_release</t>
  </si>
  <si>
    <t>Core</t>
  </si>
  <si>
    <t>CORE</t>
  </si>
  <si>
    <t>UUPUpgrade</t>
  </si>
  <si>
    <t>FullAuto</t>
  </si>
  <si>
    <t>IS_GENUINE</t>
  </si>
  <si>
    <t>Retail</t>
  </si>
  <si>
    <t>ELIMINAR COLUMNA. Demasiados nulos.</t>
  </si>
  <si>
    <t>ELIMINAR COLUMNA. Demasiados nulos. La información que ofrece es similar a la variable 'Census_IsFlightsDisabled'.</t>
  </si>
  <si>
    <t>TARGET</t>
  </si>
  <si>
    <t>ELIMINAR COLUMNA. Su único valor es 0</t>
  </si>
  <si>
    <t xml:space="preserve">id siempre único, para cada máquina del análisis. Tiene sentido mantenerlo? El modelo puede aprender algo de esto? </t>
  </si>
  <si>
    <t>ACCION</t>
  </si>
  <si>
    <t>ELIMINAR</t>
  </si>
  <si>
    <t>Hay dos versiones que prevalecen:1.1.15100.1 y 1.1.15200.1.  Ambas contienen los valores del target bastante  equitativamente distribuidos, pero parece que con la versión 1.1.15100.1 hay menos proporción de máquinas infectadas.</t>
  </si>
  <si>
    <t>La versión que más prevalece en el dataset es la 4.18.1807.18075. Tiene una proporción algo menor de máquinas infectadas.</t>
  </si>
  <si>
    <t xml:space="preserve">Tiene demasiados valores únicos como para ser analizado con gráfico de barras. Habrá que analizarlo aparte. </t>
  </si>
  <si>
    <t xml:space="preserve">Esta variable está algo mejor distribuida, el mayor de los valores es rs4  con algo menos que 120K, mientras que el siguiente es rs3 con alrededor de 70K. Entre estos valores predominantes, el primero parece tener más máquinas con malware, y el segundo algo menos. </t>
  </si>
  <si>
    <t>unificar  “off” y “Off”, “on” y “On”, “RequireAdmin” y “requireadmin”.</t>
  </si>
  <si>
    <t xml:space="preserve">La gran mayoría de los valroes del target están equitativamente distribuidos en el productName wind8defender (casi 250K registros para cada valor de HasDetections, por lo que casi suma el total de 500K de los registros toales del dataset). Parece que el ProductName wind8defender orevalece con diferencia en este dataset. En consecuencia, esa columna es necesaria? </t>
  </si>
  <si>
    <t xml:space="preserve">El valor que ocupa casi el total del dataset es windows10, con los registros del target equitativamente distribuidos. Quizás agrupar los demás en 1 valor y convertir esta columna en booleano? </t>
  </si>
  <si>
    <t xml:space="preserve">El Processor más repetid con diferencia es el x64. Parece tener algo más de máquinas infectadas en relación a las no infectadas, mientras que el x86 tiene una proporción menor de máquinas infectadas. El tercer valor casi notiene registros en comparación. Quizás agrupar los valores menores y convertir la columna en booleana? </t>
  </si>
  <si>
    <t xml:space="preserve">La versión 10.0.0.0 es la predominante al tener casi los 500K registros y el valor del target está equitativamente distribuido. Agruapr los valores menores y convertir en booleano? </t>
  </si>
  <si>
    <t xml:space="preserve">Los valores están distribuidos principalmente en dos variables: la más predominante Home y Pro.Pro tiene una proporción mayor de máquinas con malware, mientras que Home tiene más máquinas sin malware.  Hacer tres variables, Pro, Home y Others? </t>
  </si>
  <si>
    <r>
      <t xml:space="preserve">El valor predominante con diferencia es RequiereAdmin. El siguiente es ExistsNotSet. En ambos casos, </t>
    </r>
    <r>
      <rPr>
        <b/>
        <sz val="12"/>
        <color theme="1"/>
        <rFont val="Arial"/>
        <family val="2"/>
      </rPr>
      <t>la distribución del target no parece mantenerse en esta columna</t>
    </r>
    <r>
      <rPr>
        <sz val="12"/>
        <color theme="1"/>
        <rFont val="Arial"/>
        <family val="2"/>
      </rPr>
      <t>. RequiereAdmin tiene bastantes más máquinas sin malware que con malaware, mientras que ExistsNotSet es al revés, tiene muchas más máquinas con malware que sin malware.También saltan a la vista valores que hay que unificar como “off” y “Off”, “on” y “On”, y “RequireAdmin” y “requireadmin”.</t>
    </r>
  </si>
  <si>
    <t xml:space="preserve">La variable predominante con diferencia es Notebook, ocupa más de 300K filas, y la siguiente Desktop con algo más de 100K. Los valores del target parecen estar bastante equitativamente distribuidos. Agruàr resto en others y quedarnos con 3 valores únicos? </t>
  </si>
  <si>
    <t>La variable que ocupa casi todo el dataset con diferencia es windows.Desktop (casi 500K) 
Los demás valores son muy residuales. Eliminar esta columna por no aportar mucha información?</t>
  </si>
  <si>
    <t xml:space="preserve">Predomina HDD con más de 300K valores, y el siguiente es SSD con casi 150K. Los dos restantes tienen alrededor de 20K cada uno. El valor de target está bastante equitativamente. </t>
  </si>
  <si>
    <t xml:space="preserve">Tiene dos valores predominantes. Notebook con alrededor de 300K valores y Desktop con alrededor de 100K valores. Agrupar el resto en Others y tener solo 3 valores? </t>
  </si>
  <si>
    <t xml:space="preserve">Dos calores predominantes, Mobile con casi 350K y Desktop con alho más de 100K. Les sigue Slate con alrededor de 10K valores. Quearnos con esos 3 y agrupar resto en others? </t>
  </si>
  <si>
    <t>Predomina lion con alrededor de 110K valores. Los siguientes mayores son # con alrededor de 10K yli-i con alrededor de 15K. El valor del target está bastante equitativamente distribuido. Decidir qué hacer con tantos nulos</t>
  </si>
  <si>
    <t xml:space="preserve">El valor predominante con alrededor de 450K registros es amd64. El siguiente es x86 con alrededor de 50K. Parece que el último valor arm64 es muy residual. Ver cuántas filas tienen este valor y si son muy pocas considerar eliminar y quedarnos con las dos predominantes como columna bool? </t>
  </si>
  <si>
    <t xml:space="preserve">El valor que prevalece es rs4_release con alrededor de 220K registros, el resto está distribuido entre algunos valores que tienen alrededor de 60-40K registros. Quizás podemos establecer algun corte y agrupar algunos en Other. La variable de target es más equitativa en algunos que en otros. </t>
  </si>
  <si>
    <t xml:space="preserve">Tres variables predominantes, Professional (alrededor de 170K), Core(alrededor de 200K) y CoreSignleLanguage (alrededor de 100K). Agrupar resto en others? Core es el que más diferencia tiene en la distribución del target. </t>
  </si>
  <si>
    <t>Tiene los mismos nombres y parece tener la misma distribución que la columna anterior. Eliminar una de ellas? Parece informar sobre lo mismo</t>
  </si>
  <si>
    <t xml:space="preserve">Es la variable que más distribuida está entre los valores. El target el target no tiene diferencias en todos los valores, pero no son muy significativas. </t>
  </si>
  <si>
    <t xml:space="preserve">La más predominante es FullAuto con unos 220K registros. La siguiente es "UNKNOWN con unos 140K registros. La tercera predominante tiene alrededor de 115K registros. Agrupar las otras 3 restantes junto con unknown? </t>
  </si>
  <si>
    <t xml:space="preserve">La columna predominante IS_GENUINE tiene casi los 500K registros. Eliminar por no aportar información? </t>
  </si>
  <si>
    <t xml:space="preserve">Dos valores predominantes, OEM:DM con casi 200K registros y Retail con alrededor de 260K. Agrupar resto en una variable others? </t>
  </si>
  <si>
    <t xml:space="preserve">Casi totas las 500K variables pertenecen a Retail. Eliminar por no aportar información? </t>
  </si>
  <si>
    <t>Tiene 0.98 de correlación con Census_OS_UIL Local identifier. ELIMINAR POR CORRELACION Y NULOS</t>
  </si>
  <si>
    <t>Se correlaciona 0.93 con Census OSBuildNumber. Nosquedamos este ya que después de la distriución del violin plot vemos que la cantidad de registros por cada valor del target se distribuye mejor o más uniforme en la amplitud delk OsBuild.</t>
  </si>
  <si>
    <t>Se correlaciona con OsBuild en 0.93. Eliminamos ya que vemos un comportamiento distinto en la distribución de registros extremos.</t>
  </si>
  <si>
    <t>Eliminar. Bool con todos los valores 0 excepto 1 valor (=1). Debido a la distribución del violin plot, solo un valor negativo de in beta te dice que está infectado x malware, por lo que no tiene sentido mantenerla.</t>
  </si>
  <si>
    <t>Consultar a miguel si vale la pena mantener las categorias o agruparlas en others</t>
  </si>
  <si>
    <t>Consultar a miguel como leer violinplots de bool vs bool o que visualizacion hacer</t>
  </si>
  <si>
    <t>Como es ID de software, no pensamos que el valor numérico aporte valor al algoritmo (no tiene orden intrísneco) por lo tanto agrupamos según el num de ocurrencias desde 330000 hasta 1000 y después Others con los de menos ocurrencias.</t>
  </si>
  <si>
    <t>Cambiar a categorica, crear others y crear NaN (No identificado)</t>
  </si>
  <si>
    <t>Cambiar a categorica, NaN no identificado</t>
  </si>
  <si>
    <t>* La gran mayoría de valores es cero y el target está equitativamente distribuido. El violin plot indica la distribución de datos en la variable continua. La rayida blanca es la mediana. El rectangulo gris te indica rango interquartílico, es decir Q1, Q2=mediana, Q3. Entre Q1-Q2 se agrupa la misma cantidad de datos que entre Q2 y Q3. Por lo tanto, cuanto más grande sea la rayita gris entre el extremo y mediana, querrá decir que hay mas dispersion entre los datos.. Si la rayita entre Q2 y extremo inferior es más corta, querrá que los datos estan menos dispersos, más concentrados.</t>
  </si>
  <si>
    <t>Transformar a categórica AVPRODUCTINSTALLED_1</t>
  </si>
  <si>
    <t>Transformar a categórica AVPRODUCTENABLED_1</t>
  </si>
  <si>
    <t>Parece que esta equitativamente distriuida en la var tagret, que la gram mayoria de HasTpm se concentra en True(1).</t>
  </si>
  <si>
    <t xml:space="preserve">Transformar a categórica </t>
  </si>
  <si>
    <t>ELiMINAR</t>
  </si>
  <si>
    <t>Transformar a categórica (cortar por 1000 para hacer other en ocurrencia), la variable según target está equitativamente distribuida</t>
  </si>
  <si>
    <t>Transformar a categorica (corte en 100)</t>
  </si>
  <si>
    <t>Eliminar ya que tenemos el geolocalizador. los virus no se mueven limitados a city, además se entiende que en un país, la capital concentra más la digitalización , movimiento de virus y antivirus, por lo que es descriptiva la ciudad del país y se considera menos relevante.</t>
  </si>
  <si>
    <t>Transformar a categórica o Eliminar</t>
  </si>
  <si>
    <t>Cambiar a categórica. NaN como no dientidicado</t>
  </si>
  <si>
    <t>Distribución categórica. Cambio a categoria con OHE</t>
  </si>
  <si>
    <t>Poner -1 o algun valor extremo a NaN</t>
  </si>
  <si>
    <t>Pasar NaN a un valor random. Debería ser bool</t>
  </si>
  <si>
    <t>Pasar NaN a un valor random. Debería ser bool. La mayoría de Census es 0, pero cuando es 1, se comporta de forma diferencial sobre la infección.</t>
  </si>
  <si>
    <t>Debería ser bool. Suele ser census cero. Se comporta diferente sobre HasDetections dependiendo de si es Census 1 o 0</t>
  </si>
  <si>
    <t>Convertir NaN a valor random, por ejemplo -1</t>
  </si>
  <si>
    <t>Debería ser bool. Hay más cantidad de 1 en Has detection cuando el census es cero</t>
  </si>
  <si>
    <t>FreqE</t>
  </si>
  <si>
    <t>Es un identificador con números, debería ser categórico ya que no tiene ningún orden. Hay muchos valores así que FreqE</t>
  </si>
  <si>
    <t>Comportamiento similar con respecto al target. Es bool pero la mayoría son NaN</t>
  </si>
  <si>
    <t>Transformar NaN a un valor random, pe -1</t>
  </si>
  <si>
    <t xml:space="preserve">Bool, la ayoria son False o cero. </t>
  </si>
  <si>
    <t>OHE</t>
  </si>
  <si>
    <t>Tiene 0.98 de correlación con Census_OS_OSInstallLanguageIdentifier, Es un identificador, por lo tanto, una variable categórica. OHE para transformar los números que son menos de 100</t>
  </si>
  <si>
    <t>Freq Encoding</t>
  </si>
  <si>
    <t>Es  OS Build revision extracted from the OsVersionFull. Example - OsBuildRevision = 1000 or 16458. Que quiere decir esto? Es redundante?</t>
  </si>
  <si>
    <t>Parece que se comporta de forma diferencial respecto al target. Osniste en el numero de pixels. Llega a tener muchos valores así que al ser numeral el modelo ya determinará donde hacer los cortes.</t>
  </si>
  <si>
    <t>Es igual a las de abajo?</t>
  </si>
  <si>
    <t>Substituir NAN con un valor random.</t>
  </si>
  <si>
    <t>Se comporta de forma muy diferencial respecto al target. RAM en MB. Numerica contínua, va de 0 a 400000.</t>
  </si>
  <si>
    <t>Bool. Distribucion bastante similar con respecto al target</t>
  </si>
  <si>
    <t>Numérica, se comporta de forma diferencial respecto al target. Existen NaN</t>
  </si>
  <si>
    <t>Substituir NaN con valor random, negativo?</t>
  </si>
  <si>
    <t>Se comporta dde forma diferencial con respecto al target. Es numeral (int)</t>
  </si>
  <si>
    <t>Categórica, FrequEncoding</t>
  </si>
  <si>
    <t>FreqEncoding</t>
  </si>
  <si>
    <t>Categórica, OHE, NaN con valor random No identificado</t>
  </si>
  <si>
    <t>OHE, Convertir NaN a no identificado</t>
  </si>
  <si>
    <t>Convertir NaN a un valor random -1</t>
  </si>
  <si>
    <t>Es identificador, convertir a Categórica, FreqEncoding</t>
  </si>
  <si>
    <t>NaN=-1</t>
  </si>
  <si>
    <t>Poner valor random a NaN. Se comportan de forma parecida respecto al target.</t>
  </si>
  <si>
    <t>Es identificador, convertir a Categórica, FreqEncoding, NaN pasar a valor random</t>
  </si>
  <si>
    <t>Es categórica, pasar valor a categórico con OHE</t>
  </si>
  <si>
    <t>Poner valor random a NaN. La mayoría son ceros, solo hay 206 True de 469950 False
Fijarnos si significan algo las diferencias en el target</t>
  </si>
  <si>
    <t>La mayoría son ceros, solo hay 14 True de 499986False</t>
  </si>
  <si>
    <t xml:space="preserve">Se comportan de forma diferencial. Hay NaN Poner valor random a NaN. </t>
  </si>
  <si>
    <t>Parece que hay un outlier 6357062.00. No entiendo muy bien que es este valor. Tiene NaN, quizá se podría hacer categoría otros para incluirlo.
Reviar las diferencias respeto al target</t>
  </si>
  <si>
    <t>Numérica, convertir NaN a un valor random
Revisar las diferencias respecto al target</t>
  </si>
  <si>
    <t>No creo que el numero de recargas de la batería aporte mucha información sobre la infección de malware. Sin embargio puede contener información de la cantidad de uso del pc. Entiendo que es una variable que tiene sentido que sea numérica, indicando el número de veces, por lo que el modelo cortará por donde lo crea conveniente.</t>
  </si>
  <si>
    <t>Hay solo 7 valores 1(True), los demás son cero y NaN. Quizás conviene convertir los NaN a un valor random p.e. -1. Revisar diferencias en el target</t>
  </si>
  <si>
    <t>es bool. Comportamiento similar para el target. Variable muy equitativamente distribuida</t>
  </si>
  <si>
    <t>Debería ser bool. Predomina el 0. Distribución bastante equiparable del target</t>
  </si>
  <si>
    <t>Se correlaciona -0.88 con SxSPassiveMode, se podría considerar eliminar aunque mejor no, porque no es tan alto. Los valores se concentran en 7 y 0. Los demas se podrían agrupar. El valor de 35 es claramente un outlier. Si vale la pena en var categoricas agrupar las que son minoritarias.</t>
  </si>
  <si>
    <t>Tiene demasiados valores únicos como para ser analizado con gráfico de barras. Habrá que analizarlo aparte.  Engine, App y AvSig se refieren a lo mismo.</t>
  </si>
  <si>
    <t>Eliminar columnas</t>
  </si>
  <si>
    <t>NúmericasID a categóricas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</si>
</sst>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Aptos Narrow"/>
      <family val="2"/>
      <scheme val="minor"/>
    </font>
    <font>
      <sz val="12"/>
      <color theme="1"/>
      <name val="Aptos Narrow"/>
      <family val="2"/>
      <scheme val="minor"/>
    </font>
    <font>
      <b/>
      <sz val="12"/>
      <color rgb="FF000000"/>
      <name val="Arial"/>
      <family val="2"/>
    </font>
    <font>
      <sz val="12"/>
      <color rgb="FF000000"/>
      <name val="Arial"/>
      <family val="2"/>
    </font>
    <font>
      <b/>
      <sz val="12"/>
      <color theme="1"/>
      <name val="Arial"/>
      <family val="2"/>
    </font>
    <font>
      <sz val="12"/>
      <color theme="1"/>
      <name val="Arial"/>
      <family val="2"/>
    </font>
    <font>
      <sz val="12"/>
      <color rgb="FF4D5156"/>
      <name val="Arial"/>
      <family val="2"/>
    </font>
    <font>
      <sz val="13"/>
      <color theme="1"/>
      <name val="Helvetica Neue"/>
      <family val="2"/>
    </font>
  </fonts>
  <fills count="5">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theme="4"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2" fillId="0" borderId="0" xfId="0" applyFont="1"/>
    <xf numFmtId="9" fontId="2" fillId="0" borderId="0" xfId="0" applyNumberFormat="1" applyFont="1"/>
    <xf numFmtId="0" fontId="3" fillId="0" borderId="0" xfId="0" applyFont="1"/>
    <xf numFmtId="11" fontId="3" fillId="0" borderId="0" xfId="0" applyNumberFormat="1" applyFont="1"/>
    <xf numFmtId="0" fontId="0" fillId="3" borderId="0" xfId="0" applyFill="1"/>
    <xf numFmtId="0" fontId="4" fillId="2" borderId="1" xfId="0" applyFont="1" applyFill="1" applyBorder="1" applyAlignment="1">
      <alignment horizontal="center" vertical="center" wrapText="1"/>
    </xf>
    <xf numFmtId="0" fontId="5" fillId="0" borderId="1" xfId="0" applyFont="1" applyBorder="1" applyAlignment="1">
      <alignment vertical="center" wrapText="1"/>
    </xf>
    <xf numFmtId="0" fontId="5" fillId="3" borderId="1" xfId="0" applyFont="1" applyFill="1" applyBorder="1" applyAlignment="1">
      <alignment vertical="center" wrapText="1"/>
    </xf>
    <xf numFmtId="0" fontId="7" fillId="3" borderId="1" xfId="0" applyFont="1" applyFill="1" applyBorder="1" applyAlignment="1">
      <alignment wrapText="1"/>
    </xf>
    <xf numFmtId="0" fontId="4" fillId="0" borderId="1" xfId="0" applyFont="1" applyBorder="1" applyAlignment="1">
      <alignment vertical="center" wrapText="1"/>
    </xf>
    <xf numFmtId="11" fontId="4" fillId="2" borderId="1" xfId="0" applyNumberFormat="1" applyFont="1" applyFill="1" applyBorder="1" applyAlignment="1">
      <alignment horizontal="center" vertical="center" wrapText="1"/>
    </xf>
    <xf numFmtId="9" fontId="4" fillId="2"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10" fontId="5" fillId="0" borderId="1" xfId="1" applyNumberFormat="1" applyFont="1" applyBorder="1" applyAlignment="1">
      <alignment vertical="center" wrapText="1"/>
    </xf>
    <xf numFmtId="0" fontId="5" fillId="0" borderId="1" xfId="0" applyFont="1" applyBorder="1" applyAlignment="1">
      <alignment horizontal="center" vertical="center" wrapText="1"/>
    </xf>
    <xf numFmtId="11" fontId="5" fillId="0" borderId="1" xfId="0" applyNumberFormat="1" applyFont="1" applyBorder="1" applyAlignment="1">
      <alignment vertical="center" wrapText="1"/>
    </xf>
    <xf numFmtId="10" fontId="5" fillId="4" borderId="1" xfId="1" applyNumberFormat="1" applyFont="1" applyFill="1" applyBorder="1" applyAlignment="1">
      <alignment vertical="center" wrapText="1"/>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5</xdr:row>
      <xdr:rowOff>180975</xdr:rowOff>
    </xdr:from>
    <xdr:to>
      <xdr:col>8</xdr:col>
      <xdr:colOff>227771</xdr:colOff>
      <xdr:row>30</xdr:row>
      <xdr:rowOff>132731</xdr:rowOff>
    </xdr:to>
    <xdr:pic>
      <xdr:nvPicPr>
        <xdr:cNvPr id="2" name="Imagen 1">
          <a:extLst>
            <a:ext uri="{FF2B5EF4-FFF2-40B4-BE49-F238E27FC236}">
              <a16:creationId xmlns:a16="http://schemas.microsoft.com/office/drawing/2014/main" id="{8EEA819E-8C76-53BE-F29C-80DB037E0E16}"/>
            </a:ext>
          </a:extLst>
        </xdr:cNvPr>
        <xdr:cNvPicPr>
          <a:picLocks noChangeAspect="1"/>
        </xdr:cNvPicPr>
      </xdr:nvPicPr>
      <xdr:blipFill>
        <a:blip xmlns:r="http://schemas.openxmlformats.org/officeDocument/2006/relationships" r:embed="rId1"/>
        <a:stretch>
          <a:fillRect/>
        </a:stretch>
      </xdr:blipFill>
      <xdr:spPr>
        <a:xfrm>
          <a:off x="304800" y="1181100"/>
          <a:ext cx="6628571" cy="4952381"/>
        </a:xfrm>
        <a:prstGeom prst="rect">
          <a:avLst/>
        </a:prstGeom>
      </xdr:spPr>
    </xdr:pic>
    <xdr:clientData/>
  </xdr:twoCellAnchor>
  <xdr:twoCellAnchor editAs="oneCell">
    <xdr:from>
      <xdr:col>8</xdr:col>
      <xdr:colOff>752475</xdr:colOff>
      <xdr:row>6</xdr:row>
      <xdr:rowOff>142875</xdr:rowOff>
    </xdr:from>
    <xdr:to>
      <xdr:col>16</xdr:col>
      <xdr:colOff>218304</xdr:colOff>
      <xdr:row>29</xdr:row>
      <xdr:rowOff>189919</xdr:rowOff>
    </xdr:to>
    <xdr:pic>
      <xdr:nvPicPr>
        <xdr:cNvPr id="3" name="Imagen 2">
          <a:extLst>
            <a:ext uri="{FF2B5EF4-FFF2-40B4-BE49-F238E27FC236}">
              <a16:creationId xmlns:a16="http://schemas.microsoft.com/office/drawing/2014/main" id="{0A09E677-0755-F505-B337-50E36CA8771B}"/>
            </a:ext>
          </a:extLst>
        </xdr:cNvPr>
        <xdr:cNvPicPr>
          <a:picLocks noChangeAspect="1"/>
        </xdr:cNvPicPr>
      </xdr:nvPicPr>
      <xdr:blipFill>
        <a:blip xmlns:r="http://schemas.openxmlformats.org/officeDocument/2006/relationships" r:embed="rId2"/>
        <a:stretch>
          <a:fillRect/>
        </a:stretch>
      </xdr:blipFill>
      <xdr:spPr>
        <a:xfrm>
          <a:off x="7458075" y="1343025"/>
          <a:ext cx="6171429" cy="464761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5D624-ACBD-7B41-A30E-75FD1558C62F}">
  <dimension ref="A1:S85"/>
  <sheetViews>
    <sheetView tabSelected="1" zoomScale="85" zoomScaleNormal="85" workbookViewId="0">
      <pane ySplit="1" topLeftCell="A73" activePane="bottomLeft" state="frozen"/>
      <selection pane="bottomLeft" activeCell="G50" sqref="G50"/>
    </sheetView>
  </sheetViews>
  <sheetFormatPr baseColWidth="10" defaultColWidth="10.875" defaultRowHeight="15"/>
  <cols>
    <col min="1" max="1" width="85.125" style="7" customWidth="1"/>
    <col min="2" max="2" width="18.375" style="7" customWidth="1"/>
    <col min="3" max="3" width="46" style="7" bestFit="1" customWidth="1"/>
    <col min="4" max="6" width="13.125" style="7" customWidth="1"/>
    <col min="7" max="7" width="14.125" style="7" bestFit="1" customWidth="1"/>
    <col min="8" max="8" width="61.375" style="7" customWidth="1"/>
    <col min="9" max="9" width="20" style="7" customWidth="1"/>
    <col min="10" max="10" width="10.875" style="7"/>
    <col min="11" max="11" width="16.875" style="15" customWidth="1"/>
    <col min="12" max="12" width="19.375" style="16" customWidth="1"/>
    <col min="13" max="13" width="22.875" style="7" customWidth="1"/>
    <col min="14" max="18" width="10.875" style="7"/>
    <col min="19" max="19" width="87.875" style="7" customWidth="1"/>
    <col min="20" max="16384" width="10.875" style="7"/>
  </cols>
  <sheetData>
    <row r="1" spans="1:19" s="13" customFormat="1" ht="15.75">
      <c r="A1" s="6" t="s">
        <v>211</v>
      </c>
      <c r="B1" s="6" t="s">
        <v>0</v>
      </c>
      <c r="C1" s="6" t="s">
        <v>1</v>
      </c>
      <c r="D1" s="6" t="s">
        <v>2</v>
      </c>
      <c r="E1" s="6" t="s">
        <v>97</v>
      </c>
      <c r="F1" s="6" t="s">
        <v>98</v>
      </c>
      <c r="G1" s="6" t="s">
        <v>348</v>
      </c>
      <c r="H1" s="6" t="s">
        <v>3</v>
      </c>
      <c r="I1" s="6" t="s">
        <v>4</v>
      </c>
      <c r="J1" s="6" t="s">
        <v>5</v>
      </c>
      <c r="K1" s="6" t="s">
        <v>6</v>
      </c>
      <c r="L1" s="11" t="s">
        <v>7</v>
      </c>
      <c r="M1" s="6" t="s">
        <v>8</v>
      </c>
      <c r="N1" s="6" t="s">
        <v>9</v>
      </c>
      <c r="O1" s="12">
        <v>0.25</v>
      </c>
      <c r="P1" s="12">
        <v>0.5</v>
      </c>
      <c r="Q1" s="12">
        <v>0.75</v>
      </c>
      <c r="R1" s="6" t="s">
        <v>10</v>
      </c>
    </row>
    <row r="2" spans="1:19" ht="30">
      <c r="A2" s="7" t="s">
        <v>212</v>
      </c>
      <c r="B2" s="7" t="s">
        <v>94</v>
      </c>
      <c r="C2" s="10" t="s">
        <v>104</v>
      </c>
      <c r="D2" s="7">
        <v>500000</v>
      </c>
      <c r="E2" s="7">
        <v>0</v>
      </c>
      <c r="F2" s="14">
        <f xml:space="preserve"> E2/500000</f>
        <v>0</v>
      </c>
      <c r="G2" s="17" t="s">
        <v>349</v>
      </c>
      <c r="H2" s="7" t="s">
        <v>278</v>
      </c>
      <c r="I2" s="7" t="e">
        <f>VLOOKUP(C2,OBJECT!A:C,3,FALSE)</f>
        <v>#N/A</v>
      </c>
      <c r="J2" s="7" t="e">
        <f>VLOOKUP(C2,OBJECT!$A$2:$E$31,4,0)</f>
        <v>#N/A</v>
      </c>
      <c r="K2" s="15" t="e">
        <f>VLOOKUP(C2,OBJECT!$A$2:$E$31,5,0)</f>
        <v>#N/A</v>
      </c>
      <c r="L2" s="16">
        <f>VLOOKUP(C2,STATS!$A$2:$I$55,3,0)</f>
        <v>4458888000000</v>
      </c>
      <c r="M2" s="16">
        <f>VLOOKUP(C2,STATS!$A$1:$I$55,4,0)</f>
        <v>2575619000000</v>
      </c>
      <c r="N2" s="16" t="str">
        <f>VLOOKUP(C2,STATS!$A$1:$I$55,5,0)</f>
        <v>2.0</v>
      </c>
      <c r="O2" s="16" t="str">
        <f>VLOOKUP(C2,STATS!$A$1:$I$55,6,0)</f>
        <v>2227692.50</v>
      </c>
      <c r="P2" s="16" t="str">
        <f>VLOOKUP(C2,STATS!$A$1:$I$55,7,0)</f>
        <v>4461367.5</v>
      </c>
      <c r="Q2" s="16">
        <f>VLOOKUP(C2,STATS!$A$1:$I$55,8,0)</f>
        <v>6690936000000</v>
      </c>
      <c r="R2" s="16">
        <f>VLOOKUP(C2,STATS!$A$1:$I$55,9,0)</f>
        <v>8921471000000</v>
      </c>
      <c r="S2" s="7" t="str">
        <f>_xlfn.CONCAT("- ","&lt;b&gt;",C2,": ","&lt;/b&gt;",A2,".  ")</f>
        <v xml:space="preserve">- &lt;b&gt;Unnamed: 0: &lt;/b&gt;index.  </v>
      </c>
    </row>
    <row r="3" spans="1:19" ht="60">
      <c r="A3" s="7" t="s">
        <v>218</v>
      </c>
      <c r="B3" s="7" t="s">
        <v>95</v>
      </c>
      <c r="C3" s="10" t="s">
        <v>11</v>
      </c>
      <c r="D3" s="7">
        <v>500000</v>
      </c>
      <c r="E3" s="7">
        <v>0</v>
      </c>
      <c r="F3" s="14">
        <f t="shared" ref="F3:F66" si="0" xml:space="preserve"> E3/500000</f>
        <v>0</v>
      </c>
      <c r="G3" s="17" t="s">
        <v>349</v>
      </c>
      <c r="H3" s="8" t="s">
        <v>347</v>
      </c>
      <c r="I3" s="7">
        <f>VLOOKUP(C3,OBJECT!A:C,3,FALSE)</f>
        <v>500000</v>
      </c>
      <c r="J3" s="7" t="str">
        <f>VLOOKUP(C3,OBJECT!$A$2:$E$31,4,0)</f>
        <v>f1cd864e97bae82bdf96523e1a539121</v>
      </c>
      <c r="K3" s="15">
        <f>VLOOKUP(C3,OBJECT!$A$2:$E$31,5,0)</f>
        <v>1</v>
      </c>
      <c r="L3" s="16" t="e">
        <f>VLOOKUP(C3,STATS!$A$2:$I$55,3,0)</f>
        <v>#N/A</v>
      </c>
      <c r="M3" s="16" t="e">
        <f>VLOOKUP(C3,STATS!$A$1:$I$55,4,0)</f>
        <v>#N/A</v>
      </c>
      <c r="N3" s="16" t="e">
        <f>VLOOKUP(C3,STATS!$A$1:$I$55,5,0)</f>
        <v>#N/A</v>
      </c>
      <c r="O3" s="16" t="e">
        <f>VLOOKUP(C3,STATS!$A$1:$I$55,6,0)</f>
        <v>#N/A</v>
      </c>
      <c r="P3" s="16" t="e">
        <f>VLOOKUP(C3,STATS!$A$1:$I$55,7,0)</f>
        <v>#N/A</v>
      </c>
      <c r="Q3" s="16" t="e">
        <f>VLOOKUP(C3,STATS!$A$1:$I$55,8,0)</f>
        <v>#N/A</v>
      </c>
      <c r="R3" s="16" t="e">
        <f>VLOOKUP(C3,STATS!$A$1:$I$55,9,0)</f>
        <v>#N/A</v>
      </c>
      <c r="S3" s="7" t="str">
        <f t="shared" ref="S3:S66" si="1">_xlfn.CONCAT("- ","&lt;b&gt;",C3,": ","&lt;/b&gt;",A3,".  ")</f>
        <v xml:space="preserve">- &lt;b&gt;MachineIdentifier: &lt;/b&gt;Individual machine ID.  </v>
      </c>
    </row>
    <row r="4" spans="1:19" ht="90">
      <c r="B4" s="7" t="s">
        <v>95</v>
      </c>
      <c r="C4" s="10" t="s">
        <v>12</v>
      </c>
      <c r="D4" s="7">
        <v>500000</v>
      </c>
      <c r="E4" s="7">
        <v>0</v>
      </c>
      <c r="F4" s="14">
        <f xml:space="preserve"> E4/500000</f>
        <v>0</v>
      </c>
      <c r="G4" s="14"/>
      <c r="H4" s="8" t="s">
        <v>355</v>
      </c>
      <c r="I4" s="7">
        <f>VLOOKUP(C4,OBJECT!A:C,3,FALSE)</f>
        <v>3</v>
      </c>
      <c r="J4" s="7" t="str">
        <f>VLOOKUP(C4,OBJECT!$A$2:$E$31,4,0)</f>
        <v>win8defender</v>
      </c>
      <c r="K4" s="15">
        <f>VLOOKUP(C4,OBJECT!$A$2:$E$31,5,0)</f>
        <v>494604</v>
      </c>
      <c r="L4" s="16" t="e">
        <f>VLOOKUP(C4,STATS!$A$2:$I$55,3,0)</f>
        <v>#N/A</v>
      </c>
      <c r="M4" s="16" t="e">
        <f>VLOOKUP(C4,STATS!$A$1:$I$55,4,0)</f>
        <v>#N/A</v>
      </c>
      <c r="N4" s="16" t="e">
        <f>VLOOKUP(C4,STATS!$A$1:$I$55,5,0)</f>
        <v>#N/A</v>
      </c>
      <c r="O4" s="16" t="e">
        <f>VLOOKUP(C4,STATS!$A$1:$I$55,6,0)</f>
        <v>#N/A</v>
      </c>
      <c r="P4" s="16" t="e">
        <f>VLOOKUP(C4,STATS!$A$1:$I$55,7,0)</f>
        <v>#N/A</v>
      </c>
      <c r="Q4" s="16" t="e">
        <f>VLOOKUP(C4,STATS!$A$1:$I$55,8,0)</f>
        <v>#N/A</v>
      </c>
      <c r="R4" s="16" t="e">
        <f>VLOOKUP(C4,STATS!$A$1:$I$55,9,0)</f>
        <v>#N/A</v>
      </c>
      <c r="S4" s="7" t="e">
        <f>_xlfn.CONCAT("- ","&lt;b&gt;",C4,": ","&lt;/b&gt;",#REF!,".  ")</f>
        <v>#REF!</v>
      </c>
    </row>
    <row r="5" spans="1:19" ht="60">
      <c r="A5" s="7" t="s">
        <v>219</v>
      </c>
      <c r="B5" s="7" t="s">
        <v>95</v>
      </c>
      <c r="C5" s="10" t="s">
        <v>13</v>
      </c>
      <c r="D5" s="7">
        <v>500000</v>
      </c>
      <c r="E5" s="7">
        <v>0</v>
      </c>
      <c r="F5" s="14">
        <f t="shared" si="0"/>
        <v>0</v>
      </c>
      <c r="G5" s="14"/>
      <c r="H5" s="7" t="s">
        <v>350</v>
      </c>
      <c r="I5" s="7">
        <f>VLOOKUP(C5,OBJECT!A:C,3,FALSE)</f>
        <v>53</v>
      </c>
      <c r="J5" s="7" t="str">
        <f>VLOOKUP(C5,OBJECT!$A$2:$E$31,4,0)</f>
        <v>1.1.15200.1</v>
      </c>
      <c r="K5" s="15">
        <f>VLOOKUP(C5,OBJECT!$A$2:$E$31,5,0)</f>
        <v>216491</v>
      </c>
      <c r="L5" s="16" t="e">
        <f>VLOOKUP(C5,STATS!$A$2:$I$55,3,0)</f>
        <v>#N/A</v>
      </c>
      <c r="M5" s="16" t="e">
        <f>VLOOKUP(C5,STATS!$A$1:$I$55,4,0)</f>
        <v>#N/A</v>
      </c>
      <c r="N5" s="16" t="e">
        <f>VLOOKUP(C5,STATS!$A$1:$I$55,5,0)</f>
        <v>#N/A</v>
      </c>
      <c r="O5" s="16" t="e">
        <f>VLOOKUP(C5,STATS!$A$1:$I$55,6,0)</f>
        <v>#N/A</v>
      </c>
      <c r="P5" s="16" t="e">
        <f>VLOOKUP(C5,STATS!$A$1:$I$55,7,0)</f>
        <v>#N/A</v>
      </c>
      <c r="Q5" s="16" t="e">
        <f>VLOOKUP(C5,STATS!$A$1:$I$55,8,0)</f>
        <v>#N/A</v>
      </c>
      <c r="R5" s="16" t="e">
        <f>VLOOKUP(C5,STATS!$A$1:$I$55,9,0)</f>
        <v>#N/A</v>
      </c>
      <c r="S5" s="7" t="str">
        <f t="shared" si="1"/>
        <v xml:space="preserve">- &lt;b&gt;EngineVersion: &lt;/b&gt;Defender state information e.g. 1.1.12603.0.  </v>
      </c>
    </row>
    <row r="6" spans="1:19" ht="30">
      <c r="A6" s="7" t="s">
        <v>220</v>
      </c>
      <c r="B6" s="7" t="s">
        <v>95</v>
      </c>
      <c r="C6" s="10" t="s">
        <v>14</v>
      </c>
      <c r="D6" s="7">
        <v>500000</v>
      </c>
      <c r="E6" s="7">
        <v>0</v>
      </c>
      <c r="F6" s="14">
        <f t="shared" si="0"/>
        <v>0</v>
      </c>
      <c r="G6" s="17" t="s">
        <v>349</v>
      </c>
      <c r="H6" s="7" t="s">
        <v>351</v>
      </c>
      <c r="I6" s="7">
        <f>VLOOKUP(C6,OBJECT!A:C,3,FALSE)</f>
        <v>95</v>
      </c>
      <c r="J6" s="7" t="str">
        <f>VLOOKUP(C6,OBJECT!$A$2:$E$31,4,0)</f>
        <v>4.18.1807.18075</v>
      </c>
      <c r="K6" s="15">
        <f>VLOOKUP(C6,OBJECT!$A$2:$E$31,5,0)</f>
        <v>288809</v>
      </c>
      <c r="L6" s="16" t="e">
        <f>VLOOKUP(C6,STATS!$A$2:$I$55,3,0)</f>
        <v>#N/A</v>
      </c>
      <c r="M6" s="16" t="e">
        <f>VLOOKUP(C6,STATS!$A$1:$I$55,4,0)</f>
        <v>#N/A</v>
      </c>
      <c r="N6" s="16" t="e">
        <f>VLOOKUP(C6,STATS!$A$1:$I$55,5,0)</f>
        <v>#N/A</v>
      </c>
      <c r="O6" s="16" t="e">
        <f>VLOOKUP(C6,STATS!$A$1:$I$55,6,0)</f>
        <v>#N/A</v>
      </c>
      <c r="P6" s="16" t="e">
        <f>VLOOKUP(C6,STATS!$A$1:$I$55,7,0)</f>
        <v>#N/A</v>
      </c>
      <c r="Q6" s="16" t="e">
        <f>VLOOKUP(C6,STATS!$A$1:$I$55,8,0)</f>
        <v>#N/A</v>
      </c>
      <c r="R6" s="16" t="e">
        <f>VLOOKUP(C6,STATS!$A$1:$I$55,9,0)</f>
        <v>#N/A</v>
      </c>
      <c r="S6" s="7" t="str">
        <f t="shared" si="1"/>
        <v xml:space="preserve">- &lt;b&gt;AppVersion: &lt;/b&gt;Defender state information e.g. 4.9.10586.0.  </v>
      </c>
    </row>
    <row r="7" spans="1:19" ht="45">
      <c r="A7" s="7" t="s">
        <v>221</v>
      </c>
      <c r="B7" s="7" t="s">
        <v>95</v>
      </c>
      <c r="C7" s="10" t="s">
        <v>15</v>
      </c>
      <c r="D7" s="7">
        <v>500000</v>
      </c>
      <c r="E7" s="7">
        <v>0</v>
      </c>
      <c r="F7" s="14">
        <f t="shared" si="0"/>
        <v>0</v>
      </c>
      <c r="G7" s="17" t="s">
        <v>349</v>
      </c>
      <c r="H7" s="8" t="s">
        <v>440</v>
      </c>
      <c r="I7" s="7">
        <f>VLOOKUP(C7,OBJECT!A:C,3,FALSE)</f>
        <v>6455</v>
      </c>
      <c r="J7" s="7" t="str">
        <f>VLOOKUP(C7,OBJECT!$A$2:$E$31,4,0)</f>
        <v>1.273.1420.0</v>
      </c>
      <c r="K7" s="15">
        <f>VLOOKUP(C7,OBJECT!$A$2:$E$31,5,0)</f>
        <v>5771</v>
      </c>
      <c r="L7" s="16" t="e">
        <f>VLOOKUP(C7,STATS!$A$2:$I$55,3,0)</f>
        <v>#N/A</v>
      </c>
      <c r="M7" s="16" t="e">
        <f>VLOOKUP(C7,STATS!$A$1:$I$55,4,0)</f>
        <v>#N/A</v>
      </c>
      <c r="N7" s="16" t="e">
        <f>VLOOKUP(C7,STATS!$A$1:$I$55,5,0)</f>
        <v>#N/A</v>
      </c>
      <c r="O7" s="16" t="e">
        <f>VLOOKUP(C7,STATS!$A$1:$I$55,6,0)</f>
        <v>#N/A</v>
      </c>
      <c r="P7" s="16" t="e">
        <f>VLOOKUP(C7,STATS!$A$1:$I$55,7,0)</f>
        <v>#N/A</v>
      </c>
      <c r="Q7" s="16" t="e">
        <f>VLOOKUP(C7,STATS!$A$1:$I$55,8,0)</f>
        <v>#N/A</v>
      </c>
      <c r="R7" s="16" t="e">
        <f>VLOOKUP(C7,STATS!$A$1:$I$55,9,0)</f>
        <v>#N/A</v>
      </c>
      <c r="S7" s="7" t="str">
        <f t="shared" si="1"/>
        <v xml:space="preserve">- &lt;b&gt;AvSigVersion: &lt;/b&gt;Defender state information e.g. 1.217.1014.0.  </v>
      </c>
    </row>
    <row r="8" spans="1:19" ht="60">
      <c r="A8" s="7" t="s">
        <v>222</v>
      </c>
      <c r="B8" s="7" t="s">
        <v>94</v>
      </c>
      <c r="C8" s="10" t="s">
        <v>16</v>
      </c>
      <c r="D8" s="7">
        <v>500000</v>
      </c>
      <c r="E8" s="7">
        <v>0</v>
      </c>
      <c r="F8" s="14">
        <f t="shared" si="0"/>
        <v>0</v>
      </c>
      <c r="G8" s="17" t="s">
        <v>349</v>
      </c>
      <c r="H8" s="7" t="s">
        <v>379</v>
      </c>
      <c r="I8" s="7" t="e">
        <f>VLOOKUP(C8,OBJECT!A:C,3,FALSE)</f>
        <v>#N/A</v>
      </c>
      <c r="J8" s="7" t="e">
        <f>VLOOKUP(C8,OBJECT!$A$2:$E$31,4,0)</f>
        <v>#N/A</v>
      </c>
      <c r="K8" s="15" t="e">
        <f>VLOOKUP(C8,OBJECT!$A$2:$E$31,5,0)</f>
        <v>#N/A</v>
      </c>
      <c r="L8" s="16">
        <f>VLOOKUP(C8,STATS!$A$2:$I$55,3,0)</f>
        <v>2</v>
      </c>
      <c r="M8" s="16">
        <f>VLOOKUP(C8,STATS!$A$1:$I$55,4,0)</f>
        <v>1414.2139999999999</v>
      </c>
      <c r="N8" s="16" t="str">
        <f>VLOOKUP(C8,STATS!$A$1:$I$55,5,0)</f>
        <v>0.0</v>
      </c>
      <c r="O8" s="16" t="str">
        <f>VLOOKUP(C8,STATS!$A$1:$I$55,6,0)</f>
        <v>0.00</v>
      </c>
      <c r="P8" s="16" t="str">
        <f>VLOOKUP(C8,STATS!$A$1:$I$55,7,0)</f>
        <v>0.0</v>
      </c>
      <c r="Q8" s="16" t="str">
        <f>VLOOKUP(C8,STATS!$A$1:$I$55,8,0)</f>
        <v>0.000000e+00</v>
      </c>
      <c r="R8" s="16">
        <f>VLOOKUP(C8,STATS!$A$1:$I$55,9,0)</f>
        <v>1000000</v>
      </c>
      <c r="S8" s="7" t="str">
        <f t="shared" si="1"/>
        <v xml:space="preserve">- &lt;b&gt;IsBeta: &lt;/b&gt;Defender state information e.g. false.  </v>
      </c>
    </row>
    <row r="9" spans="1:19" ht="105">
      <c r="A9" s="7" t="s">
        <v>305</v>
      </c>
      <c r="B9" s="7" t="s">
        <v>96</v>
      </c>
      <c r="C9" s="10"/>
      <c r="D9" s="7">
        <v>498168</v>
      </c>
      <c r="E9" s="7">
        <v>1832</v>
      </c>
      <c r="F9" s="14">
        <f t="shared" si="0"/>
        <v>3.6640000000000002E-3</v>
      </c>
      <c r="G9" s="14" t="s">
        <v>380</v>
      </c>
      <c r="H9" s="7" t="s">
        <v>439</v>
      </c>
      <c r="I9" s="7" t="e">
        <f>VLOOKUP(C9,OBJECT!A:C,3,FALSE)</f>
        <v>#N/A</v>
      </c>
      <c r="J9" s="7" t="e">
        <f>VLOOKUP(C9,OBJECT!$A$2:$E$31,4,0)</f>
        <v>#N/A</v>
      </c>
      <c r="K9" s="15" t="e">
        <f>VLOOKUP(C9,OBJECT!$A$2:$E$31,5,0)</f>
        <v>#N/A</v>
      </c>
      <c r="L9" s="16" t="e">
        <f>VLOOKUP(C9,STATS!$A$2:$I$55,3,0)</f>
        <v>#N/A</v>
      </c>
      <c r="M9" s="16" t="e">
        <f>VLOOKUP(C9,STATS!$A$1:$I$55,4,0)</f>
        <v>#N/A</v>
      </c>
      <c r="N9" s="16" t="e">
        <f>VLOOKUP(C9,STATS!$A$1:$I$55,5,0)</f>
        <v>#N/A</v>
      </c>
      <c r="O9" s="16" t="e">
        <f>VLOOKUP(C9,STATS!$A$1:$I$55,6,0)</f>
        <v>#N/A</v>
      </c>
      <c r="P9" s="16" t="e">
        <f>VLOOKUP(C9,STATS!$A$1:$I$55,7,0)</f>
        <v>#N/A</v>
      </c>
      <c r="Q9" s="16" t="e">
        <f>VLOOKUP(C9,STATS!$A$1:$I$55,8,0)</f>
        <v>#N/A</v>
      </c>
      <c r="R9" s="16" t="e">
        <f>VLOOKUP(C9,STATS!$A$1:$I$55,9,0)</f>
        <v>#N/A</v>
      </c>
      <c r="S9" s="7" t="str">
        <f t="shared" si="1"/>
        <v xml:space="preserve">- &lt;b&gt;: &lt;/b&gt;RTP state: Realtime protection state (Enabled or Disabled).  </v>
      </c>
    </row>
    <row r="10" spans="1:19" ht="150">
      <c r="A10" s="7" t="s">
        <v>306</v>
      </c>
      <c r="B10" s="7" t="s">
        <v>94</v>
      </c>
      <c r="C10" s="10" t="s">
        <v>18</v>
      </c>
      <c r="D10" s="7">
        <v>500000</v>
      </c>
      <c r="E10" s="7">
        <v>0</v>
      </c>
      <c r="F10" s="14">
        <f t="shared" si="0"/>
        <v>0</v>
      </c>
      <c r="G10" s="14" t="s">
        <v>381</v>
      </c>
      <c r="H10" s="7" t="s">
        <v>385</v>
      </c>
      <c r="I10" s="7" t="e">
        <f>VLOOKUP(C10,OBJECT!A:C,3,FALSE)</f>
        <v>#N/A</v>
      </c>
      <c r="J10" s="7" t="e">
        <f>VLOOKUP(C10,OBJECT!$A$2:$E$31,4,0)</f>
        <v>#N/A</v>
      </c>
      <c r="K10" s="15" t="e">
        <f>VLOOKUP(C10,OBJECT!$A$2:$E$31,5,0)</f>
        <v>#N/A</v>
      </c>
      <c r="L10" s="16">
        <f>VLOOKUP(C10,STATS!$A$2:$I$55,3,0)</f>
        <v>17242</v>
      </c>
      <c r="M10" s="16">
        <f>VLOOKUP(C10,STATS!$A$1:$I$55,4,0)</f>
        <v>130172</v>
      </c>
      <c r="N10" s="16" t="str">
        <f>VLOOKUP(C10,STATS!$A$1:$I$55,5,0)</f>
        <v>0.0</v>
      </c>
      <c r="O10" s="16" t="str">
        <f>VLOOKUP(C10,STATS!$A$1:$I$55,6,0)</f>
        <v>0.00</v>
      </c>
      <c r="P10" s="16" t="str">
        <f>VLOOKUP(C10,STATS!$A$1:$I$55,7,0)</f>
        <v>0.0</v>
      </c>
      <c r="Q10" s="16" t="str">
        <f>VLOOKUP(C10,STATS!$A$1:$I$55,8,0)</f>
        <v>0.000000e+00</v>
      </c>
      <c r="R10" s="16">
        <f>VLOOKUP(C10,STATS!$A$1:$I$55,9,0)</f>
        <v>1000000</v>
      </c>
      <c r="S10" s="7" t="str">
        <f t="shared" si="1"/>
        <v xml:space="preserve">- &lt;b&gt;IsSxsPassiveMode: &lt;/b&gt;active/passive mode of operation for Windows Defender. If another third party primary antivirus exists on the system, the Defender enters Passive mode. Passive mode obviously offers reduced functionality.  </v>
      </c>
    </row>
    <row r="11" spans="1:19" ht="15.75">
      <c r="A11" s="7" t="s">
        <v>224</v>
      </c>
      <c r="B11" s="7" t="s">
        <v>96</v>
      </c>
      <c r="C11" s="10" t="s">
        <v>19</v>
      </c>
      <c r="D11" s="7">
        <v>24061</v>
      </c>
      <c r="E11" s="7">
        <v>475939</v>
      </c>
      <c r="F11" s="14">
        <f t="shared" si="0"/>
        <v>0.951878</v>
      </c>
      <c r="G11" s="17" t="s">
        <v>349</v>
      </c>
      <c r="H11" s="7" t="s">
        <v>343</v>
      </c>
      <c r="I11" s="7" t="e">
        <f>VLOOKUP(C11,OBJECT!A:C,3,FALSE)</f>
        <v>#N/A</v>
      </c>
      <c r="J11" s="7" t="e">
        <f>VLOOKUP(C11,OBJECT!$A$2:$E$31,4,0)</f>
        <v>#N/A</v>
      </c>
      <c r="K11" s="15" t="e">
        <f>VLOOKUP(C11,OBJECT!$A$2:$E$31,5,0)</f>
        <v>#N/A</v>
      </c>
      <c r="L11" s="16">
        <f>VLOOKUP(C11,STATS!$A$2:$I$55,3,0)</f>
        <v>1652825000</v>
      </c>
      <c r="M11" s="16">
        <f>VLOOKUP(C11,STATS!$A$1:$I$55,4,0)</f>
        <v>1004754000</v>
      </c>
      <c r="N11" s="16" t="str">
        <f>VLOOKUP(C11,STATS!$A$1:$I$55,5,0)</f>
        <v>1.0</v>
      </c>
      <c r="O11" s="16" t="str">
        <f>VLOOKUP(C11,STATS!$A$1:$I$55,6,0)</f>
        <v>788.00</v>
      </c>
      <c r="P11" s="16" t="str">
        <f>VLOOKUP(C11,STATS!$A$1:$I$55,7,0)</f>
        <v>1632.0</v>
      </c>
      <c r="Q11" s="16">
        <f>VLOOKUP(C11,STATS!$A$1:$I$55,8,0)</f>
        <v>2381000000</v>
      </c>
      <c r="R11" s="16">
        <f>VLOOKUP(C11,STATS!$A$1:$I$55,9,0)</f>
        <v>3209000000</v>
      </c>
      <c r="S11" s="7" t="str">
        <f t="shared" si="1"/>
        <v xml:space="preserve">- &lt;b&gt;DefaultBrowsersIdentifier: &lt;/b&gt;ID for the machine's default browser.  </v>
      </c>
    </row>
    <row r="12" spans="1:19" ht="75">
      <c r="A12" s="7" t="s">
        <v>225</v>
      </c>
      <c r="B12" s="7" t="s">
        <v>96</v>
      </c>
      <c r="C12" s="10" t="s">
        <v>20</v>
      </c>
      <c r="D12" s="7">
        <v>498062</v>
      </c>
      <c r="E12" s="7">
        <v>1938</v>
      </c>
      <c r="F12" s="14">
        <f t="shared" si="0"/>
        <v>3.8760000000000001E-3</v>
      </c>
      <c r="G12" s="14" t="s">
        <v>383</v>
      </c>
      <c r="H12" s="7" t="s">
        <v>382</v>
      </c>
      <c r="I12" s="7" t="e">
        <f>VLOOKUP(C12,OBJECT!A:C,3,FALSE)</f>
        <v>#N/A</v>
      </c>
      <c r="J12" s="7" t="e">
        <f>VLOOKUP(C12,OBJECT!$A$2:$E$31,4,0)</f>
        <v>#N/A</v>
      </c>
      <c r="K12" s="15" t="e">
        <f>VLOOKUP(C12,OBJECT!$A$2:$E$31,5,0)</f>
        <v>#N/A</v>
      </c>
      <c r="L12" s="16">
        <f>VLOOKUP(C12,STATS!$A$2:$I$55,3,0)</f>
        <v>47850910000</v>
      </c>
      <c r="M12" s="16">
        <f>VLOOKUP(C12,STATS!$A$1:$I$55,4,0)</f>
        <v>14023090000</v>
      </c>
      <c r="N12" s="16" t="str">
        <f>VLOOKUP(C12,STATS!$A$1:$I$55,5,0)</f>
        <v>3.0</v>
      </c>
      <c r="O12" s="16" t="str">
        <f>VLOOKUP(C12,STATS!$A$1:$I$55,6,0)</f>
        <v>49480.00</v>
      </c>
      <c r="P12" s="16" t="str">
        <f>VLOOKUP(C12,STATS!$A$1:$I$55,7,0)</f>
        <v>53447.0</v>
      </c>
      <c r="Q12" s="16">
        <f>VLOOKUP(C12,STATS!$A$1:$I$55,8,0)</f>
        <v>53447000000</v>
      </c>
      <c r="R12" s="16">
        <f>VLOOKUP(C12,STATS!$A$1:$I$55,9,0)</f>
        <v>70492000000</v>
      </c>
      <c r="S12" s="7" t="str">
        <f t="shared" si="1"/>
        <v xml:space="preserve">- &lt;b&gt;AVProductStatesIdentifier: &lt;/b&gt;ID for the specific configuration of a user's antivirus software.  </v>
      </c>
    </row>
    <row r="13" spans="1:19" ht="60">
      <c r="A13" s="7" t="s">
        <v>308</v>
      </c>
      <c r="B13" s="7" t="s">
        <v>96</v>
      </c>
      <c r="C13" s="10" t="s">
        <v>21</v>
      </c>
      <c r="D13" s="7">
        <v>498062</v>
      </c>
      <c r="E13" s="7">
        <v>1938</v>
      </c>
      <c r="F13" s="14">
        <f t="shared" si="0"/>
        <v>3.8760000000000001E-3</v>
      </c>
      <c r="G13" s="14" t="s">
        <v>384</v>
      </c>
      <c r="H13" s="7" t="s">
        <v>386</v>
      </c>
      <c r="I13" s="7" t="e">
        <f>VLOOKUP(C13,OBJECT!A:C,3,FALSE)</f>
        <v>#N/A</v>
      </c>
      <c r="J13" s="7" t="e">
        <f>VLOOKUP(C13,OBJECT!$A$2:$E$31,4,0)</f>
        <v>#N/A</v>
      </c>
      <c r="K13" s="15" t="e">
        <f>VLOOKUP(C13,OBJECT!$A$2:$E$31,5,0)</f>
        <v>#N/A</v>
      </c>
      <c r="L13" s="16">
        <f>VLOOKUP(C13,STATS!$A$2:$I$55,3,0)</f>
        <v>1326763</v>
      </c>
      <c r="M13" s="16">
        <f>VLOOKUP(C13,STATS!$A$1:$I$55,4,0)</f>
        <v>522999.9</v>
      </c>
      <c r="N13" s="16" t="str">
        <f>VLOOKUP(C13,STATS!$A$1:$I$55,5,0)</f>
        <v>1.0</v>
      </c>
      <c r="O13" s="16" t="str">
        <f>VLOOKUP(C13,STATS!$A$1:$I$55,6,0)</f>
        <v>1.00</v>
      </c>
      <c r="P13" s="16" t="str">
        <f>VLOOKUP(C13,STATS!$A$1:$I$55,7,0)</f>
        <v>1.0</v>
      </c>
      <c r="Q13" s="16">
        <f>VLOOKUP(C13,STATS!$A$1:$I$55,8,0)</f>
        <v>2000000</v>
      </c>
      <c r="R13" s="16">
        <f>VLOOKUP(C13,STATS!$A$1:$I$55,9,0)</f>
        <v>5000000</v>
      </c>
      <c r="S13" s="7" t="str">
        <f t="shared" si="1"/>
        <v xml:space="preserve">- &lt;b&gt;AVProductsInstalled: &lt;/b&gt;Active anti-virus of the total installed.  </v>
      </c>
    </row>
    <row r="14" spans="1:19" ht="60">
      <c r="A14" s="7" t="s">
        <v>307</v>
      </c>
      <c r="B14" s="7" t="s">
        <v>96</v>
      </c>
      <c r="C14" s="10" t="s">
        <v>22</v>
      </c>
      <c r="D14" s="7">
        <v>498062</v>
      </c>
      <c r="E14" s="7">
        <v>1938</v>
      </c>
      <c r="F14" s="14">
        <f t="shared" si="0"/>
        <v>3.8760000000000001E-3</v>
      </c>
      <c r="G14" s="14" t="s">
        <v>384</v>
      </c>
      <c r="H14" s="7" t="s">
        <v>387</v>
      </c>
      <c r="I14" s="7" t="e">
        <f>VLOOKUP(C14,OBJECT!A:C,3,FALSE)</f>
        <v>#N/A</v>
      </c>
      <c r="J14" s="7" t="e">
        <f>VLOOKUP(C14,OBJECT!$A$2:$E$31,4,0)</f>
        <v>#N/A</v>
      </c>
      <c r="K14" s="15" t="e">
        <f>VLOOKUP(C14,OBJECT!$A$2:$E$31,5,0)</f>
        <v>#N/A</v>
      </c>
      <c r="L14" s="16">
        <f>VLOOKUP(C14,STATS!$A$2:$I$55,3,0)</f>
        <v>1020714</v>
      </c>
      <c r="M14" s="16">
        <f>VLOOKUP(C14,STATS!$A$1:$I$55,4,0)</f>
        <v>166608</v>
      </c>
      <c r="N14" s="16" t="str">
        <f>VLOOKUP(C14,STATS!$A$1:$I$55,5,0)</f>
        <v>0.0</v>
      </c>
      <c r="O14" s="16" t="str">
        <f>VLOOKUP(C14,STATS!$A$1:$I$55,6,0)</f>
        <v>1.00</v>
      </c>
      <c r="P14" s="16" t="str">
        <f>VLOOKUP(C14,STATS!$A$1:$I$55,7,0)</f>
        <v>1.0</v>
      </c>
      <c r="Q14" s="16">
        <f>VLOOKUP(C14,STATS!$A$1:$I$55,8,0)</f>
        <v>1000000</v>
      </c>
      <c r="R14" s="16">
        <f>VLOOKUP(C14,STATS!$A$1:$I$55,9,0)</f>
        <v>4000000</v>
      </c>
      <c r="S14" s="7" t="str">
        <f t="shared" si="1"/>
        <v xml:space="preserve">- &lt;b&gt;AVProductsEnabled: &lt;/b&gt;Of the installed antiviruses, those that are active.  </v>
      </c>
    </row>
    <row r="15" spans="1:19" ht="30">
      <c r="A15" s="7" t="s">
        <v>226</v>
      </c>
      <c r="B15" s="7" t="s">
        <v>94</v>
      </c>
      <c r="C15" s="10" t="s">
        <v>23</v>
      </c>
      <c r="D15" s="7">
        <v>500000</v>
      </c>
      <c r="E15" s="7">
        <v>0</v>
      </c>
      <c r="F15" s="14">
        <f t="shared" si="0"/>
        <v>0</v>
      </c>
      <c r="G15" s="14"/>
      <c r="H15" s="7" t="s">
        <v>388</v>
      </c>
      <c r="I15" s="7" t="e">
        <f>VLOOKUP(C15,OBJECT!A:C,3,FALSE)</f>
        <v>#N/A</v>
      </c>
      <c r="J15" s="7" t="e">
        <f>VLOOKUP(C15,OBJECT!$A$2:$E$31,4,0)</f>
        <v>#N/A</v>
      </c>
      <c r="K15" s="15" t="e">
        <f>VLOOKUP(C15,OBJECT!$A$2:$E$31,5,0)</f>
        <v>#N/A</v>
      </c>
      <c r="L15" s="16">
        <f>VLOOKUP(C15,STATS!$A$2:$I$55,3,0)</f>
        <v>987816</v>
      </c>
      <c r="M15" s="16">
        <f>VLOOKUP(C15,STATS!$A$1:$I$55,4,0)</f>
        <v>109706.8</v>
      </c>
      <c r="N15" s="16" t="str">
        <f>VLOOKUP(C15,STATS!$A$1:$I$55,5,0)</f>
        <v>0.0</v>
      </c>
      <c r="O15" s="16" t="str">
        <f>VLOOKUP(C15,STATS!$A$1:$I$55,6,0)</f>
        <v>1.00</v>
      </c>
      <c r="P15" s="16" t="str">
        <f>VLOOKUP(C15,STATS!$A$1:$I$55,7,0)</f>
        <v>1.0</v>
      </c>
      <c r="Q15" s="16">
        <f>VLOOKUP(C15,STATS!$A$1:$I$55,8,0)</f>
        <v>1000000</v>
      </c>
      <c r="R15" s="16">
        <f>VLOOKUP(C15,STATS!$A$1:$I$55,9,0)</f>
        <v>1000000</v>
      </c>
      <c r="S15" s="7" t="str">
        <f t="shared" si="1"/>
        <v xml:space="preserve">- &lt;b&gt;HasTpm: &lt;/b&gt;True if machine has tpm.  </v>
      </c>
    </row>
    <row r="16" spans="1:19" ht="75">
      <c r="A16" s="7" t="s">
        <v>227</v>
      </c>
      <c r="B16" s="7" t="s">
        <v>94</v>
      </c>
      <c r="C16" s="10" t="s">
        <v>24</v>
      </c>
      <c r="D16" s="7">
        <v>500000</v>
      </c>
      <c r="E16" s="7">
        <v>0</v>
      </c>
      <c r="F16" s="14">
        <f t="shared" si="0"/>
        <v>0</v>
      </c>
      <c r="G16" s="17" t="s">
        <v>349</v>
      </c>
      <c r="H16" s="7" t="s">
        <v>393</v>
      </c>
      <c r="I16" s="7" t="e">
        <f>VLOOKUP(C16,OBJECT!A:C,3,FALSE)</f>
        <v>#N/A</v>
      </c>
      <c r="J16" s="7" t="e">
        <f>VLOOKUP(C16,OBJECT!$A$2:$E$31,4,0)</f>
        <v>#N/A</v>
      </c>
      <c r="K16" s="15" t="e">
        <f>VLOOKUP(C16,OBJECT!$A$2:$E$31,5,0)</f>
        <v>#N/A</v>
      </c>
      <c r="L16" s="16">
        <f>VLOOKUP(C16,STATS!$A$2:$I$55,3,0)</f>
        <v>108037500</v>
      </c>
      <c r="M16" s="16">
        <f>VLOOKUP(C16,STATS!$A$1:$I$55,4,0)</f>
        <v>63068540</v>
      </c>
      <c r="N16" s="16" t="str">
        <f>VLOOKUP(C16,STATS!$A$1:$I$55,5,0)</f>
        <v>1.0</v>
      </c>
      <c r="O16" s="16" t="str">
        <f>VLOOKUP(C16,STATS!$A$1:$I$55,6,0)</f>
        <v>51.00</v>
      </c>
      <c r="P16" s="16" t="str">
        <f>VLOOKUP(C16,STATS!$A$1:$I$55,7,0)</f>
        <v>97.0</v>
      </c>
      <c r="Q16" s="16">
        <f>VLOOKUP(C16,STATS!$A$1:$I$55,8,0)</f>
        <v>162000000</v>
      </c>
      <c r="R16" s="16">
        <f>VLOOKUP(C16,STATS!$A$1:$I$55,9,0)</f>
        <v>222000000</v>
      </c>
      <c r="S16" s="7" t="str">
        <f t="shared" si="1"/>
        <v xml:space="preserve">- &lt;b&gt;CountryIdentifier: &lt;/b&gt;ID for the country the machine is located in.  </v>
      </c>
    </row>
    <row r="17" spans="1:19" ht="75">
      <c r="A17" s="7" t="s">
        <v>228</v>
      </c>
      <c r="B17" s="7" t="s">
        <v>96</v>
      </c>
      <c r="C17" s="10" t="s">
        <v>25</v>
      </c>
      <c r="D17" s="7">
        <v>481760</v>
      </c>
      <c r="E17" s="7">
        <v>18240</v>
      </c>
      <c r="F17" s="14">
        <f t="shared" si="0"/>
        <v>3.6479999999999999E-2</v>
      </c>
      <c r="G17" s="17" t="s">
        <v>390</v>
      </c>
      <c r="H17" s="7" t="s">
        <v>393</v>
      </c>
      <c r="I17" s="7" t="e">
        <f>VLOOKUP(C17,OBJECT!A:C,3,FALSE)</f>
        <v>#N/A</v>
      </c>
      <c r="J17" s="7" t="e">
        <f>VLOOKUP(C17,OBJECT!$A$2:$E$31,4,0)</f>
        <v>#N/A</v>
      </c>
      <c r="K17" s="15" t="e">
        <f>VLOOKUP(C17,OBJECT!$A$2:$E$31,5,0)</f>
        <v>#N/A</v>
      </c>
      <c r="L17" s="16">
        <f>VLOOKUP(C17,STATS!$A$2:$I$55,3,0)</f>
        <v>81271650000</v>
      </c>
      <c r="M17" s="16">
        <f>VLOOKUP(C17,STATS!$A$1:$I$55,4,0)</f>
        <v>48985130000</v>
      </c>
      <c r="N17" s="16" t="str">
        <f>VLOOKUP(C17,STATS!$A$1:$I$55,5,0)</f>
        <v>7.0</v>
      </c>
      <c r="O17" s="16" t="str">
        <f>VLOOKUP(C17,STATS!$A$1:$I$55,6,0)</f>
        <v>36825.00</v>
      </c>
      <c r="P17" s="16" t="str">
        <f>VLOOKUP(C17,STATS!$A$1:$I$55,7,0)</f>
        <v>82373.0</v>
      </c>
      <c r="Q17" s="16">
        <f>VLOOKUP(C17,STATS!$A$1:$I$55,8,0)</f>
        <v>123939500000</v>
      </c>
      <c r="R17" s="16">
        <f>VLOOKUP(C17,STATS!$A$1:$I$55,9,0)</f>
        <v>167958000000</v>
      </c>
      <c r="S17" s="7" t="str">
        <f t="shared" si="1"/>
        <v xml:space="preserve">- &lt;b&gt;CityIdentifier: &lt;/b&gt;ID for the city the machine is located in.  </v>
      </c>
    </row>
    <row r="18" spans="1:19" ht="60">
      <c r="A18" s="7" t="s">
        <v>229</v>
      </c>
      <c r="B18" s="7" t="s">
        <v>96</v>
      </c>
      <c r="C18" s="10" t="s">
        <v>26</v>
      </c>
      <c r="D18" s="7">
        <v>345437</v>
      </c>
      <c r="E18" s="7">
        <v>154563</v>
      </c>
      <c r="F18" s="14">
        <f t="shared" si="0"/>
        <v>0.30912600000000001</v>
      </c>
      <c r="G18" s="14" t="s">
        <v>384</v>
      </c>
      <c r="H18" s="7" t="s">
        <v>391</v>
      </c>
      <c r="I18" s="7" t="e">
        <f>VLOOKUP(C18,OBJECT!A:C,3,FALSE)</f>
        <v>#N/A</v>
      </c>
      <c r="J18" s="7" t="e">
        <f>VLOOKUP(C18,OBJECT!$A$2:$E$31,4,0)</f>
        <v>#N/A</v>
      </c>
      <c r="K18" s="15" t="e">
        <f>VLOOKUP(C18,OBJECT!$A$2:$E$31,5,0)</f>
        <v>#N/A</v>
      </c>
      <c r="L18" s="16">
        <f>VLOOKUP(C18,STATS!$A$2:$I$55,3,0)</f>
        <v>24869940</v>
      </c>
      <c r="M18" s="16">
        <f>VLOOKUP(C18,STATS!$A$1:$I$55,4,0)</f>
        <v>5613712</v>
      </c>
      <c r="N18" s="16" t="str">
        <f>VLOOKUP(C18,STATS!$A$1:$I$55,5,0)</f>
        <v>1.0</v>
      </c>
      <c r="O18" s="16" t="str">
        <f>VLOOKUP(C18,STATS!$A$1:$I$55,6,0)</f>
        <v>18.00</v>
      </c>
      <c r="P18" s="16" t="str">
        <f>VLOOKUP(C18,STATS!$A$1:$I$55,7,0)</f>
        <v>27.0</v>
      </c>
      <c r="Q18" s="16">
        <f>VLOOKUP(C18,STATS!$A$1:$I$55,8,0)</f>
        <v>27000000</v>
      </c>
      <c r="R18" s="16">
        <f>VLOOKUP(C18,STATS!$A$1:$I$55,9,0)</f>
        <v>52000000</v>
      </c>
      <c r="S18" s="7" t="str">
        <f t="shared" si="1"/>
        <v xml:space="preserve">- &lt;b&gt;OrganizationIdentifier: &lt;/b&gt;ID for the organization the machine belongs in, organization ID is mapped to both specific companies and broad industries.  </v>
      </c>
    </row>
    <row r="19" spans="1:19" ht="45">
      <c r="A19" s="7" t="s">
        <v>230</v>
      </c>
      <c r="B19" s="7" t="s">
        <v>96</v>
      </c>
      <c r="C19" s="10" t="s">
        <v>27</v>
      </c>
      <c r="D19" s="7">
        <v>499984</v>
      </c>
      <c r="E19" s="7">
        <v>16</v>
      </c>
      <c r="F19" s="14">
        <f t="shared" si="0"/>
        <v>3.1999999999999999E-5</v>
      </c>
      <c r="G19" s="14" t="s">
        <v>392</v>
      </c>
      <c r="H19" s="7" t="s">
        <v>389</v>
      </c>
      <c r="I19" s="7" t="e">
        <f>VLOOKUP(C19,OBJECT!A:C,3,FALSE)</f>
        <v>#N/A</v>
      </c>
      <c r="J19" s="7" t="e">
        <f>VLOOKUP(C19,OBJECT!$A$2:$E$31,4,0)</f>
        <v>#N/A</v>
      </c>
      <c r="K19" s="15" t="e">
        <f>VLOOKUP(C19,OBJECT!$A$2:$E$31,5,0)</f>
        <v>#N/A</v>
      </c>
      <c r="L19" s="16">
        <f>VLOOKUP(C19,STATS!$A$2:$I$55,3,0)</f>
        <v>169730400</v>
      </c>
      <c r="M19" s="16">
        <f>VLOOKUP(C19,STATS!$A$1:$I$55,4,0)</f>
        <v>89325170</v>
      </c>
      <c r="N19" s="16" t="str">
        <f>VLOOKUP(C19,STATS!$A$1:$I$55,5,0)</f>
        <v>1.0</v>
      </c>
      <c r="O19" s="16" t="str">
        <f>VLOOKUP(C19,STATS!$A$1:$I$55,6,0)</f>
        <v>89.00</v>
      </c>
      <c r="P19" s="16" t="str">
        <f>VLOOKUP(C19,STATS!$A$1:$I$55,7,0)</f>
        <v>181.0</v>
      </c>
      <c r="Q19" s="16">
        <f>VLOOKUP(C19,STATS!$A$1:$I$55,8,0)</f>
        <v>267000000</v>
      </c>
      <c r="R19" s="16">
        <f>VLOOKUP(C19,STATS!$A$1:$I$55,9,0)</f>
        <v>296000000</v>
      </c>
      <c r="S19" s="7" t="str">
        <f t="shared" si="1"/>
        <v xml:space="preserve">- &lt;b&gt;GeoNameIdentifier: &lt;/b&gt;ID for the geographic region a machine is located in.  </v>
      </c>
    </row>
    <row r="20" spans="1:19" ht="15.75">
      <c r="A20" s="7" t="s">
        <v>231</v>
      </c>
      <c r="B20" s="7" t="s">
        <v>94</v>
      </c>
      <c r="C20" s="10" t="s">
        <v>28</v>
      </c>
      <c r="D20" s="7">
        <v>500000</v>
      </c>
      <c r="E20" s="7">
        <v>0</v>
      </c>
      <c r="F20" s="14">
        <f t="shared" si="0"/>
        <v>0</v>
      </c>
      <c r="G20" s="17" t="s">
        <v>349</v>
      </c>
      <c r="H20" s="7" t="s">
        <v>394</v>
      </c>
      <c r="I20" s="7" t="e">
        <f>VLOOKUP(C20,OBJECT!A:C,3,FALSE)</f>
        <v>#N/A</v>
      </c>
      <c r="J20" s="7" t="e">
        <f>VLOOKUP(C20,OBJECT!$A$2:$E$31,4,0)</f>
        <v>#N/A</v>
      </c>
      <c r="K20" s="15" t="e">
        <f>VLOOKUP(C20,OBJECT!$A$2:$E$31,5,0)</f>
        <v>#N/A</v>
      </c>
      <c r="L20" s="16">
        <f>VLOOKUP(C20,STATS!$A$2:$I$55,3,0)</f>
        <v>122611000</v>
      </c>
      <c r="M20" s="16">
        <f>VLOOKUP(C20,STATS!$A$1:$I$55,4,0)</f>
        <v>69303170</v>
      </c>
      <c r="N20" s="16" t="str">
        <f>VLOOKUP(C20,STATS!$A$1:$I$55,5,0)</f>
        <v>1.0</v>
      </c>
      <c r="O20" s="16" t="str">
        <f>VLOOKUP(C20,STATS!$A$1:$I$55,6,0)</f>
        <v>74.00</v>
      </c>
      <c r="P20" s="16" t="str">
        <f>VLOOKUP(C20,STATS!$A$1:$I$55,7,0)</f>
        <v>88.0</v>
      </c>
      <c r="Q20" s="16">
        <f>VLOOKUP(C20,STATS!$A$1:$I$55,8,0)</f>
        <v>182000000</v>
      </c>
      <c r="R20" s="16">
        <f>VLOOKUP(C20,STATS!$A$1:$I$55,9,0)</f>
        <v>283000000</v>
      </c>
      <c r="S20" s="7" t="str">
        <f t="shared" si="1"/>
        <v xml:space="preserve">- &lt;b&gt;LocaleEnglishNameIdentifier: &lt;/b&gt;English name of Locale ID of the current user.  </v>
      </c>
    </row>
    <row r="21" spans="1:19" ht="45">
      <c r="A21" s="7" t="s">
        <v>232</v>
      </c>
      <c r="B21" s="7" t="s">
        <v>95</v>
      </c>
      <c r="C21" s="10" t="s">
        <v>29</v>
      </c>
      <c r="D21" s="7">
        <v>500000</v>
      </c>
      <c r="E21" s="7">
        <v>0</v>
      </c>
      <c r="F21" s="14">
        <f t="shared" si="0"/>
        <v>0</v>
      </c>
      <c r="G21" s="14"/>
      <c r="H21" s="8" t="s">
        <v>356</v>
      </c>
      <c r="I21" s="7">
        <f>VLOOKUP(C21,OBJECT!A:C,3,FALSE)</f>
        <v>4</v>
      </c>
      <c r="J21" s="7" t="str">
        <f>VLOOKUP(C21,OBJECT!$A$2:$E$31,4,0)</f>
        <v>windows10</v>
      </c>
      <c r="K21" s="15">
        <f>VLOOKUP(C21,OBJECT!$A$2:$E$31,5,0)</f>
        <v>483048</v>
      </c>
      <c r="L21" s="16" t="e">
        <f>VLOOKUP(C21,STATS!$A$2:$I$55,3,0)</f>
        <v>#N/A</v>
      </c>
      <c r="M21" s="16" t="e">
        <f>VLOOKUP(C21,STATS!$A$1:$I$55,4,0)</f>
        <v>#N/A</v>
      </c>
      <c r="N21" s="16" t="e">
        <f>VLOOKUP(C21,STATS!$A$1:$I$55,5,0)</f>
        <v>#N/A</v>
      </c>
      <c r="O21" s="16" t="e">
        <f>VLOOKUP(C21,STATS!$A$1:$I$55,6,0)</f>
        <v>#N/A</v>
      </c>
      <c r="P21" s="16" t="e">
        <f>VLOOKUP(C21,STATS!$A$1:$I$55,7,0)</f>
        <v>#N/A</v>
      </c>
      <c r="Q21" s="16" t="e">
        <f>VLOOKUP(C21,STATS!$A$1:$I$55,8,0)</f>
        <v>#N/A</v>
      </c>
      <c r="R21" s="16" t="e">
        <f>VLOOKUP(C21,STATS!$A$1:$I$55,9,0)</f>
        <v>#N/A</v>
      </c>
      <c r="S21" s="7" t="str">
        <f t="shared" si="1"/>
        <v xml:space="preserve">- &lt;b&gt;Platform: &lt;/b&gt;Calculates platform name (of OS related properties and processor property).  </v>
      </c>
    </row>
    <row r="22" spans="1:19" ht="90">
      <c r="A22" s="7" t="s">
        <v>233</v>
      </c>
      <c r="B22" s="7" t="s">
        <v>95</v>
      </c>
      <c r="C22" s="10" t="s">
        <v>30</v>
      </c>
      <c r="D22" s="7">
        <v>500000</v>
      </c>
      <c r="E22" s="7">
        <v>0</v>
      </c>
      <c r="F22" s="14">
        <f t="shared" si="0"/>
        <v>0</v>
      </c>
      <c r="G22" s="14"/>
      <c r="H22" s="8" t="s">
        <v>357</v>
      </c>
      <c r="I22" s="7">
        <f>VLOOKUP(C22,OBJECT!A:C,3,FALSE)</f>
        <v>3</v>
      </c>
      <c r="J22" s="7" t="str">
        <f>VLOOKUP(C22,OBJECT!$A$2:$E$31,4,0)</f>
        <v>x64</v>
      </c>
      <c r="K22" s="15">
        <f>VLOOKUP(C22,OBJECT!$A$2:$E$31,5,0)</f>
        <v>454423</v>
      </c>
      <c r="L22" s="16" t="e">
        <f>VLOOKUP(C22,STATS!$A$2:$I$55,3,0)</f>
        <v>#N/A</v>
      </c>
      <c r="M22" s="16" t="e">
        <f>VLOOKUP(C22,STATS!$A$1:$I$55,4,0)</f>
        <v>#N/A</v>
      </c>
      <c r="N22" s="16" t="e">
        <f>VLOOKUP(C22,STATS!$A$1:$I$55,5,0)</f>
        <v>#N/A</v>
      </c>
      <c r="O22" s="16" t="e">
        <f>VLOOKUP(C22,STATS!$A$1:$I$55,6,0)</f>
        <v>#N/A</v>
      </c>
      <c r="P22" s="16" t="e">
        <f>VLOOKUP(C22,STATS!$A$1:$I$55,7,0)</f>
        <v>#N/A</v>
      </c>
      <c r="Q22" s="16" t="e">
        <f>VLOOKUP(C22,STATS!$A$1:$I$55,8,0)</f>
        <v>#N/A</v>
      </c>
      <c r="R22" s="16" t="e">
        <f>VLOOKUP(C22,STATS!$A$1:$I$55,9,0)</f>
        <v>#N/A</v>
      </c>
      <c r="S22" s="7" t="str">
        <f t="shared" si="1"/>
        <v xml:space="preserve">- &lt;b&gt;Processor: &lt;/b&gt;This is the process architecture of the installed operating system.  </v>
      </c>
    </row>
    <row r="23" spans="1:19" ht="45">
      <c r="A23" s="7" t="s">
        <v>234</v>
      </c>
      <c r="B23" s="7" t="s">
        <v>95</v>
      </c>
      <c r="C23" s="10" t="s">
        <v>31</v>
      </c>
      <c r="D23" s="7">
        <v>500000</v>
      </c>
      <c r="E23" s="7">
        <v>0</v>
      </c>
      <c r="F23" s="14">
        <f t="shared" si="0"/>
        <v>0</v>
      </c>
      <c r="G23" s="14"/>
      <c r="H23" s="8" t="s">
        <v>358</v>
      </c>
      <c r="I23" s="7">
        <f>VLOOKUP(C23,OBJECT!A:C,3,FALSE)</f>
        <v>21</v>
      </c>
      <c r="J23" s="7" t="str">
        <f>VLOOKUP(C23,OBJECT!$A$2:$E$31,4,0)</f>
        <v>10.0.0.0</v>
      </c>
      <c r="K23" s="15">
        <f>VLOOKUP(C23,OBJECT!$A$2:$E$31,5,0)</f>
        <v>483830</v>
      </c>
      <c r="L23" s="16" t="e">
        <f>VLOOKUP(C23,STATS!$A$2:$I$55,3,0)</f>
        <v>#N/A</v>
      </c>
      <c r="M23" s="16" t="e">
        <f>VLOOKUP(C23,STATS!$A$1:$I$55,4,0)</f>
        <v>#N/A</v>
      </c>
      <c r="N23" s="16" t="e">
        <f>VLOOKUP(C23,STATS!$A$1:$I$55,5,0)</f>
        <v>#N/A</v>
      </c>
      <c r="O23" s="16" t="e">
        <f>VLOOKUP(C23,STATS!$A$1:$I$55,6,0)</f>
        <v>#N/A</v>
      </c>
      <c r="P23" s="16" t="e">
        <f>VLOOKUP(C23,STATS!$A$1:$I$55,7,0)</f>
        <v>#N/A</v>
      </c>
      <c r="Q23" s="16" t="e">
        <f>VLOOKUP(C23,STATS!$A$1:$I$55,8,0)</f>
        <v>#N/A</v>
      </c>
      <c r="R23" s="16" t="e">
        <f>VLOOKUP(C23,STATS!$A$1:$I$55,9,0)</f>
        <v>#N/A</v>
      </c>
      <c r="S23" s="7" t="str">
        <f t="shared" si="1"/>
        <v xml:space="preserve">- &lt;b&gt;OsVer: &lt;/b&gt;Version of the current operating system.  </v>
      </c>
    </row>
    <row r="24" spans="1:19" ht="60">
      <c r="A24" s="7" t="s">
        <v>235</v>
      </c>
      <c r="B24" s="7" t="s">
        <v>94</v>
      </c>
      <c r="C24" s="10" t="s">
        <v>32</v>
      </c>
      <c r="D24" s="7">
        <v>500000</v>
      </c>
      <c r="E24" s="7">
        <v>0</v>
      </c>
      <c r="F24" s="14">
        <f t="shared" si="0"/>
        <v>0</v>
      </c>
      <c r="G24" s="14"/>
      <c r="H24" s="7" t="s">
        <v>377</v>
      </c>
      <c r="I24" s="7" t="e">
        <f>VLOOKUP(C24,OBJECT!A:C,3,FALSE)</f>
        <v>#N/A</v>
      </c>
      <c r="J24" s="7" t="e">
        <f>VLOOKUP(C24,OBJECT!$A$2:$E$31,4,0)</f>
        <v>#N/A</v>
      </c>
      <c r="K24" s="15" t="e">
        <f>VLOOKUP(C24,OBJECT!$A$2:$E$31,5,0)</f>
        <v>#N/A</v>
      </c>
      <c r="L24" s="16">
        <f>VLOOKUP(C24,STATS!$A$2:$I$55,3,0)</f>
        <v>15726930000</v>
      </c>
      <c r="M24" s="16">
        <f>VLOOKUP(C24,STATS!$A$1:$I$55,4,0)</f>
        <v>2188646000</v>
      </c>
      <c r="N24" s="16" t="str">
        <f>VLOOKUP(C24,STATS!$A$1:$I$55,5,0)</f>
        <v>7600.0</v>
      </c>
      <c r="O24" s="16" t="str">
        <f>VLOOKUP(C24,STATS!$A$1:$I$55,6,0)</f>
        <v>15063.00</v>
      </c>
      <c r="P24" s="16" t="str">
        <f>VLOOKUP(C24,STATS!$A$1:$I$55,7,0)</f>
        <v>16299.0</v>
      </c>
      <c r="Q24" s="16">
        <f>VLOOKUP(C24,STATS!$A$1:$I$55,8,0)</f>
        <v>17134000000</v>
      </c>
      <c r="R24" s="16">
        <f>VLOOKUP(C24,STATS!$A$1:$I$55,9,0)</f>
        <v>18242000000</v>
      </c>
      <c r="S24" s="7" t="str">
        <f t="shared" si="1"/>
        <v xml:space="preserve">- &lt;b&gt;OsBuild: &lt;/b&gt;Build of the current operating system.  </v>
      </c>
    </row>
    <row r="25" spans="1:19" ht="15.75">
      <c r="A25" s="7" t="s">
        <v>236</v>
      </c>
      <c r="B25" s="7" t="s">
        <v>94</v>
      </c>
      <c r="C25" s="10" t="s">
        <v>33</v>
      </c>
      <c r="D25" s="7">
        <v>500000</v>
      </c>
      <c r="E25" s="7">
        <v>0</v>
      </c>
      <c r="F25" s="14">
        <f t="shared" si="0"/>
        <v>0</v>
      </c>
      <c r="G25" s="14" t="s">
        <v>408</v>
      </c>
      <c r="H25" s="7" t="s">
        <v>429</v>
      </c>
      <c r="I25" s="7" t="e">
        <f>VLOOKUP(C25,OBJECT!A:C,3,FALSE)</f>
        <v>#N/A</v>
      </c>
      <c r="J25" s="7" t="e">
        <f>VLOOKUP(C25,OBJECT!$A$2:$E$31,4,0)</f>
        <v>#N/A</v>
      </c>
      <c r="K25" s="15" t="e">
        <f>VLOOKUP(C25,OBJECT!$A$2:$E$31,5,0)</f>
        <v>#N/A</v>
      </c>
      <c r="L25" s="16">
        <f>VLOOKUP(C25,STATS!$A$2:$I$55,3,0)</f>
        <v>574718600</v>
      </c>
      <c r="M25" s="16">
        <f>VLOOKUP(C25,STATS!$A$1:$I$55,4,0)</f>
        <v>248203300</v>
      </c>
      <c r="N25" s="16" t="str">
        <f>VLOOKUP(C25,STATS!$A$1:$I$55,5,0)</f>
        <v>16.0</v>
      </c>
      <c r="O25" s="16" t="str">
        <f>VLOOKUP(C25,STATS!$A$1:$I$55,6,0)</f>
        <v>256.00</v>
      </c>
      <c r="P25" s="16" t="str">
        <f>VLOOKUP(C25,STATS!$A$1:$I$55,7,0)</f>
        <v>768.0</v>
      </c>
      <c r="Q25" s="16">
        <f>VLOOKUP(C25,STATS!$A$1:$I$55,8,0)</f>
        <v>768000000</v>
      </c>
      <c r="R25" s="16">
        <f>VLOOKUP(C25,STATS!$A$1:$I$55,9,0)</f>
        <v>784000000</v>
      </c>
      <c r="S25" s="7" t="str">
        <f t="shared" si="1"/>
        <v xml:space="preserve">- &lt;b&gt;OsSuite: &lt;/b&gt;Product suite mask for the current operating system..  </v>
      </c>
    </row>
    <row r="26" spans="1:19" ht="60">
      <c r="A26" s="7" t="s">
        <v>237</v>
      </c>
      <c r="B26" s="7" t="s">
        <v>95</v>
      </c>
      <c r="C26" s="10" t="s">
        <v>34</v>
      </c>
      <c r="D26" s="7">
        <v>500000</v>
      </c>
      <c r="E26" s="7">
        <v>0</v>
      </c>
      <c r="F26" s="14">
        <f t="shared" si="0"/>
        <v>0</v>
      </c>
      <c r="G26" s="14"/>
      <c r="H26" s="7" t="s">
        <v>353</v>
      </c>
      <c r="I26" s="7">
        <f>VLOOKUP(C26,OBJECT!A:C,3,FALSE)</f>
        <v>9</v>
      </c>
      <c r="J26" s="7" t="str">
        <f>VLOOKUP(C26,OBJECT!$A$2:$E$31,4,0)</f>
        <v>rs4</v>
      </c>
      <c r="K26" s="15">
        <f>VLOOKUP(C26,OBJECT!$A$2:$E$31,5,0)</f>
        <v>220779</v>
      </c>
      <c r="L26" s="16" t="e">
        <f>VLOOKUP(C26,STATS!$A$2:$I$55,3,0)</f>
        <v>#N/A</v>
      </c>
      <c r="M26" s="16" t="e">
        <f>VLOOKUP(C26,STATS!$A$1:$I$55,4,0)</f>
        <v>#N/A</v>
      </c>
      <c r="N26" s="16" t="e">
        <f>VLOOKUP(C26,STATS!$A$1:$I$55,5,0)</f>
        <v>#N/A</v>
      </c>
      <c r="O26" s="16" t="e">
        <f>VLOOKUP(C26,STATS!$A$1:$I$55,6,0)</f>
        <v>#N/A</v>
      </c>
      <c r="P26" s="16" t="e">
        <f>VLOOKUP(C26,STATS!$A$1:$I$55,7,0)</f>
        <v>#N/A</v>
      </c>
      <c r="Q26" s="16" t="e">
        <f>VLOOKUP(C26,STATS!$A$1:$I$55,8,0)</f>
        <v>#N/A</v>
      </c>
      <c r="R26" s="16" t="e">
        <f>VLOOKUP(C26,STATS!$A$1:$I$55,9,0)</f>
        <v>#N/A</v>
      </c>
      <c r="S26" s="7" t="str">
        <f t="shared" si="1"/>
        <v xml:space="preserve">- &lt;b&gt;OsPlatformSubRelease: &lt;/b&gt;Returns the OS Platform sub.  </v>
      </c>
    </row>
    <row r="27" spans="1:19" ht="75">
      <c r="A27" s="7" t="s">
        <v>238</v>
      </c>
      <c r="B27" s="7" t="s">
        <v>95</v>
      </c>
      <c r="C27" s="10" t="s">
        <v>35</v>
      </c>
      <c r="D27" s="7">
        <v>499999</v>
      </c>
      <c r="E27" s="7">
        <v>1</v>
      </c>
      <c r="F27" s="14">
        <f t="shared" si="0"/>
        <v>1.9999999999999999E-6</v>
      </c>
      <c r="G27" s="14"/>
      <c r="H27" s="8" t="s">
        <v>352</v>
      </c>
      <c r="I27" s="7">
        <f>VLOOKUP(C27,OBJECT!A:C,3,FALSE)</f>
        <v>453</v>
      </c>
      <c r="J27" s="7" t="str">
        <f>VLOOKUP(C27,OBJECT!$A$2:$E$31,4,0)</f>
        <v>17134.1.amd64fre.rs4_release.180410-1804</v>
      </c>
      <c r="K27" s="15">
        <f>VLOOKUP(C27,OBJECT!$A$2:$E$31,5,0)</f>
        <v>206436</v>
      </c>
      <c r="L27" s="16" t="e">
        <f>VLOOKUP(C27,STATS!$A$2:$I$55,3,0)</f>
        <v>#N/A</v>
      </c>
      <c r="M27" s="16" t="e">
        <f>VLOOKUP(C27,STATS!$A$1:$I$55,4,0)</f>
        <v>#N/A</v>
      </c>
      <c r="N27" s="16" t="e">
        <f>VLOOKUP(C27,STATS!$A$1:$I$55,5,0)</f>
        <v>#N/A</v>
      </c>
      <c r="O27" s="16" t="e">
        <f>VLOOKUP(C27,STATS!$A$1:$I$55,6,0)</f>
        <v>#N/A</v>
      </c>
      <c r="P27" s="16" t="e">
        <f>VLOOKUP(C27,STATS!$A$1:$I$55,7,0)</f>
        <v>#N/A</v>
      </c>
      <c r="Q27" s="16" t="e">
        <f>VLOOKUP(C27,STATS!$A$1:$I$55,8,0)</f>
        <v>#N/A</v>
      </c>
      <c r="R27" s="16" t="e">
        <f>VLOOKUP(C27,STATS!$A$1:$I$55,9,0)</f>
        <v>#N/A</v>
      </c>
      <c r="S27" s="7" t="str">
        <f t="shared" si="1"/>
        <v xml:space="preserve">- &lt;b&gt;OsBuildLab: &lt;/b&gt;Build lab that generated the current OS. Example: 9600.17630.amd64fre.winblue_r7.150109.  </v>
      </c>
    </row>
    <row r="28" spans="1:19" ht="82.5">
      <c r="A28" s="7" t="s">
        <v>277</v>
      </c>
      <c r="B28" s="7" t="s">
        <v>95</v>
      </c>
      <c r="C28" s="10" t="s">
        <v>36</v>
      </c>
      <c r="D28" s="7">
        <v>500000</v>
      </c>
      <c r="E28" s="7">
        <v>0</v>
      </c>
      <c r="F28" s="14">
        <f t="shared" si="0"/>
        <v>0</v>
      </c>
      <c r="G28" s="14"/>
      <c r="H28" s="9" t="s">
        <v>359</v>
      </c>
      <c r="I28" s="7">
        <f>VLOOKUP(C28,OBJECT!A:C,3,FALSE)</f>
        <v>8</v>
      </c>
      <c r="J28" s="7" t="str">
        <f>VLOOKUP(C28,OBJECT!$A$2:$E$31,4,0)</f>
        <v>Home</v>
      </c>
      <c r="K28" s="15">
        <f>VLOOKUP(C28,OBJECT!$A$2:$E$31,5,0)</f>
        <v>308567</v>
      </c>
      <c r="L28" s="16" t="e">
        <f>VLOOKUP(C28,STATS!$A$2:$I$55,3,0)</f>
        <v>#N/A</v>
      </c>
      <c r="M28" s="16" t="e">
        <f>VLOOKUP(C28,STATS!$A$1:$I$55,4,0)</f>
        <v>#N/A</v>
      </c>
      <c r="N28" s="16" t="e">
        <f>VLOOKUP(C28,STATS!$A$1:$I$55,5,0)</f>
        <v>#N/A</v>
      </c>
      <c r="O28" s="16" t="e">
        <f>VLOOKUP(C28,STATS!$A$1:$I$55,6,0)</f>
        <v>#N/A</v>
      </c>
      <c r="P28" s="16" t="e">
        <f>VLOOKUP(C28,STATS!$A$1:$I$55,7,0)</f>
        <v>#N/A</v>
      </c>
      <c r="Q28" s="16" t="e">
        <f>VLOOKUP(C28,STATS!$A$1:$I$55,8,0)</f>
        <v>#N/A</v>
      </c>
      <c r="R28" s="16" t="e">
        <f>VLOOKUP(C28,STATS!$A$1:$I$55,9,0)</f>
        <v>#N/A</v>
      </c>
      <c r="S28" s="7" t="str">
        <f t="shared" si="1"/>
        <v xml:space="preserve">- &lt;b&gt;SkuEdition: &lt;/b&gt;The goal of this feature is to use the Product Type defined in the MSDN (Microsoft Developer Network) to map to a SKU (Stock Keeping Unit).  </v>
      </c>
    </row>
    <row r="29" spans="1:19" ht="30">
      <c r="A29" s="7" t="s">
        <v>239</v>
      </c>
      <c r="B29" s="7" t="s">
        <v>96</v>
      </c>
      <c r="C29" s="10" t="s">
        <v>37</v>
      </c>
      <c r="D29" s="7">
        <v>498074</v>
      </c>
      <c r="E29" s="7">
        <v>1926</v>
      </c>
      <c r="F29" s="14">
        <f t="shared" si="0"/>
        <v>3.852E-3</v>
      </c>
      <c r="G29" s="14" t="s">
        <v>426</v>
      </c>
      <c r="H29" s="7" t="s">
        <v>432</v>
      </c>
      <c r="I29" s="7" t="e">
        <f>VLOOKUP(C29,OBJECT!A:C,3,FALSE)</f>
        <v>#N/A</v>
      </c>
      <c r="J29" s="7" t="e">
        <f>VLOOKUP(C29,OBJECT!$A$2:$E$31,4,0)</f>
        <v>#N/A</v>
      </c>
      <c r="K29" s="15" t="e">
        <f>VLOOKUP(C29,OBJECT!$A$2:$E$31,5,0)</f>
        <v>#N/A</v>
      </c>
      <c r="L29" s="16">
        <f>VLOOKUP(C29,STATS!$A$2:$I$55,3,0)</f>
        <v>945789.2</v>
      </c>
      <c r="M29" s="16">
        <f>VLOOKUP(C29,STATS!$A$1:$I$55,4,0)</f>
        <v>226433.5</v>
      </c>
      <c r="N29" s="16" t="str">
        <f>VLOOKUP(C29,STATS!$A$1:$I$55,5,0)</f>
        <v>0.0</v>
      </c>
      <c r="O29" s="16" t="str">
        <f>VLOOKUP(C29,STATS!$A$1:$I$55,6,0)</f>
        <v>1.00</v>
      </c>
      <c r="P29" s="16" t="str">
        <f>VLOOKUP(C29,STATS!$A$1:$I$55,7,0)</f>
        <v>1.0</v>
      </c>
      <c r="Q29" s="16">
        <f>VLOOKUP(C29,STATS!$A$1:$I$55,8,0)</f>
        <v>1000000</v>
      </c>
      <c r="R29" s="16">
        <f>VLOOKUP(C29,STATS!$A$1:$I$55,9,0)</f>
        <v>1000000</v>
      </c>
      <c r="S29" s="7" t="str">
        <f t="shared" si="1"/>
        <v xml:space="preserve">- &lt;b&gt;IsProtected: &lt;/b&gt;This is a calculated field derived from the Spynet Report's AV Products field. Returns: a. TRUE if there is at least one active and up.  </v>
      </c>
    </row>
    <row r="30" spans="1:19" ht="30">
      <c r="A30" s="7" t="s">
        <v>240</v>
      </c>
      <c r="B30" s="7" t="s">
        <v>94</v>
      </c>
      <c r="C30" s="10" t="s">
        <v>38</v>
      </c>
      <c r="D30" s="7">
        <v>500000</v>
      </c>
      <c r="E30" s="7">
        <v>0</v>
      </c>
      <c r="F30" s="14">
        <f t="shared" si="0"/>
        <v>0</v>
      </c>
      <c r="G30" s="17" t="s">
        <v>349</v>
      </c>
      <c r="H30" s="7" t="s">
        <v>431</v>
      </c>
      <c r="I30" s="7" t="e">
        <f>VLOOKUP(C30,OBJECT!A:C,3,FALSE)</f>
        <v>#N/A</v>
      </c>
      <c r="J30" s="7" t="e">
        <f>VLOOKUP(C30,OBJECT!$A$2:$E$31,4,0)</f>
        <v>#N/A</v>
      </c>
      <c r="K30" s="15" t="e">
        <f>VLOOKUP(C30,OBJECT!$A$2:$E$31,5,0)</f>
        <v>#N/A</v>
      </c>
      <c r="L30" s="16">
        <f>VLOOKUP(C30,STATS!$A$2:$I$55,3,0)</f>
        <v>28</v>
      </c>
      <c r="M30" s="16">
        <f>VLOOKUP(C30,STATS!$A$1:$I$55,4,0)</f>
        <v>5291.4340000000002</v>
      </c>
      <c r="N30" s="16" t="str">
        <f>VLOOKUP(C30,STATS!$A$1:$I$55,5,0)</f>
        <v>0.0</v>
      </c>
      <c r="O30" s="16" t="str">
        <f>VLOOKUP(C30,STATS!$A$1:$I$55,6,0)</f>
        <v>0.00</v>
      </c>
      <c r="P30" s="16" t="str">
        <f>VLOOKUP(C30,STATS!$A$1:$I$55,7,0)</f>
        <v>0.0</v>
      </c>
      <c r="Q30" s="16" t="str">
        <f>VLOOKUP(C30,STATS!$A$1:$I$55,8,0)</f>
        <v>0.000000e+00</v>
      </c>
      <c r="R30" s="16">
        <f>VLOOKUP(C30,STATS!$A$1:$I$55,9,0)</f>
        <v>1000000</v>
      </c>
      <c r="S30" s="7" t="str">
        <f t="shared" si="1"/>
        <v xml:space="preserve">- &lt;b&gt;AutoSampleOptIn: &lt;/b&gt;This is the SubmitSamplesConsent value passed in from the service, available on CAMP 9+.  </v>
      </c>
    </row>
    <row r="31" spans="1:19" ht="15.75">
      <c r="A31" s="7" t="s">
        <v>241</v>
      </c>
      <c r="B31" s="7" t="s">
        <v>95</v>
      </c>
      <c r="C31" s="10" t="s">
        <v>39</v>
      </c>
      <c r="D31" s="7">
        <v>126</v>
      </c>
      <c r="E31" s="7">
        <v>499874</v>
      </c>
      <c r="F31" s="14">
        <f t="shared" si="0"/>
        <v>0.99974799999999997</v>
      </c>
      <c r="G31" s="17" t="s">
        <v>349</v>
      </c>
      <c r="H31" s="7" t="s">
        <v>343</v>
      </c>
      <c r="I31" s="7">
        <f>VLOOKUP(C31,OBJECT!A:C,3,FALSE)</f>
        <v>1</v>
      </c>
      <c r="J31" s="7" t="str">
        <f>VLOOKUP(C31,OBJECT!$A$2:$E$31,4,0)</f>
        <v>on</v>
      </c>
      <c r="K31" s="15">
        <f>VLOOKUP(C31,OBJECT!$A$2:$E$31,5,0)</f>
        <v>126</v>
      </c>
      <c r="L31" s="16" t="e">
        <f>VLOOKUP(C31,STATS!$A$2:$I$55,3,0)</f>
        <v>#N/A</v>
      </c>
      <c r="M31" s="16" t="e">
        <f>VLOOKUP(C31,STATS!$A$1:$I$55,4,0)</f>
        <v>#N/A</v>
      </c>
      <c r="N31" s="16" t="e">
        <f>VLOOKUP(C31,STATS!$A$1:$I$55,5,0)</f>
        <v>#N/A</v>
      </c>
      <c r="O31" s="16" t="e">
        <f>VLOOKUP(C31,STATS!$A$1:$I$55,6,0)</f>
        <v>#N/A</v>
      </c>
      <c r="P31" s="16" t="e">
        <f>VLOOKUP(C31,STATS!$A$1:$I$55,7,0)</f>
        <v>#N/A</v>
      </c>
      <c r="Q31" s="16" t="e">
        <f>VLOOKUP(C31,STATS!$A$1:$I$55,8,0)</f>
        <v>#N/A</v>
      </c>
      <c r="R31" s="16" t="e">
        <f>VLOOKUP(C31,STATS!$A$1:$I$55,9,0)</f>
        <v>#N/A</v>
      </c>
      <c r="S31" s="7" t="str">
        <f t="shared" si="1"/>
        <v xml:space="preserve">- &lt;b&gt;PuaMode: &lt;/b&gt;Pua Enabled mode from the service.  </v>
      </c>
    </row>
    <row r="32" spans="1:19" ht="45">
      <c r="A32" s="7" t="s">
        <v>242</v>
      </c>
      <c r="B32" s="7" t="s">
        <v>96</v>
      </c>
      <c r="C32" s="10" t="s">
        <v>40</v>
      </c>
      <c r="D32" s="7">
        <v>470152</v>
      </c>
      <c r="E32" s="7">
        <v>29848</v>
      </c>
      <c r="F32" s="14">
        <f t="shared" si="0"/>
        <v>5.9695999999999999E-2</v>
      </c>
      <c r="G32" s="17" t="s">
        <v>349</v>
      </c>
      <c r="H32" s="7" t="s">
        <v>430</v>
      </c>
      <c r="I32" s="7" t="e">
        <f>VLOOKUP(C32,OBJECT!A:C,3,FALSE)</f>
        <v>#N/A</v>
      </c>
      <c r="J32" s="7" t="e">
        <f>VLOOKUP(C32,OBJECT!$A$2:$E$31,4,0)</f>
        <v>#N/A</v>
      </c>
      <c r="K32" s="15" t="e">
        <f>VLOOKUP(C32,OBJECT!$A$2:$E$31,5,0)</f>
        <v>#N/A</v>
      </c>
      <c r="L32" s="16">
        <f>VLOOKUP(C32,STATS!$A$2:$I$55,3,0)</f>
        <v>438.15620000000001</v>
      </c>
      <c r="M32" s="16">
        <f>VLOOKUP(C32,STATS!$A$1:$I$55,4,0)</f>
        <v>20927.62</v>
      </c>
      <c r="N32" s="16" t="str">
        <f>VLOOKUP(C32,STATS!$A$1:$I$55,5,0)</f>
        <v>0.0</v>
      </c>
      <c r="O32" s="16" t="str">
        <f>VLOOKUP(C32,STATS!$A$1:$I$55,6,0)</f>
        <v>0.00</v>
      </c>
      <c r="P32" s="16" t="str">
        <f>VLOOKUP(C32,STATS!$A$1:$I$55,7,0)</f>
        <v>0.0</v>
      </c>
      <c r="Q32" s="16" t="str">
        <f>VLOOKUP(C32,STATS!$A$1:$I$55,8,0)</f>
        <v>0.000000e+00</v>
      </c>
      <c r="R32" s="16">
        <f>VLOOKUP(C32,STATS!$A$1:$I$55,9,0)</f>
        <v>1000000</v>
      </c>
      <c r="S32" s="7" t="str">
        <f t="shared" si="1"/>
        <v xml:space="preserve">- &lt;b&gt;SMode: &lt;/b&gt;This field is set to true when the device is known to be in 'S Mode', as in, Windows 10 S mode, where only Microsoft Store apps can be installed.  </v>
      </c>
    </row>
    <row r="33" spans="1:19" ht="30">
      <c r="A33" s="7" t="s">
        <v>309</v>
      </c>
      <c r="B33" s="7" t="s">
        <v>96</v>
      </c>
      <c r="C33" s="10" t="s">
        <v>41</v>
      </c>
      <c r="D33" s="7">
        <v>496791</v>
      </c>
      <c r="E33" s="7">
        <v>3209</v>
      </c>
      <c r="F33" s="14">
        <f t="shared" si="0"/>
        <v>6.4180000000000001E-3</v>
      </c>
      <c r="G33" s="14" t="s">
        <v>410</v>
      </c>
      <c r="H33" s="7" t="s">
        <v>428</v>
      </c>
      <c r="I33" s="7" t="e">
        <f>VLOOKUP(C33,OBJECT!A:C,3,FALSE)</f>
        <v>#N/A</v>
      </c>
      <c r="J33" s="7" t="e">
        <f>VLOOKUP(C33,OBJECT!$A$2:$E$31,4,0)</f>
        <v>#N/A</v>
      </c>
      <c r="K33" s="15" t="e">
        <f>VLOOKUP(C33,OBJECT!$A$2:$E$31,5,0)</f>
        <v>#N/A</v>
      </c>
      <c r="L33" s="16">
        <f>VLOOKUP(C33,STATS!$A$2:$I$55,3,0)</f>
        <v>126662600</v>
      </c>
      <c r="M33" s="16">
        <f>VLOOKUP(C33,STATS!$A$1:$I$55,4,0)</f>
        <v>42634890</v>
      </c>
      <c r="N33" s="16" t="str">
        <f>VLOOKUP(C33,STATS!$A$1:$I$55,5,0)</f>
        <v>8.0</v>
      </c>
      <c r="O33" s="16" t="str">
        <f>VLOOKUP(C33,STATS!$A$1:$I$55,6,0)</f>
        <v>111.00</v>
      </c>
      <c r="P33" s="16" t="str">
        <f>VLOOKUP(C33,STATS!$A$1:$I$55,7,0)</f>
        <v>135.0</v>
      </c>
      <c r="Q33" s="16">
        <f>VLOOKUP(C33,STATS!$A$1:$I$55,8,0)</f>
        <v>137000000</v>
      </c>
      <c r="R33" s="16">
        <f>VLOOKUP(C33,STATS!$A$1:$I$55,9,0)</f>
        <v>429000000</v>
      </c>
      <c r="S33" s="7" t="str">
        <f t="shared" si="1"/>
        <v xml:space="preserve">- &lt;b&gt;IeVerIdentifier: &lt;/b&gt;Retrieves which version of Internet Explorer is running on this device.  </v>
      </c>
    </row>
    <row r="34" spans="1:19" ht="121.5">
      <c r="A34" s="7" t="s">
        <v>243</v>
      </c>
      <c r="B34" s="7" t="s">
        <v>95</v>
      </c>
      <c r="C34" s="10" t="s">
        <v>42</v>
      </c>
      <c r="D34" s="7">
        <v>321404</v>
      </c>
      <c r="E34" s="7">
        <v>178596</v>
      </c>
      <c r="F34" s="14">
        <f t="shared" si="0"/>
        <v>0.35719200000000001</v>
      </c>
      <c r="G34" s="14" t="s">
        <v>354</v>
      </c>
      <c r="H34" s="8" t="s">
        <v>360</v>
      </c>
      <c r="I34" s="7">
        <f>VLOOKUP(C34,OBJECT!A:C,3,FALSE)</f>
        <v>12</v>
      </c>
      <c r="J34" s="7" t="str">
        <f>VLOOKUP(C34,OBJECT!$A$2:$E$31,4,0)</f>
        <v>RequireAdmin</v>
      </c>
      <c r="K34" s="15">
        <f>VLOOKUP(C34,OBJECT!$A$2:$E$31,5,0)</f>
        <v>241594</v>
      </c>
      <c r="L34" s="16" t="e">
        <f>VLOOKUP(C34,STATS!$A$2:$I$55,3,0)</f>
        <v>#N/A</v>
      </c>
      <c r="M34" s="16" t="e">
        <f>VLOOKUP(C34,STATS!$A$1:$I$55,4,0)</f>
        <v>#N/A</v>
      </c>
      <c r="N34" s="16" t="e">
        <f>VLOOKUP(C34,STATS!$A$1:$I$55,5,0)</f>
        <v>#N/A</v>
      </c>
      <c r="O34" s="16" t="e">
        <f>VLOOKUP(C34,STATS!$A$1:$I$55,6,0)</f>
        <v>#N/A</v>
      </c>
      <c r="P34" s="16" t="e">
        <f>VLOOKUP(C34,STATS!$A$1:$I$55,7,0)</f>
        <v>#N/A</v>
      </c>
      <c r="Q34" s="16" t="e">
        <f>VLOOKUP(C34,STATS!$A$1:$I$55,8,0)</f>
        <v>#N/A</v>
      </c>
      <c r="R34" s="16" t="e">
        <f>VLOOKUP(C34,STATS!$A$1:$I$55,9,0)</f>
        <v>#N/A</v>
      </c>
      <c r="S34" s="7" t="str">
        <f t="shared" si="1"/>
        <v xml:space="preserve">- &lt;b&gt;SmartScreen: &lt;/b&gt;This is the SmartScreen enabled string value from registry. This is obtained by checking in order, HKLM\SOFTWARE\Policies\Microsoft\Windows\System\SmartScreenEnabled and HKLM\SOFTWARE\Microsoft\Windows\CurrentVersion\Explorer\SmartScreenEnabled. If the value exists but is blank, the value "ExistsNotSet" is sent in telemetry..  </v>
      </c>
    </row>
    <row r="35" spans="1:19" ht="30">
      <c r="A35" s="7" t="s">
        <v>244</v>
      </c>
      <c r="B35" s="7" t="s">
        <v>96</v>
      </c>
      <c r="C35" s="10" t="s">
        <v>43</v>
      </c>
      <c r="D35" s="7">
        <v>494838</v>
      </c>
      <c r="E35" s="7">
        <v>5162</v>
      </c>
      <c r="F35" s="14">
        <f t="shared" si="0"/>
        <v>1.0324E-2</v>
      </c>
      <c r="G35" s="14" t="s">
        <v>426</v>
      </c>
      <c r="H35" s="7" t="s">
        <v>427</v>
      </c>
      <c r="I35" s="7" t="e">
        <f>VLOOKUP(C35,OBJECT!A:C,3,FALSE)</f>
        <v>#N/A</v>
      </c>
      <c r="J35" s="7" t="e">
        <f>VLOOKUP(C35,OBJECT!$A$2:$E$31,4,0)</f>
        <v>#N/A</v>
      </c>
      <c r="K35" s="15" t="e">
        <f>VLOOKUP(C35,OBJECT!$A$2:$E$31,5,0)</f>
        <v>#N/A</v>
      </c>
      <c r="L35" s="16">
        <f>VLOOKUP(C35,STATS!$A$2:$I$55,3,0)</f>
        <v>978241.4</v>
      </c>
      <c r="M35" s="16">
        <f>VLOOKUP(C35,STATS!$A$1:$I$55,4,0)</f>
        <v>145894.6</v>
      </c>
      <c r="N35" s="16" t="str">
        <f>VLOOKUP(C35,STATS!$A$1:$I$55,5,0)</f>
        <v>0.0</v>
      </c>
      <c r="O35" s="16" t="str">
        <f>VLOOKUP(C35,STATS!$A$1:$I$55,6,0)</f>
        <v>1.00</v>
      </c>
      <c r="P35" s="16" t="str">
        <f>VLOOKUP(C35,STATS!$A$1:$I$55,7,0)</f>
        <v>1.0</v>
      </c>
      <c r="Q35" s="16">
        <f>VLOOKUP(C35,STATS!$A$1:$I$55,8,0)</f>
        <v>1000000</v>
      </c>
      <c r="R35" s="16">
        <f>VLOOKUP(C35,STATS!$A$1:$I$55,9,0)</f>
        <v>1000000</v>
      </c>
      <c r="S35" s="7" t="str">
        <f t="shared" si="1"/>
        <v xml:space="preserve">- &lt;b&gt;Firewall: &lt;/b&gt;This attribute is true (1) for Windows 8.1 and above if windows firewall is enabled, as reported by the service..  </v>
      </c>
    </row>
    <row r="36" spans="1:19" ht="60">
      <c r="A36" s="7" t="s">
        <v>245</v>
      </c>
      <c r="B36" s="7" t="s">
        <v>96</v>
      </c>
      <c r="C36" s="10" t="s">
        <v>44</v>
      </c>
      <c r="D36" s="7">
        <v>499377</v>
      </c>
      <c r="E36" s="7">
        <v>623</v>
      </c>
      <c r="F36" s="14">
        <f t="shared" si="0"/>
        <v>1.2459999999999999E-3</v>
      </c>
      <c r="G36" s="14"/>
      <c r="H36" s="7" t="s">
        <v>433</v>
      </c>
      <c r="I36" s="7" t="e">
        <f>VLOOKUP(C36,OBJECT!A:C,3,FALSE)</f>
        <v>#N/A</v>
      </c>
      <c r="J36" s="7" t="e">
        <f>VLOOKUP(C36,OBJECT!$A$2:$E$31,4,0)</f>
        <v>#N/A</v>
      </c>
      <c r="K36" s="15" t="e">
        <f>VLOOKUP(C36,OBJECT!$A$2:$E$31,5,0)</f>
        <v>#N/A</v>
      </c>
      <c r="L36" s="16">
        <f>VLOOKUP(C36,STATS!$A$2:$I$55,3,0)</f>
        <v>13725030</v>
      </c>
      <c r="M36" s="16">
        <f>VLOOKUP(C36,STATS!$A$1:$I$55,4,0)</f>
        <v>8995848000</v>
      </c>
      <c r="N36" s="16" t="str">
        <f>VLOOKUP(C36,STATS!$A$1:$I$55,5,0)</f>
        <v>0.0</v>
      </c>
      <c r="O36" s="16" t="str">
        <f>VLOOKUP(C36,STATS!$A$1:$I$55,6,0)</f>
        <v>1.00</v>
      </c>
      <c r="P36" s="16" t="str">
        <f>VLOOKUP(C36,STATS!$A$1:$I$55,7,0)</f>
        <v>1.0</v>
      </c>
      <c r="Q36" s="16">
        <f>VLOOKUP(C36,STATS!$A$1:$I$55,8,0)</f>
        <v>1000000</v>
      </c>
      <c r="R36" s="16">
        <f>VLOOKUP(C36,STATS!$A$1:$I$55,9,0)</f>
        <v>6357062000000</v>
      </c>
      <c r="S36" s="7" t="str">
        <f t="shared" si="1"/>
        <v xml:space="preserve">- &lt;b&gt;UacLuaenable: &lt;/b&gt;This attribute reports whether or not the "administrator in Admin Approval Mode" user type is disabled or enabled in UAC. The value reported is obtained by reading the regkey HKLM\SOFTWARE\Microsoft\Windows\CurrentVersion\Policies\System\EnableLUA..  </v>
      </c>
    </row>
    <row r="37" spans="1:19" ht="75">
      <c r="A37" s="7" t="s">
        <v>246</v>
      </c>
      <c r="B37" s="7" t="s">
        <v>95</v>
      </c>
      <c r="C37" s="10" t="s">
        <v>45</v>
      </c>
      <c r="D37" s="7">
        <v>500000</v>
      </c>
      <c r="E37" s="7">
        <v>0</v>
      </c>
      <c r="F37" s="14">
        <f t="shared" si="0"/>
        <v>0</v>
      </c>
      <c r="G37" s="14"/>
      <c r="H37" s="8" t="s">
        <v>361</v>
      </c>
      <c r="I37" s="7">
        <f>VLOOKUP(C37,OBJECT!A:C,3,FALSE)</f>
        <v>12</v>
      </c>
      <c r="J37" s="7" t="str">
        <f>VLOOKUP(C37,OBJECT!$A$2:$E$31,4,0)</f>
        <v>Notebook</v>
      </c>
      <c r="K37" s="15">
        <f>VLOOKUP(C37,OBJECT!$A$2:$E$31,5,0)</f>
        <v>320948</v>
      </c>
      <c r="L37" s="16" t="e">
        <f>VLOOKUP(C37,STATS!$A$2:$I$55,3,0)</f>
        <v>#N/A</v>
      </c>
      <c r="M37" s="16" t="e">
        <f>VLOOKUP(C37,STATS!$A$1:$I$55,4,0)</f>
        <v>#N/A</v>
      </c>
      <c r="N37" s="16" t="e">
        <f>VLOOKUP(C37,STATS!$A$1:$I$55,5,0)</f>
        <v>#N/A</v>
      </c>
      <c r="O37" s="16" t="e">
        <f>VLOOKUP(C37,STATS!$A$1:$I$55,6,0)</f>
        <v>#N/A</v>
      </c>
      <c r="P37" s="16" t="e">
        <f>VLOOKUP(C37,STATS!$A$1:$I$55,7,0)</f>
        <v>#N/A</v>
      </c>
      <c r="Q37" s="16" t="e">
        <f>VLOOKUP(C37,STATS!$A$1:$I$55,8,0)</f>
        <v>#N/A</v>
      </c>
      <c r="R37" s="16" t="e">
        <f>VLOOKUP(C37,STATS!$A$1:$I$55,9,0)</f>
        <v>#N/A</v>
      </c>
      <c r="S37" s="7" t="str">
        <f t="shared" si="1"/>
        <v xml:space="preserve">- &lt;b&gt;Census_MDC2FormFactor: &lt;/b&gt;A grouping based on a combination of Device Census level hardware characteristics. The logic used to define Form Factor is rooted in business and industry standards and aligns with how people think about their device. (Examples: Smartphone, Small Tablet, All in One, Convertible...).  </v>
      </c>
    </row>
    <row r="38" spans="1:19" ht="60">
      <c r="A38" s="7" t="s">
        <v>247</v>
      </c>
      <c r="B38" s="7" t="s">
        <v>95</v>
      </c>
      <c r="C38" s="10" t="s">
        <v>46</v>
      </c>
      <c r="D38" s="7">
        <v>500000</v>
      </c>
      <c r="E38" s="7">
        <v>0</v>
      </c>
      <c r="F38" s="14">
        <f t="shared" si="0"/>
        <v>0</v>
      </c>
      <c r="G38" s="14"/>
      <c r="H38" s="8" t="s">
        <v>362</v>
      </c>
      <c r="I38" s="7">
        <f>VLOOKUP(C38,OBJECT!A:C,3,FALSE)</f>
        <v>3</v>
      </c>
      <c r="J38" s="7" t="str">
        <f>VLOOKUP(C38,OBJECT!$A$2:$E$31,4,0)</f>
        <v>Windows.Desktop</v>
      </c>
      <c r="K38" s="15">
        <f>VLOOKUP(C38,OBJECT!$A$2:$E$31,5,0)</f>
        <v>499183</v>
      </c>
      <c r="L38" s="16" t="e">
        <f>VLOOKUP(C38,STATS!$A$2:$I$55,3,0)</f>
        <v>#N/A</v>
      </c>
      <c r="M38" s="16" t="e">
        <f>VLOOKUP(C38,STATS!$A$1:$I$55,4,0)</f>
        <v>#N/A</v>
      </c>
      <c r="N38" s="16" t="e">
        <f>VLOOKUP(C38,STATS!$A$1:$I$55,5,0)</f>
        <v>#N/A</v>
      </c>
      <c r="O38" s="16" t="e">
        <f>VLOOKUP(C38,STATS!$A$1:$I$55,6,0)</f>
        <v>#N/A</v>
      </c>
      <c r="P38" s="16" t="e">
        <f>VLOOKUP(C38,STATS!$A$1:$I$55,7,0)</f>
        <v>#N/A</v>
      </c>
      <c r="Q38" s="16" t="e">
        <f>VLOOKUP(C38,STATS!$A$1:$I$55,8,0)</f>
        <v>#N/A</v>
      </c>
      <c r="R38" s="16" t="e">
        <f>VLOOKUP(C38,STATS!$A$1:$I$55,9,0)</f>
        <v>#N/A</v>
      </c>
      <c r="S38" s="7" t="str">
        <f t="shared" si="1"/>
        <v xml:space="preserve">- &lt;b&gt;Census_DeviceFamily: &lt;/b&gt;AKA DeviceClass. Indicates the type of device that an edition of the OS is intended for. Example values: Windows.Desktop, Windows.Mobile, and iOS.Phone.  </v>
      </c>
    </row>
    <row r="39" spans="1:19" ht="24" customHeight="1">
      <c r="A39" s="7" t="s">
        <v>223</v>
      </c>
      <c r="B39" s="7" t="s">
        <v>96</v>
      </c>
      <c r="C39" s="10" t="s">
        <v>47</v>
      </c>
      <c r="D39" s="7">
        <v>494619</v>
      </c>
      <c r="E39" s="7">
        <v>5381</v>
      </c>
      <c r="F39" s="14">
        <f t="shared" si="0"/>
        <v>1.0762000000000001E-2</v>
      </c>
      <c r="G39" s="14" t="s">
        <v>410</v>
      </c>
      <c r="H39" s="7" t="s">
        <v>425</v>
      </c>
      <c r="I39" s="7" t="e">
        <f>VLOOKUP(C39,OBJECT!A:C,3,FALSE)</f>
        <v>#N/A</v>
      </c>
      <c r="J39" s="7" t="e">
        <f>VLOOKUP(C39,OBJECT!$A$2:$E$31,4,0)</f>
        <v>#N/A</v>
      </c>
      <c r="K39" s="15" t="e">
        <f>VLOOKUP(C39,OBJECT!$A$2:$E$31,5,0)</f>
        <v>#N/A</v>
      </c>
      <c r="L39" s="16">
        <f>VLOOKUP(C39,STATS!$A$2:$I$55,3,0)</f>
        <v>2218646000</v>
      </c>
      <c r="M39" s="16">
        <f>VLOOKUP(C39,STATS!$A$1:$I$55,4,0)</f>
        <v>1315710000</v>
      </c>
      <c r="N39" s="16" t="str">
        <f>VLOOKUP(C39,STATS!$A$1:$I$55,5,0)</f>
        <v>54.0</v>
      </c>
      <c r="O39" s="16" t="str">
        <f>VLOOKUP(C39,STATS!$A$1:$I$55,6,0)</f>
        <v>1443.00</v>
      </c>
      <c r="P39" s="16" t="str">
        <f>VLOOKUP(C39,STATS!$A$1:$I$55,7,0)</f>
        <v>2102.0</v>
      </c>
      <c r="Q39" s="16">
        <f>VLOOKUP(C39,STATS!$A$1:$I$55,8,0)</f>
        <v>2668000000</v>
      </c>
      <c r="R39" s="16">
        <f>VLOOKUP(C39,STATS!$A$1:$I$55,9,0)</f>
        <v>6143000000</v>
      </c>
      <c r="S39" s="7" t="str">
        <f t="shared" si="1"/>
        <v xml:space="preserve">- &lt;b&gt;Census_OEMNameIdentifier: &lt;/b&gt;NA.  </v>
      </c>
    </row>
    <row r="40" spans="1:19" ht="15.75">
      <c r="A40" s="7" t="s">
        <v>223</v>
      </c>
      <c r="B40" s="7" t="s">
        <v>96</v>
      </c>
      <c r="C40" s="10" t="s">
        <v>48</v>
      </c>
      <c r="D40" s="7">
        <v>494236</v>
      </c>
      <c r="E40" s="7">
        <v>5764</v>
      </c>
      <c r="F40" s="14">
        <f t="shared" si="0"/>
        <v>1.1528E-2</v>
      </c>
      <c r="G40" s="14" t="s">
        <v>410</v>
      </c>
      <c r="H40" s="7" t="s">
        <v>425</v>
      </c>
      <c r="I40" s="7" t="e">
        <f>VLOOKUP(C40,OBJECT!A:C,3,FALSE)</f>
        <v>#N/A</v>
      </c>
      <c r="J40" s="7" t="e">
        <f>VLOOKUP(C40,OBJECT!$A$2:$E$31,4,0)</f>
        <v>#N/A</v>
      </c>
      <c r="K40" s="15" t="e">
        <f>VLOOKUP(C40,OBJECT!$A$2:$E$31,5,0)</f>
        <v>#N/A</v>
      </c>
      <c r="L40" s="16">
        <f>VLOOKUP(C40,STATS!$A$2:$I$55,3,0)</f>
        <v>239128000000</v>
      </c>
      <c r="M40" s="16">
        <f>VLOOKUP(C40,STATS!$A$1:$I$55,4,0)</f>
        <v>72048880000</v>
      </c>
      <c r="N40" s="16" t="str">
        <f>VLOOKUP(C40,STATS!$A$1:$I$55,5,0)</f>
        <v>1.0</v>
      </c>
      <c r="O40" s="16" t="str">
        <f>VLOOKUP(C40,STATS!$A$1:$I$55,6,0)</f>
        <v>189641.75</v>
      </c>
      <c r="P40" s="16" t="str">
        <f>VLOOKUP(C40,STATS!$A$1:$I$55,7,0)</f>
        <v>247520.0</v>
      </c>
      <c r="Q40" s="16">
        <f>VLOOKUP(C40,STATS!$A$1:$I$55,8,0)</f>
        <v>304438000000</v>
      </c>
      <c r="R40" s="16">
        <f>VLOOKUP(C40,STATS!$A$1:$I$55,9,0)</f>
        <v>345493000000</v>
      </c>
      <c r="S40" s="7" t="str">
        <f t="shared" si="1"/>
        <v xml:space="preserve">- &lt;b&gt;Census_OEMModelIdentifier: &lt;/b&gt;NA.  </v>
      </c>
    </row>
    <row r="41" spans="1:19" ht="45">
      <c r="A41" s="7" t="s">
        <v>248</v>
      </c>
      <c r="B41" s="7" t="s">
        <v>96</v>
      </c>
      <c r="C41" s="10" t="s">
        <v>49</v>
      </c>
      <c r="D41" s="7">
        <v>497653</v>
      </c>
      <c r="E41" s="7">
        <v>2347</v>
      </c>
      <c r="F41" s="14">
        <f t="shared" si="0"/>
        <v>4.6940000000000003E-3</v>
      </c>
      <c r="G41" s="14" t="s">
        <v>424</v>
      </c>
      <c r="H41" s="7" t="s">
        <v>434</v>
      </c>
      <c r="I41" s="7" t="e">
        <f>VLOOKUP(C41,OBJECT!A:C,3,FALSE)</f>
        <v>#N/A</v>
      </c>
      <c r="J41" s="7" t="e">
        <f>VLOOKUP(C41,OBJECT!$A$2:$E$31,4,0)</f>
        <v>#N/A</v>
      </c>
      <c r="K41" s="15" t="e">
        <f>VLOOKUP(C41,OBJECT!$A$2:$E$31,5,0)</f>
        <v>#N/A</v>
      </c>
      <c r="L41" s="16">
        <f>VLOOKUP(C41,STATS!$A$2:$I$55,3,0)</f>
        <v>3994074</v>
      </c>
      <c r="M41" s="16">
        <f>VLOOKUP(C41,STATS!$A$1:$I$55,4,0)</f>
        <v>2071281</v>
      </c>
      <c r="N41" s="16" t="str">
        <f>VLOOKUP(C41,STATS!$A$1:$I$55,5,0)</f>
        <v>1.0</v>
      </c>
      <c r="O41" s="16" t="str">
        <f>VLOOKUP(C41,STATS!$A$1:$I$55,6,0)</f>
        <v>2.00</v>
      </c>
      <c r="P41" s="16" t="str">
        <f>VLOOKUP(C41,STATS!$A$1:$I$55,7,0)</f>
        <v>4.0</v>
      </c>
      <c r="Q41" s="16">
        <f>VLOOKUP(C41,STATS!$A$1:$I$55,8,0)</f>
        <v>4000000</v>
      </c>
      <c r="R41" s="16">
        <f>VLOOKUP(C41,STATS!$A$1:$I$55,9,0)</f>
        <v>88000000</v>
      </c>
      <c r="S41" s="7" t="str">
        <f t="shared" si="1"/>
        <v xml:space="preserve">- &lt;b&gt;Census_ProcessorCoreCount: &lt;/b&gt;Number of logical cores in the processor.  </v>
      </c>
    </row>
    <row r="42" spans="1:19" ht="60">
      <c r="A42" s="7" t="s">
        <v>223</v>
      </c>
      <c r="B42" s="7" t="s">
        <v>96</v>
      </c>
      <c r="C42" s="10" t="s">
        <v>50</v>
      </c>
      <c r="D42" s="7">
        <v>497653</v>
      </c>
      <c r="E42" s="7">
        <v>2347</v>
      </c>
      <c r="F42" s="14">
        <f t="shared" si="0"/>
        <v>4.6940000000000003E-3</v>
      </c>
      <c r="G42" s="14" t="s">
        <v>423</v>
      </c>
      <c r="H42" s="7" t="s">
        <v>422</v>
      </c>
      <c r="I42" s="7" t="e">
        <f>VLOOKUP(C42,OBJECT!A:C,3,FALSE)</f>
        <v>#N/A</v>
      </c>
      <c r="J42" s="7" t="e">
        <f>VLOOKUP(C42,OBJECT!$A$2:$E$31,4,0)</f>
        <v>#N/A</v>
      </c>
      <c r="K42" s="15" t="e">
        <f>VLOOKUP(C42,OBJECT!$A$2:$E$31,5,0)</f>
        <v>#N/A</v>
      </c>
      <c r="L42" s="16">
        <f>VLOOKUP(C42,STATS!$A$2:$I$55,3,0)</f>
        <v>4529069</v>
      </c>
      <c r="M42" s="16">
        <f>VLOOKUP(C42,STATS!$A$1:$I$55,4,0)</f>
        <v>1289635</v>
      </c>
      <c r="N42" s="16" t="str">
        <f>VLOOKUP(C42,STATS!$A$1:$I$55,5,0)</f>
        <v>1.0</v>
      </c>
      <c r="O42" s="16" t="str">
        <f>VLOOKUP(C42,STATS!$A$1:$I$55,6,0)</f>
        <v>5.00</v>
      </c>
      <c r="P42" s="16" t="str">
        <f>VLOOKUP(C42,STATS!$A$1:$I$55,7,0)</f>
        <v>5.0</v>
      </c>
      <c r="Q42" s="16">
        <f>VLOOKUP(C42,STATS!$A$1:$I$55,8,0)</f>
        <v>5000000</v>
      </c>
      <c r="R42" s="16">
        <f>VLOOKUP(C42,STATS!$A$1:$I$55,9,0)</f>
        <v>10000000</v>
      </c>
      <c r="S42" s="7" t="str">
        <f t="shared" si="1"/>
        <v xml:space="preserve">- &lt;b&gt;Census_ProcessorManufacturerIdentifier: &lt;/b&gt;NA.  </v>
      </c>
    </row>
    <row r="43" spans="1:19" ht="15.75">
      <c r="A43" s="7" t="s">
        <v>223</v>
      </c>
      <c r="B43" s="7" t="s">
        <v>96</v>
      </c>
      <c r="C43" s="10" t="s">
        <v>51</v>
      </c>
      <c r="D43" s="7">
        <v>497651</v>
      </c>
      <c r="E43" s="7">
        <v>2349</v>
      </c>
      <c r="F43" s="14">
        <f t="shared" si="0"/>
        <v>4.6979999999999999E-3</v>
      </c>
      <c r="G43" s="14" t="s">
        <v>421</v>
      </c>
      <c r="H43" s="7" t="s">
        <v>420</v>
      </c>
      <c r="I43" s="7" t="e">
        <f>VLOOKUP(C43,OBJECT!A:C,3,FALSE)</f>
        <v>#N/A</v>
      </c>
      <c r="J43" s="7" t="e">
        <f>VLOOKUP(C43,OBJECT!$A$2:$E$31,4,0)</f>
        <v>#N/A</v>
      </c>
      <c r="K43" s="15" t="e">
        <f>VLOOKUP(C43,OBJECT!$A$2:$E$31,5,0)</f>
        <v>#N/A</v>
      </c>
      <c r="L43" s="16">
        <f>VLOOKUP(C43,STATS!$A$2:$I$55,3,0)</f>
        <v>2370987000</v>
      </c>
      <c r="M43" s="16">
        <f>VLOOKUP(C43,STATS!$A$1:$I$55,4,0)</f>
        <v>842136700</v>
      </c>
      <c r="N43" s="16" t="str">
        <f>VLOOKUP(C43,STATS!$A$1:$I$55,5,0)</f>
        <v>3.0</v>
      </c>
      <c r="O43" s="16" t="str">
        <f>VLOOKUP(C43,STATS!$A$1:$I$55,6,0)</f>
        <v>1998.00</v>
      </c>
      <c r="P43" s="16" t="str">
        <f>VLOOKUP(C43,STATS!$A$1:$I$55,7,0)</f>
        <v>2500.0</v>
      </c>
      <c r="Q43" s="16">
        <f>VLOOKUP(C43,STATS!$A$1:$I$55,8,0)</f>
        <v>2877000000</v>
      </c>
      <c r="R43" s="16">
        <f>VLOOKUP(C43,STATS!$A$1:$I$55,9,0)</f>
        <v>4472000000</v>
      </c>
      <c r="S43" s="7" t="str">
        <f t="shared" si="1"/>
        <v xml:space="preserve">- &lt;b&gt;Census_ProcessorModelIdentifier: &lt;/b&gt;NA.  </v>
      </c>
    </row>
    <row r="44" spans="1:19" ht="30">
      <c r="A44" s="7" t="s">
        <v>249</v>
      </c>
      <c r="B44" s="7" t="s">
        <v>95</v>
      </c>
      <c r="C44" s="10" t="s">
        <v>52</v>
      </c>
      <c r="D44" s="7">
        <v>2082</v>
      </c>
      <c r="E44" s="7">
        <v>497918</v>
      </c>
      <c r="F44" s="14">
        <f t="shared" si="0"/>
        <v>0.99583600000000005</v>
      </c>
      <c r="G44" s="17" t="s">
        <v>349</v>
      </c>
      <c r="H44" s="7" t="s">
        <v>343</v>
      </c>
      <c r="I44" s="7">
        <f>VLOOKUP(C44,OBJECT!A:C,3,FALSE)</f>
        <v>3</v>
      </c>
      <c r="J44" s="7" t="str">
        <f>VLOOKUP(C44,OBJECT!$A$2:$E$31,4,0)</f>
        <v>mid</v>
      </c>
      <c r="K44" s="15">
        <f>VLOOKUP(C44,OBJECT!$A$2:$E$31,5,0)</f>
        <v>1196</v>
      </c>
      <c r="L44" s="16" t="e">
        <f>VLOOKUP(C44,STATS!$A$2:$I$55,3,0)</f>
        <v>#N/A</v>
      </c>
      <c r="M44" s="16" t="e">
        <f>VLOOKUP(C44,STATS!$A$1:$I$55,4,0)</f>
        <v>#N/A</v>
      </c>
      <c r="N44" s="16" t="e">
        <f>VLOOKUP(C44,STATS!$A$1:$I$55,5,0)</f>
        <v>#N/A</v>
      </c>
      <c r="O44" s="16" t="e">
        <f>VLOOKUP(C44,STATS!$A$1:$I$55,6,0)</f>
        <v>#N/A</v>
      </c>
      <c r="P44" s="16" t="e">
        <f>VLOOKUP(C44,STATS!$A$1:$I$55,7,0)</f>
        <v>#N/A</v>
      </c>
      <c r="Q44" s="16" t="e">
        <f>VLOOKUP(C44,STATS!$A$1:$I$55,8,0)</f>
        <v>#N/A</v>
      </c>
      <c r="R44" s="16" t="e">
        <f>VLOOKUP(C44,STATS!$A$1:$I$55,9,0)</f>
        <v>#N/A</v>
      </c>
      <c r="S44" s="7" t="str">
        <f t="shared" si="1"/>
        <v xml:space="preserve">- &lt;b&gt;Census_ProcessorClass: &lt;/b&gt;A classification of processors into high/medium/low. Initially used for Pricing Level SKU. No longer maintained and updated.  </v>
      </c>
    </row>
    <row r="45" spans="1:19" ht="30">
      <c r="A45" s="7" t="s">
        <v>215</v>
      </c>
      <c r="B45" s="7" t="s">
        <v>96</v>
      </c>
      <c r="C45" s="10" t="s">
        <v>53</v>
      </c>
      <c r="D45" s="7">
        <v>497024</v>
      </c>
      <c r="E45" s="7">
        <v>2976</v>
      </c>
      <c r="F45" s="14">
        <f t="shared" si="0"/>
        <v>5.9519999999999998E-3</v>
      </c>
      <c r="G45" s="14"/>
      <c r="H45" s="7" t="s">
        <v>419</v>
      </c>
      <c r="I45" s="7" t="e">
        <f>VLOOKUP(C45,OBJECT!A:C,3,FALSE)</f>
        <v>#N/A</v>
      </c>
      <c r="J45" s="7" t="e">
        <f>VLOOKUP(C45,OBJECT!$A$2:$E$31,4,0)</f>
        <v>#N/A</v>
      </c>
      <c r="K45" s="15" t="e">
        <f>VLOOKUP(C45,OBJECT!$A$2:$E$31,5,0)</f>
        <v>#N/A</v>
      </c>
      <c r="L45" s="16">
        <f>VLOOKUP(C45,STATS!$A$2:$I$55,3,0)</f>
        <v>514043300000</v>
      </c>
      <c r="M45" s="16">
        <f>VLOOKUP(C45,STATS!$A$1:$I$55,4,0)</f>
        <v>370446800000</v>
      </c>
      <c r="N45" s="16" t="str">
        <f>VLOOKUP(C45,STATS!$A$1:$I$55,5,0)</f>
        <v>10240.0</v>
      </c>
      <c r="O45" s="16" t="str">
        <f>VLOOKUP(C45,STATS!$A$1:$I$55,6,0)</f>
        <v>239372.00</v>
      </c>
      <c r="P45" s="16" t="str">
        <f>VLOOKUP(C45,STATS!$A$1:$I$55,7,0)</f>
        <v>476940.0</v>
      </c>
      <c r="Q45" s="16">
        <f>VLOOKUP(C45,STATS!$A$1:$I$55,8,0)</f>
        <v>953869000000</v>
      </c>
      <c r="R45" s="16">
        <f>VLOOKUP(C45,STATS!$A$1:$I$55,9,0)</f>
        <v>47687670000000</v>
      </c>
      <c r="S45" s="7" t="str">
        <f t="shared" si="1"/>
        <v xml:space="preserve">- &lt;b&gt;Census_PrimaryDiskTotalCapacity: &lt;/b&gt;Amount of disk space on primary disk of the machine in MB.  </v>
      </c>
    </row>
    <row r="46" spans="1:19" ht="45">
      <c r="A46" s="7" t="s">
        <v>216</v>
      </c>
      <c r="B46" s="7" t="s">
        <v>95</v>
      </c>
      <c r="C46" s="10" t="s">
        <v>54</v>
      </c>
      <c r="D46" s="7">
        <v>499291</v>
      </c>
      <c r="E46" s="7">
        <v>709</v>
      </c>
      <c r="F46" s="14">
        <f t="shared" si="0"/>
        <v>1.418E-3</v>
      </c>
      <c r="G46" s="14"/>
      <c r="H46" s="7" t="s">
        <v>363</v>
      </c>
      <c r="I46" s="7">
        <f>VLOOKUP(C46,OBJECT!A:C,3,FALSE)</f>
        <v>4</v>
      </c>
      <c r="J46" s="7" t="str">
        <f>VLOOKUP(C46,OBJECT!$A$2:$E$31,4,0)</f>
        <v>HDD</v>
      </c>
      <c r="K46" s="15">
        <f>VLOOKUP(C46,OBJECT!$A$2:$E$31,5,0)</f>
        <v>325429</v>
      </c>
      <c r="L46" s="16" t="e">
        <f>VLOOKUP(C46,STATS!$A$2:$I$55,3,0)</f>
        <v>#N/A</v>
      </c>
      <c r="M46" s="16" t="e">
        <f>VLOOKUP(C46,STATS!$A$1:$I$55,4,0)</f>
        <v>#N/A</v>
      </c>
      <c r="N46" s="16" t="e">
        <f>VLOOKUP(C46,STATS!$A$1:$I$55,5,0)</f>
        <v>#N/A</v>
      </c>
      <c r="O46" s="16" t="e">
        <f>VLOOKUP(C46,STATS!$A$1:$I$55,6,0)</f>
        <v>#N/A</v>
      </c>
      <c r="P46" s="16" t="e">
        <f>VLOOKUP(C46,STATS!$A$1:$I$55,7,0)</f>
        <v>#N/A</v>
      </c>
      <c r="Q46" s="16" t="e">
        <f>VLOOKUP(C46,STATS!$A$1:$I$55,8,0)</f>
        <v>#N/A</v>
      </c>
      <c r="R46" s="16" t="e">
        <f>VLOOKUP(C46,STATS!$A$1:$I$55,9,0)</f>
        <v>#N/A</v>
      </c>
      <c r="S46" s="7" t="str">
        <f t="shared" si="1"/>
        <v xml:space="preserve">- &lt;b&gt;Census_PrimaryDiskTypeName: &lt;/b&gt;Friendly name of Primary Disk Type .  </v>
      </c>
    </row>
    <row r="47" spans="1:19" ht="60">
      <c r="A47" s="7" t="s">
        <v>217</v>
      </c>
      <c r="B47" s="7" t="s">
        <v>96</v>
      </c>
      <c r="C47" s="10" t="s">
        <v>55</v>
      </c>
      <c r="D47" s="7">
        <v>497024</v>
      </c>
      <c r="E47" s="7">
        <v>2976</v>
      </c>
      <c r="F47" s="14">
        <f t="shared" si="0"/>
        <v>5.9519999999999998E-3</v>
      </c>
      <c r="G47" s="14" t="s">
        <v>418</v>
      </c>
      <c r="H47" s="7" t="s">
        <v>417</v>
      </c>
      <c r="I47" s="7" t="e">
        <f>VLOOKUP(C47,OBJECT!A:C,3,FALSE)</f>
        <v>#N/A</v>
      </c>
      <c r="J47" s="7" t="e">
        <f>VLOOKUP(C47,OBJECT!$A$2:$E$31,4,0)</f>
        <v>#N/A</v>
      </c>
      <c r="K47" s="15" t="e">
        <f>VLOOKUP(C47,OBJECT!$A$2:$E$31,5,0)</f>
        <v>#N/A</v>
      </c>
      <c r="L47" s="16">
        <f>VLOOKUP(C47,STATS!$A$2:$I$55,3,0)</f>
        <v>378054600000</v>
      </c>
      <c r="M47" s="16">
        <f>VLOOKUP(C47,STATS!$A$1:$I$55,4,0)</f>
        <v>338472200000</v>
      </c>
      <c r="N47" s="16" t="str">
        <f>VLOOKUP(C47,STATS!$A$1:$I$55,5,0)</f>
        <v>9689.0</v>
      </c>
      <c r="O47" s="16" t="str">
        <f>VLOOKUP(C47,STATS!$A$1:$I$55,6,0)</f>
        <v>120775.00</v>
      </c>
      <c r="P47" s="16" t="str">
        <f>VLOOKUP(C47,STATS!$A$1:$I$55,7,0)</f>
        <v>249450.0</v>
      </c>
      <c r="Q47" s="16">
        <f>VLOOKUP(C47,STATS!$A$1:$I$55,8,0)</f>
        <v>475981000000</v>
      </c>
      <c r="R47" s="16">
        <f>VLOOKUP(C47,STATS!$A$1:$I$55,9,0)</f>
        <v>47687100000000</v>
      </c>
      <c r="S47" s="7" t="str">
        <f t="shared" si="1"/>
        <v xml:space="preserve">- &lt;b&gt;Census_SystemVolumeTotalCapacity: &lt;/b&gt;The size of the partition that the System volume is installed on in MB.  </v>
      </c>
    </row>
    <row r="48" spans="1:19" ht="30">
      <c r="A48" s="7" t="s">
        <v>250</v>
      </c>
      <c r="B48" s="7" t="s">
        <v>94</v>
      </c>
      <c r="C48" s="10" t="s">
        <v>56</v>
      </c>
      <c r="D48" s="7">
        <v>500000</v>
      </c>
      <c r="E48" s="7">
        <v>0</v>
      </c>
      <c r="F48" s="14">
        <f t="shared" si="0"/>
        <v>0</v>
      </c>
      <c r="G48" s="14"/>
      <c r="H48" s="7" t="s">
        <v>416</v>
      </c>
      <c r="I48" s="7" t="e">
        <f>VLOOKUP(C48,OBJECT!A:C,3,FALSE)</f>
        <v>#N/A</v>
      </c>
      <c r="J48" s="7" t="e">
        <f>VLOOKUP(C48,OBJECT!$A$2:$E$31,4,0)</f>
        <v>#N/A</v>
      </c>
      <c r="K48" s="15" t="e">
        <f>VLOOKUP(C48,OBJECT!$A$2:$E$31,5,0)</f>
        <v>#N/A</v>
      </c>
      <c r="L48" s="16">
        <f>VLOOKUP(C48,STATS!$A$2:$I$55,3,0)</f>
        <v>77034</v>
      </c>
      <c r="M48" s="16">
        <f>VLOOKUP(C48,STATS!$A$1:$I$55,4,0)</f>
        <v>266645.7</v>
      </c>
      <c r="N48" s="16" t="str">
        <f>VLOOKUP(C48,STATS!$A$1:$I$55,5,0)</f>
        <v>0.0</v>
      </c>
      <c r="O48" s="16" t="str">
        <f>VLOOKUP(C48,STATS!$A$1:$I$55,6,0)</f>
        <v>0.00</v>
      </c>
      <c r="P48" s="16" t="str">
        <f>VLOOKUP(C48,STATS!$A$1:$I$55,7,0)</f>
        <v>0.0</v>
      </c>
      <c r="Q48" s="16" t="str">
        <f>VLOOKUP(C48,STATS!$A$1:$I$55,8,0)</f>
        <v>0.000000e+00</v>
      </c>
      <c r="R48" s="16">
        <f>VLOOKUP(C48,STATS!$A$1:$I$55,9,0)</f>
        <v>1000000</v>
      </c>
      <c r="S48" s="7" t="str">
        <f t="shared" si="1"/>
        <v xml:space="preserve">- &lt;b&gt;Census_HasOpticalDiskDrive: &lt;/b&gt;True indicates that the machine has an optical disk drive (CD/DVD).  </v>
      </c>
    </row>
    <row r="49" spans="1:19" ht="45">
      <c r="A49" s="7" t="s">
        <v>251</v>
      </c>
      <c r="B49" s="7" t="s">
        <v>96</v>
      </c>
      <c r="C49" s="10" t="s">
        <v>57</v>
      </c>
      <c r="D49" s="7">
        <v>495444</v>
      </c>
      <c r="E49" s="7">
        <v>4556</v>
      </c>
      <c r="F49" s="14">
        <f t="shared" si="0"/>
        <v>9.1120000000000003E-3</v>
      </c>
      <c r="G49" s="14" t="s">
        <v>414</v>
      </c>
      <c r="H49" s="7" t="s">
        <v>415</v>
      </c>
      <c r="I49" s="7" t="e">
        <f>VLOOKUP(C49,OBJECT!A:C,3,FALSE)</f>
        <v>#N/A</v>
      </c>
      <c r="J49" s="7" t="e">
        <f>VLOOKUP(C49,OBJECT!$A$2:$E$31,4,0)</f>
        <v>#N/A</v>
      </c>
      <c r="K49" s="15" t="e">
        <f>VLOOKUP(C49,OBJECT!$A$2:$E$31,5,0)</f>
        <v>#N/A</v>
      </c>
      <c r="L49" s="16">
        <f>VLOOKUP(C49,STATS!$A$2:$I$55,3,0)</f>
        <v>6129232000</v>
      </c>
      <c r="M49" s="16">
        <f>VLOOKUP(C49,STATS!$A$1:$I$55,4,0)</f>
        <v>4964521000</v>
      </c>
      <c r="N49" s="16" t="str">
        <f>VLOOKUP(C49,STATS!$A$1:$I$55,5,0)</f>
        <v>512.0</v>
      </c>
      <c r="O49" s="16" t="str">
        <f>VLOOKUP(C49,STATS!$A$1:$I$55,6,0)</f>
        <v>4096.00</v>
      </c>
      <c r="P49" s="16" t="str">
        <f>VLOOKUP(C49,STATS!$A$1:$I$55,7,0)</f>
        <v>4096.0</v>
      </c>
      <c r="Q49" s="16">
        <f>VLOOKUP(C49,STATS!$A$1:$I$55,8,0)</f>
        <v>8192000000</v>
      </c>
      <c r="R49" s="16">
        <f>VLOOKUP(C49,STATS!$A$1:$I$55,9,0)</f>
        <v>393216000000</v>
      </c>
      <c r="S49" s="7" t="str">
        <f t="shared" si="1"/>
        <v xml:space="preserve">- &lt;b&gt;Census_TotalPhysicalRAM: &lt;/b&gt;Retrieves the physical RAM in MB.  </v>
      </c>
    </row>
    <row r="50" spans="1:19" ht="45">
      <c r="A50" s="7" t="s">
        <v>252</v>
      </c>
      <c r="B50" s="7" t="s">
        <v>95</v>
      </c>
      <c r="C50" s="10" t="s">
        <v>58</v>
      </c>
      <c r="D50" s="7">
        <v>499963</v>
      </c>
      <c r="E50" s="7">
        <v>37</v>
      </c>
      <c r="F50" s="14">
        <f t="shared" si="0"/>
        <v>7.3999999999999996E-5</v>
      </c>
      <c r="G50" s="14"/>
      <c r="H50" s="8" t="s">
        <v>364</v>
      </c>
      <c r="I50" s="7">
        <f>VLOOKUP(C50,OBJECT!A:C,3,FALSE)</f>
        <v>34</v>
      </c>
      <c r="J50" s="7" t="str">
        <f>VLOOKUP(C50,OBJECT!$A$2:$E$31,4,0)</f>
        <v>Notebook</v>
      </c>
      <c r="K50" s="15">
        <f>VLOOKUP(C50,OBJECT!$A$2:$E$31,5,0)</f>
        <v>294232</v>
      </c>
      <c r="L50" s="16" t="e">
        <f>VLOOKUP(C50,STATS!$A$2:$I$55,3,0)</f>
        <v>#N/A</v>
      </c>
      <c r="M50" s="16" t="e">
        <f>VLOOKUP(C50,STATS!$A$1:$I$55,4,0)</f>
        <v>#N/A</v>
      </c>
      <c r="N50" s="16" t="e">
        <f>VLOOKUP(C50,STATS!$A$1:$I$55,5,0)</f>
        <v>#N/A</v>
      </c>
      <c r="O50" s="16" t="e">
        <f>VLOOKUP(C50,STATS!$A$1:$I$55,6,0)</f>
        <v>#N/A</v>
      </c>
      <c r="P50" s="16" t="e">
        <f>VLOOKUP(C50,STATS!$A$1:$I$55,7,0)</f>
        <v>#N/A</v>
      </c>
      <c r="Q50" s="16" t="e">
        <f>VLOOKUP(C50,STATS!$A$1:$I$55,8,0)</f>
        <v>#N/A</v>
      </c>
      <c r="R50" s="16" t="e">
        <f>VLOOKUP(C50,STATS!$A$1:$I$55,9,0)</f>
        <v>#N/A</v>
      </c>
      <c r="S50" s="7" t="str">
        <f t="shared" si="1"/>
        <v xml:space="preserve">- &lt;b&gt;Census_ChassisTypeName: &lt;/b&gt;Retrieves a numeric representation of what type of chassis the machine has. A value of 0 means xx.  </v>
      </c>
    </row>
    <row r="51" spans="1:19" ht="60">
      <c r="A51" s="7" t="s">
        <v>253</v>
      </c>
      <c r="B51" s="7" t="s">
        <v>96</v>
      </c>
      <c r="C51" s="10" t="s">
        <v>59</v>
      </c>
      <c r="D51" s="7">
        <v>497346</v>
      </c>
      <c r="E51" s="7">
        <v>2654</v>
      </c>
      <c r="F51" s="14">
        <f t="shared" si="0"/>
        <v>5.3080000000000002E-3</v>
      </c>
      <c r="G51" s="14" t="s">
        <v>413</v>
      </c>
      <c r="H51" s="7" t="s">
        <v>412</v>
      </c>
      <c r="I51" s="7" t="e">
        <f>VLOOKUP(C51,OBJECT!A:C,3,FALSE)</f>
        <v>#N/A</v>
      </c>
      <c r="J51" s="7" t="e">
        <f>VLOOKUP(C51,OBJECT!$A$2:$E$31,4,0)</f>
        <v>#N/A</v>
      </c>
      <c r="K51" s="15" t="e">
        <f>VLOOKUP(C51,OBJECT!$A$2:$E$31,5,0)</f>
        <v>#N/A</v>
      </c>
      <c r="L51" s="16">
        <f>VLOOKUP(C51,STATS!$A$2:$I$55,3,0)</f>
        <v>16689840</v>
      </c>
      <c r="M51" s="16">
        <f>VLOOKUP(C51,STATS!$A$1:$I$55,4,0)</f>
        <v>5932014</v>
      </c>
      <c r="N51" s="16" t="str">
        <f>VLOOKUP(C51,STATS!$A$1:$I$55,5,0)</f>
        <v>4.9</v>
      </c>
      <c r="O51" s="16" t="str">
        <f>VLOOKUP(C51,STATS!$A$1:$I$55,6,0)</f>
        <v>13.90</v>
      </c>
      <c r="P51" s="16" t="str">
        <f>VLOOKUP(C51,STATS!$A$1:$I$55,7,0)</f>
        <v>15.5</v>
      </c>
      <c r="Q51" s="16">
        <f>VLOOKUP(C51,STATS!$A$1:$I$55,8,0)</f>
        <v>17200000</v>
      </c>
      <c r="R51" s="16">
        <f>VLOOKUP(C51,STATS!$A$1:$I$55,9,0)</f>
        <v>142000000</v>
      </c>
      <c r="S51" s="7" t="str">
        <f t="shared" si="1"/>
        <v xml:space="preserve">- &lt;b&gt;Census_InternalPrimaryDiagonalDisplaySizeInInches: &lt;/b&gt;Retrieves the physical diagonal length in inches of the primary display.  </v>
      </c>
    </row>
    <row r="52" spans="1:19" ht="60">
      <c r="A52" s="7" t="s">
        <v>254</v>
      </c>
      <c r="B52" s="7" t="s">
        <v>96</v>
      </c>
      <c r="C52" s="10" t="s">
        <v>60</v>
      </c>
      <c r="D52" s="7">
        <v>497350</v>
      </c>
      <c r="E52" s="7">
        <v>2650</v>
      </c>
      <c r="F52" s="14">
        <f t="shared" si="0"/>
        <v>5.3E-3</v>
      </c>
      <c r="G52" s="14"/>
      <c r="H52" s="7" t="s">
        <v>412</v>
      </c>
      <c r="I52" s="7" t="e">
        <f>VLOOKUP(C52,OBJECT!A:C,3,FALSE)</f>
        <v>#N/A</v>
      </c>
      <c r="J52" s="7" t="e">
        <f>VLOOKUP(C52,OBJECT!$A$2:$E$31,4,0)</f>
        <v>#N/A</v>
      </c>
      <c r="K52" s="15" t="e">
        <f>VLOOKUP(C52,OBJECT!$A$2:$E$31,5,0)</f>
        <v>#N/A</v>
      </c>
      <c r="L52" s="16">
        <f>VLOOKUP(C52,STATS!$A$2:$I$55,3,0)</f>
        <v>1548304000</v>
      </c>
      <c r="M52" s="16">
        <f>VLOOKUP(C52,STATS!$A$1:$I$55,4,0)</f>
        <v>368565900</v>
      </c>
      <c r="N52" s="16" t="str">
        <f>VLOOKUP(C52,STATS!$A$1:$I$55,5,0)</f>
        <v>-1.0</v>
      </c>
      <c r="O52" s="16" t="str">
        <f>VLOOKUP(C52,STATS!$A$1:$I$55,6,0)</f>
        <v>1366.00</v>
      </c>
      <c r="P52" s="16" t="str">
        <f>VLOOKUP(C52,STATS!$A$1:$I$55,7,0)</f>
        <v>1366.0</v>
      </c>
      <c r="Q52" s="16">
        <f>VLOOKUP(C52,STATS!$A$1:$I$55,8,0)</f>
        <v>1920000000</v>
      </c>
      <c r="R52" s="16">
        <f>VLOOKUP(C52,STATS!$A$1:$I$55,9,0)</f>
        <v>11520000000</v>
      </c>
      <c r="S52" s="7" t="str">
        <f t="shared" si="1"/>
        <v xml:space="preserve">- &lt;b&gt;Census_InternalPrimaryDisplayResolutionHorizontal: &lt;/b&gt;Retrieves the number of pixels in the horizontal direction of the internal display..  </v>
      </c>
    </row>
    <row r="53" spans="1:19" ht="60">
      <c r="A53" s="7" t="s">
        <v>255</v>
      </c>
      <c r="B53" s="7" t="s">
        <v>96</v>
      </c>
      <c r="C53" s="10" t="s">
        <v>61</v>
      </c>
      <c r="D53" s="7">
        <v>497350</v>
      </c>
      <c r="E53" s="7">
        <v>2650</v>
      </c>
      <c r="F53" s="14">
        <f t="shared" si="0"/>
        <v>5.3E-3</v>
      </c>
      <c r="G53" s="14"/>
      <c r="H53" s="7" t="s">
        <v>412</v>
      </c>
      <c r="I53" s="7" t="e">
        <f>VLOOKUP(C53,OBJECT!A:C,3,FALSE)</f>
        <v>#N/A</v>
      </c>
      <c r="J53" s="7" t="e">
        <f>VLOOKUP(C53,OBJECT!$A$2:$E$31,4,0)</f>
        <v>#N/A</v>
      </c>
      <c r="K53" s="15" t="e">
        <f>VLOOKUP(C53,OBJECT!$A$2:$E$31,5,0)</f>
        <v>#N/A</v>
      </c>
      <c r="L53" s="16">
        <f>VLOOKUP(C53,STATS!$A$2:$I$55,3,0)</f>
        <v>898239300</v>
      </c>
      <c r="M53" s="16">
        <f>VLOOKUP(C53,STATS!$A$1:$I$55,4,0)</f>
        <v>214862500</v>
      </c>
      <c r="N53" s="16" t="str">
        <f>VLOOKUP(C53,STATS!$A$1:$I$55,5,0)</f>
        <v>-1.0</v>
      </c>
      <c r="O53" s="16" t="str">
        <f>VLOOKUP(C53,STATS!$A$1:$I$55,6,0)</f>
        <v>768.00</v>
      </c>
      <c r="P53" s="16" t="str">
        <f>VLOOKUP(C53,STATS!$A$1:$I$55,7,0)</f>
        <v>768.0</v>
      </c>
      <c r="Q53" s="16">
        <f>VLOOKUP(C53,STATS!$A$1:$I$55,8,0)</f>
        <v>1080000000</v>
      </c>
      <c r="R53" s="16">
        <f>VLOOKUP(C53,STATS!$A$1:$I$55,9,0)</f>
        <v>4320000000</v>
      </c>
      <c r="S53" s="7" t="str">
        <f t="shared" si="1"/>
        <v xml:space="preserve">- &lt;b&gt;Census_InternalPrimaryDisplayResolutionVertical: &lt;/b&gt;Retrieves the number of pixels in the vertical direction of the internal display.  </v>
      </c>
    </row>
    <row r="54" spans="1:19" ht="45">
      <c r="A54" s="7" t="s">
        <v>214</v>
      </c>
      <c r="B54" s="7" t="s">
        <v>95</v>
      </c>
      <c r="C54" s="10" t="s">
        <v>62</v>
      </c>
      <c r="D54" s="7">
        <v>499998</v>
      </c>
      <c r="E54" s="7">
        <v>2</v>
      </c>
      <c r="F54" s="14">
        <f t="shared" si="0"/>
        <v>3.9999999999999998E-6</v>
      </c>
      <c r="G54" s="14"/>
      <c r="H54" s="8" t="s">
        <v>365</v>
      </c>
      <c r="I54" s="7">
        <f>VLOOKUP(C54,OBJECT!A:C,3,FALSE)</f>
        <v>9</v>
      </c>
      <c r="J54" s="7" t="str">
        <f>VLOOKUP(C54,OBJECT!$A$2:$E$31,4,0)</f>
        <v>Mobile</v>
      </c>
      <c r="K54" s="15">
        <f>VLOOKUP(C54,OBJECT!$A$2:$E$31,5,0)</f>
        <v>346378</v>
      </c>
      <c r="L54" s="16" t="e">
        <f>VLOOKUP(C54,STATS!$A$2:$I$55,3,0)</f>
        <v>#N/A</v>
      </c>
      <c r="M54" s="16" t="e">
        <f>VLOOKUP(C54,STATS!$A$1:$I$55,4,0)</f>
        <v>#N/A</v>
      </c>
      <c r="N54" s="16" t="e">
        <f>VLOOKUP(C54,STATS!$A$1:$I$55,5,0)</f>
        <v>#N/A</v>
      </c>
      <c r="O54" s="16" t="e">
        <f>VLOOKUP(C54,STATS!$A$1:$I$55,6,0)</f>
        <v>#N/A</v>
      </c>
      <c r="P54" s="16" t="e">
        <f>VLOOKUP(C54,STATS!$A$1:$I$55,7,0)</f>
        <v>#N/A</v>
      </c>
      <c r="Q54" s="16" t="e">
        <f>VLOOKUP(C54,STATS!$A$1:$I$55,8,0)</f>
        <v>#N/A</v>
      </c>
      <c r="R54" s="16" t="e">
        <f>VLOOKUP(C54,STATS!$A$1:$I$55,9,0)</f>
        <v>#N/A</v>
      </c>
      <c r="S54" s="7" t="str">
        <f t="shared" si="1"/>
        <v xml:space="preserve">- &lt;b&gt;Census_PowerPlatformRoleName: &lt;/b&gt;Indicates the OEM preferred power management profile. This value helps identify the basic form factor of the device.  </v>
      </c>
    </row>
    <row r="55" spans="1:19" ht="60">
      <c r="A55" s="7" t="s">
        <v>223</v>
      </c>
      <c r="B55" s="7" t="s">
        <v>95</v>
      </c>
      <c r="C55" s="10" t="s">
        <v>63</v>
      </c>
      <c r="D55" s="7">
        <v>144397</v>
      </c>
      <c r="E55" s="7">
        <v>355603</v>
      </c>
      <c r="F55" s="14">
        <f t="shared" si="0"/>
        <v>0.711206</v>
      </c>
      <c r="G55" s="14"/>
      <c r="H55" s="8" t="s">
        <v>366</v>
      </c>
      <c r="I55" s="7">
        <f>VLOOKUP(C55,OBJECT!A:C,3,FALSE)</f>
        <v>28</v>
      </c>
      <c r="J55" s="7" t="str">
        <f>VLOOKUP(C55,OBJECT!$A$2:$E$31,4,0)</f>
        <v>lion</v>
      </c>
      <c r="K55" s="15">
        <f>VLOOKUP(C55,OBJECT!$A$2:$E$31,5,0)</f>
        <v>113500</v>
      </c>
      <c r="L55" s="16" t="e">
        <f>VLOOKUP(C55,STATS!$A$2:$I$55,3,0)</f>
        <v>#N/A</v>
      </c>
      <c r="M55" s="16" t="e">
        <f>VLOOKUP(C55,STATS!$A$1:$I$55,4,0)</f>
        <v>#N/A</v>
      </c>
      <c r="N55" s="16" t="e">
        <f>VLOOKUP(C55,STATS!$A$1:$I$55,5,0)</f>
        <v>#N/A</v>
      </c>
      <c r="O55" s="16" t="e">
        <f>VLOOKUP(C55,STATS!$A$1:$I$55,6,0)</f>
        <v>#N/A</v>
      </c>
      <c r="P55" s="16" t="e">
        <f>VLOOKUP(C55,STATS!$A$1:$I$55,7,0)</f>
        <v>#N/A</v>
      </c>
      <c r="Q55" s="16" t="e">
        <f>VLOOKUP(C55,STATS!$A$1:$I$55,8,0)</f>
        <v>#N/A</v>
      </c>
      <c r="R55" s="16" t="e">
        <f>VLOOKUP(C55,STATS!$A$1:$I$55,9,0)</f>
        <v>#N/A</v>
      </c>
      <c r="S55" s="7" t="str">
        <f t="shared" si="1"/>
        <v xml:space="preserve">- &lt;b&gt;Census_InternalBatteryType: &lt;/b&gt;NA.  </v>
      </c>
    </row>
    <row r="56" spans="1:19" ht="90">
      <c r="A56" s="7" t="s">
        <v>223</v>
      </c>
      <c r="B56" s="7" t="s">
        <v>96</v>
      </c>
      <c r="C56" s="10" t="s">
        <v>64</v>
      </c>
      <c r="D56" s="7">
        <v>484962</v>
      </c>
      <c r="E56" s="7">
        <v>15038</v>
      </c>
      <c r="F56" s="14">
        <f t="shared" si="0"/>
        <v>3.0075999999999999E-2</v>
      </c>
      <c r="G56" s="14"/>
      <c r="H56" s="7" t="s">
        <v>435</v>
      </c>
      <c r="I56" s="7" t="e">
        <f>VLOOKUP(C56,OBJECT!A:C,3,FALSE)</f>
        <v>#N/A</v>
      </c>
      <c r="J56" s="7" t="e">
        <f>VLOOKUP(C56,OBJECT!$A$2:$E$31,4,0)</f>
        <v>#N/A</v>
      </c>
      <c r="K56" s="15" t="e">
        <f>VLOOKUP(C56,OBJECT!$A$2:$E$31,5,0)</f>
        <v>#N/A</v>
      </c>
      <c r="L56" s="16">
        <f>VLOOKUP(C56,STATS!$A$2:$I$55,3,0)</f>
        <v>1125600000000000</v>
      </c>
      <c r="M56" s="16">
        <f>VLOOKUP(C56,STATS!$A$1:$I$55,4,0)</f>
        <v>1888768000000000</v>
      </c>
      <c r="N56" s="16" t="str">
        <f>VLOOKUP(C56,STATS!$A$1:$I$55,5,0)</f>
        <v>0.0</v>
      </c>
      <c r="O56" s="16" t="str">
        <f>VLOOKUP(C56,STATS!$A$1:$I$55,6,0)</f>
        <v>0.00</v>
      </c>
      <c r="P56" s="16" t="str">
        <f>VLOOKUP(C56,STATS!$A$1:$I$55,7,0)</f>
        <v>0.0</v>
      </c>
      <c r="Q56" s="16">
        <f>VLOOKUP(C56,STATS!$A$1:$I$55,8,0)</f>
        <v>4294967000000000</v>
      </c>
      <c r="R56" s="16">
        <f>VLOOKUP(C56,STATS!$A$1:$I$55,9,0)</f>
        <v>4294967000000000</v>
      </c>
      <c r="S56" s="7" t="str">
        <f t="shared" si="1"/>
        <v xml:space="preserve">- &lt;b&gt;Census_InternalBatteryNumberOfCharges: &lt;/b&gt;NA.  </v>
      </c>
    </row>
    <row r="57" spans="1:19" ht="30">
      <c r="A57" s="7" t="s">
        <v>256</v>
      </c>
      <c r="B57" s="7" t="s">
        <v>95</v>
      </c>
      <c r="C57" s="10" t="s">
        <v>65</v>
      </c>
      <c r="D57" s="7">
        <v>500000</v>
      </c>
      <c r="E57" s="7">
        <v>0</v>
      </c>
      <c r="F57" s="14">
        <f t="shared" si="0"/>
        <v>0</v>
      </c>
      <c r="G57" s="14"/>
      <c r="H57" s="8" t="s">
        <v>352</v>
      </c>
      <c r="I57" s="7">
        <f>VLOOKUP(C57,OBJECT!A:C,3,FALSE)</f>
        <v>305</v>
      </c>
      <c r="J57" s="7" t="str">
        <f>VLOOKUP(C57,OBJECT!$A$2:$E$31,4,0)</f>
        <v>10.0.17134.228</v>
      </c>
      <c r="K57" s="15">
        <f>VLOOKUP(C57,OBJECT!$A$2:$E$31,5,0)</f>
        <v>79975</v>
      </c>
      <c r="L57" s="16" t="e">
        <f>VLOOKUP(C57,STATS!$A$2:$I$55,3,0)</f>
        <v>#N/A</v>
      </c>
      <c r="M57" s="16" t="e">
        <f>VLOOKUP(C57,STATS!$A$1:$I$55,4,0)</f>
        <v>#N/A</v>
      </c>
      <c r="N57" s="16" t="e">
        <f>VLOOKUP(C57,STATS!$A$1:$I$55,5,0)</f>
        <v>#N/A</v>
      </c>
      <c r="O57" s="16" t="e">
        <f>VLOOKUP(C57,STATS!$A$1:$I$55,6,0)</f>
        <v>#N/A</v>
      </c>
      <c r="P57" s="16" t="e">
        <f>VLOOKUP(C57,STATS!$A$1:$I$55,7,0)</f>
        <v>#N/A</v>
      </c>
      <c r="Q57" s="16" t="e">
        <f>VLOOKUP(C57,STATS!$A$1:$I$55,8,0)</f>
        <v>#N/A</v>
      </c>
      <c r="R57" s="16" t="e">
        <f>VLOOKUP(C57,STATS!$A$1:$I$55,9,0)</f>
        <v>#N/A</v>
      </c>
      <c r="S57" s="7" t="str">
        <f t="shared" si="1"/>
        <v xml:space="preserve">- &lt;b&gt;Census_OSVersion: &lt;/b&gt;Numeric OS version Example .  </v>
      </c>
    </row>
    <row r="58" spans="1:19" ht="75">
      <c r="A58" s="7" t="s">
        <v>257</v>
      </c>
      <c r="B58" s="7" t="s">
        <v>95</v>
      </c>
      <c r="C58" s="10" t="s">
        <v>66</v>
      </c>
      <c r="D58" s="7">
        <v>500000</v>
      </c>
      <c r="E58" s="7">
        <v>0</v>
      </c>
      <c r="F58" s="14">
        <f t="shared" si="0"/>
        <v>0</v>
      </c>
      <c r="G58" s="14"/>
      <c r="H58" s="8" t="s">
        <v>367</v>
      </c>
      <c r="I58" s="7">
        <f>VLOOKUP(C58,OBJECT!A:C,3,FALSE)</f>
        <v>3</v>
      </c>
      <c r="J58" s="7" t="str">
        <f>VLOOKUP(C58,OBJECT!$A$2:$E$31,4,0)</f>
        <v>amd64</v>
      </c>
      <c r="K58" s="15">
        <f>VLOOKUP(C58,OBJECT!$A$2:$E$31,5,0)</f>
        <v>454435</v>
      </c>
      <c r="L58" s="16" t="e">
        <f>VLOOKUP(C58,STATS!$A$2:$I$55,3,0)</f>
        <v>#N/A</v>
      </c>
      <c r="M58" s="16" t="e">
        <f>VLOOKUP(C58,STATS!$A$1:$I$55,4,0)</f>
        <v>#N/A</v>
      </c>
      <c r="N58" s="16" t="e">
        <f>VLOOKUP(C58,STATS!$A$1:$I$55,5,0)</f>
        <v>#N/A</v>
      </c>
      <c r="O58" s="16" t="e">
        <f>VLOOKUP(C58,STATS!$A$1:$I$55,6,0)</f>
        <v>#N/A</v>
      </c>
      <c r="P58" s="16" t="e">
        <f>VLOOKUP(C58,STATS!$A$1:$I$55,7,0)</f>
        <v>#N/A</v>
      </c>
      <c r="Q58" s="16" t="e">
        <f>VLOOKUP(C58,STATS!$A$1:$I$55,8,0)</f>
        <v>#N/A</v>
      </c>
      <c r="R58" s="16" t="e">
        <f>VLOOKUP(C58,STATS!$A$1:$I$55,9,0)</f>
        <v>#N/A</v>
      </c>
      <c r="S58" s="7" t="str">
        <f t="shared" si="1"/>
        <v xml:space="preserve">- &lt;b&gt;Census_OSArchitecture: &lt;/b&gt;Architecture on which the OS is based. Derived from OSVersionFull. Example .  </v>
      </c>
    </row>
    <row r="59" spans="1:19" ht="75">
      <c r="A59" s="7" t="s">
        <v>258</v>
      </c>
      <c r="B59" s="7" t="s">
        <v>95</v>
      </c>
      <c r="C59" s="10" t="s">
        <v>67</v>
      </c>
      <c r="D59" s="7">
        <v>500000</v>
      </c>
      <c r="E59" s="7">
        <v>0</v>
      </c>
      <c r="F59" s="14">
        <f t="shared" si="0"/>
        <v>0</v>
      </c>
      <c r="G59" s="14"/>
      <c r="H59" s="8" t="s">
        <v>368</v>
      </c>
      <c r="I59" s="7">
        <f>VLOOKUP(C59,OBJECT!A:C,3,FALSE)</f>
        <v>15</v>
      </c>
      <c r="J59" s="7" t="str">
        <f>VLOOKUP(C59,OBJECT!$A$2:$E$31,4,0)</f>
        <v>rs4_release</v>
      </c>
      <c r="K59" s="15">
        <f>VLOOKUP(C59,OBJECT!$A$2:$E$31,5,0)</f>
        <v>226001</v>
      </c>
      <c r="L59" s="16" t="e">
        <f>VLOOKUP(C59,STATS!$A$2:$I$55,3,0)</f>
        <v>#N/A</v>
      </c>
      <c r="M59" s="16" t="e">
        <f>VLOOKUP(C59,STATS!$A$1:$I$55,4,0)</f>
        <v>#N/A</v>
      </c>
      <c r="N59" s="16" t="e">
        <f>VLOOKUP(C59,STATS!$A$1:$I$55,5,0)</f>
        <v>#N/A</v>
      </c>
      <c r="O59" s="16" t="e">
        <f>VLOOKUP(C59,STATS!$A$1:$I$55,6,0)</f>
        <v>#N/A</v>
      </c>
      <c r="P59" s="16" t="e">
        <f>VLOOKUP(C59,STATS!$A$1:$I$55,7,0)</f>
        <v>#N/A</v>
      </c>
      <c r="Q59" s="16" t="e">
        <f>VLOOKUP(C59,STATS!$A$1:$I$55,8,0)</f>
        <v>#N/A</v>
      </c>
      <c r="R59" s="16" t="e">
        <f>VLOOKUP(C59,STATS!$A$1:$I$55,9,0)</f>
        <v>#N/A</v>
      </c>
      <c r="S59" s="7" t="str">
        <f t="shared" si="1"/>
        <v xml:space="preserve">- &lt;b&gt;Census_OSBranch: &lt;/b&gt;Branch of the OS extracted from the OsVersionFull. Example .  </v>
      </c>
    </row>
    <row r="60" spans="1:19" ht="30">
      <c r="A60" s="7" t="s">
        <v>259</v>
      </c>
      <c r="B60" s="7" t="s">
        <v>94</v>
      </c>
      <c r="C60" s="10" t="s">
        <v>68</v>
      </c>
      <c r="D60" s="7">
        <v>500000</v>
      </c>
      <c r="E60" s="7">
        <v>0</v>
      </c>
      <c r="F60" s="14">
        <f t="shared" si="0"/>
        <v>0</v>
      </c>
      <c r="G60" s="17" t="s">
        <v>349</v>
      </c>
      <c r="H60" s="7" t="s">
        <v>378</v>
      </c>
      <c r="I60" s="7" t="e">
        <f>VLOOKUP(C60,OBJECT!A:C,3,FALSE)</f>
        <v>#N/A</v>
      </c>
      <c r="J60" s="7" t="e">
        <f>VLOOKUP(C60,OBJECT!$A$2:$E$31,4,0)</f>
        <v>#N/A</v>
      </c>
      <c r="K60" s="15" t="e">
        <f>VLOOKUP(C60,OBJECT!$A$2:$E$31,5,0)</f>
        <v>#N/A</v>
      </c>
      <c r="L60" s="16">
        <f>VLOOKUP(C60,STATS!$A$2:$I$55,3,0)</f>
        <v>15841370000</v>
      </c>
      <c r="M60" s="16">
        <f>VLOOKUP(C60,STATS!$A$1:$I$55,4,0)</f>
        <v>1959440000</v>
      </c>
      <c r="N60" s="16" t="str">
        <f>VLOOKUP(C60,STATS!$A$1:$I$55,5,0)</f>
        <v>9600.0</v>
      </c>
      <c r="O60" s="16" t="str">
        <f>VLOOKUP(C60,STATS!$A$1:$I$55,6,0)</f>
        <v>15063.00</v>
      </c>
      <c r="P60" s="16" t="str">
        <f>VLOOKUP(C60,STATS!$A$1:$I$55,7,0)</f>
        <v>16299.0</v>
      </c>
      <c r="Q60" s="16">
        <f>VLOOKUP(C60,STATS!$A$1:$I$55,8,0)</f>
        <v>17134000000</v>
      </c>
      <c r="R60" s="16">
        <f>VLOOKUP(C60,STATS!$A$1:$I$55,9,0)</f>
        <v>18242000000</v>
      </c>
      <c r="S60" s="7" t="str">
        <f t="shared" si="1"/>
        <v xml:space="preserve">- &lt;b&gt;Census_OSBuildNumber: &lt;/b&gt;OS Build number extracted from the OsVersionFull. Example .  </v>
      </c>
    </row>
    <row r="61" spans="1:19" ht="45">
      <c r="A61" s="7" t="s">
        <v>260</v>
      </c>
      <c r="B61" s="7" t="s">
        <v>94</v>
      </c>
      <c r="C61" s="10" t="s">
        <v>69</v>
      </c>
      <c r="D61" s="7">
        <v>500000</v>
      </c>
      <c r="E61" s="7">
        <v>0</v>
      </c>
      <c r="F61" s="14">
        <f t="shared" si="0"/>
        <v>0</v>
      </c>
      <c r="G61" s="14" t="s">
        <v>410</v>
      </c>
      <c r="H61" s="7" t="s">
        <v>411</v>
      </c>
      <c r="I61" s="7" t="e">
        <f>VLOOKUP(C61,OBJECT!A:C,3,FALSE)</f>
        <v>#N/A</v>
      </c>
      <c r="J61" s="7" t="e">
        <f>VLOOKUP(C61,OBJECT!$A$2:$E$31,4,0)</f>
        <v>#N/A</v>
      </c>
      <c r="K61" s="15" t="e">
        <f>VLOOKUP(C61,OBJECT!$A$2:$E$31,5,0)</f>
        <v>#N/A</v>
      </c>
      <c r="L61" s="16">
        <f>VLOOKUP(C61,STATS!$A$2:$I$55,3,0)</f>
        <v>967224800</v>
      </c>
      <c r="M61" s="16">
        <f>VLOOKUP(C61,STATS!$A$1:$I$55,4,0)</f>
        <v>2920628000</v>
      </c>
      <c r="N61" s="16" t="str">
        <f>VLOOKUP(C61,STATS!$A$1:$I$55,5,0)</f>
        <v>0.0</v>
      </c>
      <c r="O61" s="16" t="str">
        <f>VLOOKUP(C61,STATS!$A$1:$I$55,6,0)</f>
        <v>165.00</v>
      </c>
      <c r="P61" s="16" t="str">
        <f>VLOOKUP(C61,STATS!$A$1:$I$55,7,0)</f>
        <v>285.0</v>
      </c>
      <c r="Q61" s="16">
        <f>VLOOKUP(C61,STATS!$A$1:$I$55,8,0)</f>
        <v>547000000</v>
      </c>
      <c r="R61" s="16">
        <f>VLOOKUP(C61,STATS!$A$1:$I$55,9,0)</f>
        <v>19069000000</v>
      </c>
      <c r="S61" s="7" t="str">
        <f t="shared" si="1"/>
        <v xml:space="preserve">- &lt;b&gt;Census_OSBuildRevision: &lt;/b&gt;OS Build revision extracted from the OsVersionFull. Example .  </v>
      </c>
    </row>
    <row r="62" spans="1:19" ht="60">
      <c r="A62" s="7" t="s">
        <v>261</v>
      </c>
      <c r="B62" s="7" t="s">
        <v>95</v>
      </c>
      <c r="C62" s="10" t="s">
        <v>70</v>
      </c>
      <c r="D62" s="7">
        <v>500000</v>
      </c>
      <c r="E62" s="7">
        <v>0</v>
      </c>
      <c r="F62" s="14">
        <f t="shared" si="0"/>
        <v>0</v>
      </c>
      <c r="G62" s="14"/>
      <c r="H62" s="8" t="s">
        <v>369</v>
      </c>
      <c r="I62" s="7">
        <f>VLOOKUP(C62,OBJECT!A:C,3,FALSE)</f>
        <v>22</v>
      </c>
      <c r="J62" s="7" t="str">
        <f>VLOOKUP(C62,OBJECT!$A$2:$E$31,4,0)</f>
        <v>Core</v>
      </c>
      <c r="K62" s="15">
        <f>VLOOKUP(C62,OBJECT!$A$2:$E$31,5,0)</f>
        <v>194469</v>
      </c>
      <c r="L62" s="16" t="e">
        <f>VLOOKUP(C62,STATS!$A$2:$I$55,3,0)</f>
        <v>#N/A</v>
      </c>
      <c r="M62" s="16" t="e">
        <f>VLOOKUP(C62,STATS!$A$1:$I$55,4,0)</f>
        <v>#N/A</v>
      </c>
      <c r="N62" s="16" t="e">
        <f>VLOOKUP(C62,STATS!$A$1:$I$55,5,0)</f>
        <v>#N/A</v>
      </c>
      <c r="O62" s="16" t="e">
        <f>VLOOKUP(C62,STATS!$A$1:$I$55,6,0)</f>
        <v>#N/A</v>
      </c>
      <c r="P62" s="16" t="e">
        <f>VLOOKUP(C62,STATS!$A$1:$I$55,7,0)</f>
        <v>#N/A</v>
      </c>
      <c r="Q62" s="16" t="e">
        <f>VLOOKUP(C62,STATS!$A$1:$I$55,8,0)</f>
        <v>#N/A</v>
      </c>
      <c r="R62" s="16" t="e">
        <f>VLOOKUP(C62,STATS!$A$1:$I$55,9,0)</f>
        <v>#N/A</v>
      </c>
      <c r="S62" s="7" t="str">
        <f t="shared" si="1"/>
        <v xml:space="preserve">- &lt;b&gt;Census_OSEdition: &lt;/b&gt;Edition of the current OS. Sourced from HKLM\Software\Microsoft\Windows NT\CurrentVersion@EditionID in registry. Example: Enterprise.  </v>
      </c>
    </row>
    <row r="63" spans="1:19" ht="45">
      <c r="A63" s="7" t="s">
        <v>262</v>
      </c>
      <c r="B63" s="7" t="s">
        <v>95</v>
      </c>
      <c r="C63" s="10" t="s">
        <v>71</v>
      </c>
      <c r="D63" s="7">
        <v>500000</v>
      </c>
      <c r="E63" s="7">
        <v>0</v>
      </c>
      <c r="F63" s="14">
        <f t="shared" si="0"/>
        <v>0</v>
      </c>
      <c r="G63" s="14"/>
      <c r="H63" s="8" t="s">
        <v>370</v>
      </c>
      <c r="I63" s="7">
        <f>VLOOKUP(C63,OBJECT!A:C,3,FALSE)</f>
        <v>21</v>
      </c>
      <c r="J63" s="7" t="str">
        <f>VLOOKUP(C63,OBJECT!$A$2:$E$31,4,0)</f>
        <v>CORE</v>
      </c>
      <c r="K63" s="15">
        <f>VLOOKUP(C63,OBJECT!$A$2:$E$31,5,0)</f>
        <v>194464</v>
      </c>
      <c r="L63" s="16" t="e">
        <f>VLOOKUP(C63,STATS!$A$2:$I$55,3,0)</f>
        <v>#N/A</v>
      </c>
      <c r="M63" s="16" t="e">
        <f>VLOOKUP(C63,STATS!$A$1:$I$55,4,0)</f>
        <v>#N/A</v>
      </c>
      <c r="N63" s="16" t="e">
        <f>VLOOKUP(C63,STATS!$A$1:$I$55,5,0)</f>
        <v>#N/A</v>
      </c>
      <c r="O63" s="16" t="e">
        <f>VLOOKUP(C63,STATS!$A$1:$I$55,6,0)</f>
        <v>#N/A</v>
      </c>
      <c r="P63" s="16" t="e">
        <f>VLOOKUP(C63,STATS!$A$1:$I$55,7,0)</f>
        <v>#N/A</v>
      </c>
      <c r="Q63" s="16" t="e">
        <f>VLOOKUP(C63,STATS!$A$1:$I$55,8,0)</f>
        <v>#N/A</v>
      </c>
      <c r="R63" s="16" t="e">
        <f>VLOOKUP(C63,STATS!$A$1:$I$55,9,0)</f>
        <v>#N/A</v>
      </c>
      <c r="S63" s="7" t="str">
        <f t="shared" si="1"/>
        <v xml:space="preserve">- &lt;b&gt;Census_OSSkuName: &lt;/b&gt;OS edition friendly name (currently Windows only).  </v>
      </c>
    </row>
    <row r="64" spans="1:19" ht="45">
      <c r="A64" s="7" t="s">
        <v>263</v>
      </c>
      <c r="B64" s="7" t="s">
        <v>95</v>
      </c>
      <c r="C64" s="10" t="s">
        <v>72</v>
      </c>
      <c r="D64" s="7">
        <v>500000</v>
      </c>
      <c r="E64" s="7">
        <v>0</v>
      </c>
      <c r="F64" s="14">
        <f t="shared" si="0"/>
        <v>0</v>
      </c>
      <c r="G64" s="14"/>
      <c r="H64" s="7" t="s">
        <v>371</v>
      </c>
      <c r="I64" s="7">
        <f>VLOOKUP(C64,OBJECT!A:C,3,FALSE)</f>
        <v>9</v>
      </c>
      <c r="J64" s="7" t="str">
        <f>VLOOKUP(C64,OBJECT!$A$2:$E$31,4,0)</f>
        <v>UUPUpgrade</v>
      </c>
      <c r="K64" s="15">
        <f>VLOOKUP(C64,OBJECT!$A$2:$E$31,5,0)</f>
        <v>146780</v>
      </c>
      <c r="L64" s="16" t="e">
        <f>VLOOKUP(C64,STATS!$A$2:$I$55,3,0)</f>
        <v>#N/A</v>
      </c>
      <c r="M64" s="16" t="e">
        <f>VLOOKUP(C64,STATS!$A$1:$I$55,4,0)</f>
        <v>#N/A</v>
      </c>
      <c r="N64" s="16" t="e">
        <f>VLOOKUP(C64,STATS!$A$1:$I$55,5,0)</f>
        <v>#N/A</v>
      </c>
      <c r="O64" s="16" t="e">
        <f>VLOOKUP(C64,STATS!$A$1:$I$55,6,0)</f>
        <v>#N/A</v>
      </c>
      <c r="P64" s="16" t="e">
        <f>VLOOKUP(C64,STATS!$A$1:$I$55,7,0)</f>
        <v>#N/A</v>
      </c>
      <c r="Q64" s="16" t="e">
        <f>VLOOKUP(C64,STATS!$A$1:$I$55,8,0)</f>
        <v>#N/A</v>
      </c>
      <c r="R64" s="16" t="e">
        <f>VLOOKUP(C64,STATS!$A$1:$I$55,9,0)</f>
        <v>#N/A</v>
      </c>
      <c r="S64" s="7" t="str">
        <f t="shared" si="1"/>
        <v xml:space="preserve">- &lt;b&gt;Census_OSInstallTypeName: &lt;/b&gt;Friendly description of what install was used on the machine i.e. clean.  </v>
      </c>
    </row>
    <row r="65" spans="1:19" ht="30">
      <c r="A65" s="7" t="s">
        <v>223</v>
      </c>
      <c r="B65" s="7" t="s">
        <v>96</v>
      </c>
      <c r="C65" s="10" t="s">
        <v>73</v>
      </c>
      <c r="D65" s="7">
        <v>496668</v>
      </c>
      <c r="E65" s="7">
        <v>3332</v>
      </c>
      <c r="F65" s="14">
        <f t="shared" si="0"/>
        <v>6.6639999999999998E-3</v>
      </c>
      <c r="G65" s="17" t="s">
        <v>349</v>
      </c>
      <c r="H65" s="7" t="s">
        <v>376</v>
      </c>
      <c r="I65" s="7" t="e">
        <f>VLOOKUP(C65,OBJECT!A:C,3,FALSE)</f>
        <v>#N/A</v>
      </c>
      <c r="J65" s="7" t="e">
        <f>VLOOKUP(C65,OBJECT!$A$2:$E$31,4,0)</f>
        <v>#N/A</v>
      </c>
      <c r="K65" s="15" t="e">
        <f>VLOOKUP(C65,OBJECT!$A$2:$E$31,5,0)</f>
        <v>#N/A</v>
      </c>
      <c r="L65" s="16">
        <f>VLOOKUP(C65,STATS!$A$2:$I$55,3,0)</f>
        <v>14605510</v>
      </c>
      <c r="M65" s="16">
        <f>VLOOKUP(C65,STATS!$A$1:$I$55,4,0)</f>
        <v>10200950</v>
      </c>
      <c r="N65" s="16" t="str">
        <f>VLOOKUP(C65,STATS!$A$1:$I$55,5,0)</f>
        <v>1.0</v>
      </c>
      <c r="O65" s="16" t="str">
        <f>VLOOKUP(C65,STATS!$A$1:$I$55,6,0)</f>
        <v>8.00</v>
      </c>
      <c r="P65" s="16" t="str">
        <f>VLOOKUP(C65,STATS!$A$1:$I$55,7,0)</f>
        <v>9.0</v>
      </c>
      <c r="Q65" s="16">
        <f>VLOOKUP(C65,STATS!$A$1:$I$55,8,0)</f>
        <v>20000000</v>
      </c>
      <c r="R65" s="16">
        <f>VLOOKUP(C65,STATS!$A$1:$I$55,9,0)</f>
        <v>39000000</v>
      </c>
      <c r="S65" s="7" t="str">
        <f t="shared" si="1"/>
        <v xml:space="preserve">- &lt;b&gt;Census_OSInstallLanguageIdentifier: &lt;/b&gt;NA.  </v>
      </c>
    </row>
    <row r="66" spans="1:19" ht="60">
      <c r="A66" s="7" t="s">
        <v>223</v>
      </c>
      <c r="B66" s="7" t="s">
        <v>94</v>
      </c>
      <c r="C66" s="10" t="s">
        <v>74</v>
      </c>
      <c r="D66" s="7">
        <v>500000</v>
      </c>
      <c r="E66" s="7">
        <v>0</v>
      </c>
      <c r="F66" s="14">
        <f t="shared" si="0"/>
        <v>0</v>
      </c>
      <c r="G66" s="14" t="s">
        <v>408</v>
      </c>
      <c r="H66" s="7" t="s">
        <v>409</v>
      </c>
      <c r="I66" s="7" t="e">
        <f>VLOOKUP(C66,OBJECT!A:C,3,FALSE)</f>
        <v>#N/A</v>
      </c>
      <c r="J66" s="7" t="e">
        <f>VLOOKUP(C66,OBJECT!$A$2:$E$31,4,0)</f>
        <v>#N/A</v>
      </c>
      <c r="K66" s="15" t="e">
        <f>VLOOKUP(C66,OBJECT!$A$2:$E$31,5,0)</f>
        <v>#N/A</v>
      </c>
      <c r="L66" s="16">
        <f>VLOOKUP(C66,STATS!$A$2:$I$55,3,0)</f>
        <v>60446310</v>
      </c>
      <c r="M66" s="16">
        <f>VLOOKUP(C66,STATS!$A$1:$I$55,4,0)</f>
        <v>45000420</v>
      </c>
      <c r="N66" s="16" t="str">
        <f>VLOOKUP(C66,STATS!$A$1:$I$55,5,0)</f>
        <v>1.0</v>
      </c>
      <c r="O66" s="16" t="str">
        <f>VLOOKUP(C66,STATS!$A$1:$I$55,6,0)</f>
        <v>31.00</v>
      </c>
      <c r="P66" s="16" t="str">
        <f>VLOOKUP(C66,STATS!$A$1:$I$55,7,0)</f>
        <v>34.0</v>
      </c>
      <c r="Q66" s="16">
        <f>VLOOKUP(C66,STATS!$A$1:$I$55,8,0)</f>
        <v>90000000</v>
      </c>
      <c r="R66" s="16">
        <f>VLOOKUP(C66,STATS!$A$1:$I$55,9,0)</f>
        <v>162000000</v>
      </c>
      <c r="S66" s="7" t="str">
        <f t="shared" si="1"/>
        <v xml:space="preserve">- &lt;b&gt;Census_OSUILocaleIdentifier: &lt;/b&gt;NA.  </v>
      </c>
    </row>
    <row r="67" spans="1:19" ht="60">
      <c r="A67" s="7" t="s">
        <v>264</v>
      </c>
      <c r="B67" s="7" t="s">
        <v>95</v>
      </c>
      <c r="C67" s="10" t="s">
        <v>75</v>
      </c>
      <c r="D67" s="7">
        <v>500000</v>
      </c>
      <c r="E67" s="7">
        <v>0</v>
      </c>
      <c r="F67" s="14">
        <f t="shared" ref="F67:F85" si="2" xml:space="preserve"> E67/500000</f>
        <v>0</v>
      </c>
      <c r="G67" s="14"/>
      <c r="H67" s="8" t="s">
        <v>372</v>
      </c>
      <c r="I67" s="7">
        <f>VLOOKUP(C67,OBJECT!A:C,3,FALSE)</f>
        <v>6</v>
      </c>
      <c r="J67" s="7" t="str">
        <f>VLOOKUP(C67,OBJECT!$A$2:$E$31,4,0)</f>
        <v>FullAuto</v>
      </c>
      <c r="K67" s="15">
        <f>VLOOKUP(C67,OBJECT!$A$2:$E$31,5,0)</f>
        <v>222482</v>
      </c>
      <c r="L67" s="16" t="e">
        <f>VLOOKUP(C67,STATS!$A$2:$I$55,3,0)</f>
        <v>#N/A</v>
      </c>
      <c r="M67" s="16" t="e">
        <f>VLOOKUP(C67,STATS!$A$1:$I$55,4,0)</f>
        <v>#N/A</v>
      </c>
      <c r="N67" s="16" t="e">
        <f>VLOOKUP(C67,STATS!$A$1:$I$55,5,0)</f>
        <v>#N/A</v>
      </c>
      <c r="O67" s="16" t="e">
        <f>VLOOKUP(C67,STATS!$A$1:$I$55,6,0)</f>
        <v>#N/A</v>
      </c>
      <c r="P67" s="16" t="e">
        <f>VLOOKUP(C67,STATS!$A$1:$I$55,7,0)</f>
        <v>#N/A</v>
      </c>
      <c r="Q67" s="16" t="e">
        <f>VLOOKUP(C67,STATS!$A$1:$I$55,8,0)</f>
        <v>#N/A</v>
      </c>
      <c r="R67" s="16" t="e">
        <f>VLOOKUP(C67,STATS!$A$1:$I$55,9,0)</f>
        <v>#N/A</v>
      </c>
      <c r="S67" s="7" t="str">
        <f t="shared" ref="S67:S85" si="3">_xlfn.CONCAT("- ","&lt;b&gt;",C67,": ","&lt;/b&gt;",A67,".  ")</f>
        <v xml:space="preserve">- &lt;b&gt;Census_OSWUAutoUpdateOptionsName: &lt;/b&gt;Friendly name of the WindowsUpdate auto.  </v>
      </c>
    </row>
    <row r="68" spans="1:19" ht="30">
      <c r="A68" s="7" t="s">
        <v>265</v>
      </c>
      <c r="B68" s="7" t="s">
        <v>94</v>
      </c>
      <c r="C68" s="10" t="s">
        <v>76</v>
      </c>
      <c r="D68" s="7">
        <v>500000</v>
      </c>
      <c r="E68" s="7">
        <v>0</v>
      </c>
      <c r="F68" s="14">
        <f t="shared" si="2"/>
        <v>0</v>
      </c>
      <c r="G68" s="14"/>
      <c r="H68" s="7" t="s">
        <v>407</v>
      </c>
      <c r="I68" s="7" t="e">
        <f>VLOOKUP(C68,OBJECT!A:C,3,FALSE)</f>
        <v>#N/A</v>
      </c>
      <c r="J68" s="7" t="e">
        <f>VLOOKUP(C68,OBJECT!$A$2:$E$31,4,0)</f>
        <v>#N/A</v>
      </c>
      <c r="K68" s="15" t="e">
        <f>VLOOKUP(C68,OBJECT!$A$2:$E$31,5,0)</f>
        <v>#N/A</v>
      </c>
      <c r="L68" s="16">
        <f>VLOOKUP(C68,STATS!$A$2:$I$55,3,0)</f>
        <v>522</v>
      </c>
      <c r="M68" s="16">
        <f>VLOOKUP(C68,STATS!$A$1:$I$55,4,0)</f>
        <v>22841.38</v>
      </c>
      <c r="N68" s="16" t="str">
        <f>VLOOKUP(C68,STATS!$A$1:$I$55,5,0)</f>
        <v>0.0</v>
      </c>
      <c r="O68" s="16" t="str">
        <f>VLOOKUP(C68,STATS!$A$1:$I$55,6,0)</f>
        <v>0.00</v>
      </c>
      <c r="P68" s="16" t="str">
        <f>VLOOKUP(C68,STATS!$A$1:$I$55,7,0)</f>
        <v>0.0</v>
      </c>
      <c r="Q68" s="16" t="str">
        <f>VLOOKUP(C68,STATS!$A$1:$I$55,8,0)</f>
        <v>0.000000e+00</v>
      </c>
      <c r="R68" s="16">
        <f>VLOOKUP(C68,STATS!$A$1:$I$55,9,0)</f>
        <v>1000000</v>
      </c>
      <c r="S68" s="7" t="str">
        <f t="shared" si="3"/>
        <v xml:space="preserve">- &lt;b&gt;Census_IsPortableOperatingSystem: &lt;/b&gt;Indicates whether OS is booted up and running via Windows.  </v>
      </c>
    </row>
    <row r="69" spans="1:19" ht="30">
      <c r="A69" s="7" t="s">
        <v>266</v>
      </c>
      <c r="B69" s="7" t="s">
        <v>95</v>
      </c>
      <c r="C69" s="10" t="s">
        <v>77</v>
      </c>
      <c r="D69" s="7">
        <v>500000</v>
      </c>
      <c r="E69" s="7">
        <v>0</v>
      </c>
      <c r="F69" s="14">
        <f t="shared" si="2"/>
        <v>0</v>
      </c>
      <c r="G69" s="14"/>
      <c r="H69" s="8" t="s">
        <v>373</v>
      </c>
      <c r="I69" s="7">
        <f>VLOOKUP(C69,OBJECT!A:C,3,FALSE)</f>
        <v>4</v>
      </c>
      <c r="J69" s="7" t="str">
        <f>VLOOKUP(C69,OBJECT!$A$2:$E$31,4,0)</f>
        <v>IS_GENUINE</v>
      </c>
      <c r="K69" s="15">
        <f>VLOOKUP(C69,OBJECT!$A$2:$E$31,5,0)</f>
        <v>441402</v>
      </c>
      <c r="L69" s="16" t="e">
        <f>VLOOKUP(C69,STATS!$A$2:$I$55,3,0)</f>
        <v>#N/A</v>
      </c>
      <c r="M69" s="16" t="e">
        <f>VLOOKUP(C69,STATS!$A$1:$I$55,4,0)</f>
        <v>#N/A</v>
      </c>
      <c r="N69" s="16" t="e">
        <f>VLOOKUP(C69,STATS!$A$1:$I$55,5,0)</f>
        <v>#N/A</v>
      </c>
      <c r="O69" s="16" t="e">
        <f>VLOOKUP(C69,STATS!$A$1:$I$55,6,0)</f>
        <v>#N/A</v>
      </c>
      <c r="P69" s="16" t="e">
        <f>VLOOKUP(C69,STATS!$A$1:$I$55,7,0)</f>
        <v>#N/A</v>
      </c>
      <c r="Q69" s="16" t="e">
        <f>VLOOKUP(C69,STATS!$A$1:$I$55,8,0)</f>
        <v>#N/A</v>
      </c>
      <c r="R69" s="16" t="e">
        <f>VLOOKUP(C69,STATS!$A$1:$I$55,9,0)</f>
        <v>#N/A</v>
      </c>
      <c r="S69" s="7" t="str">
        <f t="shared" si="3"/>
        <v xml:space="preserve">- &lt;b&gt;Census_GenuineStateName: &lt;/b&gt;Friendly name of OSGenuineStateID. 0 = Genuine.  </v>
      </c>
    </row>
    <row r="70" spans="1:19" ht="45">
      <c r="A70" s="7" t="s">
        <v>267</v>
      </c>
      <c r="B70" s="7" t="s">
        <v>95</v>
      </c>
      <c r="C70" s="10" t="s">
        <v>78</v>
      </c>
      <c r="D70" s="7">
        <v>500000</v>
      </c>
      <c r="E70" s="7">
        <v>0</v>
      </c>
      <c r="F70" s="14">
        <f t="shared" si="2"/>
        <v>0</v>
      </c>
      <c r="G70" s="14"/>
      <c r="H70" s="8" t="s">
        <v>374</v>
      </c>
      <c r="I70" s="7">
        <f>VLOOKUP(C70,OBJECT!A:C,3,FALSE)</f>
        <v>6</v>
      </c>
      <c r="J70" s="7" t="str">
        <f>VLOOKUP(C70,OBJECT!$A$2:$E$31,4,0)</f>
        <v>Retail</v>
      </c>
      <c r="K70" s="15">
        <f>VLOOKUP(C70,OBJECT!$A$2:$E$31,5,0)</f>
        <v>264932</v>
      </c>
      <c r="L70" s="16" t="e">
        <f>VLOOKUP(C70,STATS!$A$2:$I$55,3,0)</f>
        <v>#N/A</v>
      </c>
      <c r="M70" s="16" t="e">
        <f>VLOOKUP(C70,STATS!$A$1:$I$55,4,0)</f>
        <v>#N/A</v>
      </c>
      <c r="N70" s="16" t="e">
        <f>VLOOKUP(C70,STATS!$A$1:$I$55,5,0)</f>
        <v>#N/A</v>
      </c>
      <c r="O70" s="16" t="e">
        <f>VLOOKUP(C70,STATS!$A$1:$I$55,6,0)</f>
        <v>#N/A</v>
      </c>
      <c r="P70" s="16" t="e">
        <f>VLOOKUP(C70,STATS!$A$1:$I$55,7,0)</f>
        <v>#N/A</v>
      </c>
      <c r="Q70" s="16" t="e">
        <f>VLOOKUP(C70,STATS!$A$1:$I$55,8,0)</f>
        <v>#N/A</v>
      </c>
      <c r="R70" s="16" t="e">
        <f>VLOOKUP(C70,STATS!$A$1:$I$55,9,0)</f>
        <v>#N/A</v>
      </c>
      <c r="S70" s="7" t="str">
        <f t="shared" si="3"/>
        <v xml:space="preserve">- &lt;b&gt;Census_ActivationChannel: &lt;/b&gt;Retail license key or Volume license key for a machine..  </v>
      </c>
    </row>
    <row r="71" spans="1:19" ht="45">
      <c r="A71" s="7" t="s">
        <v>310</v>
      </c>
      <c r="B71" s="7" t="s">
        <v>96</v>
      </c>
      <c r="C71" s="10" t="s">
        <v>79</v>
      </c>
      <c r="D71" s="7">
        <v>84775</v>
      </c>
      <c r="E71" s="7">
        <v>415225</v>
      </c>
      <c r="F71" s="14">
        <f t="shared" si="2"/>
        <v>0.83045000000000002</v>
      </c>
      <c r="G71" s="17" t="s">
        <v>349</v>
      </c>
      <c r="H71" s="7" t="s">
        <v>344</v>
      </c>
      <c r="I71" s="7" t="e">
        <f>VLOOKUP(C71,OBJECT!A:C,3,FALSE)</f>
        <v>#N/A</v>
      </c>
      <c r="J71" s="7" t="e">
        <f>VLOOKUP(C71,OBJECT!$A$2:$E$31,4,0)</f>
        <v>#N/A</v>
      </c>
      <c r="K71" s="15" t="e">
        <f>VLOOKUP(C71,OBJECT!$A$2:$E$31,5,0)</f>
        <v>#N/A</v>
      </c>
      <c r="L71" s="16">
        <f>VLOOKUP(C71,STATS!$A$2:$I$55,3,0)</f>
        <v>23.59186</v>
      </c>
      <c r="M71" s="16">
        <f>VLOOKUP(C71,STATS!$A$1:$I$55,4,0)</f>
        <v>4857.1170000000002</v>
      </c>
      <c r="N71" s="16" t="str">
        <f>VLOOKUP(C71,STATS!$A$1:$I$55,5,0)</f>
        <v>0.0</v>
      </c>
      <c r="O71" s="16" t="str">
        <f>VLOOKUP(C71,STATS!$A$1:$I$55,6,0)</f>
        <v>0.00</v>
      </c>
      <c r="P71" s="16" t="str">
        <f>VLOOKUP(C71,STATS!$A$1:$I$55,7,0)</f>
        <v>0.0</v>
      </c>
      <c r="Q71" s="16" t="str">
        <f>VLOOKUP(C71,STATS!$A$1:$I$55,8,0)</f>
        <v>0.000000e+00</v>
      </c>
      <c r="R71" s="16">
        <f>VLOOKUP(C71,STATS!$A$1:$I$55,9,0)</f>
        <v>1000000</v>
      </c>
      <c r="S71" s="7" t="str">
        <f t="shared" si="3"/>
        <v xml:space="preserve">- &lt;b&gt;Census_IsFlightingInternal: &lt;/b&gt;Flighting' in Windows Defender context means making new development features available as soon as possible, during the development cycle. This does not refer to a public release. The 'internal' most likely means the Window Insider community.  </v>
      </c>
    </row>
    <row r="72" spans="1:19" ht="45">
      <c r="A72" s="7" t="s">
        <v>268</v>
      </c>
      <c r="B72" s="7" t="s">
        <v>96</v>
      </c>
      <c r="C72" s="10" t="s">
        <v>80</v>
      </c>
      <c r="D72" s="7">
        <v>491067</v>
      </c>
      <c r="E72" s="7">
        <v>8933</v>
      </c>
      <c r="F72" s="14">
        <f t="shared" si="2"/>
        <v>1.7866E-2</v>
      </c>
      <c r="G72" s="17" t="s">
        <v>349</v>
      </c>
      <c r="H72" s="7" t="s">
        <v>436</v>
      </c>
      <c r="I72" s="7" t="e">
        <f>VLOOKUP(C72,OBJECT!A:C,3,FALSE)</f>
        <v>#N/A</v>
      </c>
      <c r="J72" s="7" t="e">
        <f>VLOOKUP(C72,OBJECT!$A$2:$E$31,4,0)</f>
        <v>#N/A</v>
      </c>
      <c r="K72" s="15" t="e">
        <f>VLOOKUP(C72,OBJECT!$A$2:$E$31,5,0)</f>
        <v>#N/A</v>
      </c>
      <c r="L72" s="16">
        <f>VLOOKUP(C72,STATS!$A$2:$I$55,3,0)</f>
        <v>14.254670000000001</v>
      </c>
      <c r="M72" s="16">
        <f>VLOOKUP(C72,STATS!$A$1:$I$55,4,0)</f>
        <v>3775.5129999999999</v>
      </c>
      <c r="N72" s="16" t="str">
        <f>VLOOKUP(C72,STATS!$A$1:$I$55,5,0)</f>
        <v>0.0</v>
      </c>
      <c r="O72" s="16" t="str">
        <f>VLOOKUP(C72,STATS!$A$1:$I$55,6,0)</f>
        <v>0.00</v>
      </c>
      <c r="P72" s="16" t="str">
        <f>VLOOKUP(C72,STATS!$A$1:$I$55,7,0)</f>
        <v>0.0</v>
      </c>
      <c r="Q72" s="16" t="str">
        <f>VLOOKUP(C72,STATS!$A$1:$I$55,8,0)</f>
        <v>0.000000e+00</v>
      </c>
      <c r="R72" s="16">
        <f>VLOOKUP(C72,STATS!$A$1:$I$55,9,0)</f>
        <v>1000000</v>
      </c>
      <c r="S72" s="7" t="str">
        <f t="shared" si="3"/>
        <v xml:space="preserve">- &lt;b&gt;Census_IsFlightsDisabled: &lt;/b&gt;Indicates if the machine is participating in flighting..  </v>
      </c>
    </row>
    <row r="73" spans="1:19" ht="45">
      <c r="A73" s="7" t="s">
        <v>269</v>
      </c>
      <c r="B73" s="7" t="s">
        <v>95</v>
      </c>
      <c r="C73" s="10" t="s">
        <v>81</v>
      </c>
      <c r="D73" s="7">
        <v>500000</v>
      </c>
      <c r="E73" s="7">
        <v>0</v>
      </c>
      <c r="F73" s="14">
        <f t="shared" si="2"/>
        <v>0</v>
      </c>
      <c r="G73" s="14"/>
      <c r="H73" s="8" t="s">
        <v>375</v>
      </c>
      <c r="I73" s="7">
        <f>VLOOKUP(C73,OBJECT!A:C,3,FALSE)</f>
        <v>8</v>
      </c>
      <c r="J73" s="7" t="str">
        <f>VLOOKUP(C73,OBJECT!$A$2:$E$31,4,0)</f>
        <v>Retail</v>
      </c>
      <c r="K73" s="15">
        <f>VLOOKUP(C73,OBJECT!$A$2:$E$31,5,0)</f>
        <v>468299</v>
      </c>
      <c r="L73" s="16" t="e">
        <f>VLOOKUP(C73,STATS!$A$2:$I$55,3,0)</f>
        <v>#N/A</v>
      </c>
      <c r="M73" s="16" t="e">
        <f>VLOOKUP(C73,STATS!$A$1:$I$55,4,0)</f>
        <v>#N/A</v>
      </c>
      <c r="N73" s="16" t="e">
        <f>VLOOKUP(C73,STATS!$A$1:$I$55,5,0)</f>
        <v>#N/A</v>
      </c>
      <c r="O73" s="16" t="e">
        <f>VLOOKUP(C73,STATS!$A$1:$I$55,6,0)</f>
        <v>#N/A</v>
      </c>
      <c r="P73" s="16" t="e">
        <f>VLOOKUP(C73,STATS!$A$1:$I$55,7,0)</f>
        <v>#N/A</v>
      </c>
      <c r="Q73" s="16" t="e">
        <f>VLOOKUP(C73,STATS!$A$1:$I$55,8,0)</f>
        <v>#N/A</v>
      </c>
      <c r="R73" s="16" t="e">
        <f>VLOOKUP(C73,STATS!$A$1:$I$55,9,0)</f>
        <v>#N/A</v>
      </c>
      <c r="S73" s="7" t="str">
        <f t="shared" si="3"/>
        <v xml:space="preserve">- &lt;b&gt;Census_FlightRing: &lt;/b&gt;The ring that the device user would like to receive flights for. This might be different from the ring of the OS which is currently installed if the user changes the ring after getting a flight from a different ring..  </v>
      </c>
    </row>
    <row r="74" spans="1:19" ht="45">
      <c r="A74" s="7" t="s">
        <v>223</v>
      </c>
      <c r="B74" s="7" t="s">
        <v>96</v>
      </c>
      <c r="C74" s="10" t="s">
        <v>82</v>
      </c>
      <c r="D74" s="7">
        <v>181896</v>
      </c>
      <c r="E74" s="7">
        <v>318104</v>
      </c>
      <c r="F74" s="14">
        <f t="shared" si="2"/>
        <v>0.636208</v>
      </c>
      <c r="G74" s="14" t="s">
        <v>406</v>
      </c>
      <c r="H74" s="7" t="s">
        <v>405</v>
      </c>
      <c r="I74" s="7" t="e">
        <f>VLOOKUP(C74,OBJECT!A:C,3,FALSE)</f>
        <v>#N/A</v>
      </c>
      <c r="J74" s="7" t="e">
        <f>VLOOKUP(C74,OBJECT!$A$2:$E$31,4,0)</f>
        <v>#N/A</v>
      </c>
      <c r="K74" s="15" t="e">
        <f>VLOOKUP(C74,OBJECT!$A$2:$E$31,5,0)</f>
        <v>#N/A</v>
      </c>
      <c r="L74" s="16">
        <f>VLOOKUP(C74,STATS!$A$2:$I$55,3,0)</f>
        <v>258.38940000000002</v>
      </c>
      <c r="M74" s="16">
        <f>VLOOKUP(C74,STATS!$A$1:$I$55,4,0)</f>
        <v>16072.46</v>
      </c>
      <c r="N74" s="16" t="str">
        <f>VLOOKUP(C74,STATS!$A$1:$I$55,5,0)</f>
        <v>0.0</v>
      </c>
      <c r="O74" s="16" t="str">
        <f>VLOOKUP(C74,STATS!$A$1:$I$55,6,0)</f>
        <v>0.00</v>
      </c>
      <c r="P74" s="16" t="str">
        <f>VLOOKUP(C74,STATS!$A$1:$I$55,7,0)</f>
        <v>0.0</v>
      </c>
      <c r="Q74" s="16" t="str">
        <f>VLOOKUP(C74,STATS!$A$1:$I$55,8,0)</f>
        <v>0.000000e+00</v>
      </c>
      <c r="R74" s="16">
        <f>VLOOKUP(C74,STATS!$A$1:$I$55,9,0)</f>
        <v>1000000</v>
      </c>
      <c r="S74" s="7" t="str">
        <f t="shared" si="3"/>
        <v xml:space="preserve">- &lt;b&gt;Census_ThresholdOptIn: &lt;/b&gt;NA.  </v>
      </c>
    </row>
    <row r="75" spans="1:19" ht="30">
      <c r="A75" s="7" t="s">
        <v>223</v>
      </c>
      <c r="B75" s="7" t="s">
        <v>96</v>
      </c>
      <c r="C75" s="10" t="s">
        <v>83</v>
      </c>
      <c r="D75" s="7">
        <v>489651</v>
      </c>
      <c r="E75" s="7">
        <v>10349</v>
      </c>
      <c r="F75" s="14">
        <f t="shared" si="2"/>
        <v>2.0698000000000001E-2</v>
      </c>
      <c r="G75" s="14" t="s">
        <v>403</v>
      </c>
      <c r="H75" s="7" t="s">
        <v>404</v>
      </c>
      <c r="I75" s="7" t="e">
        <f>VLOOKUP(C75,OBJECT!A:C,3,FALSE)</f>
        <v>#N/A</v>
      </c>
      <c r="J75" s="7" t="e">
        <f>VLOOKUP(C75,OBJECT!$A$2:$E$31,4,0)</f>
        <v>#N/A</v>
      </c>
      <c r="K75" s="15" t="e">
        <f>VLOOKUP(C75,OBJECT!$A$2:$E$31,5,0)</f>
        <v>#N/A</v>
      </c>
      <c r="L75" s="16">
        <f>VLOOKUP(C75,STATS!$A$2:$I$55,3,0)</f>
        <v>402675900</v>
      </c>
      <c r="M75" s="16">
        <f>VLOOKUP(C75,STATS!$A$1:$I$55,4,0)</f>
        <v>221527100</v>
      </c>
      <c r="N75" s="16" t="str">
        <f>VLOOKUP(C75,STATS!$A$1:$I$55,5,0)</f>
        <v>11.0</v>
      </c>
      <c r="O75" s="16" t="str">
        <f>VLOOKUP(C75,STATS!$A$1:$I$55,6,0)</f>
        <v>142.00</v>
      </c>
      <c r="P75" s="16" t="str">
        <f>VLOOKUP(C75,STATS!$A$1:$I$55,7,0)</f>
        <v>500.0</v>
      </c>
      <c r="Q75" s="16">
        <f>VLOOKUP(C75,STATS!$A$1:$I$55,8,0)</f>
        <v>556000000</v>
      </c>
      <c r="R75" s="16">
        <f>VLOOKUP(C75,STATS!$A$1:$I$55,9,0)</f>
        <v>1084000000</v>
      </c>
      <c r="S75" s="7" t="str">
        <f t="shared" si="3"/>
        <v xml:space="preserve">- &lt;b&gt;Census_FirmwareManufacturerIdentifier: &lt;/b&gt;NA.  </v>
      </c>
    </row>
    <row r="76" spans="1:19" ht="30">
      <c r="A76" s="7" t="s">
        <v>223</v>
      </c>
      <c r="B76" s="7" t="s">
        <v>96</v>
      </c>
      <c r="C76" s="10" t="s">
        <v>84</v>
      </c>
      <c r="D76" s="7">
        <v>490939</v>
      </c>
      <c r="E76" s="7">
        <v>9061</v>
      </c>
      <c r="F76" s="14">
        <f t="shared" si="2"/>
        <v>1.8121999999999999E-2</v>
      </c>
      <c r="G76" s="14" t="s">
        <v>403</v>
      </c>
      <c r="H76" s="7" t="s">
        <v>404</v>
      </c>
      <c r="I76" s="7" t="e">
        <f>VLOOKUP(C76,OBJECT!A:C,3,FALSE)</f>
        <v>#N/A</v>
      </c>
      <c r="J76" s="7" t="e">
        <f>VLOOKUP(C76,OBJECT!$A$2:$E$31,4,0)</f>
        <v>#N/A</v>
      </c>
      <c r="K76" s="15" t="e">
        <f>VLOOKUP(C76,OBJECT!$A$2:$E$31,5,0)</f>
        <v>#N/A</v>
      </c>
      <c r="L76" s="16">
        <f>VLOOKUP(C76,STATS!$A$2:$I$55,3,0)</f>
        <v>33030990000</v>
      </c>
      <c r="M76" s="16">
        <f>VLOOKUP(C76,STATS!$A$1:$I$55,4,0)</f>
        <v>21220160000</v>
      </c>
      <c r="N76" s="16" t="str">
        <f>VLOOKUP(C76,STATS!$A$1:$I$55,5,0)</f>
        <v>10.0</v>
      </c>
      <c r="O76" s="16" t="str">
        <f>VLOOKUP(C76,STATS!$A$1:$I$55,6,0)</f>
        <v>13156.00</v>
      </c>
      <c r="P76" s="16" t="str">
        <f>VLOOKUP(C76,STATS!$A$1:$I$55,7,0)</f>
        <v>33070.0</v>
      </c>
      <c r="Q76" s="16">
        <f>VLOOKUP(C76,STATS!$A$1:$I$55,8,0)</f>
        <v>52436000000</v>
      </c>
      <c r="R76" s="16">
        <f>VLOOKUP(C76,STATS!$A$1:$I$55,9,0)</f>
        <v>72091000000</v>
      </c>
      <c r="S76" s="7" t="str">
        <f t="shared" si="3"/>
        <v xml:space="preserve">- &lt;b&gt;Census_FirmwareVersionIdentifier: &lt;/b&gt;NA.  </v>
      </c>
    </row>
    <row r="77" spans="1:19" ht="30">
      <c r="A77" s="7" t="s">
        <v>276</v>
      </c>
      <c r="B77" s="7" t="s">
        <v>94</v>
      </c>
      <c r="C77" s="10" t="s">
        <v>85</v>
      </c>
      <c r="D77" s="7">
        <v>500000</v>
      </c>
      <c r="E77" s="7">
        <v>0</v>
      </c>
      <c r="F77" s="14">
        <f t="shared" si="2"/>
        <v>0</v>
      </c>
      <c r="G77" s="14"/>
      <c r="H77" s="7" t="s">
        <v>437</v>
      </c>
      <c r="I77" s="7" t="e">
        <f>VLOOKUP(C77,OBJECT!A:C,3,FALSE)</f>
        <v>#N/A</v>
      </c>
      <c r="J77" s="7" t="e">
        <f>VLOOKUP(C77,OBJECT!$A$2:$E$31,4,0)</f>
        <v>#N/A</v>
      </c>
      <c r="K77" s="15" t="e">
        <f>VLOOKUP(C77,OBJECT!$A$2:$E$31,5,0)</f>
        <v>#N/A</v>
      </c>
      <c r="L77" s="16">
        <f>VLOOKUP(C77,STATS!$A$2:$I$55,3,0)</f>
        <v>485438</v>
      </c>
      <c r="M77" s="16">
        <f>VLOOKUP(C77,STATS!$A$1:$I$55,4,0)</f>
        <v>499788.4</v>
      </c>
      <c r="N77" s="16" t="str">
        <f>VLOOKUP(C77,STATS!$A$1:$I$55,5,0)</f>
        <v>0.0</v>
      </c>
      <c r="O77" s="16" t="str">
        <f>VLOOKUP(C77,STATS!$A$1:$I$55,6,0)</f>
        <v>0.00</v>
      </c>
      <c r="P77" s="16" t="str">
        <f>VLOOKUP(C77,STATS!$A$1:$I$55,7,0)</f>
        <v>0.0</v>
      </c>
      <c r="Q77" s="16">
        <f>VLOOKUP(C77,STATS!$A$1:$I$55,8,0)</f>
        <v>1000000</v>
      </c>
      <c r="R77" s="16">
        <f>VLOOKUP(C77,STATS!$A$1:$I$55,9,0)</f>
        <v>1000000</v>
      </c>
      <c r="S77" s="7" t="str">
        <f t="shared" si="3"/>
        <v xml:space="preserve">- &lt;b&gt;Census_IsSecureBootEnabled: &lt;/b&gt;Indicates if Secure Boot mode is enabled. Secure Boot is a security measure to protect against malware during early system startup..  </v>
      </c>
    </row>
    <row r="78" spans="1:19" ht="45">
      <c r="A78" s="7" t="s">
        <v>275</v>
      </c>
      <c r="B78" s="7" t="s">
        <v>96</v>
      </c>
      <c r="C78" s="10" t="s">
        <v>86</v>
      </c>
      <c r="D78" s="7">
        <v>182334</v>
      </c>
      <c r="E78" s="7">
        <v>317666</v>
      </c>
      <c r="F78" s="14">
        <f t="shared" si="2"/>
        <v>0.63533200000000001</v>
      </c>
      <c r="G78" s="17" t="s">
        <v>349</v>
      </c>
      <c r="H78" s="7" t="s">
        <v>346</v>
      </c>
      <c r="I78" s="7" t="e">
        <f>VLOOKUP(C78,OBJECT!A:C,3,FALSE)</f>
        <v>#N/A</v>
      </c>
      <c r="J78" s="7" t="e">
        <f>VLOOKUP(C78,OBJECT!$A$2:$E$31,4,0)</f>
        <v>#N/A</v>
      </c>
      <c r="K78" s="15" t="e">
        <f>VLOOKUP(C78,OBJECT!$A$2:$E$31,5,0)</f>
        <v>#N/A</v>
      </c>
      <c r="L78" s="16" t="str">
        <f>VLOOKUP(C78,STATS!$A$2:$I$55,3,0)</f>
        <v>0.000000e+00</v>
      </c>
      <c r="M78" s="16" t="str">
        <f>VLOOKUP(C78,STATS!$A$1:$I$55,4,0)</f>
        <v>0.000000e+00</v>
      </c>
      <c r="N78" s="16" t="str">
        <f>VLOOKUP(C78,STATS!$A$1:$I$55,5,0)</f>
        <v>0.0</v>
      </c>
      <c r="O78" s="16" t="str">
        <f>VLOOKUP(C78,STATS!$A$1:$I$55,6,0)</f>
        <v>0.00</v>
      </c>
      <c r="P78" s="16" t="str">
        <f>VLOOKUP(C78,STATS!$A$1:$I$55,7,0)</f>
        <v>0.0</v>
      </c>
      <c r="Q78" s="16" t="str">
        <f>VLOOKUP(C78,STATS!$A$1:$I$55,8,0)</f>
        <v>0.000000e+00</v>
      </c>
      <c r="R78" s="16" t="str">
        <f>VLOOKUP(C78,STATS!$A$1:$I$55,9,0)</f>
        <v>0.000000e+00</v>
      </c>
      <c r="S78" s="7" t="str">
        <f t="shared" si="3"/>
        <v xml:space="preserve">- &lt;b&gt;Census_IsWIMBootEnabled: &lt;/b&gt;wimboot is a boot loader for Windows Imaging Format .wim files. It enables you to boot into a Windows PE (WinPE) deployment or recovery environment..  </v>
      </c>
    </row>
    <row r="79" spans="1:19" ht="60">
      <c r="A79" s="7" t="s">
        <v>270</v>
      </c>
      <c r="B79" s="7" t="s">
        <v>96</v>
      </c>
      <c r="C79" s="10" t="s">
        <v>87</v>
      </c>
      <c r="D79" s="7">
        <v>499099</v>
      </c>
      <c r="E79" s="7">
        <v>901</v>
      </c>
      <c r="F79" s="14">
        <f t="shared" si="2"/>
        <v>1.802E-3</v>
      </c>
      <c r="G79" s="14" t="s">
        <v>401</v>
      </c>
      <c r="H79" s="7" t="s">
        <v>402</v>
      </c>
      <c r="I79" s="7" t="e">
        <f>VLOOKUP(C79,OBJECT!A:C,3,FALSE)</f>
        <v>#N/A</v>
      </c>
      <c r="J79" s="7" t="e">
        <f>VLOOKUP(C79,OBJECT!$A$2:$E$31,4,0)</f>
        <v>#N/A</v>
      </c>
      <c r="K79" s="15" t="e">
        <f>VLOOKUP(C79,OBJECT!$A$2:$E$31,5,0)</f>
        <v>#N/A</v>
      </c>
      <c r="L79" s="16">
        <f>VLOOKUP(C79,STATS!$A$2:$I$55,3,0)</f>
        <v>7066.7340000000004</v>
      </c>
      <c r="M79" s="16">
        <f>VLOOKUP(C79,STATS!$A$1:$I$55,4,0)</f>
        <v>83766.399999999994</v>
      </c>
      <c r="N79" s="16" t="str">
        <f>VLOOKUP(C79,STATS!$A$1:$I$55,5,0)</f>
        <v>0.0</v>
      </c>
      <c r="O79" s="16" t="str">
        <f>VLOOKUP(C79,STATS!$A$1:$I$55,6,0)</f>
        <v>0.00</v>
      </c>
      <c r="P79" s="16" t="str">
        <f>VLOOKUP(C79,STATS!$A$1:$I$55,7,0)</f>
        <v>0.0</v>
      </c>
      <c r="Q79" s="16" t="str">
        <f>VLOOKUP(C79,STATS!$A$1:$I$55,8,0)</f>
        <v>0.000000e+00</v>
      </c>
      <c r="R79" s="16">
        <f>VLOOKUP(C79,STATS!$A$1:$I$55,9,0)</f>
        <v>1000000</v>
      </c>
      <c r="S79" s="7" t="str">
        <f t="shared" si="3"/>
        <v xml:space="preserve">- &lt;b&gt;Census_IsVirtualDevice: &lt;/b&gt;Identifies a Virtual Machine (machine learning model).  </v>
      </c>
    </row>
    <row r="80" spans="1:19" ht="30">
      <c r="A80" s="7" t="s">
        <v>271</v>
      </c>
      <c r="B80" s="7" t="s">
        <v>94</v>
      </c>
      <c r="C80" s="10" t="s">
        <v>88</v>
      </c>
      <c r="D80" s="7">
        <v>500000</v>
      </c>
      <c r="E80" s="7">
        <v>0</v>
      </c>
      <c r="F80" s="14">
        <f t="shared" si="2"/>
        <v>0</v>
      </c>
      <c r="G80" s="14"/>
      <c r="H80" s="7" t="s">
        <v>400</v>
      </c>
      <c r="I80" s="7" t="e">
        <f>VLOOKUP(C80,OBJECT!A:C,3,FALSE)</f>
        <v>#N/A</v>
      </c>
      <c r="J80" s="7" t="e">
        <f>VLOOKUP(C80,OBJECT!$A$2:$E$31,4,0)</f>
        <v>#N/A</v>
      </c>
      <c r="K80" s="15" t="e">
        <f>VLOOKUP(C80,OBJECT!$A$2:$E$31,5,0)</f>
        <v>#N/A</v>
      </c>
      <c r="L80" s="16">
        <f>VLOOKUP(C80,STATS!$A$2:$I$55,3,0)</f>
        <v>125434</v>
      </c>
      <c r="M80" s="16">
        <f>VLOOKUP(C80,STATS!$A$1:$I$55,4,0)</f>
        <v>331210.7</v>
      </c>
      <c r="N80" s="16" t="str">
        <f>VLOOKUP(C80,STATS!$A$1:$I$55,5,0)</f>
        <v>0.0</v>
      </c>
      <c r="O80" s="16" t="str">
        <f>VLOOKUP(C80,STATS!$A$1:$I$55,6,0)</f>
        <v>0.00</v>
      </c>
      <c r="P80" s="16" t="str">
        <f>VLOOKUP(C80,STATS!$A$1:$I$55,7,0)</f>
        <v>0.0</v>
      </c>
      <c r="Q80" s="16" t="str">
        <f>VLOOKUP(C80,STATS!$A$1:$I$55,8,0)</f>
        <v>0.000000e+00</v>
      </c>
      <c r="R80" s="16">
        <f>VLOOKUP(C80,STATS!$A$1:$I$55,9,0)</f>
        <v>1000000</v>
      </c>
      <c r="S80" s="7" t="str">
        <f t="shared" si="3"/>
        <v xml:space="preserve">- &lt;b&gt;Census_IsTouchEnabled: &lt;/b&gt;Is this a touch device ?.  </v>
      </c>
    </row>
    <row r="81" spans="1:19" ht="30">
      <c r="A81" s="7" t="s">
        <v>272</v>
      </c>
      <c r="B81" s="7" t="s">
        <v>94</v>
      </c>
      <c r="C81" s="10" t="s">
        <v>89</v>
      </c>
      <c r="D81" s="7">
        <v>500000</v>
      </c>
      <c r="E81" s="7">
        <v>0</v>
      </c>
      <c r="F81" s="14">
        <f t="shared" si="2"/>
        <v>0</v>
      </c>
      <c r="G81" s="14"/>
      <c r="H81" s="7" t="s">
        <v>438</v>
      </c>
      <c r="I81" s="7" t="e">
        <f>VLOOKUP(C81,OBJECT!A:C,3,FALSE)</f>
        <v>#N/A</v>
      </c>
      <c r="J81" s="7" t="e">
        <f>VLOOKUP(C81,OBJECT!$A$2:$E$31,4,0)</f>
        <v>#N/A</v>
      </c>
      <c r="K81" s="15" t="e">
        <f>VLOOKUP(C81,OBJECT!$A$2:$E$31,5,0)</f>
        <v>#N/A</v>
      </c>
      <c r="L81" s="16">
        <f>VLOOKUP(C81,STATS!$A$2:$I$55,3,0)</f>
        <v>37744</v>
      </c>
      <c r="M81" s="16">
        <f>VLOOKUP(C81,STATS!$A$1:$I$55,4,0)</f>
        <v>190576.7</v>
      </c>
      <c r="N81" s="16" t="str">
        <f>VLOOKUP(C81,STATS!$A$1:$I$55,5,0)</f>
        <v>0.0</v>
      </c>
      <c r="O81" s="16" t="str">
        <f>VLOOKUP(C81,STATS!$A$1:$I$55,6,0)</f>
        <v>0.00</v>
      </c>
      <c r="P81" s="16" t="str">
        <f>VLOOKUP(C81,STATS!$A$1:$I$55,7,0)</f>
        <v>0.0</v>
      </c>
      <c r="Q81" s="16" t="str">
        <f>VLOOKUP(C81,STATS!$A$1:$I$55,8,0)</f>
        <v>0.000000e+00</v>
      </c>
      <c r="R81" s="16">
        <f>VLOOKUP(C81,STATS!$A$1:$I$55,9,0)</f>
        <v>1000000</v>
      </c>
      <c r="S81" s="7" t="str">
        <f t="shared" si="3"/>
        <v xml:space="preserve">- &lt;b&gt;Census_IsPenCapable: &lt;/b&gt;Is the device capable of pen input ?.  </v>
      </c>
    </row>
    <row r="82" spans="1:19" ht="45">
      <c r="A82" s="7" t="s">
        <v>273</v>
      </c>
      <c r="B82" s="7" t="s">
        <v>96</v>
      </c>
      <c r="C82" s="10" t="s">
        <v>90</v>
      </c>
      <c r="D82" s="7">
        <v>495960</v>
      </c>
      <c r="E82" s="7">
        <v>4040</v>
      </c>
      <c r="F82" s="14">
        <f t="shared" si="2"/>
        <v>8.0800000000000004E-3</v>
      </c>
      <c r="G82" s="14" t="s">
        <v>397</v>
      </c>
      <c r="H82" s="7" t="s">
        <v>399</v>
      </c>
      <c r="I82" s="7" t="e">
        <f>VLOOKUP(C82,OBJECT!A:C,3,FALSE)</f>
        <v>#N/A</v>
      </c>
      <c r="J82" s="7" t="e">
        <f>VLOOKUP(C82,OBJECT!$A$2:$E$31,4,0)</f>
        <v>#N/A</v>
      </c>
      <c r="K82" s="15" t="e">
        <f>VLOOKUP(C82,OBJECT!$A$2:$E$31,5,0)</f>
        <v>#N/A</v>
      </c>
      <c r="L82" s="16">
        <f>VLOOKUP(C82,STATS!$A$2:$I$55,3,0)</f>
        <v>57244.54</v>
      </c>
      <c r="M82" s="16">
        <f>VLOOKUP(C82,STATS!$A$1:$I$55,4,0)</f>
        <v>232309.5</v>
      </c>
      <c r="N82" s="16" t="str">
        <f>VLOOKUP(C82,STATS!$A$1:$I$55,5,0)</f>
        <v>0.0</v>
      </c>
      <c r="O82" s="16" t="str">
        <f>VLOOKUP(C82,STATS!$A$1:$I$55,6,0)</f>
        <v>0.00</v>
      </c>
      <c r="P82" s="16" t="str">
        <f>VLOOKUP(C82,STATS!$A$1:$I$55,7,0)</f>
        <v>0.0</v>
      </c>
      <c r="Q82" s="16" t="str">
        <f>VLOOKUP(C82,STATS!$A$1:$I$55,8,0)</f>
        <v>0.000000e+00</v>
      </c>
      <c r="R82" s="16">
        <f>VLOOKUP(C82,STATS!$A$1:$I$55,9,0)</f>
        <v>1000000</v>
      </c>
      <c r="S82" s="7" t="str">
        <f t="shared" si="3"/>
        <v xml:space="preserve">- &lt;b&gt;Census_IsAlwaysOnAlwaysConnectedCapable: &lt;/b&gt;Retreives information about whether the battery enables the device to be AlwaysOnAlwaysConnected.  </v>
      </c>
    </row>
    <row r="83" spans="1:19" ht="45">
      <c r="A83" s="7" t="s">
        <v>274</v>
      </c>
      <c r="B83" s="7" t="s">
        <v>96</v>
      </c>
      <c r="C83" s="10" t="s">
        <v>91</v>
      </c>
      <c r="D83" s="7">
        <v>483050</v>
      </c>
      <c r="E83" s="7">
        <v>16950</v>
      </c>
      <c r="F83" s="14">
        <f t="shared" si="2"/>
        <v>3.39E-2</v>
      </c>
      <c r="G83" s="14" t="s">
        <v>397</v>
      </c>
      <c r="H83" s="7" t="s">
        <v>398</v>
      </c>
      <c r="I83" s="7" t="e">
        <f>VLOOKUP(C83,OBJECT!A:C,3,FALSE)</f>
        <v>#N/A</v>
      </c>
      <c r="J83" s="7" t="e">
        <f>VLOOKUP(C83,OBJECT!$A$2:$E$31,4,0)</f>
        <v>#N/A</v>
      </c>
      <c r="K83" s="15" t="e">
        <f>VLOOKUP(C83,OBJECT!$A$2:$E$31,5,0)</f>
        <v>#N/A</v>
      </c>
      <c r="L83" s="16">
        <f>VLOOKUP(C83,STATS!$A$2:$I$55,3,0)</f>
        <v>284059.59999999998</v>
      </c>
      <c r="M83" s="16">
        <f>VLOOKUP(C83,STATS!$A$1:$I$55,4,0)</f>
        <v>450965.8</v>
      </c>
      <c r="N83" s="16" t="str">
        <f>VLOOKUP(C83,STATS!$A$1:$I$55,5,0)</f>
        <v>0.0</v>
      </c>
      <c r="O83" s="16" t="str">
        <f>VLOOKUP(C83,STATS!$A$1:$I$55,6,0)</f>
        <v>0.00</v>
      </c>
      <c r="P83" s="16" t="str">
        <f>VLOOKUP(C83,STATS!$A$1:$I$55,7,0)</f>
        <v>0.0</v>
      </c>
      <c r="Q83" s="16">
        <f>VLOOKUP(C83,STATS!$A$1:$I$55,8,0)</f>
        <v>1000000</v>
      </c>
      <c r="R83" s="16">
        <f>VLOOKUP(C83,STATS!$A$1:$I$55,9,0)</f>
        <v>1000000</v>
      </c>
      <c r="S83" s="7" t="str">
        <f t="shared" si="3"/>
        <v xml:space="preserve">- &lt;b&gt;Wdft_IsGamer: &lt;/b&gt;Indicates whether the device is a gamer device or not based on its hardware combination..  </v>
      </c>
    </row>
    <row r="84" spans="1:19" ht="60">
      <c r="A84" s="7" t="s">
        <v>311</v>
      </c>
      <c r="B84" s="7" t="s">
        <v>96</v>
      </c>
      <c r="C84" s="10" t="s">
        <v>92</v>
      </c>
      <c r="D84" s="7">
        <v>483050</v>
      </c>
      <c r="E84" s="7">
        <v>16950</v>
      </c>
      <c r="F84" s="14">
        <f t="shared" si="2"/>
        <v>3.39E-2</v>
      </c>
      <c r="G84" s="14" t="s">
        <v>395</v>
      </c>
      <c r="H84" s="7" t="s">
        <v>396</v>
      </c>
      <c r="I84" s="7" t="e">
        <f>VLOOKUP(C84,OBJECT!A:C,3,FALSE)</f>
        <v>#N/A</v>
      </c>
      <c r="J84" s="7" t="e">
        <f>VLOOKUP(C84,OBJECT!$A$2:$E$31,4,0)</f>
        <v>#N/A</v>
      </c>
      <c r="K84" s="15" t="e">
        <f>VLOOKUP(C84,OBJECT!$A$2:$E$31,5,0)</f>
        <v>#N/A</v>
      </c>
      <c r="L84" s="16">
        <f>VLOOKUP(C84,STATS!$A$2:$I$55,3,0)</f>
        <v>7888577</v>
      </c>
      <c r="M84" s="16">
        <f>VLOOKUP(C84,STATS!$A$1:$I$55,4,0)</f>
        <v>4551764</v>
      </c>
      <c r="N84" s="16" t="str">
        <f>VLOOKUP(C84,STATS!$A$1:$I$55,5,0)</f>
        <v>1.0</v>
      </c>
      <c r="O84" s="16" t="str">
        <f>VLOOKUP(C84,STATS!$A$1:$I$55,6,0)</f>
        <v>3.00</v>
      </c>
      <c r="P84" s="16" t="str">
        <f>VLOOKUP(C84,STATS!$A$1:$I$55,7,0)</f>
        <v>10.0</v>
      </c>
      <c r="Q84" s="16">
        <f>VLOOKUP(C84,STATS!$A$1:$I$55,8,0)</f>
        <v>11000000</v>
      </c>
      <c r="R84" s="16">
        <f>VLOOKUP(C84,STATS!$A$1:$I$55,9,0)</f>
        <v>15000000</v>
      </c>
      <c r="S84" s="7" t="str">
        <f t="shared" si="3"/>
        <v xml:space="preserve">- &lt;b&gt;Wdft_RegionIdentifier: &lt;/b&gt;Region id code.  </v>
      </c>
    </row>
    <row r="85" spans="1:19" ht="15.75">
      <c r="A85" s="10" t="s">
        <v>213</v>
      </c>
      <c r="B85" s="7" t="s">
        <v>94</v>
      </c>
      <c r="C85" s="10" t="s">
        <v>93</v>
      </c>
      <c r="D85" s="7">
        <v>500000</v>
      </c>
      <c r="E85" s="7">
        <v>0</v>
      </c>
      <c r="F85" s="14">
        <f t="shared" si="2"/>
        <v>0</v>
      </c>
      <c r="G85" s="14"/>
      <c r="H85" s="10" t="s">
        <v>345</v>
      </c>
      <c r="I85" s="7" t="e">
        <f>VLOOKUP(C85,OBJECT!A:C,3,FALSE)</f>
        <v>#N/A</v>
      </c>
      <c r="J85" s="7" t="e">
        <f>VLOOKUP(C85,OBJECT!$A$2:$E$31,4,0)</f>
        <v>#N/A</v>
      </c>
      <c r="K85" s="15" t="e">
        <f>VLOOKUP(C85,OBJECT!$A$2:$E$31,5,0)</f>
        <v>#N/A</v>
      </c>
      <c r="L85" s="16">
        <f>VLOOKUP(C85,STATS!$A$2:$I$55,3,0)</f>
        <v>499906</v>
      </c>
      <c r="M85" s="16">
        <f>VLOOKUP(C85,STATS!$A$1:$I$55,4,0)</f>
        <v>500000.5</v>
      </c>
      <c r="N85" s="16" t="str">
        <f>VLOOKUP(C85,STATS!$A$1:$I$55,5,0)</f>
        <v>0.0</v>
      </c>
      <c r="O85" s="16" t="str">
        <f>VLOOKUP(C85,STATS!$A$1:$I$55,6,0)</f>
        <v>0.00</v>
      </c>
      <c r="P85" s="16" t="str">
        <f>VLOOKUP(C85,STATS!$A$1:$I$55,7,0)</f>
        <v>0.0</v>
      </c>
      <c r="Q85" s="16">
        <f>VLOOKUP(C85,STATS!$A$1:$I$55,8,0)</f>
        <v>1000000</v>
      </c>
      <c r="R85" s="16">
        <f>VLOOKUP(C85,STATS!$A$1:$I$55,9,0)</f>
        <v>1000000</v>
      </c>
      <c r="S85" s="7" t="str">
        <f t="shared" si="3"/>
        <v xml:space="preserve">- &lt;b&gt;HasDetections: &lt;/b&gt;indicates that Malware was detected on the machine.  </v>
      </c>
    </row>
  </sheetData>
  <autoFilter ref="A1:T85" xr:uid="{6939B8C4-000D-4F43-815D-BBE1CD7DA3B3}"/>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567D1-A77B-4416-8352-A30CB3D12592}">
  <dimension ref="A1"/>
  <sheetViews>
    <sheetView workbookViewId="0">
      <selection activeCell="M22" sqref="M22"/>
    </sheetView>
  </sheetViews>
  <sheetFormatPr baseColWidth="10" defaultRowHeight="15.7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36F59-B644-4A4B-A18E-D4BF69C056EB}">
  <dimension ref="A1:C23"/>
  <sheetViews>
    <sheetView topLeftCell="A7" workbookViewId="0">
      <selection activeCell="C13" sqref="C13"/>
    </sheetView>
  </sheetViews>
  <sheetFormatPr baseColWidth="10" defaultRowHeight="15.75"/>
  <cols>
    <col min="1" max="1" width="20.5" bestFit="1" customWidth="1"/>
    <col min="2" max="2" width="43" bestFit="1" customWidth="1"/>
    <col min="3" max="3" width="42.625" bestFit="1" customWidth="1"/>
  </cols>
  <sheetData>
    <row r="1" spans="1:3">
      <c r="A1" t="s">
        <v>279</v>
      </c>
      <c r="B1" t="s">
        <v>280</v>
      </c>
      <c r="C1" s="5" t="s">
        <v>281</v>
      </c>
    </row>
    <row r="2" spans="1:3">
      <c r="C2" s="5" t="s">
        <v>282</v>
      </c>
    </row>
    <row r="3" spans="1:3">
      <c r="C3" s="5" t="s">
        <v>283</v>
      </c>
    </row>
    <row r="4" spans="1:3">
      <c r="C4" s="5" t="s">
        <v>284</v>
      </c>
    </row>
    <row r="5" spans="1:3">
      <c r="C5" s="5" t="s">
        <v>285</v>
      </c>
    </row>
    <row r="6" spans="1:3">
      <c r="C6" s="5" t="s">
        <v>286</v>
      </c>
    </row>
    <row r="7" spans="1:3">
      <c r="C7" s="5" t="s">
        <v>287</v>
      </c>
    </row>
    <row r="8" spans="1:3">
      <c r="C8" s="5" t="s">
        <v>441</v>
      </c>
    </row>
    <row r="9" spans="1:3">
      <c r="A9" t="s">
        <v>288</v>
      </c>
      <c r="B9" t="s">
        <v>289</v>
      </c>
      <c r="C9" s="5" t="s">
        <v>442</v>
      </c>
    </row>
    <row r="10" spans="1:3">
      <c r="C10" s="5" t="s">
        <v>290</v>
      </c>
    </row>
    <row r="11" spans="1:3">
      <c r="C11" s="5" t="s">
        <v>291</v>
      </c>
    </row>
    <row r="12" spans="1:3">
      <c r="C12" s="5" t="s">
        <v>292</v>
      </c>
    </row>
    <row r="13" spans="1:3">
      <c r="C13" t="s">
        <v>293</v>
      </c>
    </row>
    <row r="15" spans="1:3">
      <c r="A15" t="s">
        <v>294</v>
      </c>
      <c r="B15" t="s">
        <v>295</v>
      </c>
      <c r="C15" t="s">
        <v>296</v>
      </c>
    </row>
    <row r="17" spans="2:3">
      <c r="B17" t="s">
        <v>297</v>
      </c>
      <c r="C17" t="s">
        <v>298</v>
      </c>
    </row>
    <row r="19" spans="2:3">
      <c r="B19" t="s">
        <v>299</v>
      </c>
      <c r="C19" t="s">
        <v>300</v>
      </c>
    </row>
    <row r="20" spans="2:3">
      <c r="C20" t="s">
        <v>301</v>
      </c>
    </row>
    <row r="21" spans="2:3">
      <c r="C21" t="s">
        <v>302</v>
      </c>
    </row>
    <row r="22" spans="2:3">
      <c r="C22" t="s">
        <v>303</v>
      </c>
    </row>
    <row r="23" spans="2:3">
      <c r="C23" t="s">
        <v>304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B25CC-CABB-DE4A-98FC-468330853C12}">
  <dimension ref="A1:I55"/>
  <sheetViews>
    <sheetView workbookViewId="0">
      <selection activeCell="C74" sqref="C74"/>
    </sheetView>
  </sheetViews>
  <sheetFormatPr baseColWidth="10" defaultRowHeight="15.75"/>
  <cols>
    <col min="1" max="1" width="51.125" bestFit="1" customWidth="1"/>
    <col min="2" max="2" width="9.875" bestFit="1" customWidth="1"/>
    <col min="3" max="4" width="14.5" bestFit="1" customWidth="1"/>
    <col min="5" max="5" width="8.625" bestFit="1" customWidth="1"/>
    <col min="6" max="6" width="12.125" bestFit="1" customWidth="1"/>
    <col min="7" max="7" width="11" bestFit="1" customWidth="1"/>
    <col min="8" max="9" width="14.5" bestFit="1" customWidth="1"/>
  </cols>
  <sheetData>
    <row r="1" spans="1:9">
      <c r="A1" s="1" t="s">
        <v>1</v>
      </c>
      <c r="B1" s="1" t="s">
        <v>99</v>
      </c>
      <c r="C1" s="1" t="s">
        <v>100</v>
      </c>
      <c r="D1" s="1" t="s">
        <v>101</v>
      </c>
      <c r="E1" s="1" t="s">
        <v>102</v>
      </c>
      <c r="F1" s="2">
        <v>0.25</v>
      </c>
      <c r="G1" s="2">
        <v>0.5</v>
      </c>
      <c r="H1" s="2">
        <v>0.75</v>
      </c>
      <c r="I1" s="1" t="s">
        <v>103</v>
      </c>
    </row>
    <row r="2" spans="1:9">
      <c r="A2" s="3" t="s">
        <v>104</v>
      </c>
      <c r="B2" s="3" t="s">
        <v>105</v>
      </c>
      <c r="C2" s="4">
        <v>4458888000000</v>
      </c>
      <c r="D2" s="4">
        <v>2575619000000</v>
      </c>
      <c r="E2" s="3" t="s">
        <v>106</v>
      </c>
      <c r="F2" s="3" t="s">
        <v>107</v>
      </c>
      <c r="G2" s="3" t="s">
        <v>108</v>
      </c>
      <c r="H2" s="4">
        <v>6690936000000</v>
      </c>
      <c r="I2" s="4">
        <v>8921471000000</v>
      </c>
    </row>
    <row r="3" spans="1:9">
      <c r="A3" s="3" t="s">
        <v>16</v>
      </c>
      <c r="B3" s="3" t="s">
        <v>105</v>
      </c>
      <c r="C3" s="4">
        <v>2</v>
      </c>
      <c r="D3" s="4">
        <v>1414.2139999999999</v>
      </c>
      <c r="E3" s="3" t="s">
        <v>109</v>
      </c>
      <c r="F3" s="3" t="s">
        <v>110</v>
      </c>
      <c r="G3" s="3" t="s">
        <v>109</v>
      </c>
      <c r="H3" s="3" t="s">
        <v>111</v>
      </c>
      <c r="I3" s="4">
        <v>1000000</v>
      </c>
    </row>
    <row r="4" spans="1:9">
      <c r="A4" s="3" t="s">
        <v>17</v>
      </c>
      <c r="B4" s="3" t="s">
        <v>112</v>
      </c>
      <c r="C4" s="4">
        <v>6846207</v>
      </c>
      <c r="D4" s="4">
        <v>1023049</v>
      </c>
      <c r="E4" s="3" t="s">
        <v>109</v>
      </c>
      <c r="F4" s="3" t="s">
        <v>113</v>
      </c>
      <c r="G4" s="3" t="s">
        <v>114</v>
      </c>
      <c r="H4" s="4">
        <v>7000000</v>
      </c>
      <c r="I4" s="4">
        <v>35000000</v>
      </c>
    </row>
    <row r="5" spans="1:9">
      <c r="A5" s="3" t="s">
        <v>18</v>
      </c>
      <c r="B5" s="3" t="s">
        <v>105</v>
      </c>
      <c r="C5" s="4">
        <v>17242</v>
      </c>
      <c r="D5" s="4">
        <v>130172</v>
      </c>
      <c r="E5" s="3" t="s">
        <v>109</v>
      </c>
      <c r="F5" s="3" t="s">
        <v>110</v>
      </c>
      <c r="G5" s="3" t="s">
        <v>109</v>
      </c>
      <c r="H5" s="3" t="s">
        <v>111</v>
      </c>
      <c r="I5" s="4">
        <v>1000000</v>
      </c>
    </row>
    <row r="6" spans="1:9">
      <c r="A6" s="3" t="s">
        <v>19</v>
      </c>
      <c r="B6" s="3" t="s">
        <v>115</v>
      </c>
      <c r="C6" s="4">
        <v>1652825000</v>
      </c>
      <c r="D6" s="4">
        <v>1004754000</v>
      </c>
      <c r="E6" s="3" t="s">
        <v>116</v>
      </c>
      <c r="F6" s="3" t="s">
        <v>117</v>
      </c>
      <c r="G6" s="3" t="s">
        <v>118</v>
      </c>
      <c r="H6" s="4">
        <v>2381000000</v>
      </c>
      <c r="I6" s="4">
        <v>3209000000</v>
      </c>
    </row>
    <row r="7" spans="1:9">
      <c r="A7" s="3" t="s">
        <v>20</v>
      </c>
      <c r="B7" s="3" t="s">
        <v>119</v>
      </c>
      <c r="C7" s="4">
        <v>47850910000</v>
      </c>
      <c r="D7" s="4">
        <v>14023090000</v>
      </c>
      <c r="E7" s="3" t="s">
        <v>120</v>
      </c>
      <c r="F7" s="3" t="s">
        <v>121</v>
      </c>
      <c r="G7" s="3" t="s">
        <v>122</v>
      </c>
      <c r="H7" s="4">
        <v>53447000000</v>
      </c>
      <c r="I7" s="4">
        <v>70492000000</v>
      </c>
    </row>
    <row r="8" spans="1:9">
      <c r="A8" s="3" t="s">
        <v>21</v>
      </c>
      <c r="B8" s="3" t="s">
        <v>119</v>
      </c>
      <c r="C8" s="4">
        <v>1326763</v>
      </c>
      <c r="D8" s="4">
        <v>522999.9</v>
      </c>
      <c r="E8" s="3" t="s">
        <v>116</v>
      </c>
      <c r="F8" s="3" t="s">
        <v>123</v>
      </c>
      <c r="G8" s="3" t="s">
        <v>116</v>
      </c>
      <c r="H8" s="4">
        <v>2000000</v>
      </c>
      <c r="I8" s="4">
        <v>5000000</v>
      </c>
    </row>
    <row r="9" spans="1:9">
      <c r="A9" s="3" t="s">
        <v>22</v>
      </c>
      <c r="B9" s="3" t="s">
        <v>119</v>
      </c>
      <c r="C9" s="4">
        <v>1020714</v>
      </c>
      <c r="D9" s="4">
        <v>166608</v>
      </c>
      <c r="E9" s="3" t="s">
        <v>109</v>
      </c>
      <c r="F9" s="3" t="s">
        <v>123</v>
      </c>
      <c r="G9" s="3" t="s">
        <v>116</v>
      </c>
      <c r="H9" s="4">
        <v>1000000</v>
      </c>
      <c r="I9" s="4">
        <v>4000000</v>
      </c>
    </row>
    <row r="10" spans="1:9">
      <c r="A10" s="3" t="s">
        <v>23</v>
      </c>
      <c r="B10" s="3" t="s">
        <v>105</v>
      </c>
      <c r="C10" s="4">
        <v>987816</v>
      </c>
      <c r="D10" s="4">
        <v>109706.8</v>
      </c>
      <c r="E10" s="3" t="s">
        <v>109</v>
      </c>
      <c r="F10" s="3" t="s">
        <v>123</v>
      </c>
      <c r="G10" s="3" t="s">
        <v>116</v>
      </c>
      <c r="H10" s="4">
        <v>1000000</v>
      </c>
      <c r="I10" s="4">
        <v>1000000</v>
      </c>
    </row>
    <row r="11" spans="1:9">
      <c r="A11" s="3" t="s">
        <v>24</v>
      </c>
      <c r="B11" s="3" t="s">
        <v>105</v>
      </c>
      <c r="C11" s="4">
        <v>108037500</v>
      </c>
      <c r="D11" s="4">
        <v>63068540</v>
      </c>
      <c r="E11" s="3" t="s">
        <v>116</v>
      </c>
      <c r="F11" s="3" t="s">
        <v>124</v>
      </c>
      <c r="G11" s="3" t="s">
        <v>125</v>
      </c>
      <c r="H11" s="4">
        <v>162000000</v>
      </c>
      <c r="I11" s="4">
        <v>222000000</v>
      </c>
    </row>
    <row r="12" spans="1:9">
      <c r="A12" s="3" t="s">
        <v>25</v>
      </c>
      <c r="B12" s="3" t="s">
        <v>126</v>
      </c>
      <c r="C12" s="4">
        <v>81271650000</v>
      </c>
      <c r="D12" s="4">
        <v>48985130000</v>
      </c>
      <c r="E12" s="3" t="s">
        <v>114</v>
      </c>
      <c r="F12" s="3" t="s">
        <v>127</v>
      </c>
      <c r="G12" s="3" t="s">
        <v>128</v>
      </c>
      <c r="H12" s="4">
        <v>123939500000</v>
      </c>
      <c r="I12" s="4">
        <v>167958000000</v>
      </c>
    </row>
    <row r="13" spans="1:9">
      <c r="A13" s="3" t="s">
        <v>26</v>
      </c>
      <c r="B13" s="3" t="s">
        <v>129</v>
      </c>
      <c r="C13" s="4">
        <v>24869940</v>
      </c>
      <c r="D13" s="4">
        <v>5613712</v>
      </c>
      <c r="E13" s="3" t="s">
        <v>116</v>
      </c>
      <c r="F13" s="3" t="s">
        <v>130</v>
      </c>
      <c r="G13" s="3" t="s">
        <v>131</v>
      </c>
      <c r="H13" s="4">
        <v>27000000</v>
      </c>
      <c r="I13" s="4">
        <v>52000000</v>
      </c>
    </row>
    <row r="14" spans="1:9">
      <c r="A14" s="3" t="s">
        <v>27</v>
      </c>
      <c r="B14" s="3" t="s">
        <v>132</v>
      </c>
      <c r="C14" s="4">
        <v>169730400</v>
      </c>
      <c r="D14" s="4">
        <v>89325170</v>
      </c>
      <c r="E14" s="3" t="s">
        <v>116</v>
      </c>
      <c r="F14" s="3" t="s">
        <v>133</v>
      </c>
      <c r="G14" s="3" t="s">
        <v>134</v>
      </c>
      <c r="H14" s="4">
        <v>267000000</v>
      </c>
      <c r="I14" s="4">
        <v>296000000</v>
      </c>
    </row>
    <row r="15" spans="1:9">
      <c r="A15" s="3" t="s">
        <v>28</v>
      </c>
      <c r="B15" s="3" t="s">
        <v>105</v>
      </c>
      <c r="C15" s="4">
        <v>122611000</v>
      </c>
      <c r="D15" s="4">
        <v>69303170</v>
      </c>
      <c r="E15" s="3" t="s">
        <v>116</v>
      </c>
      <c r="F15" s="3" t="s">
        <v>135</v>
      </c>
      <c r="G15" s="3" t="s">
        <v>136</v>
      </c>
      <c r="H15" s="4">
        <v>182000000</v>
      </c>
      <c r="I15" s="4">
        <v>283000000</v>
      </c>
    </row>
    <row r="16" spans="1:9">
      <c r="A16" s="3" t="s">
        <v>32</v>
      </c>
      <c r="B16" s="3" t="s">
        <v>105</v>
      </c>
      <c r="C16" s="4">
        <v>15726930000</v>
      </c>
      <c r="D16" s="4">
        <v>2188646000</v>
      </c>
      <c r="E16" s="3" t="s">
        <v>137</v>
      </c>
      <c r="F16" s="3" t="s">
        <v>138</v>
      </c>
      <c r="G16" s="3" t="s">
        <v>139</v>
      </c>
      <c r="H16" s="4">
        <v>17134000000</v>
      </c>
      <c r="I16" s="4">
        <v>18242000000</v>
      </c>
    </row>
    <row r="17" spans="1:9">
      <c r="A17" s="3" t="s">
        <v>33</v>
      </c>
      <c r="B17" s="3" t="s">
        <v>105</v>
      </c>
      <c r="C17" s="4">
        <v>574718600</v>
      </c>
      <c r="D17" s="4">
        <v>248203300</v>
      </c>
      <c r="E17" s="3" t="s">
        <v>140</v>
      </c>
      <c r="F17" s="3" t="s">
        <v>141</v>
      </c>
      <c r="G17" s="3" t="s">
        <v>142</v>
      </c>
      <c r="H17" s="4">
        <v>768000000</v>
      </c>
      <c r="I17" s="4">
        <v>784000000</v>
      </c>
    </row>
    <row r="18" spans="1:9">
      <c r="A18" s="3" t="s">
        <v>37</v>
      </c>
      <c r="B18" s="3" t="s">
        <v>143</v>
      </c>
      <c r="C18" s="4">
        <v>945789.2</v>
      </c>
      <c r="D18" s="4">
        <v>226433.5</v>
      </c>
      <c r="E18" s="3" t="s">
        <v>109</v>
      </c>
      <c r="F18" s="3" t="s">
        <v>123</v>
      </c>
      <c r="G18" s="3" t="s">
        <v>116</v>
      </c>
      <c r="H18" s="4">
        <v>1000000</v>
      </c>
      <c r="I18" s="4">
        <v>1000000</v>
      </c>
    </row>
    <row r="19" spans="1:9">
      <c r="A19" s="3" t="s">
        <v>38</v>
      </c>
      <c r="B19" s="3" t="s">
        <v>105</v>
      </c>
      <c r="C19" s="4">
        <v>28</v>
      </c>
      <c r="D19" s="4">
        <v>5291.4340000000002</v>
      </c>
      <c r="E19" s="3" t="s">
        <v>109</v>
      </c>
      <c r="F19" s="3" t="s">
        <v>110</v>
      </c>
      <c r="G19" s="3" t="s">
        <v>109</v>
      </c>
      <c r="H19" s="3" t="s">
        <v>111</v>
      </c>
      <c r="I19" s="4">
        <v>1000000</v>
      </c>
    </row>
    <row r="20" spans="1:9">
      <c r="A20" s="3" t="s">
        <v>40</v>
      </c>
      <c r="B20" s="3" t="s">
        <v>144</v>
      </c>
      <c r="C20" s="4">
        <v>438.15620000000001</v>
      </c>
      <c r="D20" s="4">
        <v>20927.62</v>
      </c>
      <c r="E20" s="3" t="s">
        <v>109</v>
      </c>
      <c r="F20" s="3" t="s">
        <v>110</v>
      </c>
      <c r="G20" s="3" t="s">
        <v>109</v>
      </c>
      <c r="H20" s="3" t="s">
        <v>111</v>
      </c>
      <c r="I20" s="4">
        <v>1000000</v>
      </c>
    </row>
    <row r="21" spans="1:9">
      <c r="A21" s="3" t="s">
        <v>41</v>
      </c>
      <c r="B21" s="3" t="s">
        <v>145</v>
      </c>
      <c r="C21" s="4">
        <v>126662600</v>
      </c>
      <c r="D21" s="4">
        <v>42634890</v>
      </c>
      <c r="E21" s="3" t="s">
        <v>146</v>
      </c>
      <c r="F21" s="3" t="s">
        <v>147</v>
      </c>
      <c r="G21" s="3" t="s">
        <v>148</v>
      </c>
      <c r="H21" s="4">
        <v>137000000</v>
      </c>
      <c r="I21" s="4">
        <v>429000000</v>
      </c>
    </row>
    <row r="22" spans="1:9">
      <c r="A22" s="3" t="s">
        <v>43</v>
      </c>
      <c r="B22" s="3" t="s">
        <v>149</v>
      </c>
      <c r="C22" s="4">
        <v>978241.4</v>
      </c>
      <c r="D22" s="4">
        <v>145894.6</v>
      </c>
      <c r="E22" s="3" t="s">
        <v>109</v>
      </c>
      <c r="F22" s="3" t="s">
        <v>123</v>
      </c>
      <c r="G22" s="3" t="s">
        <v>116</v>
      </c>
      <c r="H22" s="4">
        <v>1000000</v>
      </c>
      <c r="I22" s="4">
        <v>1000000</v>
      </c>
    </row>
    <row r="23" spans="1:9">
      <c r="A23" s="3" t="s">
        <v>44</v>
      </c>
      <c r="B23" s="3" t="s">
        <v>150</v>
      </c>
      <c r="C23" s="4">
        <v>13725030</v>
      </c>
      <c r="D23" s="4">
        <v>8995848000</v>
      </c>
      <c r="E23" s="3" t="s">
        <v>109</v>
      </c>
      <c r="F23" s="3" t="s">
        <v>123</v>
      </c>
      <c r="G23" s="3" t="s">
        <v>116</v>
      </c>
      <c r="H23" s="4">
        <v>1000000</v>
      </c>
      <c r="I23" s="4">
        <v>6357062000000</v>
      </c>
    </row>
    <row r="24" spans="1:9">
      <c r="A24" s="3" t="s">
        <v>47</v>
      </c>
      <c r="B24" s="3" t="s">
        <v>151</v>
      </c>
      <c r="C24" s="4">
        <v>2218646000</v>
      </c>
      <c r="D24" s="4">
        <v>1315710000</v>
      </c>
      <c r="E24" s="3" t="s">
        <v>152</v>
      </c>
      <c r="F24" s="3" t="s">
        <v>153</v>
      </c>
      <c r="G24" s="3" t="s">
        <v>154</v>
      </c>
      <c r="H24" s="4">
        <v>2668000000</v>
      </c>
      <c r="I24" s="4">
        <v>6143000000</v>
      </c>
    </row>
    <row r="25" spans="1:9">
      <c r="A25" s="3" t="s">
        <v>48</v>
      </c>
      <c r="B25" s="3" t="s">
        <v>155</v>
      </c>
      <c r="C25" s="4">
        <v>239128000000</v>
      </c>
      <c r="D25" s="4">
        <v>72048880000</v>
      </c>
      <c r="E25" s="3" t="s">
        <v>116</v>
      </c>
      <c r="F25" s="3" t="s">
        <v>156</v>
      </c>
      <c r="G25" s="3" t="s">
        <v>157</v>
      </c>
      <c r="H25" s="4">
        <v>304438000000</v>
      </c>
      <c r="I25" s="4">
        <v>345493000000</v>
      </c>
    </row>
    <row r="26" spans="1:9">
      <c r="A26" s="3" t="s">
        <v>49</v>
      </c>
      <c r="B26" s="3" t="s">
        <v>158</v>
      </c>
      <c r="C26" s="4">
        <v>3994074</v>
      </c>
      <c r="D26" s="4">
        <v>2071281</v>
      </c>
      <c r="E26" s="3" t="s">
        <v>116</v>
      </c>
      <c r="F26" s="3" t="s">
        <v>159</v>
      </c>
      <c r="G26" s="3" t="s">
        <v>160</v>
      </c>
      <c r="H26" s="4">
        <v>4000000</v>
      </c>
      <c r="I26" s="4">
        <v>88000000</v>
      </c>
    </row>
    <row r="27" spans="1:9">
      <c r="A27" s="3" t="s">
        <v>50</v>
      </c>
      <c r="B27" s="3" t="s">
        <v>158</v>
      </c>
      <c r="C27" s="4">
        <v>4529069</v>
      </c>
      <c r="D27" s="4">
        <v>1289635</v>
      </c>
      <c r="E27" s="3" t="s">
        <v>116</v>
      </c>
      <c r="F27" s="3" t="s">
        <v>161</v>
      </c>
      <c r="G27" s="3" t="s">
        <v>162</v>
      </c>
      <c r="H27" s="4">
        <v>5000000</v>
      </c>
      <c r="I27" s="4">
        <v>10000000</v>
      </c>
    </row>
    <row r="28" spans="1:9">
      <c r="A28" s="3" t="s">
        <v>51</v>
      </c>
      <c r="B28" s="3" t="s">
        <v>163</v>
      </c>
      <c r="C28" s="4">
        <v>2370987000</v>
      </c>
      <c r="D28" s="4">
        <v>842136700</v>
      </c>
      <c r="E28" s="3" t="s">
        <v>120</v>
      </c>
      <c r="F28" s="3" t="s">
        <v>164</v>
      </c>
      <c r="G28" s="3" t="s">
        <v>165</v>
      </c>
      <c r="H28" s="4">
        <v>2877000000</v>
      </c>
      <c r="I28" s="4">
        <v>4472000000</v>
      </c>
    </row>
    <row r="29" spans="1:9">
      <c r="A29" s="3" t="s">
        <v>53</v>
      </c>
      <c r="B29" s="3" t="s">
        <v>166</v>
      </c>
      <c r="C29" s="4">
        <v>514043300000</v>
      </c>
      <c r="D29" s="4">
        <v>370446800000</v>
      </c>
      <c r="E29" s="3" t="s">
        <v>167</v>
      </c>
      <c r="F29" s="3" t="s">
        <v>168</v>
      </c>
      <c r="G29" s="3" t="s">
        <v>169</v>
      </c>
      <c r="H29" s="4">
        <v>953869000000</v>
      </c>
      <c r="I29" s="4">
        <v>47687670000000</v>
      </c>
    </row>
    <row r="30" spans="1:9">
      <c r="A30" s="3" t="s">
        <v>55</v>
      </c>
      <c r="B30" s="3" t="s">
        <v>166</v>
      </c>
      <c r="C30" s="4">
        <v>378054600000</v>
      </c>
      <c r="D30" s="4">
        <v>338472200000</v>
      </c>
      <c r="E30" s="3" t="s">
        <v>170</v>
      </c>
      <c r="F30" s="3" t="s">
        <v>171</v>
      </c>
      <c r="G30" s="3" t="s">
        <v>172</v>
      </c>
      <c r="H30" s="4">
        <v>475981000000</v>
      </c>
      <c r="I30" s="4">
        <v>47687100000000</v>
      </c>
    </row>
    <row r="31" spans="1:9">
      <c r="A31" s="3" t="s">
        <v>56</v>
      </c>
      <c r="B31" s="3" t="s">
        <v>105</v>
      </c>
      <c r="C31" s="4">
        <v>77034</v>
      </c>
      <c r="D31" s="4">
        <v>266645.7</v>
      </c>
      <c r="E31" s="3" t="s">
        <v>109</v>
      </c>
      <c r="F31" s="3" t="s">
        <v>110</v>
      </c>
      <c r="G31" s="3" t="s">
        <v>109</v>
      </c>
      <c r="H31" s="3" t="s">
        <v>111</v>
      </c>
      <c r="I31" s="4">
        <v>1000000</v>
      </c>
    </row>
    <row r="32" spans="1:9">
      <c r="A32" s="3" t="s">
        <v>57</v>
      </c>
      <c r="B32" s="3" t="s">
        <v>173</v>
      </c>
      <c r="C32" s="4">
        <v>6129232000</v>
      </c>
      <c r="D32" s="4">
        <v>4964521000</v>
      </c>
      <c r="E32" s="3" t="s">
        <v>174</v>
      </c>
      <c r="F32" s="3" t="s">
        <v>175</v>
      </c>
      <c r="G32" s="3" t="s">
        <v>176</v>
      </c>
      <c r="H32" s="4">
        <v>8192000000</v>
      </c>
      <c r="I32" s="4">
        <v>393216000000</v>
      </c>
    </row>
    <row r="33" spans="1:9">
      <c r="A33" s="3" t="s">
        <v>59</v>
      </c>
      <c r="B33" s="3" t="s">
        <v>177</v>
      </c>
      <c r="C33" s="4">
        <v>16689840</v>
      </c>
      <c r="D33" s="4">
        <v>5932014</v>
      </c>
      <c r="E33" s="3" t="s">
        <v>178</v>
      </c>
      <c r="F33" s="3" t="s">
        <v>179</v>
      </c>
      <c r="G33" s="3" t="s">
        <v>180</v>
      </c>
      <c r="H33" s="4">
        <v>17200000</v>
      </c>
      <c r="I33" s="4">
        <v>142000000</v>
      </c>
    </row>
    <row r="34" spans="1:9">
      <c r="A34" s="3" t="s">
        <v>60</v>
      </c>
      <c r="B34" s="3" t="s">
        <v>181</v>
      </c>
      <c r="C34" s="4">
        <v>1548304000</v>
      </c>
      <c r="D34" s="4">
        <v>368565900</v>
      </c>
      <c r="E34" s="3" t="s">
        <v>182</v>
      </c>
      <c r="F34" s="3" t="s">
        <v>183</v>
      </c>
      <c r="G34" s="3" t="s">
        <v>184</v>
      </c>
      <c r="H34" s="4">
        <v>1920000000</v>
      </c>
      <c r="I34" s="4">
        <v>11520000000</v>
      </c>
    </row>
    <row r="35" spans="1:9">
      <c r="A35" s="3" t="s">
        <v>61</v>
      </c>
      <c r="B35" s="3" t="s">
        <v>181</v>
      </c>
      <c r="C35" s="4">
        <v>898239300</v>
      </c>
      <c r="D35" s="4">
        <v>214862500</v>
      </c>
      <c r="E35" s="3" t="s">
        <v>182</v>
      </c>
      <c r="F35" s="3" t="s">
        <v>185</v>
      </c>
      <c r="G35" s="3" t="s">
        <v>142</v>
      </c>
      <c r="H35" s="4">
        <v>1080000000</v>
      </c>
      <c r="I35" s="4">
        <v>4320000000</v>
      </c>
    </row>
    <row r="36" spans="1:9">
      <c r="A36" s="3" t="s">
        <v>64</v>
      </c>
      <c r="B36" s="3" t="s">
        <v>186</v>
      </c>
      <c r="C36" s="4">
        <v>1125600000000000</v>
      </c>
      <c r="D36" s="4">
        <v>1888768000000000</v>
      </c>
      <c r="E36" s="3" t="s">
        <v>109</v>
      </c>
      <c r="F36" s="3" t="s">
        <v>110</v>
      </c>
      <c r="G36" s="3" t="s">
        <v>109</v>
      </c>
      <c r="H36" s="4">
        <v>4294967000000000</v>
      </c>
      <c r="I36" s="4">
        <v>4294967000000000</v>
      </c>
    </row>
    <row r="37" spans="1:9">
      <c r="A37" s="3" t="s">
        <v>68</v>
      </c>
      <c r="B37" s="3" t="s">
        <v>105</v>
      </c>
      <c r="C37" s="4">
        <v>15841370000</v>
      </c>
      <c r="D37" s="4">
        <v>1959440000</v>
      </c>
      <c r="E37" s="3" t="s">
        <v>187</v>
      </c>
      <c r="F37" s="3" t="s">
        <v>138</v>
      </c>
      <c r="G37" s="3" t="s">
        <v>139</v>
      </c>
      <c r="H37" s="4">
        <v>17134000000</v>
      </c>
      <c r="I37" s="4">
        <v>18242000000</v>
      </c>
    </row>
    <row r="38" spans="1:9">
      <c r="A38" s="3" t="s">
        <v>69</v>
      </c>
      <c r="B38" s="3" t="s">
        <v>105</v>
      </c>
      <c r="C38" s="4">
        <v>967224800</v>
      </c>
      <c r="D38" s="4">
        <v>2920628000</v>
      </c>
      <c r="E38" s="3" t="s">
        <v>109</v>
      </c>
      <c r="F38" s="3" t="s">
        <v>188</v>
      </c>
      <c r="G38" s="3" t="s">
        <v>189</v>
      </c>
      <c r="H38" s="4">
        <v>547000000</v>
      </c>
      <c r="I38" s="4">
        <v>19069000000</v>
      </c>
    </row>
    <row r="39" spans="1:9">
      <c r="A39" s="3" t="s">
        <v>73</v>
      </c>
      <c r="B39" s="3" t="s">
        <v>190</v>
      </c>
      <c r="C39" s="4">
        <v>14605510</v>
      </c>
      <c r="D39" s="4">
        <v>10200950</v>
      </c>
      <c r="E39" s="3" t="s">
        <v>116</v>
      </c>
      <c r="F39" s="3" t="s">
        <v>191</v>
      </c>
      <c r="G39" s="3" t="s">
        <v>192</v>
      </c>
      <c r="H39" s="4">
        <v>20000000</v>
      </c>
      <c r="I39" s="4">
        <v>39000000</v>
      </c>
    </row>
    <row r="40" spans="1:9">
      <c r="A40" s="3" t="s">
        <v>74</v>
      </c>
      <c r="B40" s="3" t="s">
        <v>105</v>
      </c>
      <c r="C40" s="4">
        <v>60446310</v>
      </c>
      <c r="D40" s="4">
        <v>45000420</v>
      </c>
      <c r="E40" s="3" t="s">
        <v>116</v>
      </c>
      <c r="F40" s="3" t="s">
        <v>193</v>
      </c>
      <c r="G40" s="3" t="s">
        <v>194</v>
      </c>
      <c r="H40" s="4">
        <v>90000000</v>
      </c>
      <c r="I40" s="4">
        <v>162000000</v>
      </c>
    </row>
    <row r="41" spans="1:9">
      <c r="A41" s="3" t="s">
        <v>76</v>
      </c>
      <c r="B41" s="3" t="s">
        <v>105</v>
      </c>
      <c r="C41" s="4">
        <v>522</v>
      </c>
      <c r="D41" s="4">
        <v>22841.38</v>
      </c>
      <c r="E41" s="3" t="s">
        <v>109</v>
      </c>
      <c r="F41" s="3" t="s">
        <v>110</v>
      </c>
      <c r="G41" s="3" t="s">
        <v>109</v>
      </c>
      <c r="H41" s="3" t="s">
        <v>111</v>
      </c>
      <c r="I41" s="4">
        <v>1000000</v>
      </c>
    </row>
    <row r="42" spans="1:9">
      <c r="A42" s="3" t="s">
        <v>79</v>
      </c>
      <c r="B42" s="3" t="s">
        <v>195</v>
      </c>
      <c r="C42" s="4">
        <v>23.59186</v>
      </c>
      <c r="D42" s="4">
        <v>4857.1170000000002</v>
      </c>
      <c r="E42" s="3" t="s">
        <v>109</v>
      </c>
      <c r="F42" s="3" t="s">
        <v>110</v>
      </c>
      <c r="G42" s="3" t="s">
        <v>109</v>
      </c>
      <c r="H42" s="3" t="s">
        <v>111</v>
      </c>
      <c r="I42" s="4">
        <v>1000000</v>
      </c>
    </row>
    <row r="43" spans="1:9">
      <c r="A43" s="3" t="s">
        <v>80</v>
      </c>
      <c r="B43" s="3" t="s">
        <v>196</v>
      </c>
      <c r="C43" s="4">
        <v>14.254670000000001</v>
      </c>
      <c r="D43" s="4">
        <v>3775.5129999999999</v>
      </c>
      <c r="E43" s="3" t="s">
        <v>109</v>
      </c>
      <c r="F43" s="3" t="s">
        <v>110</v>
      </c>
      <c r="G43" s="3" t="s">
        <v>109</v>
      </c>
      <c r="H43" s="3" t="s">
        <v>111</v>
      </c>
      <c r="I43" s="4">
        <v>1000000</v>
      </c>
    </row>
    <row r="44" spans="1:9">
      <c r="A44" s="3" t="s">
        <v>82</v>
      </c>
      <c r="B44" s="3" t="s">
        <v>197</v>
      </c>
      <c r="C44" s="4">
        <v>258.38940000000002</v>
      </c>
      <c r="D44" s="4">
        <v>16072.46</v>
      </c>
      <c r="E44" s="3" t="s">
        <v>109</v>
      </c>
      <c r="F44" s="3" t="s">
        <v>110</v>
      </c>
      <c r="G44" s="3" t="s">
        <v>109</v>
      </c>
      <c r="H44" s="3" t="s">
        <v>111</v>
      </c>
      <c r="I44" s="4">
        <v>1000000</v>
      </c>
    </row>
    <row r="45" spans="1:9">
      <c r="A45" s="3" t="s">
        <v>83</v>
      </c>
      <c r="B45" s="3" t="s">
        <v>198</v>
      </c>
      <c r="C45" s="4">
        <v>402675900</v>
      </c>
      <c r="D45" s="4">
        <v>221527100</v>
      </c>
      <c r="E45" s="3" t="s">
        <v>199</v>
      </c>
      <c r="F45" s="3" t="s">
        <v>200</v>
      </c>
      <c r="G45" s="3" t="s">
        <v>201</v>
      </c>
      <c r="H45" s="4">
        <v>556000000</v>
      </c>
      <c r="I45" s="4">
        <v>1084000000</v>
      </c>
    </row>
    <row r="46" spans="1:9">
      <c r="A46" s="3" t="s">
        <v>84</v>
      </c>
      <c r="B46" s="3" t="s">
        <v>202</v>
      </c>
      <c r="C46" s="4">
        <v>33030990000</v>
      </c>
      <c r="D46" s="4">
        <v>21220160000</v>
      </c>
      <c r="E46" s="3" t="s">
        <v>203</v>
      </c>
      <c r="F46" s="3" t="s">
        <v>204</v>
      </c>
      <c r="G46" s="3" t="s">
        <v>205</v>
      </c>
      <c r="H46" s="4">
        <v>52436000000</v>
      </c>
      <c r="I46" s="4">
        <v>72091000000</v>
      </c>
    </row>
    <row r="47" spans="1:9">
      <c r="A47" s="3" t="s">
        <v>85</v>
      </c>
      <c r="B47" s="3" t="s">
        <v>105</v>
      </c>
      <c r="C47" s="4">
        <v>485438</v>
      </c>
      <c r="D47" s="4">
        <v>499788.4</v>
      </c>
      <c r="E47" s="3" t="s">
        <v>109</v>
      </c>
      <c r="F47" s="3" t="s">
        <v>110</v>
      </c>
      <c r="G47" s="3" t="s">
        <v>109</v>
      </c>
      <c r="H47" s="4">
        <v>1000000</v>
      </c>
      <c r="I47" s="4">
        <v>1000000</v>
      </c>
    </row>
    <row r="48" spans="1:9">
      <c r="A48" s="3" t="s">
        <v>86</v>
      </c>
      <c r="B48" s="3" t="s">
        <v>206</v>
      </c>
      <c r="C48" s="3" t="s">
        <v>111</v>
      </c>
      <c r="D48" s="3" t="s">
        <v>111</v>
      </c>
      <c r="E48" s="3" t="s">
        <v>109</v>
      </c>
      <c r="F48" s="3" t="s">
        <v>110</v>
      </c>
      <c r="G48" s="3" t="s">
        <v>109</v>
      </c>
      <c r="H48" s="3" t="s">
        <v>111</v>
      </c>
      <c r="I48" s="3" t="s">
        <v>111</v>
      </c>
    </row>
    <row r="49" spans="1:9">
      <c r="A49" s="3" t="s">
        <v>87</v>
      </c>
      <c r="B49" s="3" t="s">
        <v>207</v>
      </c>
      <c r="C49" s="4">
        <v>7066.7340000000004</v>
      </c>
      <c r="D49" s="4">
        <v>83766.399999999994</v>
      </c>
      <c r="E49" s="3" t="s">
        <v>109</v>
      </c>
      <c r="F49" s="3" t="s">
        <v>110</v>
      </c>
      <c r="G49" s="3" t="s">
        <v>109</v>
      </c>
      <c r="H49" s="3" t="s">
        <v>111</v>
      </c>
      <c r="I49" s="4">
        <v>1000000</v>
      </c>
    </row>
    <row r="50" spans="1:9">
      <c r="A50" s="3" t="s">
        <v>88</v>
      </c>
      <c r="B50" s="3" t="s">
        <v>105</v>
      </c>
      <c r="C50" s="4">
        <v>125434</v>
      </c>
      <c r="D50" s="4">
        <v>331210.7</v>
      </c>
      <c r="E50" s="3" t="s">
        <v>109</v>
      </c>
      <c r="F50" s="3" t="s">
        <v>110</v>
      </c>
      <c r="G50" s="3" t="s">
        <v>109</v>
      </c>
      <c r="H50" s="3" t="s">
        <v>111</v>
      </c>
      <c r="I50" s="4">
        <v>1000000</v>
      </c>
    </row>
    <row r="51" spans="1:9">
      <c r="A51" s="3" t="s">
        <v>89</v>
      </c>
      <c r="B51" s="3" t="s">
        <v>105</v>
      </c>
      <c r="C51" s="4">
        <v>37744</v>
      </c>
      <c r="D51" s="4">
        <v>190576.7</v>
      </c>
      <c r="E51" s="3" t="s">
        <v>109</v>
      </c>
      <c r="F51" s="3" t="s">
        <v>110</v>
      </c>
      <c r="G51" s="3" t="s">
        <v>109</v>
      </c>
      <c r="H51" s="3" t="s">
        <v>111</v>
      </c>
      <c r="I51" s="4">
        <v>1000000</v>
      </c>
    </row>
    <row r="52" spans="1:9">
      <c r="A52" s="3" t="s">
        <v>90</v>
      </c>
      <c r="B52" s="3" t="s">
        <v>208</v>
      </c>
      <c r="C52" s="4">
        <v>57244.54</v>
      </c>
      <c r="D52" s="4">
        <v>232309.5</v>
      </c>
      <c r="E52" s="3" t="s">
        <v>109</v>
      </c>
      <c r="F52" s="3" t="s">
        <v>110</v>
      </c>
      <c r="G52" s="3" t="s">
        <v>109</v>
      </c>
      <c r="H52" s="3" t="s">
        <v>111</v>
      </c>
      <c r="I52" s="4">
        <v>1000000</v>
      </c>
    </row>
    <row r="53" spans="1:9">
      <c r="A53" s="3" t="s">
        <v>91</v>
      </c>
      <c r="B53" s="3" t="s">
        <v>209</v>
      </c>
      <c r="C53" s="4">
        <v>284059.59999999998</v>
      </c>
      <c r="D53" s="4">
        <v>450965.8</v>
      </c>
      <c r="E53" s="3" t="s">
        <v>109</v>
      </c>
      <c r="F53" s="3" t="s">
        <v>110</v>
      </c>
      <c r="G53" s="3" t="s">
        <v>109</v>
      </c>
      <c r="H53" s="4">
        <v>1000000</v>
      </c>
      <c r="I53" s="4">
        <v>1000000</v>
      </c>
    </row>
    <row r="54" spans="1:9">
      <c r="A54" s="3" t="s">
        <v>92</v>
      </c>
      <c r="B54" s="3" t="s">
        <v>209</v>
      </c>
      <c r="C54" s="4">
        <v>7888577</v>
      </c>
      <c r="D54" s="4">
        <v>4551764</v>
      </c>
      <c r="E54" s="3" t="s">
        <v>116</v>
      </c>
      <c r="F54" s="3" t="s">
        <v>210</v>
      </c>
      <c r="G54" s="3" t="s">
        <v>203</v>
      </c>
      <c r="H54" s="4">
        <v>11000000</v>
      </c>
      <c r="I54" s="4">
        <v>15000000</v>
      </c>
    </row>
    <row r="55" spans="1:9">
      <c r="A55" s="3" t="s">
        <v>93</v>
      </c>
      <c r="B55" s="3" t="s">
        <v>105</v>
      </c>
      <c r="C55" s="4">
        <v>499906</v>
      </c>
      <c r="D55" s="4">
        <v>500000.5</v>
      </c>
      <c r="E55" s="3" t="s">
        <v>109</v>
      </c>
      <c r="F55" s="3" t="s">
        <v>110</v>
      </c>
      <c r="G55" s="3" t="s">
        <v>109</v>
      </c>
      <c r="H55" s="4">
        <v>1000000</v>
      </c>
      <c r="I55" s="4">
        <v>1000000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459D5-AB12-FD47-8576-BFB8DC08FAD4}">
  <dimension ref="A1:E31"/>
  <sheetViews>
    <sheetView workbookViewId="0">
      <selection activeCell="A34" sqref="A34"/>
    </sheetView>
  </sheetViews>
  <sheetFormatPr baseColWidth="10" defaultRowHeight="15.75"/>
  <cols>
    <col min="1" max="1" width="39.625" bestFit="1" customWidth="1"/>
    <col min="3" max="3" width="8.125" bestFit="1" customWidth="1"/>
  </cols>
  <sheetData>
    <row r="1" spans="1:5">
      <c r="B1" s="1" t="s">
        <v>99</v>
      </c>
      <c r="C1" s="1" t="s">
        <v>312</v>
      </c>
      <c r="D1" s="1" t="s">
        <v>313</v>
      </c>
      <c r="E1" s="1" t="s">
        <v>314</v>
      </c>
    </row>
    <row r="2" spans="1:5">
      <c r="A2" s="3" t="s">
        <v>11</v>
      </c>
      <c r="B2" s="3">
        <v>500000</v>
      </c>
      <c r="C2" s="3">
        <v>500000</v>
      </c>
      <c r="D2" s="3" t="s">
        <v>315</v>
      </c>
      <c r="E2" s="3">
        <v>1</v>
      </c>
    </row>
    <row r="3" spans="1:5">
      <c r="A3" s="3" t="s">
        <v>12</v>
      </c>
      <c r="B3" s="3">
        <v>500000</v>
      </c>
      <c r="C3" s="3">
        <v>3</v>
      </c>
      <c r="D3" s="3" t="s">
        <v>316</v>
      </c>
      <c r="E3" s="3">
        <v>494604</v>
      </c>
    </row>
    <row r="4" spans="1:5">
      <c r="A4" s="3" t="s">
        <v>13</v>
      </c>
      <c r="B4" s="3">
        <v>500000</v>
      </c>
      <c r="C4" s="3">
        <v>53</v>
      </c>
      <c r="D4" s="3" t="s">
        <v>317</v>
      </c>
      <c r="E4" s="3">
        <v>216491</v>
      </c>
    </row>
    <row r="5" spans="1:5">
      <c r="A5" s="3" t="s">
        <v>14</v>
      </c>
      <c r="B5" s="3">
        <v>500000</v>
      </c>
      <c r="C5" s="3">
        <v>95</v>
      </c>
      <c r="D5" s="3" t="s">
        <v>318</v>
      </c>
      <c r="E5" s="3">
        <v>288809</v>
      </c>
    </row>
    <row r="6" spans="1:5">
      <c r="A6" s="3" t="s">
        <v>15</v>
      </c>
      <c r="B6" s="3">
        <v>500000</v>
      </c>
      <c r="C6" s="3">
        <v>6455</v>
      </c>
      <c r="D6" s="3" t="s">
        <v>319</v>
      </c>
      <c r="E6" s="3">
        <v>5771</v>
      </c>
    </row>
    <row r="7" spans="1:5">
      <c r="A7" s="3" t="s">
        <v>29</v>
      </c>
      <c r="B7" s="3">
        <v>500000</v>
      </c>
      <c r="C7" s="3">
        <v>4</v>
      </c>
      <c r="D7" s="3" t="s">
        <v>320</v>
      </c>
      <c r="E7" s="3">
        <v>483048</v>
      </c>
    </row>
    <row r="8" spans="1:5">
      <c r="A8" s="3" t="s">
        <v>30</v>
      </c>
      <c r="B8" s="3">
        <v>500000</v>
      </c>
      <c r="C8" s="3">
        <v>3</v>
      </c>
      <c r="D8" s="3" t="s">
        <v>321</v>
      </c>
      <c r="E8" s="3">
        <v>454423</v>
      </c>
    </row>
    <row r="9" spans="1:5">
      <c r="A9" s="3" t="s">
        <v>31</v>
      </c>
      <c r="B9" s="3">
        <v>500000</v>
      </c>
      <c r="C9" s="3">
        <v>21</v>
      </c>
      <c r="D9" s="3" t="s">
        <v>322</v>
      </c>
      <c r="E9" s="3">
        <v>483830</v>
      </c>
    </row>
    <row r="10" spans="1:5">
      <c r="A10" s="3" t="s">
        <v>34</v>
      </c>
      <c r="B10" s="3">
        <v>500000</v>
      </c>
      <c r="C10" s="3">
        <v>9</v>
      </c>
      <c r="D10" s="3" t="s">
        <v>323</v>
      </c>
      <c r="E10" s="3">
        <v>220779</v>
      </c>
    </row>
    <row r="11" spans="1:5">
      <c r="A11" s="3" t="s">
        <v>35</v>
      </c>
      <c r="B11" s="3">
        <v>499999</v>
      </c>
      <c r="C11" s="3">
        <v>453</v>
      </c>
      <c r="D11" s="3" t="s">
        <v>324</v>
      </c>
      <c r="E11" s="3">
        <v>206436</v>
      </c>
    </row>
    <row r="12" spans="1:5">
      <c r="A12" s="3" t="s">
        <v>36</v>
      </c>
      <c r="B12" s="3">
        <v>500000</v>
      </c>
      <c r="C12" s="3">
        <v>8</v>
      </c>
      <c r="D12" s="3" t="s">
        <v>325</v>
      </c>
      <c r="E12" s="3">
        <v>308567</v>
      </c>
    </row>
    <row r="13" spans="1:5">
      <c r="A13" s="3" t="s">
        <v>39</v>
      </c>
      <c r="B13" s="3">
        <v>126</v>
      </c>
      <c r="C13" s="3">
        <v>1</v>
      </c>
      <c r="D13" s="3" t="s">
        <v>326</v>
      </c>
      <c r="E13" s="3">
        <v>126</v>
      </c>
    </row>
    <row r="14" spans="1:5">
      <c r="A14" s="3" t="s">
        <v>42</v>
      </c>
      <c r="B14" s="3">
        <v>321404</v>
      </c>
      <c r="C14" s="3">
        <v>12</v>
      </c>
      <c r="D14" s="3" t="s">
        <v>327</v>
      </c>
      <c r="E14" s="3">
        <v>241594</v>
      </c>
    </row>
    <row r="15" spans="1:5">
      <c r="A15" s="3" t="s">
        <v>45</v>
      </c>
      <c r="B15" s="3">
        <v>500000</v>
      </c>
      <c r="C15" s="3">
        <v>12</v>
      </c>
      <c r="D15" s="3" t="s">
        <v>328</v>
      </c>
      <c r="E15" s="3">
        <v>320948</v>
      </c>
    </row>
    <row r="16" spans="1:5">
      <c r="A16" s="3" t="s">
        <v>46</v>
      </c>
      <c r="B16" s="3">
        <v>500000</v>
      </c>
      <c r="C16" s="3">
        <v>3</v>
      </c>
      <c r="D16" s="3" t="s">
        <v>329</v>
      </c>
      <c r="E16" s="3">
        <v>499183</v>
      </c>
    </row>
    <row r="17" spans="1:5">
      <c r="A17" s="3" t="s">
        <v>52</v>
      </c>
      <c r="B17" s="3">
        <v>2082</v>
      </c>
      <c r="C17" s="3">
        <v>3</v>
      </c>
      <c r="D17" s="3" t="s">
        <v>330</v>
      </c>
      <c r="E17" s="3">
        <v>1196</v>
      </c>
    </row>
    <row r="18" spans="1:5">
      <c r="A18" s="3" t="s">
        <v>54</v>
      </c>
      <c r="B18" s="3">
        <v>499291</v>
      </c>
      <c r="C18" s="3">
        <v>4</v>
      </c>
      <c r="D18" s="3" t="s">
        <v>331</v>
      </c>
      <c r="E18" s="3">
        <v>325429</v>
      </c>
    </row>
    <row r="19" spans="1:5">
      <c r="A19" s="3" t="s">
        <v>58</v>
      </c>
      <c r="B19" s="3">
        <v>499963</v>
      </c>
      <c r="C19" s="3">
        <v>34</v>
      </c>
      <c r="D19" s="3" t="s">
        <v>328</v>
      </c>
      <c r="E19" s="3">
        <v>294232</v>
      </c>
    </row>
    <row r="20" spans="1:5">
      <c r="A20" s="3" t="s">
        <v>62</v>
      </c>
      <c r="B20" s="3">
        <v>499998</v>
      </c>
      <c r="C20" s="3">
        <v>9</v>
      </c>
      <c r="D20" s="3" t="s">
        <v>332</v>
      </c>
      <c r="E20" s="3">
        <v>346378</v>
      </c>
    </row>
    <row r="21" spans="1:5">
      <c r="A21" s="3" t="s">
        <v>63</v>
      </c>
      <c r="B21" s="3">
        <v>144397</v>
      </c>
      <c r="C21" s="3">
        <v>28</v>
      </c>
      <c r="D21" s="3" t="s">
        <v>333</v>
      </c>
      <c r="E21" s="3">
        <v>113500</v>
      </c>
    </row>
    <row r="22" spans="1:5">
      <c r="A22" s="3" t="s">
        <v>65</v>
      </c>
      <c r="B22" s="3">
        <v>500000</v>
      </c>
      <c r="C22" s="3">
        <v>305</v>
      </c>
      <c r="D22" s="3" t="s">
        <v>334</v>
      </c>
      <c r="E22" s="3">
        <v>79975</v>
      </c>
    </row>
    <row r="23" spans="1:5">
      <c r="A23" s="3" t="s">
        <v>66</v>
      </c>
      <c r="B23" s="3">
        <v>500000</v>
      </c>
      <c r="C23" s="3">
        <v>3</v>
      </c>
      <c r="D23" s="3" t="s">
        <v>335</v>
      </c>
      <c r="E23" s="3">
        <v>454435</v>
      </c>
    </row>
    <row r="24" spans="1:5">
      <c r="A24" s="3" t="s">
        <v>67</v>
      </c>
      <c r="B24" s="3">
        <v>500000</v>
      </c>
      <c r="C24" s="3">
        <v>15</v>
      </c>
      <c r="D24" s="3" t="s">
        <v>336</v>
      </c>
      <c r="E24" s="3">
        <v>226001</v>
      </c>
    </row>
    <row r="25" spans="1:5">
      <c r="A25" s="3" t="s">
        <v>70</v>
      </c>
      <c r="B25" s="3">
        <v>500000</v>
      </c>
      <c r="C25" s="3">
        <v>22</v>
      </c>
      <c r="D25" s="3" t="s">
        <v>337</v>
      </c>
      <c r="E25" s="3">
        <v>194469</v>
      </c>
    </row>
    <row r="26" spans="1:5">
      <c r="A26" s="3" t="s">
        <v>71</v>
      </c>
      <c r="B26" s="3">
        <v>500000</v>
      </c>
      <c r="C26" s="3">
        <v>21</v>
      </c>
      <c r="D26" s="3" t="s">
        <v>338</v>
      </c>
      <c r="E26" s="3">
        <v>194464</v>
      </c>
    </row>
    <row r="27" spans="1:5">
      <c r="A27" s="3" t="s">
        <v>72</v>
      </c>
      <c r="B27" s="3">
        <v>500000</v>
      </c>
      <c r="C27" s="3">
        <v>9</v>
      </c>
      <c r="D27" s="3" t="s">
        <v>339</v>
      </c>
      <c r="E27" s="3">
        <v>146780</v>
      </c>
    </row>
    <row r="28" spans="1:5">
      <c r="A28" s="3" t="s">
        <v>75</v>
      </c>
      <c r="B28" s="3">
        <v>500000</v>
      </c>
      <c r="C28" s="3">
        <v>6</v>
      </c>
      <c r="D28" s="3" t="s">
        <v>340</v>
      </c>
      <c r="E28" s="3">
        <v>222482</v>
      </c>
    </row>
    <row r="29" spans="1:5">
      <c r="A29" s="3" t="s">
        <v>77</v>
      </c>
      <c r="B29" s="3">
        <v>500000</v>
      </c>
      <c r="C29" s="3">
        <v>4</v>
      </c>
      <c r="D29" s="3" t="s">
        <v>341</v>
      </c>
      <c r="E29" s="3">
        <v>441402</v>
      </c>
    </row>
    <row r="30" spans="1:5">
      <c r="A30" s="3" t="s">
        <v>78</v>
      </c>
      <c r="B30" s="3">
        <v>500000</v>
      </c>
      <c r="C30" s="3">
        <v>6</v>
      </c>
      <c r="D30" s="3" t="s">
        <v>342</v>
      </c>
      <c r="E30" s="3">
        <v>264932</v>
      </c>
    </row>
    <row r="31" spans="1:5">
      <c r="A31" s="3" t="s">
        <v>81</v>
      </c>
      <c r="B31" s="3">
        <v>500000</v>
      </c>
      <c r="C31" s="3">
        <v>8</v>
      </c>
      <c r="D31" s="3" t="s">
        <v>342</v>
      </c>
      <c r="E31" s="3">
        <v>468299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INFO</vt:lpstr>
      <vt:lpstr>Hoja1</vt:lpstr>
      <vt:lpstr>Checklist</vt:lpstr>
      <vt:lpstr>STATS</vt:lpstr>
      <vt:lpstr>OBJECT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Orlan D. O.</dc:creator>
  <cp:lastModifiedBy>Celia Vincent</cp:lastModifiedBy>
  <dcterms:created xsi:type="dcterms:W3CDTF">2024-05-25T11:06:29Z</dcterms:created>
  <dcterms:modified xsi:type="dcterms:W3CDTF">2024-06-10T17:08:28Z</dcterms:modified>
</cp:coreProperties>
</file>