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LL\Desktop\INFORMES PERICIALES\TRIBUTARIO\CRUZ SANTAMARIA JOSÉ LUIS REINALDO\"/>
    </mc:Choice>
  </mc:AlternateContent>
  <xr:revisionPtr revIDLastSave="0" documentId="13_ncr:1_{EE518653-0F3E-47F0-91AA-1AF4FB0547C3}" xr6:coauthVersionLast="46" xr6:coauthVersionMax="46" xr10:uidLastSave="{00000000-0000-0000-0000-000000000000}"/>
  <bookViews>
    <workbookView xWindow="-108" yWindow="-108" windowWidth="23256" windowHeight="12576" firstSheet="11" activeTab="12" xr2:uid="{00000000-000D-0000-FFFF-FFFF00000000}"/>
  </bookViews>
  <sheets>
    <sheet name="Requerimiento contribuyente" sheetId="1" r:id="rId1"/>
    <sheet name="Requerimiento terceros" sheetId="2" r:id="rId2"/>
    <sheet name="Formulario 102 año 2017" sheetId="3" r:id="rId3"/>
    <sheet name="ingresos" sheetId="4" r:id="rId4"/>
    <sheet name="diferencias información" sheetId="5" r:id="rId5"/>
    <sheet name="ventas casas " sheetId="6" r:id="rId6"/>
    <sheet name="BI construcción" sheetId="7" r:id="rId7"/>
    <sheet name="BI profesionales" sheetId="8" r:id="rId8"/>
    <sheet name="BI alquiler" sheetId="9" r:id="rId9"/>
    <sheet name="BI dependencia" sheetId="10" r:id="rId10"/>
    <sheet name="Consolidaciòn bases" sheetId="11" r:id="rId11"/>
    <sheet name="Liquidaciòn IR" sheetId="12" r:id="rId12"/>
    <sheet name="Mapeo" sheetId="13" r:id="rId13"/>
    <sheet name="Cuentas por cobrar clientes" sheetId="14" r:id="rId14"/>
    <sheet name="Cuentas por cobrar relacionadas" sheetId="15" r:id="rId15"/>
    <sheet name="ESF y ERI" sheetId="16" r:id="rId16"/>
    <sheet name="Liquidacion IR" sheetId="17" r:id="rId17"/>
    <sheet name="Hoja9" sheetId="27" r:id="rId18"/>
    <sheet name="Hoja6" sheetId="24" r:id="rId19"/>
    <sheet name="Hoja7" sheetId="25" r:id="rId20"/>
    <sheet name="Hoja8" sheetId="26" r:id="rId21"/>
    <sheet name="Hoja5" sheetId="23" r:id="rId22"/>
    <sheet name="Costo de ventas" sheetId="18" r:id="rId23"/>
    <sheet name="Materiales" sheetId="19" r:id="rId24"/>
    <sheet name="Mano de obra" sheetId="20" r:id="rId25"/>
    <sheet name="cif" sheetId="21" r:id="rId26"/>
    <sheet name="REsumen" sheetId="22" r:id="rId27"/>
    <sheet name="Hoja10" sheetId="28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8" l="1"/>
  <c r="D13" i="28" s="1"/>
  <c r="E13" i="28" s="1"/>
  <c r="E14" i="28"/>
  <c r="C13" i="28"/>
  <c r="E12" i="28"/>
  <c r="D12" i="28"/>
  <c r="C12" i="28"/>
  <c r="E11" i="28"/>
  <c r="E10" i="28"/>
  <c r="E9" i="28"/>
  <c r="E8" i="28"/>
  <c r="E7" i="28"/>
  <c r="E6" i="28"/>
  <c r="C6" i="28"/>
  <c r="E5" i="28"/>
  <c r="E4" i="28"/>
  <c r="E3" i="28"/>
  <c r="E2" i="28"/>
  <c r="G22" i="17"/>
  <c r="G21" i="17"/>
  <c r="D21" i="17"/>
  <c r="D12" i="17"/>
  <c r="D6" i="17"/>
  <c r="B30" i="16"/>
  <c r="B35" i="16" s="1"/>
  <c r="B21" i="16"/>
  <c r="B22" i="16" s="1"/>
  <c r="B13" i="16"/>
  <c r="B14" i="16" s="1"/>
  <c r="B24" i="16" s="1"/>
  <c r="B10" i="16"/>
  <c r="G15" i="13"/>
  <c r="H15" i="13" s="1"/>
  <c r="F88" i="1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6" i="22"/>
  <c r="B25" i="16" l="1"/>
  <c r="D11" i="22"/>
  <c r="D76" i="21"/>
  <c r="E29" i="20"/>
  <c r="F183" i="13" l="1"/>
  <c r="H7" i="18" l="1"/>
  <c r="H6" i="18"/>
  <c r="F7" i="18"/>
  <c r="F8" i="18" s="1"/>
  <c r="G7" i="18"/>
  <c r="G8" i="18" s="1"/>
  <c r="E7" i="18"/>
  <c r="E8" i="18" s="1"/>
  <c r="H8" i="18" s="1"/>
  <c r="K2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3" i="6"/>
  <c r="C13" i="17"/>
  <c r="C12" i="17"/>
  <c r="C6" i="17"/>
  <c r="E5" i="17"/>
  <c r="E14" i="17"/>
  <c r="E11" i="17"/>
  <c r="E10" i="17"/>
  <c r="E9" i="17"/>
  <c r="E8" i="17"/>
  <c r="E7" i="17"/>
  <c r="E4" i="17"/>
  <c r="E3" i="17"/>
  <c r="E2" i="17"/>
  <c r="H201" i="13"/>
  <c r="G203" i="13"/>
  <c r="H202" i="13"/>
  <c r="G184" i="13"/>
  <c r="C183" i="13"/>
  <c r="C205" i="13" s="1"/>
  <c r="G139" i="13"/>
  <c r="M2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4" i="6"/>
  <c r="F134" i="13"/>
  <c r="F135" i="13" s="1"/>
  <c r="G126" i="13"/>
  <c r="H126" i="13" s="1"/>
  <c r="G125" i="13"/>
  <c r="H125" i="13" s="1"/>
  <c r="G124" i="13"/>
  <c r="H124" i="13" s="1"/>
  <c r="G102" i="13"/>
  <c r="H102" i="13" s="1"/>
  <c r="F98" i="13"/>
  <c r="G90" i="13"/>
  <c r="H90" i="13" s="1"/>
  <c r="H16" i="13"/>
  <c r="B5" i="15"/>
  <c r="C10" i="14"/>
  <c r="G11" i="13"/>
  <c r="H11" i="13" s="1"/>
  <c r="G14" i="13"/>
  <c r="H14" i="13" s="1"/>
  <c r="G7" i="13"/>
  <c r="H7" i="13" s="1"/>
  <c r="H184" i="13" l="1"/>
  <c r="H203" i="13"/>
  <c r="H139" i="13"/>
  <c r="D13" i="17"/>
  <c r="E13" i="17" s="1"/>
  <c r="E6" i="17"/>
  <c r="E12" i="17"/>
  <c r="F99" i="13"/>
  <c r="F137" i="13" s="1"/>
  <c r="F138" i="13" s="1"/>
  <c r="G134" i="13"/>
  <c r="G98" i="13"/>
  <c r="G88" i="13"/>
  <c r="F205" i="13" l="1"/>
  <c r="G161" i="13"/>
  <c r="G99" i="13"/>
  <c r="G135" i="13"/>
  <c r="C134" i="13"/>
  <c r="C135" i="13" s="1"/>
  <c r="C98" i="13"/>
  <c r="H98" i="13" s="1"/>
  <c r="C88" i="13"/>
  <c r="H88" i="13" s="1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F10" i="11"/>
  <c r="D7" i="7"/>
  <c r="C29" i="5"/>
  <c r="H14" i="5"/>
  <c r="G14" i="5"/>
  <c r="F14" i="5"/>
  <c r="E14" i="5"/>
  <c r="D14" i="5"/>
  <c r="C14" i="5"/>
  <c r="F4" i="4"/>
  <c r="O14" i="3"/>
  <c r="O11" i="3"/>
  <c r="O9" i="3"/>
  <c r="O6" i="3"/>
  <c r="O4" i="3"/>
  <c r="J16" i="3"/>
  <c r="I16" i="3"/>
  <c r="H5" i="3"/>
  <c r="C22" i="3"/>
  <c r="C13" i="3"/>
  <c r="C9" i="3"/>
  <c r="H161" i="13" l="1"/>
  <c r="G183" i="13"/>
  <c r="G137" i="13"/>
  <c r="G138" i="13" s="1"/>
  <c r="H134" i="13"/>
  <c r="H135" i="13"/>
  <c r="C99" i="13"/>
  <c r="C14" i="3"/>
  <c r="H183" i="13" l="1"/>
  <c r="G205" i="13"/>
  <c r="H205" i="13" s="1"/>
  <c r="C137" i="13"/>
  <c r="H99" i="13"/>
  <c r="C23" i="3"/>
  <c r="C138" i="13" l="1"/>
  <c r="H138" i="13" s="1"/>
  <c r="H137" i="13"/>
</calcChain>
</file>

<file path=xl/sharedStrings.xml><?xml version="1.0" encoding="utf-8"?>
<sst xmlns="http://schemas.openxmlformats.org/spreadsheetml/2006/main" count="1217" uniqueCount="745">
  <si>
    <t>Descripción</t>
  </si>
  <si>
    <t>No. de Documento</t>
  </si>
  <si>
    <t>Fecha de Suscripción del Acta</t>
  </si>
  <si>
    <t>No. Acta de entrega de Información</t>
  </si>
  <si>
    <t>Fecha de ingreso de Trámite</t>
  </si>
  <si>
    <t>N° de Trámite</t>
  </si>
  <si>
    <t>Diligencia de Inspección</t>
  </si>
  <si>
    <t>Oficio de contestación de ampliación de plazo</t>
  </si>
  <si>
    <t>Fecha de Emisión</t>
  </si>
  <si>
    <t>Fecha de Notificación</t>
  </si>
  <si>
    <t>No. Acta de Conclusión Diligencia de Inspección</t>
  </si>
  <si>
    <t>DZ3-APNODIC20-3</t>
  </si>
  <si>
    <t>DZ3- APNADIC20-3</t>
  </si>
  <si>
    <t>DZ3-APNOAPC20-1</t>
  </si>
  <si>
    <t>118012020005583</t>
  </si>
  <si>
    <t>118012020009600</t>
  </si>
  <si>
    <t>Requerimiento de Información</t>
  </si>
  <si>
    <t>DZ3-APNORIC20-4</t>
  </si>
  <si>
    <t>DZ3-APNAEIC20-00000001-T</t>
  </si>
  <si>
    <t>Oficio notificación de Acta entrega de información</t>
  </si>
  <si>
    <t>DZ3-APNONAC20-00000001-T</t>
  </si>
  <si>
    <t xml:space="preserve">Oficio de contestación de ampliación de plazo </t>
  </si>
  <si>
    <t>DZ3-APNOAPC20-00000001 - T</t>
  </si>
  <si>
    <t>DZ3-APNORIC20-
00000007</t>
  </si>
  <si>
    <t>DZ3-
APNAEIC20-
00000013</t>
  </si>
  <si>
    <t>118012020025432</t>
  </si>
  <si>
    <t>DZ3-APNOAPC20-
00000004</t>
  </si>
  <si>
    <t xml:space="preserve">
13/07/2020</t>
  </si>
  <si>
    <t>DZ3-
APNAEIC20-
00000014</t>
  </si>
  <si>
    <t xml:space="preserve">
20/07/2020</t>
  </si>
  <si>
    <t xml:space="preserve">
118012020026718</t>
  </si>
  <si>
    <t xml:space="preserve">
Diligencia de Inspección</t>
  </si>
  <si>
    <t>DZ3-APNODIC20-
00000005</t>
  </si>
  <si>
    <t>DZ3-
APNADIC20-
00000005</t>
  </si>
  <si>
    <t xml:space="preserve">
21/08/2020</t>
  </si>
  <si>
    <t>DZ3-
APNAEIC20-
00000018</t>
  </si>
  <si>
    <t xml:space="preserve">
27/08/2020</t>
  </si>
  <si>
    <t xml:space="preserve">
118012020029717</t>
  </si>
  <si>
    <t>Oficio de contestación de
ampliación de plazo</t>
  </si>
  <si>
    <t>DZ3-APNOAPC20-
00000006</t>
  </si>
  <si>
    <t>118012020027859</t>
  </si>
  <si>
    <t>Requerimiento de
Información</t>
  </si>
  <si>
    <t>DZ3-APNORIC20-
00000014</t>
  </si>
  <si>
    <t xml:space="preserve">
DZ3- APNAEIC20-
00000023</t>
  </si>
  <si>
    <t>118012020032843</t>
  </si>
  <si>
    <t>DZ3-APNOAPC20-
00000007</t>
  </si>
  <si>
    <t>118012020033586</t>
  </si>
  <si>
    <t>Oficio de cambio de
forma de determinación</t>
  </si>
  <si>
    <t>DZ3-APNOFDC20-
00000001</t>
  </si>
  <si>
    <t>Oficio de comparecencia
a la Lectura del  Acta
Borrador</t>
  </si>
  <si>
    <t>DZ3-APNOLAC20-
00000001</t>
  </si>
  <si>
    <t xml:space="preserve">
16/11/2020</t>
  </si>
  <si>
    <t>Acta Borrador de
Determinación</t>
  </si>
  <si>
    <t>DZ3-APNADBC20-
00000001</t>
  </si>
  <si>
    <t xml:space="preserve">
18/11/2020</t>
  </si>
  <si>
    <t>DZ3-
APNARBC20-
00000001</t>
  </si>
  <si>
    <t xml:space="preserve">
Oficio General</t>
  </si>
  <si>
    <t>DZ3-APNOGEC20-
00000001</t>
  </si>
  <si>
    <t xml:space="preserve">
30/11/2020</t>
  </si>
  <si>
    <t>DZ3-
APNACOC20-
00000002</t>
  </si>
  <si>
    <t>118012020038079</t>
  </si>
  <si>
    <t>Oficio notificación de
Acta entrega de información</t>
  </si>
  <si>
    <t>DZ3-APNONAC20-
00000008</t>
  </si>
  <si>
    <t xml:space="preserve">
17/12/2020</t>
  </si>
  <si>
    <t>DZ3-
APNAEIC20-
00000027</t>
  </si>
  <si>
    <t>118012020040273</t>
  </si>
  <si>
    <t xml:space="preserve">
9/07/2020</t>
  </si>
  <si>
    <t xml:space="preserve">
3/08/2020</t>
  </si>
  <si>
    <t>No. Trámite de contestación / No. Acta de Conclusión Diligencia de Inspección</t>
  </si>
  <si>
    <t>Fecha de ingreso de Trámite / Fecha de Suscripción del Acta</t>
  </si>
  <si>
    <t>Requerimiento de información</t>
  </si>
  <si>
    <t>DZ3-APNORIC20-000026-M</t>
  </si>
  <si>
    <t>118012020028683</t>
  </si>
  <si>
    <t>DZ3-APNORIC20-000027-M</t>
  </si>
  <si>
    <t>18012020028124</t>
  </si>
  <si>
    <t>DZ3-APNORIC20-000028-M</t>
  </si>
  <si>
    <t>118012020028604</t>
  </si>
  <si>
    <t>DZ3-APNORIC20-000029-M</t>
  </si>
  <si>
    <t>118012020028684</t>
  </si>
  <si>
    <t>DZ3-APNORIC20-000030-M</t>
  </si>
  <si>
    <t>118012020028373</t>
  </si>
  <si>
    <t>DZ3-APNORIC20-000031-M</t>
  </si>
  <si>
    <t>118012020028665</t>
  </si>
  <si>
    <t>DZ3-APNORIC20-000032-M</t>
  </si>
  <si>
    <t>DZ3-APNORIC20-000033-M</t>
  </si>
  <si>
    <t>DZ3-APNORIC20-000034-M</t>
  </si>
  <si>
    <t>DZ3-APNORIC20-000035-M</t>
  </si>
  <si>
    <t>DZ3-APNORIC20-000064-M</t>
  </si>
  <si>
    <t>DZ3-APNORIC20-000065-M</t>
  </si>
  <si>
    <t>DZ3-APNORIC20-000066-M</t>
  </si>
  <si>
    <t>No Ubicado</t>
  </si>
  <si>
    <t>DZ3-APNORIC20-000067-M</t>
  </si>
  <si>
    <t>DZ3-APNORIC20-000068-M</t>
  </si>
  <si>
    <t>DZ3-APNORIC20-000069-M</t>
  </si>
  <si>
    <t>DZ3-APNORIC20-000070-M</t>
  </si>
  <si>
    <t>DZ3-APNORIC20-000071-M</t>
  </si>
  <si>
    <t>DZ3-APNORIC20-000072-M</t>
  </si>
  <si>
    <t>DZ3-APNORIC20-000073-M</t>
  </si>
  <si>
    <t>DZ3-APNORIC20-000074-M</t>
  </si>
  <si>
    <t>DZ3-APNORIC20-000083-M</t>
  </si>
  <si>
    <t>DZ3-APNORIC20-000084-M</t>
  </si>
  <si>
    <t>DZ3-ASOORIC20-000096-M</t>
  </si>
  <si>
    <t>DZ3-AGFODIC20-000008-M</t>
  </si>
  <si>
    <t>DZ3-ASOODIC20-000010-M</t>
  </si>
  <si>
    <t>DZ3-ASOADIC20-000010-M</t>
  </si>
  <si>
    <t>118012020028504</t>
  </si>
  <si>
    <t>118012020030486</t>
  </si>
  <si>
    <t>118012020028710</t>
  </si>
  <si>
    <t>118012020031256</t>
  </si>
  <si>
    <t>118012020028345</t>
  </si>
  <si>
    <t>118012020028557</t>
  </si>
  <si>
    <t>118012020028480</t>
  </si>
  <si>
    <t>118012020032091</t>
  </si>
  <si>
    <t>118012020029052</t>
  </si>
  <si>
    <t>118012020028477</t>
  </si>
  <si>
    <t>118012020028587</t>
  </si>
  <si>
    <t>118012020028361</t>
  </si>
  <si>
    <t>118012020031963</t>
  </si>
  <si>
    <t>118012020028328</t>
  </si>
  <si>
    <t>118012020032858</t>
  </si>
  <si>
    <t>118012020032406</t>
  </si>
  <si>
    <t>118012020034139</t>
  </si>
  <si>
    <t>Efectivo y equivalentes al efectivo</t>
  </si>
  <si>
    <t>Inventario de obras en construcción</t>
  </si>
  <si>
    <t>Inventario de obras terminadas</t>
  </si>
  <si>
    <t>Total activos corrientes</t>
  </si>
  <si>
    <t>Maquinaria, equipo, instalaciones y adecuaciones</t>
  </si>
  <si>
    <t>Vehículos, equipo de transporte y caminero móvil</t>
  </si>
  <si>
    <t>(-) depreciación acumulada propiedades, planta y equipo</t>
  </si>
  <si>
    <t>Total activos no corrientes</t>
  </si>
  <si>
    <t>Total del activo</t>
  </si>
  <si>
    <t>Impuesto a la renta por pagar del ejercicio</t>
  </si>
  <si>
    <t>Participación trabajadores por pagar del ejercicio</t>
  </si>
  <si>
    <t>Obligaciones con el iess</t>
  </si>
  <si>
    <t>Otros pasivos financieros</t>
  </si>
  <si>
    <t>Anticipos de clientes</t>
  </si>
  <si>
    <t>Total pasivos corrientes</t>
  </si>
  <si>
    <t>Total del pasivo</t>
  </si>
  <si>
    <t>Total patrimonio neto</t>
  </si>
  <si>
    <t>Total pasivo y patrimonio</t>
  </si>
  <si>
    <t>Ventas netas locales gravadas con tarifa 0% de iva o exentas de iva</t>
  </si>
  <si>
    <t>Total ingresos</t>
  </si>
  <si>
    <t>Cuentas y documentos por cobrar clientes corrientes/relacionados/locales</t>
  </si>
  <si>
    <t>Cuentas y documentos por cobrar clientes corrientes/no relacionados/locales</t>
  </si>
  <si>
    <t>Cuentas y documentos por pagar proveedores corrientes/no relacionados/locales</t>
  </si>
  <si>
    <t>Obligaciones con instituciones financieras - corrientes/no relacionados/locales</t>
  </si>
  <si>
    <t>Compras netas locales de materia prima</t>
  </si>
  <si>
    <t>Inventario inicial de productos en proceso</t>
  </si>
  <si>
    <t>(-) inventario final de productos en proceso</t>
  </si>
  <si>
    <t>(-) inventario final de productos terminados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</si>
  <si>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</si>
  <si>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</si>
  <si>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</si>
  <si>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Intereses bancarios/local</t>
  </si>
  <si>
    <t>Iva que se carga al costo o gasto</t>
  </si>
  <si>
    <t>Depreciación de propiedades, planta y equipo (excluye activos biológicos y propiedades de inversión) /no acelerada</t>
  </si>
  <si>
    <t>Estado de situaciòn financiera</t>
  </si>
  <si>
    <t>Còdigo</t>
  </si>
  <si>
    <t>Cuenta</t>
  </si>
  <si>
    <t xml:space="preserve">US$ </t>
  </si>
  <si>
    <t>US$ Ingreso</t>
  </si>
  <si>
    <t>US$ Costo</t>
  </si>
  <si>
    <t>US$ Gasto</t>
  </si>
  <si>
    <t>7131 / 7132</t>
  </si>
  <si>
    <t>7141 / 7142</t>
  </si>
  <si>
    <t>7151 / 7152</t>
  </si>
  <si>
    <t>7991 / 7992</t>
  </si>
  <si>
    <t>Total costos / gastos</t>
  </si>
  <si>
    <t>Utilidad del ejercico</t>
  </si>
  <si>
    <t>(-) Participaciòn empleados</t>
  </si>
  <si>
    <t>Utilidad grabable</t>
  </si>
  <si>
    <t>Libre ejercicio profesional</t>
  </si>
  <si>
    <t>Arriendo de bienes inmuebles</t>
  </si>
  <si>
    <t>Renta imponible antes de ingresos por relaciòn de dependencia</t>
  </si>
  <si>
    <t>Sueldos, salarios, indemnizaciones y otros ingresos lìquidos del trabajo en relaciòn de dependencia</t>
  </si>
  <si>
    <t>Subtotal base gravada</t>
  </si>
  <si>
    <t>Total gastos personales</t>
  </si>
  <si>
    <t>Monto exoneraciòn discapacidad</t>
  </si>
  <si>
    <t>Base imponible grabada</t>
  </si>
  <si>
    <t>Total impuesto causado</t>
  </si>
  <si>
    <t>US$ valor declarado</t>
  </si>
  <si>
    <t>US$ valor que debió declarar de acuerdo al hecho económico</t>
  </si>
  <si>
    <t>Grupo</t>
  </si>
  <si>
    <t>Activo</t>
  </si>
  <si>
    <t>Pasivo</t>
  </si>
  <si>
    <t>Patromonio</t>
  </si>
  <si>
    <t>Ingreso</t>
  </si>
  <si>
    <t>Gasto</t>
  </si>
  <si>
    <t>Fecha de entrega 16 de marzo de 2020 (tramite # 118012020009600)</t>
  </si>
  <si>
    <t>Fecha de entrega 21 de agosto de 2020 (tramite # 118012020009600)</t>
  </si>
  <si>
    <t>Fecha de entrega 7 de julio de 2020 (tramite # 118012020025432)</t>
  </si>
  <si>
    <t>Fecha de entrega 20 de julio de 2020 (tramite # 118012020026718)</t>
  </si>
  <si>
    <t>Fecha de entrega 21 de agosto de 2020 (tramite # Z3-APNADIC20-00000005)</t>
  </si>
  <si>
    <t>Fecha de entrega 16 de diciembre de 2020 (tramite # DZ3-APNADIC20-00000005)</t>
  </si>
  <si>
    <t>Cosgo</t>
  </si>
  <si>
    <t>US$</t>
  </si>
  <si>
    <t>Referencia</t>
  </si>
  <si>
    <t>Fecha emisión factura</t>
  </si>
  <si>
    <t>CI/RUC</t>
  </si>
  <si>
    <t>Cliente</t>
  </si>
  <si>
    <t>Fecha emisión NC</t>
  </si>
  <si>
    <t>US$ Neto</t>
  </si>
  <si>
    <t>Casa 11</t>
  </si>
  <si>
    <t>Casa 12</t>
  </si>
  <si>
    <t>Casa 13</t>
  </si>
  <si>
    <t>Casa 15</t>
  </si>
  <si>
    <t>Casa 16</t>
  </si>
  <si>
    <t>Casa 18</t>
  </si>
  <si>
    <t>Casa 21</t>
  </si>
  <si>
    <t>Casa 22</t>
  </si>
  <si>
    <t>Casa 24</t>
  </si>
  <si>
    <t>Casa 25</t>
  </si>
  <si>
    <t>Casa 26</t>
  </si>
  <si>
    <t>Casa 27</t>
  </si>
  <si>
    <t>Casa 28</t>
  </si>
  <si>
    <t>Casa 29</t>
  </si>
  <si>
    <t># Factura</t>
  </si>
  <si>
    <t>001-001-000000882</t>
  </si>
  <si>
    <t>001-001-000000953</t>
  </si>
  <si>
    <t>001-001-000000887</t>
  </si>
  <si>
    <t># NC</t>
  </si>
  <si>
    <t>001-001-00000004</t>
  </si>
  <si>
    <t>001-001-000000906</t>
  </si>
  <si>
    <t>001-001-00000007</t>
  </si>
  <si>
    <t>001-001-000000886</t>
  </si>
  <si>
    <t>001-001-00000003</t>
  </si>
  <si>
    <t>001-001-000000880</t>
  </si>
  <si>
    <t>001-001-00000002</t>
  </si>
  <si>
    <t>001-001-000000884</t>
  </si>
  <si>
    <t>001-001-000000893</t>
  </si>
  <si>
    <t>001-001-000000896</t>
  </si>
  <si>
    <t>001-001-000000894</t>
  </si>
  <si>
    <t>001-001-000000883</t>
  </si>
  <si>
    <t>001-001-000000889</t>
  </si>
  <si>
    <t>001-001-000000900</t>
  </si>
  <si>
    <t>001-001-00000005</t>
  </si>
  <si>
    <t>001-001-000000930</t>
  </si>
  <si>
    <t>001-001-000000928</t>
  </si>
  <si>
    <t>001-001-000000903</t>
  </si>
  <si>
    <t>001-001-00000006</t>
  </si>
  <si>
    <t>001-001-000000895</t>
  </si>
  <si>
    <t>001-001-000000897</t>
  </si>
  <si>
    <t>001-001-000000929</t>
  </si>
  <si>
    <t>001-001-00000009</t>
  </si>
  <si>
    <t>001-001-000000931</t>
  </si>
  <si>
    <t>001-001-000000927</t>
  </si>
  <si>
    <t>001-001-00000008</t>
  </si>
  <si>
    <t>001-001-000000932</t>
  </si>
  <si>
    <t>0501854566001</t>
  </si>
  <si>
    <t>1803789567001</t>
  </si>
  <si>
    <t>Casa 1</t>
  </si>
  <si>
    <t>Casa 2</t>
  </si>
  <si>
    <t>Casa 3</t>
  </si>
  <si>
    <t>Casa 4</t>
  </si>
  <si>
    <t>Casa 6</t>
  </si>
  <si>
    <t>Casa 8</t>
  </si>
  <si>
    <t>Casa 9</t>
  </si>
  <si>
    <t>Casa 10</t>
  </si>
  <si>
    <t>Santana Abril Carlos Alejandro</t>
  </si>
  <si>
    <t>Ocaña Rodriguez Marco Antonio</t>
  </si>
  <si>
    <t>Casanova Ruiz Nelly Yolanda</t>
  </si>
  <si>
    <t>Hurtado Pullutaxi Enma Graciela</t>
  </si>
  <si>
    <t>Ramos Flores Wilman Fernando</t>
  </si>
  <si>
    <t>Hidalgo Castro Giovanni Javier</t>
  </si>
  <si>
    <t>Cordova Manjarres Pablo Secundino</t>
  </si>
  <si>
    <t>Alban Pinto Byron Eduardo</t>
  </si>
  <si>
    <t>Moya Perez David Alejandro</t>
  </si>
  <si>
    <t>Erazo Bravo Alex Patricio</t>
  </si>
  <si>
    <t>Ocaña Navarrete Erika Paola</t>
  </si>
  <si>
    <t>Iturralde Rivera Gustavo</t>
  </si>
  <si>
    <t>Lozada Soria Bryan Alejandro</t>
  </si>
  <si>
    <t>Vela Bravo Norma Beatriz</t>
  </si>
  <si>
    <t>Pesantes Diaz Jacqueline Alexandra</t>
  </si>
  <si>
    <t>Cunachi Chacha Gabriel Nicolas</t>
  </si>
  <si>
    <t>Pungaña Manzano Eladio Napoleon</t>
  </si>
  <si>
    <t>Medina Toapanta Marco Vinicio</t>
  </si>
  <si>
    <t>Figueroa Diaz Gabriela Elizabeth</t>
  </si>
  <si>
    <t>Sanchez Llanga Rosa Mercedes</t>
  </si>
  <si>
    <t>Ramirez Garcia Pedro Fernando</t>
  </si>
  <si>
    <t>Tuqueres Sigcha Angel Esteban</t>
  </si>
  <si>
    <t xml:space="preserve">Total </t>
  </si>
  <si>
    <t>Detalle</t>
  </si>
  <si>
    <t>Valor determinado</t>
  </si>
  <si>
    <t>Total Ingresos actividad de construcción</t>
  </si>
  <si>
    <t>Coeficiente presuntivo</t>
  </si>
  <si>
    <t>Base imponible gravada</t>
  </si>
  <si>
    <t>Base imponible proveniente de las actividades de Servicios profesionales obtenidos en el año 2017</t>
  </si>
  <si>
    <t>Base imponible ingresos en relación de dependencia</t>
  </si>
  <si>
    <t>Base imponible proveniente de la actividad económica servicios profesionales (monto declarado por el Contribuyente)</t>
  </si>
  <si>
    <t>Base imponible proveniente de la actividad económica de alquiler de inmuebles (monto declarado por el Contribuyente)</t>
  </si>
  <si>
    <t>Base imponible proveniente de la actividad económica actividades en relación de dependencia (monto declarado por el Contribuyente)</t>
  </si>
  <si>
    <t>Total base imponible</t>
  </si>
  <si>
    <t>Base imponible proveniente de la actividad económica de construcción y venta de viviendas (determinaciòn presuntiva segùn Administraciòn Tributaria)</t>
  </si>
  <si>
    <t>Casillero</t>
  </si>
  <si>
    <t>Determinaciòn segùn la Administraciòn Tributaria</t>
  </si>
  <si>
    <t>Diferencias</t>
  </si>
  <si>
    <t>Base imponible actividad construcción y venta de viviendas</t>
  </si>
  <si>
    <t>Base imponible actividad libre ejercicio profesional</t>
  </si>
  <si>
    <t>Base imponible actividad alquiler de bienes inmuebles</t>
  </si>
  <si>
    <t>Base imponible actividad en relación de dependencia</t>
  </si>
  <si>
    <t>Gastos personales - salud</t>
  </si>
  <si>
    <t>Gastos personales - alimentación</t>
  </si>
  <si>
    <t>Gastos personales - vivienda</t>
  </si>
  <si>
    <t>Gastos personales - vestimenta</t>
  </si>
  <si>
    <t>Exoneración por discapacidad</t>
  </si>
  <si>
    <t>(-) subtotal otras deducciones y exoneraciones</t>
  </si>
  <si>
    <t>Total, impuesto causado</t>
  </si>
  <si>
    <t>Declaraciòn IR 2017 segùn Contribuyente</t>
  </si>
  <si>
    <t>Activos corrientes</t>
  </si>
  <si>
    <t>Efectivo y equivalentes de efectivo</t>
  </si>
  <si>
    <t>Cuentas por cobrar clientes</t>
  </si>
  <si>
    <t>Cuentas por cobrar relacionadas</t>
  </si>
  <si>
    <t xml:space="preserve">Inventarios </t>
  </si>
  <si>
    <t>Activos no corrientes</t>
  </si>
  <si>
    <t>Propiedades, instalaciones y equipo</t>
  </si>
  <si>
    <t xml:space="preserve">Total activos </t>
  </si>
  <si>
    <t>Pasivos corrientes</t>
  </si>
  <si>
    <t>Cuentas por pagar</t>
  </si>
  <si>
    <t>Cuentas por pagar relacionadas</t>
  </si>
  <si>
    <t>Obligaciones financieras</t>
  </si>
  <si>
    <t>Total pasivos</t>
  </si>
  <si>
    <t>Total patrimonio</t>
  </si>
  <si>
    <t xml:space="preserve">Total pasivos y patrimonio </t>
  </si>
  <si>
    <t>Activos</t>
  </si>
  <si>
    <t>Pasivos</t>
  </si>
  <si>
    <t>Patrimonio</t>
  </si>
  <si>
    <t>Información presentada mediante tramite # 118012020040273</t>
  </si>
  <si>
    <t>Informaciòn verificada</t>
  </si>
  <si>
    <t>Diferencia</t>
  </si>
  <si>
    <t>Coop. Ambato</t>
  </si>
  <si>
    <t>Banco Internacional cta. cte. 5000614780</t>
  </si>
  <si>
    <t>Banco del Pacifico cta cte 7384319 ARQ.</t>
  </si>
  <si>
    <t>Banco del Pacifico cta cte 7648421 ESPERANZA</t>
  </si>
  <si>
    <t>1.1.01.02.02</t>
  </si>
  <si>
    <t>1.1.01.02.04</t>
  </si>
  <si>
    <t>1.1.01.02.05</t>
  </si>
  <si>
    <t>1.1.01.02.01</t>
  </si>
  <si>
    <t>US$ Subtotal</t>
  </si>
  <si>
    <t>US$ total</t>
  </si>
  <si>
    <t>1.1.02.05</t>
  </si>
  <si>
    <t xml:space="preserve">Prestamos a Terceros </t>
  </si>
  <si>
    <t>2.1.08.01.16</t>
  </si>
  <si>
    <t>2.1.08.01.22</t>
  </si>
  <si>
    <t>2.1.08.01.29</t>
  </si>
  <si>
    <t>Casa N: 16 ALEJANDRO LOZADA</t>
  </si>
  <si>
    <t>Casa N: 22 GABRIEL CUNACHI</t>
  </si>
  <si>
    <t>Casa N: 29 ANGEL TUQUERES</t>
  </si>
  <si>
    <t>Casa N: 29 Ángel Esteban Tuqueres</t>
  </si>
  <si>
    <t>Casa N: 16 Alejandro Lozada</t>
  </si>
  <si>
    <t>Casa N: 22 Gabriel Cunachi</t>
  </si>
  <si>
    <t>Casa N: 29 Ángel Tuqueres</t>
  </si>
  <si>
    <t>Total</t>
  </si>
  <si>
    <t>Observaciòn</t>
  </si>
  <si>
    <t xml:space="preserve">Proviene de la cuenta 1.1.02.05 - Prestamos a Terceros </t>
  </si>
  <si>
    <t>Proviene de la cuenta 2.1.08.01.16 - Casa N: 16 ALEJANDRO LOZADA</t>
  </si>
  <si>
    <t>Proviene de la cuenta 2.1.08.01.22 - Casa N: 22 GABRIEL CUNACHI</t>
  </si>
  <si>
    <t>Proviene de la cuenta 2.1.08.01.29 - Casa N: 29 ANGEL TUQUERES</t>
  </si>
  <si>
    <t>Constructora Cruz Vivas Cía. Ltda.</t>
  </si>
  <si>
    <t xml:space="preserve">Importadora Cruz Vivas </t>
  </si>
  <si>
    <t>Juan Carlos Cruz</t>
  </si>
  <si>
    <t>Relacionado</t>
  </si>
  <si>
    <t>1.1.03.01.01.01</t>
  </si>
  <si>
    <t>1.1.03.01.01.02</t>
  </si>
  <si>
    <t>1.1.03.01.01.03</t>
  </si>
  <si>
    <t>1.1.03.01.01.04</t>
  </si>
  <si>
    <t>1.1.03.01.01.05</t>
  </si>
  <si>
    <t>1.1.03.01.01.06</t>
  </si>
  <si>
    <t>1.1.03.01.01.07</t>
  </si>
  <si>
    <t>1.1.03.01.01.08</t>
  </si>
  <si>
    <t>1.1.03.01.01.09</t>
  </si>
  <si>
    <t>1.1.03.01.01.10</t>
  </si>
  <si>
    <t>1.1.03.01.01.11</t>
  </si>
  <si>
    <t>1.1.03.01.01.12</t>
  </si>
  <si>
    <t>1.1.03.01.01.13</t>
  </si>
  <si>
    <t>1.1.03.01.01.15</t>
  </si>
  <si>
    <t>1.1.03.01.01.16</t>
  </si>
  <si>
    <t>1.1.03.01.01.17</t>
  </si>
  <si>
    <t>1.1.03.01.01.18</t>
  </si>
  <si>
    <t>1.1.03.01.01.19</t>
  </si>
  <si>
    <t>1.1.03.01.01.20</t>
  </si>
  <si>
    <t>1.1.03.01.01.21</t>
  </si>
  <si>
    <t>1.1.03.01.01.23</t>
  </si>
  <si>
    <t>1.1.03.01.01.24</t>
  </si>
  <si>
    <t>1.1.03.01.01.25</t>
  </si>
  <si>
    <t>1.1.03.01.02</t>
  </si>
  <si>
    <t>1.1.03.01.03</t>
  </si>
  <si>
    <t>1.1.03.02.01.01</t>
  </si>
  <si>
    <t>1.1.03.02.01.02</t>
  </si>
  <si>
    <t>1.1.03.02.01.03</t>
  </si>
  <si>
    <t>1.1.03.02.01.04</t>
  </si>
  <si>
    <t>1.1.03.02.01.05</t>
  </si>
  <si>
    <t>1.1.03.02.01.08</t>
  </si>
  <si>
    <t>1.1.03.02.01.09</t>
  </si>
  <si>
    <t>1.1.03.02.03.01</t>
  </si>
  <si>
    <t>1.1.03.02.03.02</t>
  </si>
  <si>
    <t>1.1.03.02.03.03</t>
  </si>
  <si>
    <t>1.1.03.02.03.04</t>
  </si>
  <si>
    <t>1.1.03.02.03.05</t>
  </si>
  <si>
    <t>1.1.03.02.03.06</t>
  </si>
  <si>
    <t>1.1.03.02.03.07</t>
  </si>
  <si>
    <t>1.1.03.02.03.08</t>
  </si>
  <si>
    <t>1.1.03.02.03.09</t>
  </si>
  <si>
    <t>1.1.03.02.03.10</t>
  </si>
  <si>
    <t>1.1.03.02.03.11</t>
  </si>
  <si>
    <t>1.1.03.02.03.12</t>
  </si>
  <si>
    <t>1.1.03.02.03.13</t>
  </si>
  <si>
    <t>1.1.03.02.03.14</t>
  </si>
  <si>
    <t>1.1.03.02.03.15</t>
  </si>
  <si>
    <t>1.1.03.02.03.16</t>
  </si>
  <si>
    <t>1.1.03.02.03.17</t>
  </si>
  <si>
    <t>1.1.03.02.03.18</t>
  </si>
  <si>
    <t>1.1.03.02.03.19</t>
  </si>
  <si>
    <t>1.1.03.02.03.20</t>
  </si>
  <si>
    <t>1.1.03.02.03.21</t>
  </si>
  <si>
    <t>1.1.03.02.03.22</t>
  </si>
  <si>
    <t>1.1.03.02.03.23</t>
  </si>
  <si>
    <t>1.1.03.02.03.25</t>
  </si>
  <si>
    <t>1.1.03.02.03.26</t>
  </si>
  <si>
    <t>1.1.03.02.03.27</t>
  </si>
  <si>
    <t>1.1.03.02.03.28</t>
  </si>
  <si>
    <t>1.1.03.02.03.29</t>
  </si>
  <si>
    <t>1.1.03.02.03.30</t>
  </si>
  <si>
    <t>1.1.03.02.03.31</t>
  </si>
  <si>
    <t>1.1.03.02.03.32</t>
  </si>
  <si>
    <t>1.1.03.02.02</t>
  </si>
  <si>
    <t>1.1.03.03.01</t>
  </si>
  <si>
    <t>1.1.03.03.02</t>
  </si>
  <si>
    <t>1.1.03.03.03</t>
  </si>
  <si>
    <t>1.1.03.03.04</t>
  </si>
  <si>
    <t>1.1.04.01</t>
  </si>
  <si>
    <t>1.1.05.01.03.03</t>
  </si>
  <si>
    <t>1.1.05.01.03.05</t>
  </si>
  <si>
    <t>1.4.03.01</t>
  </si>
  <si>
    <t>Cemento</t>
  </si>
  <si>
    <t>Varilla</t>
  </si>
  <si>
    <t>Bloques, ladrillo adoquines</t>
  </si>
  <si>
    <t>Materiales petreos</t>
  </si>
  <si>
    <t>Ceramica, Porcelana</t>
  </si>
  <si>
    <t>Hormigon</t>
  </si>
  <si>
    <t>Armex</t>
  </si>
  <si>
    <t>Tablas, madera, pingos</t>
  </si>
  <si>
    <t>Material instalacion ceramica</t>
  </si>
  <si>
    <t>Materiales Hidrosanitarios</t>
  </si>
  <si>
    <t>Alambres</t>
  </si>
  <si>
    <t>Piso Flotante</t>
  </si>
  <si>
    <t>Materiales Instalacion Piso Flotante</t>
  </si>
  <si>
    <t>Cortinas persianas</t>
  </si>
  <si>
    <t>Clavos</t>
  </si>
  <si>
    <t>Discos de corte</t>
  </si>
  <si>
    <t>Mallas, estructuras metalicas</t>
  </si>
  <si>
    <t>Puertas</t>
  </si>
  <si>
    <t>Materiales Inst. Electricas</t>
  </si>
  <si>
    <t>Vidrios</t>
  </si>
  <si>
    <t>Sistemas de automatizacion</t>
  </si>
  <si>
    <t>Material Instalacion ventanas</t>
  </si>
  <si>
    <t>Fregaderos, sanitarios</t>
  </si>
  <si>
    <t>Transporte en Compra de Materiales</t>
  </si>
  <si>
    <t>Almacen de Repuestos y Herramientas</t>
  </si>
  <si>
    <t>Sueldos Mano de obra Directa</t>
  </si>
  <si>
    <t>Decimo Tercer Sueldo MOD</t>
  </si>
  <si>
    <t>Decimo Cuarto Sueldo MOD</t>
  </si>
  <si>
    <t>Vacaciones MOD</t>
  </si>
  <si>
    <t>Fondo de Reserva MOD</t>
  </si>
  <si>
    <t>Mano de Obra Plomeria</t>
  </si>
  <si>
    <t>MO mantenimiento Jardines</t>
  </si>
  <si>
    <t>Materiales Indirectos</t>
  </si>
  <si>
    <t>Mano de Obra Indirecta</t>
  </si>
  <si>
    <t>Repuestos</t>
  </si>
  <si>
    <t>Transporte de Materiales de Construcción</t>
  </si>
  <si>
    <t>Honorarios Profesionales - Construcción</t>
  </si>
  <si>
    <t>Mantenimiento de Vehículos</t>
  </si>
  <si>
    <t>Publicidad de Inmuebles</t>
  </si>
  <si>
    <t>Servicios Basicos</t>
  </si>
  <si>
    <t xml:space="preserve">Aporte Camaras- Aqrquitectos </t>
  </si>
  <si>
    <t>Gastos Financieros Construccion Intereses</t>
  </si>
  <si>
    <t>Gastos Financieros Construccion Servicios</t>
  </si>
  <si>
    <t>Suministros de Oficina</t>
  </si>
  <si>
    <t>INTERESES</t>
  </si>
  <si>
    <t>Telefono</t>
  </si>
  <si>
    <t>Alquiler de Maquinaria</t>
  </si>
  <si>
    <t>Alimentacion Trabajadores</t>
  </si>
  <si>
    <t>Consumo Combustible</t>
  </si>
  <si>
    <t>IVA enviado al Costo</t>
  </si>
  <si>
    <t>Depreciaciones</t>
  </si>
  <si>
    <t>Capacitaciones</t>
  </si>
  <si>
    <t>Perdida en la Venta de Activos Fijos</t>
  </si>
  <si>
    <t>Uniformes</t>
  </si>
  <si>
    <t>Matriculacion vehiculo</t>
  </si>
  <si>
    <t>Bodega General</t>
  </si>
  <si>
    <t>Copias</t>
  </si>
  <si>
    <t>Mantenimiento de maquinaria</t>
  </si>
  <si>
    <t>Equipo Seguridad Industrial</t>
  </si>
  <si>
    <t>Seguros y reaseguros</t>
  </si>
  <si>
    <t>Costos y Gastos estado de resultados</t>
  </si>
  <si>
    <t>Aporte PAtronal costos y Gastos</t>
  </si>
  <si>
    <t>Impuestos Municipales</t>
  </si>
  <si>
    <t>Mano de Obra Directa</t>
  </si>
  <si>
    <t>Inventario en Proceso Materiales</t>
  </si>
  <si>
    <t>Inventario en proceso Mano de obra</t>
  </si>
  <si>
    <t>Inventario en Proceso costos de fabricacion</t>
  </si>
  <si>
    <t>Inventario en Proceso terreno</t>
  </si>
  <si>
    <t>IVA pagado</t>
  </si>
  <si>
    <t>Mantenimiento Activos Fijos Construccion</t>
  </si>
  <si>
    <t>Transporte</t>
  </si>
  <si>
    <t>Seguros pagados por Anticipado PL</t>
  </si>
  <si>
    <t>1.2.02.01</t>
  </si>
  <si>
    <t>1.2.02.07</t>
  </si>
  <si>
    <t>1.2.02.03</t>
  </si>
  <si>
    <t>1.2.02.05</t>
  </si>
  <si>
    <t>1.2.02.02</t>
  </si>
  <si>
    <t>1.2.02.04</t>
  </si>
  <si>
    <t>1.2.02.06</t>
  </si>
  <si>
    <t xml:space="preserve">Maquinaria y Equipos </t>
  </si>
  <si>
    <t xml:space="preserve">Vehiculos </t>
  </si>
  <si>
    <t>Equipos de Oficina</t>
  </si>
  <si>
    <t>Equipo de Computo</t>
  </si>
  <si>
    <t>Dep Acumulada Maquinaria y Equipos</t>
  </si>
  <si>
    <t>Dep Acumulada de Equipos de oficina</t>
  </si>
  <si>
    <t>Dep Acumulada de Equipo Computo</t>
  </si>
  <si>
    <t>Dep Acumulada Vehiculos</t>
  </si>
  <si>
    <t>6.2.5.</t>
  </si>
  <si>
    <t>Informaciòn verificada (información de la contabilidad del Contribuyente)</t>
  </si>
  <si>
    <t>2.1.05.11</t>
  </si>
  <si>
    <t>2.1.05.16</t>
  </si>
  <si>
    <t>2.1.05.17</t>
  </si>
  <si>
    <t>2.1.05.18</t>
  </si>
  <si>
    <t>2.1.05.19</t>
  </si>
  <si>
    <t>2.1.05.22</t>
  </si>
  <si>
    <t>2.1.05.23</t>
  </si>
  <si>
    <t>2.1.05.24</t>
  </si>
  <si>
    <t>2.1.05.27</t>
  </si>
  <si>
    <t>2.1.07.05</t>
  </si>
  <si>
    <t>2.1.07.06</t>
  </si>
  <si>
    <t>2.1.03.01</t>
  </si>
  <si>
    <t>2.1.03.03</t>
  </si>
  <si>
    <t xml:space="preserve"> Proveedor de Gastos</t>
  </si>
  <si>
    <t>XIII Sueldo</t>
  </si>
  <si>
    <t xml:space="preserve"> XIV Sueldo</t>
  </si>
  <si>
    <t xml:space="preserve"> Vacaciones</t>
  </si>
  <si>
    <t>Ret. Fte.Serv. Honorarios</t>
  </si>
  <si>
    <t xml:space="preserve">Ret. Fte.Serv. Predomina el Intelecto </t>
  </si>
  <si>
    <t>Ret Fte.Serv. Predomina la Mano de Obra</t>
  </si>
  <si>
    <t>Ret. Fte.por Ser. Publicidad y Comunicacion</t>
  </si>
  <si>
    <t>Ret. Fte. Serv. de Transporte</t>
  </si>
  <si>
    <t>Ret Fte. Transferencia de Bienes de Naturaleza Cor</t>
  </si>
  <si>
    <t>Ret. por Arrendamiento Mercantil</t>
  </si>
  <si>
    <t>Ret. Fte. Seguros y Reaseguros (primas y cesiones)</t>
  </si>
  <si>
    <t>Ret Fte por pagos de bienes o servicios no sujetos</t>
  </si>
  <si>
    <t>Ret Fte aplicables el 1% (343 B)</t>
  </si>
  <si>
    <t>Ret Fte aplicables el 2% otros servicios</t>
  </si>
  <si>
    <t>Ret Fte aplicable el 8%</t>
  </si>
  <si>
    <t>Ret Fte por  IVA 30 %</t>
  </si>
  <si>
    <t>Ret IVA 70%</t>
  </si>
  <si>
    <t xml:space="preserve">Ret IVA 100% Honorarios Profesionales </t>
  </si>
  <si>
    <t xml:space="preserve">IVA cobrado </t>
  </si>
  <si>
    <t>2.1.01.03</t>
  </si>
  <si>
    <t>2.1.02.02</t>
  </si>
  <si>
    <t>2.1.02.03</t>
  </si>
  <si>
    <t>2.1.02.04</t>
  </si>
  <si>
    <t>2.1.05.02</t>
  </si>
  <si>
    <t>2.1.05.03</t>
  </si>
  <si>
    <t>2.1.05.04</t>
  </si>
  <si>
    <t>2.1.05.06</t>
  </si>
  <si>
    <t>2.1.05.07</t>
  </si>
  <si>
    <t>2.1.05.08</t>
  </si>
  <si>
    <t>2.1.05.09</t>
  </si>
  <si>
    <t xml:space="preserve">IESS por pagar </t>
  </si>
  <si>
    <t>Prestamos hipotecarios x pagar</t>
  </si>
  <si>
    <t>Prestamos Internos</t>
  </si>
  <si>
    <t>Préstamos a CP Banco PACIFICO</t>
  </si>
  <si>
    <t>2.1.08.01.05</t>
  </si>
  <si>
    <t>2.1.08.01.07</t>
  </si>
  <si>
    <t>2.1.08.01.12</t>
  </si>
  <si>
    <t>2.1.08.01.14</t>
  </si>
  <si>
    <t>2.1.08.01.15</t>
  </si>
  <si>
    <t>2.1.08.01.20</t>
  </si>
  <si>
    <t>2.1.08.01.30</t>
  </si>
  <si>
    <t>2.1.08.02.01</t>
  </si>
  <si>
    <t>CASA N: 1 GABRIEL CUNACHI</t>
  </si>
  <si>
    <t>Ventas</t>
  </si>
  <si>
    <t>Costo de venta</t>
  </si>
  <si>
    <t>Utilidad bruta</t>
  </si>
  <si>
    <t>Gastos de administración y ventas</t>
  </si>
  <si>
    <t>Otros ingresos</t>
  </si>
  <si>
    <t>Otros gastos</t>
  </si>
  <si>
    <t>Gastos financieros</t>
  </si>
  <si>
    <t>Resultado contable del período</t>
  </si>
  <si>
    <t>Casa N: 5 ALBA GARCIA</t>
  </si>
  <si>
    <t>Casa N: 7 MAGDALENA ROSERO</t>
  </si>
  <si>
    <t>Casa N: 12 ALEX ERAZO</t>
  </si>
  <si>
    <t>Casa N: 14 DAVID MANOBANDA</t>
  </si>
  <si>
    <t>Casa N: 15 GUSTAVO ITURRALDE</t>
  </si>
  <si>
    <t>Casa N: 20 DIANA LOPEZ</t>
  </si>
  <si>
    <t>Casa N: 30 JOSE SANCHEZ</t>
  </si>
  <si>
    <t>Casa 1-Santana Abril Carlos Alejandro</t>
  </si>
  <si>
    <t>Casa 2-Ocaña Rodriguez Marco Antonio</t>
  </si>
  <si>
    <t>Casa 3-Casanova Ruiz Nelly Yolanda</t>
  </si>
  <si>
    <t>Casa 4-Hurtado Pullutaxi Enma Graciela</t>
  </si>
  <si>
    <t>Casa 6-Ramos Flores Wilman Fernando</t>
  </si>
  <si>
    <t>Casa 8-Hidalgo Castro Giovanni Javier</t>
  </si>
  <si>
    <t>Casa 9-Cordova Manjarres Pablo Secundino</t>
  </si>
  <si>
    <t>Casa 10-Alban Pinto Byron Eduardo</t>
  </si>
  <si>
    <t>Casa 11-Moya Perez David Alejandro</t>
  </si>
  <si>
    <t>Casa 12-Erazo Bravo Alex Patricio</t>
  </si>
  <si>
    <t>Casa 13-Ocaña Navarrete Erika Paola</t>
  </si>
  <si>
    <t>Casa 15-Iturralde Rivera Gustavo</t>
  </si>
  <si>
    <t>Casa 16-Lozada Soria Bryan Alejandro</t>
  </si>
  <si>
    <t>Casa 18-Vela Bravo Norma Beatriz</t>
  </si>
  <si>
    <t>Casa 21-Pesantes Diaz Jacqueline Alexandra</t>
  </si>
  <si>
    <t>Casa 22-Cunachi Chacha Gabriel Nicolas</t>
  </si>
  <si>
    <t>Casa 24-Pungaña Manzano Eladio Napoleon</t>
  </si>
  <si>
    <t>Casa 25-Medina Toapanta Marco Vinicio</t>
  </si>
  <si>
    <t>Casa 26-Figueroa Diaz Gabriela Elizabeth</t>
  </si>
  <si>
    <t>Casa 27-Sanchez Llanga Rosa Mercedes</t>
  </si>
  <si>
    <t>Casa 28-Ramirez Garcia Pedro Fernando</t>
  </si>
  <si>
    <t>Casa 29-Tuqueres Sigcha Angel Esteban</t>
  </si>
  <si>
    <t>5,1,01,01</t>
  </si>
  <si>
    <t>5,1,01,02</t>
  </si>
  <si>
    <t>5.1.03.03</t>
  </si>
  <si>
    <t>5,1,02,01</t>
  </si>
  <si>
    <t>5,1,02,03</t>
  </si>
  <si>
    <t>Sueldos y salarios</t>
  </si>
  <si>
    <t>XIV Sueldo</t>
  </si>
  <si>
    <t xml:space="preserve">Vacaciones  </t>
  </si>
  <si>
    <t>Aporte Patronal</t>
  </si>
  <si>
    <t>Fondo de Reserva</t>
  </si>
  <si>
    <t>5.1.07.02</t>
  </si>
  <si>
    <t>5.1.07.03</t>
  </si>
  <si>
    <t>5.1.14.01</t>
  </si>
  <si>
    <t>5.1.14.02</t>
  </si>
  <si>
    <t>5.1.15.01</t>
  </si>
  <si>
    <t>5.1.15.02</t>
  </si>
  <si>
    <t>5.1.17.01</t>
  </si>
  <si>
    <t>5.1.17.02</t>
  </si>
  <si>
    <t>5.1.18.03</t>
  </si>
  <si>
    <t>5.1.19.01</t>
  </si>
  <si>
    <t>5.1.19.03</t>
  </si>
  <si>
    <t>5.1.23.01</t>
  </si>
  <si>
    <t>Mantenimientos Equipos de Computo</t>
  </si>
  <si>
    <t>Mantenimientos de Vehiculos</t>
  </si>
  <si>
    <t xml:space="preserve">Prima de Seguros </t>
  </si>
  <si>
    <t>Otros Servicios y Cargos en Seguros</t>
  </si>
  <si>
    <t>Suministros y Materiales</t>
  </si>
  <si>
    <t>Utiles de aseo y limpieza</t>
  </si>
  <si>
    <t>Viaje hospedaje y movilizacion</t>
  </si>
  <si>
    <t xml:space="preserve">Peaje y tarifados. </t>
  </si>
  <si>
    <t>Servicio de Telefono</t>
  </si>
  <si>
    <t>Impuestos y contribuciones Municipales</t>
  </si>
  <si>
    <t>Matriculacion de Vehiculo</t>
  </si>
  <si>
    <t>Varios</t>
  </si>
  <si>
    <t>5.1.22.01</t>
  </si>
  <si>
    <t>5.1.22.02</t>
  </si>
  <si>
    <t>Intereses Bancarios</t>
  </si>
  <si>
    <t xml:space="preserve">Servicios bancarios </t>
  </si>
  <si>
    <t>Anexo # 6.2.1. – Comparación de la información presentada versus los sustentos</t>
  </si>
  <si>
    <t>Expediente de determinaciòn</t>
  </si>
  <si>
    <t>Fuente</t>
  </si>
  <si>
    <t xml:space="preserve">Reporte de anexos de compras enviados por el Contribuyente </t>
  </si>
  <si>
    <t>Fojas 1158 y 1159</t>
  </si>
  <si>
    <t>BI</t>
  </si>
  <si>
    <t>IVA</t>
  </si>
  <si>
    <t>6.2.1.1.</t>
  </si>
  <si>
    <t>6.2.1.2.</t>
  </si>
  <si>
    <t>6.2.1.3.</t>
  </si>
  <si>
    <t>Anexos</t>
  </si>
  <si>
    <t xml:space="preserve">6.2.1.4. </t>
  </si>
  <si>
    <t>6.2.1.6.</t>
  </si>
  <si>
    <t>6.2.1.7.</t>
  </si>
  <si>
    <t>6.2.1.8.</t>
  </si>
  <si>
    <t>6.2.1.9.</t>
  </si>
  <si>
    <t>6.2.1.10.</t>
  </si>
  <si>
    <t>6.2.1.11.</t>
  </si>
  <si>
    <t>6.2.1.12.</t>
  </si>
  <si>
    <t>6.2.1.13.</t>
  </si>
  <si>
    <t>6.2.1.14.</t>
  </si>
  <si>
    <t>6.2.1.15.</t>
  </si>
  <si>
    <t>5,1,01,03</t>
  </si>
  <si>
    <t>1.1.03.01.01</t>
  </si>
  <si>
    <t>Periodo</t>
  </si>
  <si>
    <t>Monto</t>
  </si>
  <si>
    <t>Total costo materiales imputable</t>
  </si>
  <si>
    <t>Total costo mano de obra imputable</t>
  </si>
  <si>
    <t>Código</t>
  </si>
  <si>
    <t>Total costos indirectos imputables</t>
  </si>
  <si>
    <t>Transporte de materiales de construcción</t>
  </si>
  <si>
    <t>Honorarios profesionales - construcción</t>
  </si>
  <si>
    <t>Mantenimiento de vehículos</t>
  </si>
  <si>
    <t>Servicios básicos</t>
  </si>
  <si>
    <t xml:space="preserve">Aporte cámaras- arquitectos </t>
  </si>
  <si>
    <t>Suministros de oficina</t>
  </si>
  <si>
    <t>Consumo combustible</t>
  </si>
  <si>
    <t>Costos y gastos estado de resultados</t>
  </si>
  <si>
    <t>Iva pagado</t>
  </si>
  <si>
    <t>Impuestos municipales</t>
  </si>
  <si>
    <t>Publicidad de inmuebles</t>
  </si>
  <si>
    <t>Gastos financieros construcción intereses</t>
  </si>
  <si>
    <t>Gastos financieros construcción servicios</t>
  </si>
  <si>
    <t>Teléfono</t>
  </si>
  <si>
    <t>Alquiler de maquinaria</t>
  </si>
  <si>
    <t>Transporte en compra de materiales</t>
  </si>
  <si>
    <t>Mo mantenimiento jardines</t>
  </si>
  <si>
    <t>Alimentación trabajadores</t>
  </si>
  <si>
    <t>Bodega general</t>
  </si>
  <si>
    <t>Equipo seguridad industrial</t>
  </si>
  <si>
    <t>Sueldos mano de obra directa</t>
  </si>
  <si>
    <t>Décimo tercer sueldo mod</t>
  </si>
  <si>
    <t>Décimo cuarto sueldo mod</t>
  </si>
  <si>
    <t>Vacaciones mod</t>
  </si>
  <si>
    <t>Fondo de reserva mod</t>
  </si>
  <si>
    <t>Mano de obra indirecta</t>
  </si>
  <si>
    <t>Aporte patronal costos y gastos</t>
  </si>
  <si>
    <t>Mano de obra plomería</t>
  </si>
  <si>
    <t>Almacén de materiales</t>
  </si>
  <si>
    <t>Mallas, estructuras metálicas</t>
  </si>
  <si>
    <t>Materiales pétreos</t>
  </si>
  <si>
    <t>Almacén de repuestos y herramientas</t>
  </si>
  <si>
    <t>Cerámica, porcelana</t>
  </si>
  <si>
    <t>Hormigón</t>
  </si>
  <si>
    <t>Material instalación cerámica</t>
  </si>
  <si>
    <t>Materiales hidrosanitarios</t>
  </si>
  <si>
    <t>Piso flotante</t>
  </si>
  <si>
    <t>Materiales instalación piso flotante</t>
  </si>
  <si>
    <t>Materiales inst. Eléctricas</t>
  </si>
  <si>
    <t>Sistemas de automatización</t>
  </si>
  <si>
    <t>Material instalación ventanas</t>
  </si>
  <si>
    <t>Componente</t>
  </si>
  <si>
    <t>Terreno</t>
  </si>
  <si>
    <t>Materiales</t>
  </si>
  <si>
    <t>Mano de obra</t>
  </si>
  <si>
    <t>Indirectos</t>
  </si>
  <si>
    <t>Total costos</t>
  </si>
  <si>
    <t>Unidad</t>
  </si>
  <si>
    <t>Factor en relación a la alicuta del terreno utilizado</t>
  </si>
  <si>
    <t>Costo por unidad</t>
  </si>
  <si>
    <t>Totales</t>
  </si>
  <si>
    <t>Casa 5</t>
  </si>
  <si>
    <t>Casa 7</t>
  </si>
  <si>
    <t>Casa 14</t>
  </si>
  <si>
    <t>Casa 17</t>
  </si>
  <si>
    <t>Casa 19</t>
  </si>
  <si>
    <t>Casa 20</t>
  </si>
  <si>
    <t>Casa 23</t>
  </si>
  <si>
    <t>Casa 30</t>
  </si>
  <si>
    <t>Determinaciòn segùn la berificación del perito</t>
  </si>
  <si>
    <t>Base imponible actividad construcción y venta de viviendas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</si>
</sst>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Georgia"/>
      <family val="1"/>
    </font>
    <font>
      <b/>
      <sz val="11"/>
      <name val="Georgia"/>
      <family val="1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u/>
      <sz val="10"/>
      <name val="Georgia"/>
      <family val="1"/>
    </font>
    <font>
      <b/>
      <sz val="10"/>
      <name val="Georgia"/>
      <family val="1"/>
    </font>
    <font>
      <b/>
      <u/>
      <sz val="10"/>
      <name val="Georgia"/>
      <family val="1"/>
    </font>
    <font>
      <sz val="10"/>
      <name val="Georgia"/>
      <family val="1"/>
    </font>
    <font>
      <sz val="10"/>
      <color indexed="8"/>
      <name val="Georgia"/>
      <family val="1"/>
    </font>
    <font>
      <sz val="8"/>
      <color rgb="FF676767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3" fillId="0" borderId="0"/>
    <xf numFmtId="166" fontId="12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49" fontId="1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vertical="center" wrapText="1"/>
    </xf>
    <xf numFmtId="0" fontId="4" fillId="0" borderId="0" xfId="0" applyFont="1"/>
    <xf numFmtId="43" fontId="5" fillId="0" borderId="0" xfId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43" fontId="6" fillId="0" borderId="0" xfId="1" applyFont="1" applyBorder="1"/>
    <xf numFmtId="0" fontId="6" fillId="0" borderId="3" xfId="0" applyFont="1" applyBorder="1" applyAlignment="1">
      <alignment horizontal="center"/>
    </xf>
    <xf numFmtId="43" fontId="5" fillId="0" borderId="4" xfId="1" applyFont="1" applyBorder="1" applyAlignment="1">
      <alignment horizontal="center" wrapText="1"/>
    </xf>
    <xf numFmtId="43" fontId="5" fillId="0" borderId="0" xfId="1" applyFont="1" applyBorder="1" applyAlignment="1">
      <alignment horizontal="center" wrapText="1"/>
    </xf>
    <xf numFmtId="43" fontId="5" fillId="0" borderId="4" xfId="1" applyFont="1" applyBorder="1" applyAlignment="1"/>
    <xf numFmtId="43" fontId="5" fillId="0" borderId="0" xfId="1" applyFont="1" applyBorder="1" applyAlignment="1"/>
    <xf numFmtId="43" fontId="5" fillId="0" borderId="4" xfId="1" applyFont="1" applyBorder="1"/>
    <xf numFmtId="43" fontId="5" fillId="0" borderId="0" xfId="1" applyFont="1" applyBorder="1"/>
    <xf numFmtId="43" fontId="6" fillId="0" borderId="4" xfId="1" applyFont="1" applyBorder="1"/>
    <xf numFmtId="43" fontId="6" fillId="0" borderId="4" xfId="1" applyFont="1" applyBorder="1" applyAlignment="1"/>
    <xf numFmtId="0" fontId="5" fillId="0" borderId="0" xfId="0" applyFont="1" applyAlignment="1"/>
    <xf numFmtId="0" fontId="6" fillId="0" borderId="0" xfId="0" applyFont="1" applyBorder="1" applyAlignment="1"/>
    <xf numFmtId="0" fontId="6" fillId="0" borderId="1" xfId="0" applyFont="1" applyBorder="1" applyAlignment="1">
      <alignment horizontal="center" wrapText="1"/>
    </xf>
    <xf numFmtId="43" fontId="6" fillId="0" borderId="1" xfId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44" fontId="5" fillId="0" borderId="1" xfId="2" applyFont="1" applyBorder="1" applyAlignment="1"/>
    <xf numFmtId="44" fontId="5" fillId="0" borderId="1" xfId="2" applyFont="1" applyBorder="1"/>
    <xf numFmtId="44" fontId="6" fillId="0" borderId="1" xfId="2" applyFont="1" applyBorder="1"/>
    <xf numFmtId="44" fontId="4" fillId="0" borderId="1" xfId="2" applyFont="1" applyBorder="1"/>
    <xf numFmtId="44" fontId="7" fillId="0" borderId="1" xfId="2" applyFont="1" applyBorder="1"/>
    <xf numFmtId="44" fontId="6" fillId="0" borderId="1" xfId="2" applyFont="1" applyBorder="1" applyAlignment="1">
      <alignment horizontal="center" wrapText="1"/>
    </xf>
    <xf numFmtId="44" fontId="5" fillId="0" borderId="0" xfId="2" applyFont="1"/>
    <xf numFmtId="0" fontId="5" fillId="0" borderId="0" xfId="0" applyFont="1" applyBorder="1"/>
    <xf numFmtId="44" fontId="5" fillId="0" borderId="0" xfId="2" applyFont="1" applyBorder="1"/>
    <xf numFmtId="43" fontId="6" fillId="0" borderId="1" xfId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4" fontId="1" fillId="0" borderId="0" xfId="2" applyFont="1"/>
    <xf numFmtId="44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4" fontId="1" fillId="0" borderId="1" xfId="2" applyFont="1" applyBorder="1"/>
    <xf numFmtId="0" fontId="1" fillId="0" borderId="1" xfId="0" applyFont="1" applyBorder="1" applyAlignment="1">
      <alignment vertical="center" wrapText="1"/>
    </xf>
    <xf numFmtId="49" fontId="1" fillId="0" borderId="0" xfId="0" applyNumberFormat="1" applyFont="1" applyAlignment="1">
      <alignment horizontal="center"/>
    </xf>
    <xf numFmtId="44" fontId="1" fillId="0" borderId="0" xfId="2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4" fontId="2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4" fontId="1" fillId="0" borderId="1" xfId="0" applyNumberFormat="1" applyFont="1" applyBorder="1"/>
    <xf numFmtId="44" fontId="2" fillId="0" borderId="1" xfId="2" applyFont="1" applyBorder="1"/>
    <xf numFmtId="0" fontId="2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0" fontId="2" fillId="0" borderId="1" xfId="0" applyFont="1" applyBorder="1"/>
    <xf numFmtId="44" fontId="1" fillId="0" borderId="1" xfId="2" applyFont="1" applyBorder="1" applyAlignment="1">
      <alignment horizontal="center" vertical="center"/>
    </xf>
    <xf numFmtId="44" fontId="1" fillId="0" borderId="1" xfId="2" applyFont="1" applyBorder="1" applyAlignment="1">
      <alignment horizontal="center" vertical="center" wrapText="1"/>
    </xf>
    <xf numFmtId="43" fontId="1" fillId="0" borderId="1" xfId="1" applyFont="1" applyBorder="1"/>
    <xf numFmtId="43" fontId="1" fillId="0" borderId="1" xfId="0" applyNumberFormat="1" applyFont="1" applyBorder="1"/>
    <xf numFmtId="0" fontId="2" fillId="2" borderId="1" xfId="6" applyFont="1" applyFill="1" applyBorder="1" applyAlignment="1">
      <alignment horizontal="center"/>
    </xf>
    <xf numFmtId="164" fontId="2" fillId="2" borderId="1" xfId="7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166" fontId="1" fillId="2" borderId="1" xfId="7" applyFont="1" applyFill="1" applyBorder="1"/>
    <xf numFmtId="0" fontId="1" fillId="2" borderId="1" xfId="6" applyFont="1" applyFill="1" applyBorder="1"/>
    <xf numFmtId="166" fontId="1" fillId="2" borderId="1" xfId="6" applyNumberFormat="1" applyFont="1" applyFill="1" applyBorder="1"/>
    <xf numFmtId="164" fontId="5" fillId="0" borderId="0" xfId="0" applyNumberFormat="1" applyFont="1"/>
    <xf numFmtId="0" fontId="2" fillId="0" borderId="1" xfId="6" applyFont="1" applyBorder="1"/>
    <xf numFmtId="0" fontId="6" fillId="0" borderId="1" xfId="0" applyFont="1" applyBorder="1"/>
    <xf numFmtId="0" fontId="6" fillId="0" borderId="0" xfId="0" applyFont="1"/>
    <xf numFmtId="44" fontId="15" fillId="2" borderId="1" xfId="2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center" wrapText="1"/>
    </xf>
    <xf numFmtId="44" fontId="17" fillId="2" borderId="1" xfId="2" applyFont="1" applyFill="1" applyBorder="1" applyAlignment="1">
      <alignment horizontal="center" wrapText="1"/>
    </xf>
    <xf numFmtId="44" fontId="18" fillId="2" borderId="1" xfId="2" applyFont="1" applyFill="1" applyBorder="1" applyAlignment="1">
      <alignment horizontal="center"/>
    </xf>
    <xf numFmtId="44" fontId="18" fillId="2" borderId="1" xfId="2" applyFont="1" applyFill="1" applyBorder="1"/>
    <xf numFmtId="164" fontId="18" fillId="2" borderId="1" xfId="1" applyNumberFormat="1" applyFont="1" applyFill="1" applyBorder="1"/>
    <xf numFmtId="44" fontId="16" fillId="2" borderId="1" xfId="2" applyFont="1" applyFill="1" applyBorder="1"/>
    <xf numFmtId="0" fontId="16" fillId="2" borderId="1" xfId="6" applyFont="1" applyFill="1" applyBorder="1" applyAlignment="1">
      <alignment horizontal="left"/>
    </xf>
    <xf numFmtId="44" fontId="17" fillId="2" borderId="0" xfId="2" applyFont="1" applyFill="1" applyBorder="1" applyAlignment="1">
      <alignment horizontal="center" wrapText="1"/>
    </xf>
    <xf numFmtId="44" fontId="16" fillId="2" borderId="0" xfId="2" applyFont="1" applyFill="1" applyBorder="1"/>
    <xf numFmtId="44" fontId="13" fillId="2" borderId="0" xfId="2" applyFont="1" applyFill="1" applyBorder="1"/>
    <xf numFmtId="44" fontId="13" fillId="2" borderId="0" xfId="2" applyFont="1" applyFill="1" applyBorder="1" applyAlignment="1">
      <alignment horizontal="center" vertical="center" wrapText="1"/>
    </xf>
    <xf numFmtId="0" fontId="16" fillId="2" borderId="0" xfId="3" applyFont="1" applyFill="1" applyBorder="1" applyAlignment="1" applyProtection="1">
      <alignment horizontal="left" wrapText="1"/>
    </xf>
    <xf numFmtId="165" fontId="18" fillId="2" borderId="0" xfId="5" applyNumberFormat="1" applyFont="1" applyFill="1" applyBorder="1" applyAlignment="1">
      <alignment vertical="center"/>
    </xf>
    <xf numFmtId="165" fontId="18" fillId="2" borderId="0" xfId="5" applyNumberFormat="1" applyFont="1" applyFill="1" applyBorder="1" applyAlignment="1">
      <alignment horizontal="left"/>
    </xf>
    <xf numFmtId="44" fontId="18" fillId="2" borderId="0" xfId="2" applyFont="1" applyFill="1" applyBorder="1" applyAlignment="1">
      <alignment vertical="center"/>
    </xf>
    <xf numFmtId="44" fontId="18" fillId="2" borderId="0" xfId="2" applyFont="1" applyFill="1" applyBorder="1"/>
    <xf numFmtId="44" fontId="14" fillId="2" borderId="0" xfId="2" applyFont="1" applyFill="1" applyBorder="1" applyAlignment="1">
      <alignment vertical="center"/>
    </xf>
    <xf numFmtId="44" fontId="14" fillId="2" borderId="0" xfId="2" applyFont="1" applyFill="1" applyBorder="1"/>
    <xf numFmtId="44" fontId="16" fillId="2" borderId="6" xfId="2" applyFont="1" applyFill="1" applyBorder="1"/>
    <xf numFmtId="44" fontId="16" fillId="2" borderId="11" xfId="2" applyFont="1" applyFill="1" applyBorder="1"/>
    <xf numFmtId="44" fontId="13" fillId="2" borderId="6" xfId="2" applyFont="1" applyFill="1" applyBorder="1" applyAlignment="1">
      <alignment horizontal="center" vertical="center"/>
    </xf>
    <xf numFmtId="44" fontId="13" fillId="2" borderId="11" xfId="2" applyFont="1" applyFill="1" applyBorder="1"/>
    <xf numFmtId="43" fontId="1" fillId="0" borderId="0" xfId="1" applyFont="1"/>
    <xf numFmtId="43" fontId="1" fillId="0" borderId="0" xfId="0" applyNumberFormat="1" applyFont="1"/>
    <xf numFmtId="43" fontId="1" fillId="0" borderId="11" xfId="0" applyNumberFormat="1" applyFont="1" applyBorder="1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4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0" fontId="2" fillId="0" borderId="0" xfId="0" applyFont="1"/>
    <xf numFmtId="10" fontId="1" fillId="0" borderId="1" xfId="9" applyNumberFormat="1" applyFont="1" applyBorder="1"/>
    <xf numFmtId="10" fontId="1" fillId="0" borderId="0" xfId="9" applyNumberFormat="1" applyFont="1"/>
    <xf numFmtId="10" fontId="2" fillId="0" borderId="1" xfId="9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8" fillId="2" borderId="0" xfId="0" applyFont="1" applyFill="1"/>
    <xf numFmtId="44" fontId="16" fillId="2" borderId="1" xfId="2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44" fontId="16" fillId="2" borderId="1" xfId="2" applyFont="1" applyFill="1" applyBorder="1" applyAlignment="1">
      <alignment horizontal="center" vertical="center" wrapText="1"/>
    </xf>
    <xf numFmtId="0" fontId="16" fillId="2" borderId="0" xfId="0" applyFont="1" applyFill="1"/>
    <xf numFmtId="0" fontId="16" fillId="2" borderId="1" xfId="3" applyFont="1" applyFill="1" applyBorder="1" applyAlignment="1" applyProtection="1">
      <alignment horizontal="left" wrapText="1"/>
    </xf>
    <xf numFmtId="164" fontId="18" fillId="2" borderId="1" xfId="0" applyNumberFormat="1" applyFont="1" applyFill="1" applyBorder="1"/>
    <xf numFmtId="39" fontId="18" fillId="2" borderId="0" xfId="4" applyNumberFormat="1" applyFont="1" applyFill="1" applyAlignment="1">
      <alignment vertical="top"/>
    </xf>
    <xf numFmtId="44" fontId="18" fillId="2" borderId="8" xfId="2" applyFont="1" applyFill="1" applyBorder="1" applyAlignment="1">
      <alignment horizontal="center" vertical="center"/>
    </xf>
    <xf numFmtId="165" fontId="18" fillId="2" borderId="8" xfId="5" applyNumberFormat="1" applyFont="1" applyFill="1" applyBorder="1" applyAlignment="1">
      <alignment horizontal="left" vertical="center"/>
    </xf>
    <xf numFmtId="43" fontId="18" fillId="2" borderId="1" xfId="1" applyFont="1" applyFill="1" applyBorder="1"/>
    <xf numFmtId="44" fontId="16" fillId="2" borderId="8" xfId="2" applyFont="1" applyFill="1" applyBorder="1" applyAlignment="1">
      <alignment horizontal="center" vertical="center"/>
    </xf>
    <xf numFmtId="44" fontId="18" fillId="2" borderId="9" xfId="2" applyFont="1" applyFill="1" applyBorder="1" applyAlignment="1">
      <alignment horizontal="center" vertical="center"/>
    </xf>
    <xf numFmtId="165" fontId="18" fillId="2" borderId="9" xfId="5" applyNumberFormat="1" applyFont="1" applyFill="1" applyBorder="1" applyAlignment="1">
      <alignment horizontal="left" vertical="center"/>
    </xf>
    <xf numFmtId="44" fontId="16" fillId="2" borderId="9" xfId="2" applyFont="1" applyFill="1" applyBorder="1" applyAlignment="1">
      <alignment horizontal="center" vertical="center"/>
    </xf>
    <xf numFmtId="44" fontId="18" fillId="2" borderId="10" xfId="2" applyFont="1" applyFill="1" applyBorder="1" applyAlignment="1">
      <alignment horizontal="center" vertical="center"/>
    </xf>
    <xf numFmtId="165" fontId="18" fillId="2" borderId="10" xfId="5" applyNumberFormat="1" applyFont="1" applyFill="1" applyBorder="1" applyAlignment="1">
      <alignment horizontal="left" vertical="center"/>
    </xf>
    <xf numFmtId="44" fontId="16" fillId="2" borderId="10" xfId="2" applyFont="1" applyFill="1" applyBorder="1" applyAlignment="1">
      <alignment horizontal="center" vertical="center"/>
    </xf>
    <xf numFmtId="43" fontId="18" fillId="2" borderId="1" xfId="1" applyFont="1" applyFill="1" applyBorder="1" applyAlignment="1">
      <alignment horizontal="left"/>
    </xf>
    <xf numFmtId="44" fontId="18" fillId="2" borderId="0" xfId="0" applyNumberFormat="1" applyFont="1" applyFill="1"/>
    <xf numFmtId="165" fontId="18" fillId="2" borderId="1" xfId="5" applyNumberFormat="1" applyFont="1" applyFill="1" applyBorder="1" applyAlignment="1">
      <alignment horizontal="left"/>
    </xf>
    <xf numFmtId="44" fontId="16" fillId="2" borderId="1" xfId="2" applyFont="1" applyFill="1" applyBorder="1" applyAlignment="1">
      <alignment horizontal="center"/>
    </xf>
    <xf numFmtId="0" fontId="16" fillId="2" borderId="1" xfId="4" applyFont="1" applyFill="1" applyBorder="1" applyAlignment="1">
      <alignment horizontal="left"/>
    </xf>
    <xf numFmtId="43" fontId="16" fillId="2" borderId="1" xfId="1" applyFont="1" applyFill="1" applyBorder="1"/>
    <xf numFmtId="39" fontId="18" fillId="2" borderId="0" xfId="4" applyNumberFormat="1" applyFont="1" applyFill="1" applyAlignment="1">
      <alignment horizontal="right" vertical="top"/>
    </xf>
    <xf numFmtId="44" fontId="18" fillId="2" borderId="8" xfId="2" applyFont="1" applyFill="1" applyBorder="1" applyAlignment="1">
      <alignment horizontal="left" vertical="center"/>
    </xf>
    <xf numFmtId="44" fontId="18" fillId="2" borderId="9" xfId="2" applyFont="1" applyFill="1" applyBorder="1" applyAlignment="1">
      <alignment horizontal="left" vertical="center"/>
    </xf>
    <xf numFmtId="44" fontId="18" fillId="2" borderId="10" xfId="2" applyFont="1" applyFill="1" applyBorder="1" applyAlignment="1">
      <alignment horizontal="left" vertical="center"/>
    </xf>
    <xf numFmtId="0" fontId="18" fillId="2" borderId="1" xfId="8" applyFont="1" applyFill="1" applyBorder="1" applyAlignment="1">
      <alignment horizontal="center" vertical="center"/>
    </xf>
    <xf numFmtId="44" fontId="18" fillId="2" borderId="1" xfId="2" applyFont="1" applyFill="1" applyBorder="1" applyAlignment="1">
      <alignment horizontal="center" vertical="center"/>
    </xf>
    <xf numFmtId="0" fontId="18" fillId="2" borderId="1" xfId="0" applyFont="1" applyFill="1" applyBorder="1"/>
    <xf numFmtId="44" fontId="16" fillId="2" borderId="8" xfId="8" applyNumberFormat="1" applyFont="1" applyFill="1" applyBorder="1" applyAlignment="1">
      <alignment horizontal="center" vertical="center"/>
    </xf>
    <xf numFmtId="44" fontId="16" fillId="2" borderId="9" xfId="8" applyNumberFormat="1" applyFont="1" applyFill="1" applyBorder="1" applyAlignment="1">
      <alignment horizontal="center" vertical="center"/>
    </xf>
    <xf numFmtId="44" fontId="16" fillId="2" borderId="10" xfId="8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8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/>
    </xf>
    <xf numFmtId="44" fontId="16" fillId="2" borderId="1" xfId="2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8" applyFont="1" applyFill="1" applyBorder="1" applyAlignment="1">
      <alignment horizontal="left" vertical="center"/>
    </xf>
    <xf numFmtId="44" fontId="16" fillId="2" borderId="1" xfId="2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8" applyFont="1" applyFill="1" applyBorder="1"/>
    <xf numFmtId="0" fontId="18" fillId="2" borderId="8" xfId="0" applyFont="1" applyFill="1" applyBorder="1" applyAlignment="1">
      <alignment horizontal="center" vertical="center"/>
    </xf>
    <xf numFmtId="0" fontId="18" fillId="2" borderId="8" xfId="8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0" xfId="8" applyFont="1" applyFill="1" applyBorder="1" applyAlignment="1">
      <alignment horizontal="left" vertical="center"/>
    </xf>
    <xf numFmtId="0" fontId="16" fillId="2" borderId="1" xfId="8" applyFont="1" applyFill="1" applyBorder="1"/>
    <xf numFmtId="0" fontId="16" fillId="2" borderId="1" xfId="0" applyFont="1" applyFill="1" applyBorder="1"/>
    <xf numFmtId="0" fontId="18" fillId="2" borderId="0" xfId="0" applyFont="1" applyFill="1" applyAlignment="1">
      <alignment horizontal="center"/>
    </xf>
    <xf numFmtId="0" fontId="18" fillId="2" borderId="0" xfId="8" applyFont="1" applyFill="1"/>
    <xf numFmtId="44" fontId="18" fillId="2" borderId="0" xfId="2" applyFont="1" applyFill="1"/>
    <xf numFmtId="44" fontId="16" fillId="2" borderId="0" xfId="2" applyFont="1" applyFill="1"/>
    <xf numFmtId="0" fontId="18" fillId="2" borderId="0" xfId="0" applyFont="1" applyFill="1" applyAlignment="1">
      <alignment wrapText="1"/>
    </xf>
    <xf numFmtId="44" fontId="18" fillId="2" borderId="8" xfId="2" applyFont="1" applyFill="1" applyBorder="1" applyAlignment="1">
      <alignment horizontal="center"/>
    </xf>
    <xf numFmtId="165" fontId="18" fillId="2" borderId="8" xfId="5" applyNumberFormat="1" applyFont="1" applyFill="1" applyBorder="1" applyAlignment="1">
      <alignment horizontal="left"/>
    </xf>
    <xf numFmtId="44" fontId="18" fillId="2" borderId="8" xfId="2" applyFont="1" applyFill="1" applyBorder="1"/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/>
    <xf numFmtId="0" fontId="16" fillId="2" borderId="0" xfId="0" applyFont="1" applyFill="1" applyAlignment="1">
      <alignment horizontal="left" wrapText="1"/>
    </xf>
    <xf numFmtId="39" fontId="19" fillId="2" borderId="0" xfId="4" applyNumberFormat="1" applyFont="1" applyFill="1" applyAlignment="1">
      <alignment vertical="top"/>
    </xf>
    <xf numFmtId="44" fontId="14" fillId="2" borderId="0" xfId="0" applyNumberFormat="1" applyFont="1" applyFill="1"/>
    <xf numFmtId="0" fontId="16" fillId="2" borderId="0" xfId="4" applyFont="1" applyFill="1" applyAlignment="1">
      <alignment horizontal="left"/>
    </xf>
    <xf numFmtId="39" fontId="19" fillId="2" borderId="0" xfId="4" applyNumberFormat="1" applyFont="1" applyFill="1" applyAlignment="1">
      <alignment horizontal="right" vertical="top"/>
    </xf>
    <xf numFmtId="0" fontId="16" fillId="2" borderId="0" xfId="6" applyFont="1" applyFill="1" applyAlignment="1">
      <alignment horizontal="left"/>
    </xf>
    <xf numFmtId="0" fontId="14" fillId="2" borderId="0" xfId="8" applyFont="1" applyFill="1" applyAlignment="1">
      <alignment vertical="center"/>
    </xf>
    <xf numFmtId="44" fontId="14" fillId="2" borderId="0" xfId="8" applyNumberFormat="1" applyFont="1" applyFill="1" applyAlignment="1">
      <alignment vertical="center"/>
    </xf>
    <xf numFmtId="0" fontId="13" fillId="2" borderId="0" xfId="8" applyFont="1" applyFill="1" applyAlignment="1">
      <alignment horizontal="left" vertical="center"/>
    </xf>
    <xf numFmtId="0" fontId="14" fillId="2" borderId="0" xfId="8" applyFont="1" applyFill="1"/>
    <xf numFmtId="0" fontId="13" fillId="2" borderId="0" xfId="8" applyFont="1" applyFill="1"/>
    <xf numFmtId="0" fontId="14" fillId="2" borderId="0" xfId="0" applyFont="1" applyFill="1" applyAlignment="1">
      <alignment wrapText="1"/>
    </xf>
    <xf numFmtId="0" fontId="20" fillId="0" borderId="0" xfId="0" applyFont="1"/>
    <xf numFmtId="9" fontId="0" fillId="0" borderId="0" xfId="0" applyNumberFormat="1"/>
    <xf numFmtId="43" fontId="0" fillId="0" borderId="0" xfId="0" applyNumberFormat="1"/>
  </cellXfs>
  <cellStyles count="10">
    <cellStyle name="Comma 2" xfId="5" xr:uid="{3614113F-5993-4835-AD27-4DF5CCFF0E29}"/>
    <cellStyle name="Comma 3" xfId="7" xr:uid="{D7807AE1-27F6-4133-8735-81F0E585F59B}"/>
    <cellStyle name="Hipervínculo" xfId="3" builtinId="8"/>
    <cellStyle name="Millares" xfId="1" builtinId="3"/>
    <cellStyle name="Moneda" xfId="2" builtinId="4"/>
    <cellStyle name="Normal" xfId="0" builtinId="0"/>
    <cellStyle name="Normal 2" xfId="4" xr:uid="{104C1EB9-8430-4827-94C6-152D9880291E}"/>
    <cellStyle name="Normal 3" xfId="6" xr:uid="{7A009547-5B48-4761-82DA-11A0F3AE78CE}"/>
    <cellStyle name="Normal_PG" xfId="8" xr:uid="{A217207A-C989-4C12-B95C-5BE470F0698D}"/>
    <cellStyle name="Porcentaje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topLeftCell="A12" workbookViewId="0">
      <selection sqref="A1:I17"/>
    </sheetView>
  </sheetViews>
  <sheetFormatPr baseColWidth="10" defaultColWidth="8.88671875" defaultRowHeight="13.8"/>
  <cols>
    <col min="1" max="1" width="16.5546875" style="1" customWidth="1"/>
    <col min="2" max="2" width="14.6640625" style="1" customWidth="1"/>
    <col min="3" max="3" width="12.33203125" style="20" customWidth="1"/>
    <col min="4" max="4" width="15.21875" style="20" customWidth="1"/>
    <col min="5" max="5" width="15.21875" style="1" customWidth="1"/>
    <col min="6" max="6" width="15.33203125" style="16" customWidth="1"/>
    <col min="7" max="7" width="14.77734375" style="1" customWidth="1"/>
    <col min="8" max="8" width="11.5546875" style="20" bestFit="1" customWidth="1"/>
    <col min="9" max="9" width="17.77734375" style="26" bestFit="1" customWidth="1"/>
    <col min="10" max="16384" width="8.88671875" style="1"/>
  </cols>
  <sheetData>
    <row r="1" spans="1:9" s="16" customFormat="1" ht="55.2">
      <c r="A1" s="6" t="s">
        <v>0</v>
      </c>
      <c r="B1" s="6" t="s">
        <v>1</v>
      </c>
      <c r="C1" s="5" t="s">
        <v>8</v>
      </c>
      <c r="D1" s="5" t="s">
        <v>9</v>
      </c>
      <c r="E1" s="6" t="s">
        <v>10</v>
      </c>
      <c r="F1" s="6" t="s">
        <v>2</v>
      </c>
      <c r="G1" s="6" t="s">
        <v>3</v>
      </c>
      <c r="H1" s="5" t="s">
        <v>4</v>
      </c>
      <c r="I1" s="24" t="s">
        <v>5</v>
      </c>
    </row>
    <row r="2" spans="1:9" ht="27.6">
      <c r="A2" s="7" t="s">
        <v>6</v>
      </c>
      <c r="B2" s="7" t="s">
        <v>11</v>
      </c>
      <c r="C2" s="17">
        <v>43875</v>
      </c>
      <c r="D2" s="17">
        <v>43875</v>
      </c>
      <c r="E2" s="7" t="s">
        <v>12</v>
      </c>
      <c r="F2" s="17">
        <v>43889</v>
      </c>
      <c r="G2" s="132"/>
      <c r="H2" s="133"/>
      <c r="I2" s="134"/>
    </row>
    <row r="3" spans="1:9" ht="55.2">
      <c r="A3" s="7" t="s">
        <v>7</v>
      </c>
      <c r="B3" s="7" t="s">
        <v>13</v>
      </c>
      <c r="C3" s="17">
        <v>43880</v>
      </c>
      <c r="D3" s="17">
        <v>43880</v>
      </c>
      <c r="E3" s="7"/>
      <c r="F3" s="21"/>
      <c r="G3" s="7"/>
      <c r="H3" s="17">
        <v>43880</v>
      </c>
      <c r="I3" s="8" t="s">
        <v>14</v>
      </c>
    </row>
    <row r="4" spans="1:9" ht="41.4">
      <c r="A4" s="7" t="s">
        <v>16</v>
      </c>
      <c r="B4" s="7" t="s">
        <v>17</v>
      </c>
      <c r="C4" s="17">
        <v>43889</v>
      </c>
      <c r="D4" s="17">
        <v>43892</v>
      </c>
      <c r="E4" s="7"/>
      <c r="F4" s="21"/>
      <c r="G4" s="7" t="s">
        <v>18</v>
      </c>
      <c r="H4" s="17">
        <v>43906</v>
      </c>
      <c r="I4" s="8" t="s">
        <v>15</v>
      </c>
    </row>
    <row r="5" spans="1:9" ht="55.2">
      <c r="A5" s="7" t="s">
        <v>19</v>
      </c>
      <c r="B5" s="7" t="s">
        <v>20</v>
      </c>
      <c r="C5" s="17">
        <v>43928</v>
      </c>
      <c r="D5" s="17">
        <v>43928</v>
      </c>
      <c r="E5" s="7"/>
      <c r="F5" s="21"/>
      <c r="G5" s="7"/>
      <c r="H5" s="17"/>
      <c r="I5" s="8"/>
    </row>
    <row r="6" spans="1:9" ht="55.2">
      <c r="A6" s="7" t="s">
        <v>21</v>
      </c>
      <c r="B6" s="7" t="s">
        <v>22</v>
      </c>
      <c r="C6" s="17">
        <v>43928</v>
      </c>
      <c r="D6" s="17">
        <v>43928</v>
      </c>
      <c r="E6" s="7"/>
      <c r="F6" s="21"/>
      <c r="G6" s="7"/>
      <c r="H6" s="17"/>
      <c r="I6" s="8"/>
    </row>
    <row r="7" spans="1:9" ht="41.4">
      <c r="A7" s="7" t="s">
        <v>16</v>
      </c>
      <c r="B7" s="7" t="s">
        <v>23</v>
      </c>
      <c r="C7" s="17">
        <v>44004</v>
      </c>
      <c r="D7" s="17">
        <v>44005</v>
      </c>
      <c r="E7" s="7"/>
      <c r="F7" s="21"/>
      <c r="G7" s="7" t="s">
        <v>24</v>
      </c>
      <c r="H7" s="17">
        <v>44019</v>
      </c>
      <c r="I7" s="8" t="s">
        <v>25</v>
      </c>
    </row>
    <row r="8" spans="1:9" ht="55.2">
      <c r="A8" s="9" t="s">
        <v>7</v>
      </c>
      <c r="B8" s="10" t="s">
        <v>26</v>
      </c>
      <c r="C8" s="18" t="s">
        <v>66</v>
      </c>
      <c r="D8" s="18" t="s">
        <v>27</v>
      </c>
      <c r="E8" s="11"/>
      <c r="F8" s="22"/>
      <c r="G8" s="10" t="s">
        <v>28</v>
      </c>
      <c r="H8" s="18" t="s">
        <v>29</v>
      </c>
      <c r="I8" s="12" t="s">
        <v>30</v>
      </c>
    </row>
    <row r="9" spans="1:9" ht="41.4">
      <c r="A9" s="10" t="s">
        <v>31</v>
      </c>
      <c r="B9" s="10" t="s">
        <v>32</v>
      </c>
      <c r="C9" s="18" t="s">
        <v>67</v>
      </c>
      <c r="D9" s="18" t="s">
        <v>67</v>
      </c>
      <c r="E9" s="10" t="s">
        <v>33</v>
      </c>
      <c r="F9" s="23" t="s">
        <v>34</v>
      </c>
      <c r="G9" s="10" t="s">
        <v>35</v>
      </c>
      <c r="H9" s="18" t="s">
        <v>36</v>
      </c>
      <c r="I9" s="12" t="s">
        <v>37</v>
      </c>
    </row>
    <row r="10" spans="1:9" ht="55.2">
      <c r="A10" s="10" t="s">
        <v>38</v>
      </c>
      <c r="B10" s="10" t="s">
        <v>39</v>
      </c>
      <c r="C10" s="19">
        <v>44048</v>
      </c>
      <c r="D10" s="19">
        <v>44048</v>
      </c>
      <c r="E10" s="11"/>
      <c r="F10" s="22"/>
      <c r="G10" s="11"/>
      <c r="H10" s="19">
        <v>44047</v>
      </c>
      <c r="I10" s="25" t="s">
        <v>40</v>
      </c>
    </row>
    <row r="11" spans="1:9" ht="55.2">
      <c r="A11" s="10" t="s">
        <v>41</v>
      </c>
      <c r="B11" s="10" t="s">
        <v>42</v>
      </c>
      <c r="C11" s="19">
        <v>44092</v>
      </c>
      <c r="D11" s="19">
        <v>44096</v>
      </c>
      <c r="E11" s="11"/>
      <c r="F11" s="22"/>
      <c r="G11" s="10" t="s">
        <v>43</v>
      </c>
      <c r="H11" s="19">
        <v>44106</v>
      </c>
      <c r="I11" s="25" t="s">
        <v>44</v>
      </c>
    </row>
    <row r="12" spans="1:9" ht="55.2">
      <c r="A12" s="10" t="s">
        <v>38</v>
      </c>
      <c r="B12" s="10" t="s">
        <v>45</v>
      </c>
      <c r="C12" s="19">
        <v>44111</v>
      </c>
      <c r="D12" s="19">
        <v>44111</v>
      </c>
      <c r="E12" s="11"/>
      <c r="F12" s="22"/>
      <c r="G12" s="10" t="s">
        <v>43</v>
      </c>
      <c r="H12" s="19">
        <v>44117</v>
      </c>
      <c r="I12" s="25" t="s">
        <v>46</v>
      </c>
    </row>
    <row r="13" spans="1:9" ht="55.2">
      <c r="A13" s="10" t="s">
        <v>47</v>
      </c>
      <c r="B13" s="10" t="s">
        <v>48</v>
      </c>
      <c r="C13" s="19">
        <v>44139</v>
      </c>
      <c r="D13" s="19">
        <v>44139</v>
      </c>
      <c r="E13" s="11"/>
      <c r="F13" s="22"/>
      <c r="G13" s="11"/>
      <c r="H13" s="19"/>
      <c r="I13" s="25"/>
    </row>
    <row r="14" spans="1:9" ht="69">
      <c r="A14" s="10" t="s">
        <v>49</v>
      </c>
      <c r="B14" s="10" t="s">
        <v>50</v>
      </c>
      <c r="C14" s="18" t="s">
        <v>51</v>
      </c>
      <c r="D14" s="18" t="s">
        <v>51</v>
      </c>
      <c r="E14" s="11"/>
      <c r="F14" s="22"/>
      <c r="G14" s="11"/>
      <c r="H14" s="19"/>
      <c r="I14" s="25"/>
    </row>
    <row r="15" spans="1:9" ht="41.4">
      <c r="A15" s="10" t="s">
        <v>52</v>
      </c>
      <c r="B15" s="10" t="s">
        <v>53</v>
      </c>
      <c r="C15" s="18" t="s">
        <v>54</v>
      </c>
      <c r="D15" s="18" t="s">
        <v>54</v>
      </c>
      <c r="E15" s="11"/>
      <c r="F15" s="22"/>
      <c r="G15" s="10" t="s">
        <v>55</v>
      </c>
      <c r="H15" s="19"/>
      <c r="I15" s="25"/>
    </row>
    <row r="16" spans="1:9" ht="41.4">
      <c r="A16" s="10" t="s">
        <v>56</v>
      </c>
      <c r="B16" s="10" t="s">
        <v>57</v>
      </c>
      <c r="C16" s="18" t="s">
        <v>58</v>
      </c>
      <c r="D16" s="18" t="s">
        <v>58</v>
      </c>
      <c r="E16" s="10" t="s">
        <v>59</v>
      </c>
      <c r="F16" s="19">
        <v>44168</v>
      </c>
      <c r="G16" s="11"/>
      <c r="H16" s="19">
        <v>44160</v>
      </c>
      <c r="I16" s="25" t="s">
        <v>60</v>
      </c>
    </row>
    <row r="17" spans="1:9" ht="55.2">
      <c r="A17" s="10" t="s">
        <v>61</v>
      </c>
      <c r="B17" s="10" t="s">
        <v>62</v>
      </c>
      <c r="C17" s="18" t="s">
        <v>63</v>
      </c>
      <c r="D17" s="18" t="s">
        <v>63</v>
      </c>
      <c r="E17" s="11"/>
      <c r="F17" s="22"/>
      <c r="G17" s="10" t="s">
        <v>64</v>
      </c>
      <c r="H17" s="19">
        <v>44151</v>
      </c>
      <c r="I17" s="25" t="s">
        <v>65</v>
      </c>
    </row>
  </sheetData>
  <mergeCells count="3">
    <mergeCell ref="G2"/>
    <mergeCell ref="H2"/>
    <mergeCell ref="I2"/>
  </mergeCells>
  <pageMargins left="0.7" right="0.7" top="0.75" bottom="0.75" header="0.3" footer="0.3"/>
  <pageSetup orientation="portrait" r:id="rId1"/>
  <ignoredErrors>
    <ignoredError sqref="I3:I1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551-1172-472C-847B-D96ED25F0726}">
  <dimension ref="C6:D7"/>
  <sheetViews>
    <sheetView showGridLines="0" topLeftCell="A10" workbookViewId="0">
      <selection activeCell="C6" sqref="C6:D7"/>
    </sheetView>
  </sheetViews>
  <sheetFormatPr baseColWidth="10" defaultRowHeight="14.4"/>
  <cols>
    <col min="3" max="3" width="30.88671875" customWidth="1"/>
    <col min="4" max="4" width="12" bestFit="1" customWidth="1"/>
  </cols>
  <sheetData>
    <row r="6" spans="3:4" ht="41.4">
      <c r="C6" s="88" t="s">
        <v>281</v>
      </c>
      <c r="D6" s="6" t="s">
        <v>282</v>
      </c>
    </row>
    <row r="7" spans="3:4" ht="27.6">
      <c r="C7" s="27" t="s">
        <v>287</v>
      </c>
      <c r="D7" s="91">
        <v>33524.54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64E2-811A-47C7-A24D-65C575D704B8}">
  <dimension ref="E5:F10"/>
  <sheetViews>
    <sheetView showGridLines="0" topLeftCell="A3" workbookViewId="0">
      <selection activeCell="I9" sqref="I9"/>
    </sheetView>
  </sheetViews>
  <sheetFormatPr baseColWidth="10" defaultRowHeight="13.8"/>
  <cols>
    <col min="1" max="4" width="11.5546875" style="1"/>
    <col min="5" max="5" width="29.21875" style="1" customWidth="1"/>
    <col min="6" max="6" width="17.33203125" style="1" bestFit="1" customWidth="1"/>
    <col min="7" max="16384" width="11.5546875" style="1"/>
  </cols>
  <sheetData>
    <row r="5" spans="5:6">
      <c r="E5" s="88" t="s">
        <v>281</v>
      </c>
      <c r="F5" s="6" t="s">
        <v>195</v>
      </c>
    </row>
    <row r="6" spans="5:6" ht="82.8">
      <c r="E6" s="79" t="s">
        <v>292</v>
      </c>
      <c r="F6" s="92">
        <v>319392.83</v>
      </c>
    </row>
    <row r="7" spans="5:6" ht="69">
      <c r="E7" s="79" t="s">
        <v>288</v>
      </c>
      <c r="F7" s="91">
        <v>1220</v>
      </c>
    </row>
    <row r="8" spans="5:6" ht="69">
      <c r="E8" s="79" t="s">
        <v>289</v>
      </c>
      <c r="F8" s="91">
        <v>14700</v>
      </c>
    </row>
    <row r="9" spans="5:6" ht="69">
      <c r="E9" s="79" t="s">
        <v>290</v>
      </c>
      <c r="F9" s="91">
        <v>33524.54</v>
      </c>
    </row>
    <row r="10" spans="5:6">
      <c r="E10" s="90" t="s">
        <v>291</v>
      </c>
      <c r="F10" s="87">
        <f>SUM(F6:F9)</f>
        <v>368837.37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5D65-D624-4B47-8B84-89EEBAC4FA4E}">
  <dimension ref="B4:F18"/>
  <sheetViews>
    <sheetView showGridLines="0" workbookViewId="0">
      <selection activeCell="E5" sqref="E5:E17"/>
    </sheetView>
  </sheetViews>
  <sheetFormatPr baseColWidth="10" defaultRowHeight="13.8"/>
  <cols>
    <col min="1" max="2" width="11.5546875" style="1"/>
    <col min="3" max="3" width="53.88671875" style="1" bestFit="1" customWidth="1"/>
    <col min="4" max="4" width="15" style="1" customWidth="1"/>
    <col min="5" max="5" width="14.5546875" style="1" customWidth="1"/>
    <col min="6" max="6" width="11.88671875" style="1" bestFit="1" customWidth="1"/>
    <col min="7" max="16384" width="11.5546875" style="1"/>
  </cols>
  <sheetData>
    <row r="4" spans="2:6" ht="55.2">
      <c r="B4" s="21" t="s">
        <v>293</v>
      </c>
      <c r="C4" s="21" t="s">
        <v>281</v>
      </c>
      <c r="D4" s="21" t="s">
        <v>307</v>
      </c>
      <c r="E4" s="21" t="s">
        <v>294</v>
      </c>
      <c r="F4" s="21" t="s">
        <v>295</v>
      </c>
    </row>
    <row r="5" spans="2:6">
      <c r="B5" s="22">
        <v>819</v>
      </c>
      <c r="C5" s="85" t="s">
        <v>296</v>
      </c>
      <c r="D5" s="93">
        <v>53354.96</v>
      </c>
      <c r="E5" s="93">
        <v>319392.83</v>
      </c>
      <c r="F5" s="94">
        <f>+E5-D5</f>
        <v>266037.87</v>
      </c>
    </row>
    <row r="6" spans="2:6">
      <c r="B6" s="22">
        <v>711</v>
      </c>
      <c r="C6" s="85" t="s">
        <v>297</v>
      </c>
      <c r="D6" s="93">
        <v>1220</v>
      </c>
      <c r="E6" s="93">
        <v>1220</v>
      </c>
      <c r="F6" s="94">
        <f t="shared" ref="F6:F17" si="0">+E6-D6</f>
        <v>0</v>
      </c>
    </row>
    <row r="7" spans="2:6">
      <c r="B7" s="22">
        <v>713</v>
      </c>
      <c r="C7" s="85" t="s">
        <v>298</v>
      </c>
      <c r="D7" s="93">
        <v>14700</v>
      </c>
      <c r="E7" s="93">
        <v>14700</v>
      </c>
      <c r="F7" s="94">
        <f t="shared" si="0"/>
        <v>0</v>
      </c>
    </row>
    <row r="8" spans="2:6">
      <c r="B8" s="22">
        <v>759</v>
      </c>
      <c r="C8" s="85" t="s">
        <v>299</v>
      </c>
      <c r="D8" s="93">
        <v>33524.54</v>
      </c>
      <c r="E8" s="93">
        <v>33524.54</v>
      </c>
      <c r="F8" s="94">
        <f t="shared" si="0"/>
        <v>0</v>
      </c>
    </row>
    <row r="9" spans="2:6">
      <c r="B9" s="22">
        <v>769</v>
      </c>
      <c r="C9" s="85" t="s">
        <v>175</v>
      </c>
      <c r="D9" s="93">
        <v>102799.5</v>
      </c>
      <c r="E9" s="93">
        <v>368837.37</v>
      </c>
      <c r="F9" s="94">
        <f t="shared" si="0"/>
        <v>266037.87</v>
      </c>
    </row>
    <row r="10" spans="2:6">
      <c r="B10" s="22">
        <v>772</v>
      </c>
      <c r="C10" s="85" t="s">
        <v>300</v>
      </c>
      <c r="D10" s="93">
        <v>11327.91</v>
      </c>
      <c r="E10" s="93">
        <v>11327.91</v>
      </c>
      <c r="F10" s="94">
        <f t="shared" si="0"/>
        <v>0</v>
      </c>
    </row>
    <row r="11" spans="2:6">
      <c r="B11" s="22">
        <v>773</v>
      </c>
      <c r="C11" s="85" t="s">
        <v>301</v>
      </c>
      <c r="D11" s="93">
        <v>2589.66</v>
      </c>
      <c r="E11" s="93">
        <v>2589.66</v>
      </c>
      <c r="F11" s="94">
        <f t="shared" si="0"/>
        <v>0</v>
      </c>
    </row>
    <row r="12" spans="2:6">
      <c r="B12" s="22">
        <v>774</v>
      </c>
      <c r="C12" s="85" t="s">
        <v>302</v>
      </c>
      <c r="D12" s="93">
        <v>179.46</v>
      </c>
      <c r="E12" s="93">
        <v>179.46</v>
      </c>
      <c r="F12" s="94">
        <f t="shared" si="0"/>
        <v>0</v>
      </c>
    </row>
    <row r="13" spans="2:6">
      <c r="B13" s="22">
        <v>775</v>
      </c>
      <c r="C13" s="85" t="s">
        <v>303</v>
      </c>
      <c r="D13" s="93">
        <v>220.2</v>
      </c>
      <c r="E13" s="93">
        <v>220.2</v>
      </c>
      <c r="F13" s="94">
        <f t="shared" si="0"/>
        <v>0</v>
      </c>
    </row>
    <row r="14" spans="2:6">
      <c r="B14" s="22">
        <v>777</v>
      </c>
      <c r="C14" s="85" t="s">
        <v>304</v>
      </c>
      <c r="D14" s="93">
        <v>15806</v>
      </c>
      <c r="E14" s="93">
        <v>15806</v>
      </c>
      <c r="F14" s="94">
        <f t="shared" si="0"/>
        <v>0</v>
      </c>
    </row>
    <row r="15" spans="2:6">
      <c r="B15" s="22">
        <v>779</v>
      </c>
      <c r="C15" s="85" t="s">
        <v>305</v>
      </c>
      <c r="D15" s="93">
        <v>30123.23</v>
      </c>
      <c r="E15" s="93">
        <v>30123.23</v>
      </c>
      <c r="F15" s="94">
        <f t="shared" si="0"/>
        <v>0</v>
      </c>
    </row>
    <row r="16" spans="2:6">
      <c r="B16" s="22">
        <v>832</v>
      </c>
      <c r="C16" s="85" t="s">
        <v>285</v>
      </c>
      <c r="D16" s="93">
        <v>72676.27</v>
      </c>
      <c r="E16" s="93">
        <v>338714.14</v>
      </c>
      <c r="F16" s="94">
        <f t="shared" si="0"/>
        <v>266037.87</v>
      </c>
    </row>
    <row r="17" spans="2:6">
      <c r="B17" s="22">
        <v>839</v>
      </c>
      <c r="C17" s="85" t="s">
        <v>306</v>
      </c>
      <c r="D17" s="93">
        <v>10479.57</v>
      </c>
      <c r="E17" s="93">
        <v>100784.95</v>
      </c>
      <c r="F17" s="94">
        <f t="shared" si="0"/>
        <v>90305.38</v>
      </c>
    </row>
    <row r="18" spans="2:6">
      <c r="B18" s="1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0A26-10DA-468C-B086-7AA2A44A15F1}">
  <dimension ref="A1:L208"/>
  <sheetViews>
    <sheetView showGridLines="0" tabSelected="1" workbookViewId="0">
      <selection sqref="A1:H1"/>
    </sheetView>
  </sheetViews>
  <sheetFormatPr baseColWidth="10" defaultColWidth="9.109375" defaultRowHeight="13.2"/>
  <cols>
    <col min="1" max="1" width="12" style="203" customWidth="1"/>
    <col min="2" max="2" width="32.88671875" style="207" bestFit="1" customWidth="1"/>
    <col min="3" max="3" width="15.5546875" style="205" bestFit="1" customWidth="1"/>
    <col min="4" max="4" width="14.88671875" style="149" bestFit="1" customWidth="1"/>
    <col min="5" max="5" width="45.21875" style="149" bestFit="1" customWidth="1"/>
    <col min="6" max="6" width="16.109375" style="205" bestFit="1" customWidth="1"/>
    <col min="7" max="7" width="16.109375" style="206" bestFit="1" customWidth="1"/>
    <col min="8" max="8" width="15.21875" style="206" bestFit="1" customWidth="1"/>
    <col min="9" max="10" width="9.109375" style="149"/>
    <col min="11" max="11" width="9.33203125" style="149" bestFit="1" customWidth="1"/>
    <col min="12" max="12" width="12.77734375" style="149" bestFit="1" customWidth="1"/>
    <col min="13" max="255" width="9.109375" style="149"/>
    <col min="256" max="256" width="54.6640625" style="149" customWidth="1"/>
    <col min="257" max="257" width="6.44140625" style="149" customWidth="1"/>
    <col min="258" max="258" width="1.6640625" style="149" customWidth="1"/>
    <col min="259" max="259" width="13.33203125" style="149" customWidth="1"/>
    <col min="260" max="260" width="2.6640625" style="149" customWidth="1"/>
    <col min="261" max="261" width="13.33203125" style="149" customWidth="1"/>
    <col min="262" max="511" width="9.109375" style="149"/>
    <col min="512" max="512" width="54.6640625" style="149" customWidth="1"/>
    <col min="513" max="513" width="6.44140625" style="149" customWidth="1"/>
    <col min="514" max="514" width="1.6640625" style="149" customWidth="1"/>
    <col min="515" max="515" width="13.33203125" style="149" customWidth="1"/>
    <col min="516" max="516" width="2.6640625" style="149" customWidth="1"/>
    <col min="517" max="517" width="13.33203125" style="149" customWidth="1"/>
    <col min="518" max="767" width="9.109375" style="149"/>
    <col min="768" max="768" width="54.6640625" style="149" customWidth="1"/>
    <col min="769" max="769" width="6.44140625" style="149" customWidth="1"/>
    <col min="770" max="770" width="1.6640625" style="149" customWidth="1"/>
    <col min="771" max="771" width="13.33203125" style="149" customWidth="1"/>
    <col min="772" max="772" width="2.6640625" style="149" customWidth="1"/>
    <col min="773" max="773" width="13.33203125" style="149" customWidth="1"/>
    <col min="774" max="1023" width="9.109375" style="149"/>
    <col min="1024" max="1024" width="54.6640625" style="149" customWidth="1"/>
    <col min="1025" max="1025" width="6.44140625" style="149" customWidth="1"/>
    <col min="1026" max="1026" width="1.6640625" style="149" customWidth="1"/>
    <col min="1027" max="1027" width="13.33203125" style="149" customWidth="1"/>
    <col min="1028" max="1028" width="2.6640625" style="149" customWidth="1"/>
    <col min="1029" max="1029" width="13.33203125" style="149" customWidth="1"/>
    <col min="1030" max="1279" width="9.109375" style="149"/>
    <col min="1280" max="1280" width="54.6640625" style="149" customWidth="1"/>
    <col min="1281" max="1281" width="6.44140625" style="149" customWidth="1"/>
    <col min="1282" max="1282" width="1.6640625" style="149" customWidth="1"/>
    <col min="1283" max="1283" width="13.33203125" style="149" customWidth="1"/>
    <col min="1284" max="1284" width="2.6640625" style="149" customWidth="1"/>
    <col min="1285" max="1285" width="13.33203125" style="149" customWidth="1"/>
    <col min="1286" max="1535" width="9.109375" style="149"/>
    <col min="1536" max="1536" width="54.6640625" style="149" customWidth="1"/>
    <col min="1537" max="1537" width="6.44140625" style="149" customWidth="1"/>
    <col min="1538" max="1538" width="1.6640625" style="149" customWidth="1"/>
    <col min="1539" max="1539" width="13.33203125" style="149" customWidth="1"/>
    <col min="1540" max="1540" width="2.6640625" style="149" customWidth="1"/>
    <col min="1541" max="1541" width="13.33203125" style="149" customWidth="1"/>
    <col min="1542" max="1791" width="9.109375" style="149"/>
    <col min="1792" max="1792" width="54.6640625" style="149" customWidth="1"/>
    <col min="1793" max="1793" width="6.44140625" style="149" customWidth="1"/>
    <col min="1794" max="1794" width="1.6640625" style="149" customWidth="1"/>
    <col min="1795" max="1795" width="13.33203125" style="149" customWidth="1"/>
    <col min="1796" max="1796" width="2.6640625" style="149" customWidth="1"/>
    <col min="1797" max="1797" width="13.33203125" style="149" customWidth="1"/>
    <col min="1798" max="2047" width="9.109375" style="149"/>
    <col min="2048" max="2048" width="54.6640625" style="149" customWidth="1"/>
    <col min="2049" max="2049" width="6.44140625" style="149" customWidth="1"/>
    <col min="2050" max="2050" width="1.6640625" style="149" customWidth="1"/>
    <col min="2051" max="2051" width="13.33203125" style="149" customWidth="1"/>
    <col min="2052" max="2052" width="2.6640625" style="149" customWidth="1"/>
    <col min="2053" max="2053" width="13.33203125" style="149" customWidth="1"/>
    <col min="2054" max="2303" width="9.109375" style="149"/>
    <col min="2304" max="2304" width="54.6640625" style="149" customWidth="1"/>
    <col min="2305" max="2305" width="6.44140625" style="149" customWidth="1"/>
    <col min="2306" max="2306" width="1.6640625" style="149" customWidth="1"/>
    <col min="2307" max="2307" width="13.33203125" style="149" customWidth="1"/>
    <col min="2308" max="2308" width="2.6640625" style="149" customWidth="1"/>
    <col min="2309" max="2309" width="13.33203125" style="149" customWidth="1"/>
    <col min="2310" max="2559" width="9.109375" style="149"/>
    <col min="2560" max="2560" width="54.6640625" style="149" customWidth="1"/>
    <col min="2561" max="2561" width="6.44140625" style="149" customWidth="1"/>
    <col min="2562" max="2562" width="1.6640625" style="149" customWidth="1"/>
    <col min="2563" max="2563" width="13.33203125" style="149" customWidth="1"/>
    <col min="2564" max="2564" width="2.6640625" style="149" customWidth="1"/>
    <col min="2565" max="2565" width="13.33203125" style="149" customWidth="1"/>
    <col min="2566" max="2815" width="9.109375" style="149"/>
    <col min="2816" max="2816" width="54.6640625" style="149" customWidth="1"/>
    <col min="2817" max="2817" width="6.44140625" style="149" customWidth="1"/>
    <col min="2818" max="2818" width="1.6640625" style="149" customWidth="1"/>
    <col min="2819" max="2819" width="13.33203125" style="149" customWidth="1"/>
    <col min="2820" max="2820" width="2.6640625" style="149" customWidth="1"/>
    <col min="2821" max="2821" width="13.33203125" style="149" customWidth="1"/>
    <col min="2822" max="3071" width="9.109375" style="149"/>
    <col min="3072" max="3072" width="54.6640625" style="149" customWidth="1"/>
    <col min="3073" max="3073" width="6.44140625" style="149" customWidth="1"/>
    <col min="3074" max="3074" width="1.6640625" style="149" customWidth="1"/>
    <col min="3075" max="3075" width="13.33203125" style="149" customWidth="1"/>
    <col min="3076" max="3076" width="2.6640625" style="149" customWidth="1"/>
    <col min="3077" max="3077" width="13.33203125" style="149" customWidth="1"/>
    <col min="3078" max="3327" width="9.109375" style="149"/>
    <col min="3328" max="3328" width="54.6640625" style="149" customWidth="1"/>
    <col min="3329" max="3329" width="6.44140625" style="149" customWidth="1"/>
    <col min="3330" max="3330" width="1.6640625" style="149" customWidth="1"/>
    <col min="3331" max="3331" width="13.33203125" style="149" customWidth="1"/>
    <col min="3332" max="3332" width="2.6640625" style="149" customWidth="1"/>
    <col min="3333" max="3333" width="13.33203125" style="149" customWidth="1"/>
    <col min="3334" max="3583" width="9.109375" style="149"/>
    <col min="3584" max="3584" width="54.6640625" style="149" customWidth="1"/>
    <col min="3585" max="3585" width="6.44140625" style="149" customWidth="1"/>
    <col min="3586" max="3586" width="1.6640625" style="149" customWidth="1"/>
    <col min="3587" max="3587" width="13.33203125" style="149" customWidth="1"/>
    <col min="3588" max="3588" width="2.6640625" style="149" customWidth="1"/>
    <col min="3589" max="3589" width="13.33203125" style="149" customWidth="1"/>
    <col min="3590" max="3839" width="9.109375" style="149"/>
    <col min="3840" max="3840" width="54.6640625" style="149" customWidth="1"/>
    <col min="3841" max="3841" width="6.44140625" style="149" customWidth="1"/>
    <col min="3842" max="3842" width="1.6640625" style="149" customWidth="1"/>
    <col min="3843" max="3843" width="13.33203125" style="149" customWidth="1"/>
    <col min="3844" max="3844" width="2.6640625" style="149" customWidth="1"/>
    <col min="3845" max="3845" width="13.33203125" style="149" customWidth="1"/>
    <col min="3846" max="4095" width="9.109375" style="149"/>
    <col min="4096" max="4096" width="54.6640625" style="149" customWidth="1"/>
    <col min="4097" max="4097" width="6.44140625" style="149" customWidth="1"/>
    <col min="4098" max="4098" width="1.6640625" style="149" customWidth="1"/>
    <col min="4099" max="4099" width="13.33203125" style="149" customWidth="1"/>
    <col min="4100" max="4100" width="2.6640625" style="149" customWidth="1"/>
    <col min="4101" max="4101" width="13.33203125" style="149" customWidth="1"/>
    <col min="4102" max="4351" width="9.109375" style="149"/>
    <col min="4352" max="4352" width="54.6640625" style="149" customWidth="1"/>
    <col min="4353" max="4353" width="6.44140625" style="149" customWidth="1"/>
    <col min="4354" max="4354" width="1.6640625" style="149" customWidth="1"/>
    <col min="4355" max="4355" width="13.33203125" style="149" customWidth="1"/>
    <col min="4356" max="4356" width="2.6640625" style="149" customWidth="1"/>
    <col min="4357" max="4357" width="13.33203125" style="149" customWidth="1"/>
    <col min="4358" max="4607" width="9.109375" style="149"/>
    <col min="4608" max="4608" width="54.6640625" style="149" customWidth="1"/>
    <col min="4609" max="4609" width="6.44140625" style="149" customWidth="1"/>
    <col min="4610" max="4610" width="1.6640625" style="149" customWidth="1"/>
    <col min="4611" max="4611" width="13.33203125" style="149" customWidth="1"/>
    <col min="4612" max="4612" width="2.6640625" style="149" customWidth="1"/>
    <col min="4613" max="4613" width="13.33203125" style="149" customWidth="1"/>
    <col min="4614" max="4863" width="9.109375" style="149"/>
    <col min="4864" max="4864" width="54.6640625" style="149" customWidth="1"/>
    <col min="4865" max="4865" width="6.44140625" style="149" customWidth="1"/>
    <col min="4866" max="4866" width="1.6640625" style="149" customWidth="1"/>
    <col min="4867" max="4867" width="13.33203125" style="149" customWidth="1"/>
    <col min="4868" max="4868" width="2.6640625" style="149" customWidth="1"/>
    <col min="4869" max="4869" width="13.33203125" style="149" customWidth="1"/>
    <col min="4870" max="5119" width="9.109375" style="149"/>
    <col min="5120" max="5120" width="54.6640625" style="149" customWidth="1"/>
    <col min="5121" max="5121" width="6.44140625" style="149" customWidth="1"/>
    <col min="5122" max="5122" width="1.6640625" style="149" customWidth="1"/>
    <col min="5123" max="5123" width="13.33203125" style="149" customWidth="1"/>
    <col min="5124" max="5124" width="2.6640625" style="149" customWidth="1"/>
    <col min="5125" max="5125" width="13.33203125" style="149" customWidth="1"/>
    <col min="5126" max="5375" width="9.109375" style="149"/>
    <col min="5376" max="5376" width="54.6640625" style="149" customWidth="1"/>
    <col min="5377" max="5377" width="6.44140625" style="149" customWidth="1"/>
    <col min="5378" max="5378" width="1.6640625" style="149" customWidth="1"/>
    <col min="5379" max="5379" width="13.33203125" style="149" customWidth="1"/>
    <col min="5380" max="5380" width="2.6640625" style="149" customWidth="1"/>
    <col min="5381" max="5381" width="13.33203125" style="149" customWidth="1"/>
    <col min="5382" max="5631" width="9.109375" style="149"/>
    <col min="5632" max="5632" width="54.6640625" style="149" customWidth="1"/>
    <col min="5633" max="5633" width="6.44140625" style="149" customWidth="1"/>
    <col min="5634" max="5634" width="1.6640625" style="149" customWidth="1"/>
    <col min="5635" max="5635" width="13.33203125" style="149" customWidth="1"/>
    <col min="5636" max="5636" width="2.6640625" style="149" customWidth="1"/>
    <col min="5637" max="5637" width="13.33203125" style="149" customWidth="1"/>
    <col min="5638" max="5887" width="9.109375" style="149"/>
    <col min="5888" max="5888" width="54.6640625" style="149" customWidth="1"/>
    <col min="5889" max="5889" width="6.44140625" style="149" customWidth="1"/>
    <col min="5890" max="5890" width="1.6640625" style="149" customWidth="1"/>
    <col min="5891" max="5891" width="13.33203125" style="149" customWidth="1"/>
    <col min="5892" max="5892" width="2.6640625" style="149" customWidth="1"/>
    <col min="5893" max="5893" width="13.33203125" style="149" customWidth="1"/>
    <col min="5894" max="6143" width="9.109375" style="149"/>
    <col min="6144" max="6144" width="54.6640625" style="149" customWidth="1"/>
    <col min="6145" max="6145" width="6.44140625" style="149" customWidth="1"/>
    <col min="6146" max="6146" width="1.6640625" style="149" customWidth="1"/>
    <col min="6147" max="6147" width="13.33203125" style="149" customWidth="1"/>
    <col min="6148" max="6148" width="2.6640625" style="149" customWidth="1"/>
    <col min="6149" max="6149" width="13.33203125" style="149" customWidth="1"/>
    <col min="6150" max="6399" width="9.109375" style="149"/>
    <col min="6400" max="6400" width="54.6640625" style="149" customWidth="1"/>
    <col min="6401" max="6401" width="6.44140625" style="149" customWidth="1"/>
    <col min="6402" max="6402" width="1.6640625" style="149" customWidth="1"/>
    <col min="6403" max="6403" width="13.33203125" style="149" customWidth="1"/>
    <col min="6404" max="6404" width="2.6640625" style="149" customWidth="1"/>
    <col min="6405" max="6405" width="13.33203125" style="149" customWidth="1"/>
    <col min="6406" max="6655" width="9.109375" style="149"/>
    <col min="6656" max="6656" width="54.6640625" style="149" customWidth="1"/>
    <col min="6657" max="6657" width="6.44140625" style="149" customWidth="1"/>
    <col min="6658" max="6658" width="1.6640625" style="149" customWidth="1"/>
    <col min="6659" max="6659" width="13.33203125" style="149" customWidth="1"/>
    <col min="6660" max="6660" width="2.6640625" style="149" customWidth="1"/>
    <col min="6661" max="6661" width="13.33203125" style="149" customWidth="1"/>
    <col min="6662" max="6911" width="9.109375" style="149"/>
    <col min="6912" max="6912" width="54.6640625" style="149" customWidth="1"/>
    <col min="6913" max="6913" width="6.44140625" style="149" customWidth="1"/>
    <col min="6914" max="6914" width="1.6640625" style="149" customWidth="1"/>
    <col min="6915" max="6915" width="13.33203125" style="149" customWidth="1"/>
    <col min="6916" max="6916" width="2.6640625" style="149" customWidth="1"/>
    <col min="6917" max="6917" width="13.33203125" style="149" customWidth="1"/>
    <col min="6918" max="7167" width="9.109375" style="149"/>
    <col min="7168" max="7168" width="54.6640625" style="149" customWidth="1"/>
    <col min="7169" max="7169" width="6.44140625" style="149" customWidth="1"/>
    <col min="7170" max="7170" width="1.6640625" style="149" customWidth="1"/>
    <col min="7171" max="7171" width="13.33203125" style="149" customWidth="1"/>
    <col min="7172" max="7172" width="2.6640625" style="149" customWidth="1"/>
    <col min="7173" max="7173" width="13.33203125" style="149" customWidth="1"/>
    <col min="7174" max="7423" width="9.109375" style="149"/>
    <col min="7424" max="7424" width="54.6640625" style="149" customWidth="1"/>
    <col min="7425" max="7425" width="6.44140625" style="149" customWidth="1"/>
    <col min="7426" max="7426" width="1.6640625" style="149" customWidth="1"/>
    <col min="7427" max="7427" width="13.33203125" style="149" customWidth="1"/>
    <col min="7428" max="7428" width="2.6640625" style="149" customWidth="1"/>
    <col min="7429" max="7429" width="13.33203125" style="149" customWidth="1"/>
    <col min="7430" max="7679" width="9.109375" style="149"/>
    <col min="7680" max="7680" width="54.6640625" style="149" customWidth="1"/>
    <col min="7681" max="7681" width="6.44140625" style="149" customWidth="1"/>
    <col min="7682" max="7682" width="1.6640625" style="149" customWidth="1"/>
    <col min="7683" max="7683" width="13.33203125" style="149" customWidth="1"/>
    <col min="7684" max="7684" width="2.6640625" style="149" customWidth="1"/>
    <col min="7685" max="7685" width="13.33203125" style="149" customWidth="1"/>
    <col min="7686" max="7935" width="9.109375" style="149"/>
    <col min="7936" max="7936" width="54.6640625" style="149" customWidth="1"/>
    <col min="7937" max="7937" width="6.44140625" style="149" customWidth="1"/>
    <col min="7938" max="7938" width="1.6640625" style="149" customWidth="1"/>
    <col min="7939" max="7939" width="13.33203125" style="149" customWidth="1"/>
    <col min="7940" max="7940" width="2.6640625" style="149" customWidth="1"/>
    <col min="7941" max="7941" width="13.33203125" style="149" customWidth="1"/>
    <col min="7942" max="8191" width="9.109375" style="149"/>
    <col min="8192" max="8192" width="54.6640625" style="149" customWidth="1"/>
    <col min="8193" max="8193" width="6.44140625" style="149" customWidth="1"/>
    <col min="8194" max="8194" width="1.6640625" style="149" customWidth="1"/>
    <col min="8195" max="8195" width="13.33203125" style="149" customWidth="1"/>
    <col min="8196" max="8196" width="2.6640625" style="149" customWidth="1"/>
    <col min="8197" max="8197" width="13.33203125" style="149" customWidth="1"/>
    <col min="8198" max="8447" width="9.109375" style="149"/>
    <col min="8448" max="8448" width="54.6640625" style="149" customWidth="1"/>
    <col min="8449" max="8449" width="6.44140625" style="149" customWidth="1"/>
    <col min="8450" max="8450" width="1.6640625" style="149" customWidth="1"/>
    <col min="8451" max="8451" width="13.33203125" style="149" customWidth="1"/>
    <col min="8452" max="8452" width="2.6640625" style="149" customWidth="1"/>
    <col min="8453" max="8453" width="13.33203125" style="149" customWidth="1"/>
    <col min="8454" max="8703" width="9.109375" style="149"/>
    <col min="8704" max="8704" width="54.6640625" style="149" customWidth="1"/>
    <col min="8705" max="8705" width="6.44140625" style="149" customWidth="1"/>
    <col min="8706" max="8706" width="1.6640625" style="149" customWidth="1"/>
    <col min="8707" max="8707" width="13.33203125" style="149" customWidth="1"/>
    <col min="8708" max="8708" width="2.6640625" style="149" customWidth="1"/>
    <col min="8709" max="8709" width="13.33203125" style="149" customWidth="1"/>
    <col min="8710" max="8959" width="9.109375" style="149"/>
    <col min="8960" max="8960" width="54.6640625" style="149" customWidth="1"/>
    <col min="8961" max="8961" width="6.44140625" style="149" customWidth="1"/>
    <col min="8962" max="8962" width="1.6640625" style="149" customWidth="1"/>
    <col min="8963" max="8963" width="13.33203125" style="149" customWidth="1"/>
    <col min="8964" max="8964" width="2.6640625" style="149" customWidth="1"/>
    <col min="8965" max="8965" width="13.33203125" style="149" customWidth="1"/>
    <col min="8966" max="9215" width="9.109375" style="149"/>
    <col min="9216" max="9216" width="54.6640625" style="149" customWidth="1"/>
    <col min="9217" max="9217" width="6.44140625" style="149" customWidth="1"/>
    <col min="9218" max="9218" width="1.6640625" style="149" customWidth="1"/>
    <col min="9219" max="9219" width="13.33203125" style="149" customWidth="1"/>
    <col min="9220" max="9220" width="2.6640625" style="149" customWidth="1"/>
    <col min="9221" max="9221" width="13.33203125" style="149" customWidth="1"/>
    <col min="9222" max="9471" width="9.109375" style="149"/>
    <col min="9472" max="9472" width="54.6640625" style="149" customWidth="1"/>
    <col min="9473" max="9473" width="6.44140625" style="149" customWidth="1"/>
    <col min="9474" max="9474" width="1.6640625" style="149" customWidth="1"/>
    <col min="9475" max="9475" width="13.33203125" style="149" customWidth="1"/>
    <col min="9476" max="9476" width="2.6640625" style="149" customWidth="1"/>
    <col min="9477" max="9477" width="13.33203125" style="149" customWidth="1"/>
    <col min="9478" max="9727" width="9.109375" style="149"/>
    <col min="9728" max="9728" width="54.6640625" style="149" customWidth="1"/>
    <col min="9729" max="9729" width="6.44140625" style="149" customWidth="1"/>
    <col min="9730" max="9730" width="1.6640625" style="149" customWidth="1"/>
    <col min="9731" max="9731" width="13.33203125" style="149" customWidth="1"/>
    <col min="9732" max="9732" width="2.6640625" style="149" customWidth="1"/>
    <col min="9733" max="9733" width="13.33203125" style="149" customWidth="1"/>
    <col min="9734" max="9983" width="9.109375" style="149"/>
    <col min="9984" max="9984" width="54.6640625" style="149" customWidth="1"/>
    <col min="9985" max="9985" width="6.44140625" style="149" customWidth="1"/>
    <col min="9986" max="9986" width="1.6640625" style="149" customWidth="1"/>
    <col min="9987" max="9987" width="13.33203125" style="149" customWidth="1"/>
    <col min="9988" max="9988" width="2.6640625" style="149" customWidth="1"/>
    <col min="9989" max="9989" width="13.33203125" style="149" customWidth="1"/>
    <col min="9990" max="10239" width="9.109375" style="149"/>
    <col min="10240" max="10240" width="54.6640625" style="149" customWidth="1"/>
    <col min="10241" max="10241" width="6.44140625" style="149" customWidth="1"/>
    <col min="10242" max="10242" width="1.6640625" style="149" customWidth="1"/>
    <col min="10243" max="10243" width="13.33203125" style="149" customWidth="1"/>
    <col min="10244" max="10244" width="2.6640625" style="149" customWidth="1"/>
    <col min="10245" max="10245" width="13.33203125" style="149" customWidth="1"/>
    <col min="10246" max="10495" width="9.109375" style="149"/>
    <col min="10496" max="10496" width="54.6640625" style="149" customWidth="1"/>
    <col min="10497" max="10497" width="6.44140625" style="149" customWidth="1"/>
    <col min="10498" max="10498" width="1.6640625" style="149" customWidth="1"/>
    <col min="10499" max="10499" width="13.33203125" style="149" customWidth="1"/>
    <col min="10500" max="10500" width="2.6640625" style="149" customWidth="1"/>
    <col min="10501" max="10501" width="13.33203125" style="149" customWidth="1"/>
    <col min="10502" max="10751" width="9.109375" style="149"/>
    <col min="10752" max="10752" width="54.6640625" style="149" customWidth="1"/>
    <col min="10753" max="10753" width="6.44140625" style="149" customWidth="1"/>
    <col min="10754" max="10754" width="1.6640625" style="149" customWidth="1"/>
    <col min="10755" max="10755" width="13.33203125" style="149" customWidth="1"/>
    <col min="10756" max="10756" width="2.6640625" style="149" customWidth="1"/>
    <col min="10757" max="10757" width="13.33203125" style="149" customWidth="1"/>
    <col min="10758" max="11007" width="9.109375" style="149"/>
    <col min="11008" max="11008" width="54.6640625" style="149" customWidth="1"/>
    <col min="11009" max="11009" width="6.44140625" style="149" customWidth="1"/>
    <col min="11010" max="11010" width="1.6640625" style="149" customWidth="1"/>
    <col min="11011" max="11011" width="13.33203125" style="149" customWidth="1"/>
    <col min="11012" max="11012" width="2.6640625" style="149" customWidth="1"/>
    <col min="11013" max="11013" width="13.33203125" style="149" customWidth="1"/>
    <col min="11014" max="11263" width="9.109375" style="149"/>
    <col min="11264" max="11264" width="54.6640625" style="149" customWidth="1"/>
    <col min="11265" max="11265" width="6.44140625" style="149" customWidth="1"/>
    <col min="11266" max="11266" width="1.6640625" style="149" customWidth="1"/>
    <col min="11267" max="11267" width="13.33203125" style="149" customWidth="1"/>
    <col min="11268" max="11268" width="2.6640625" style="149" customWidth="1"/>
    <col min="11269" max="11269" width="13.33203125" style="149" customWidth="1"/>
    <col min="11270" max="11519" width="9.109375" style="149"/>
    <col min="11520" max="11520" width="54.6640625" style="149" customWidth="1"/>
    <col min="11521" max="11521" width="6.44140625" style="149" customWidth="1"/>
    <col min="11522" max="11522" width="1.6640625" style="149" customWidth="1"/>
    <col min="11523" max="11523" width="13.33203125" style="149" customWidth="1"/>
    <col min="11524" max="11524" width="2.6640625" style="149" customWidth="1"/>
    <col min="11525" max="11525" width="13.33203125" style="149" customWidth="1"/>
    <col min="11526" max="11775" width="9.109375" style="149"/>
    <col min="11776" max="11776" width="54.6640625" style="149" customWidth="1"/>
    <col min="11777" max="11777" width="6.44140625" style="149" customWidth="1"/>
    <col min="11778" max="11778" width="1.6640625" style="149" customWidth="1"/>
    <col min="11779" max="11779" width="13.33203125" style="149" customWidth="1"/>
    <col min="11780" max="11780" width="2.6640625" style="149" customWidth="1"/>
    <col min="11781" max="11781" width="13.33203125" style="149" customWidth="1"/>
    <col min="11782" max="12031" width="9.109375" style="149"/>
    <col min="12032" max="12032" width="54.6640625" style="149" customWidth="1"/>
    <col min="12033" max="12033" width="6.44140625" style="149" customWidth="1"/>
    <col min="12034" max="12034" width="1.6640625" style="149" customWidth="1"/>
    <col min="12035" max="12035" width="13.33203125" style="149" customWidth="1"/>
    <col min="12036" max="12036" width="2.6640625" style="149" customWidth="1"/>
    <col min="12037" max="12037" width="13.33203125" style="149" customWidth="1"/>
    <col min="12038" max="12287" width="9.109375" style="149"/>
    <col min="12288" max="12288" width="54.6640625" style="149" customWidth="1"/>
    <col min="12289" max="12289" width="6.44140625" style="149" customWidth="1"/>
    <col min="12290" max="12290" width="1.6640625" style="149" customWidth="1"/>
    <col min="12291" max="12291" width="13.33203125" style="149" customWidth="1"/>
    <col min="12292" max="12292" width="2.6640625" style="149" customWidth="1"/>
    <col min="12293" max="12293" width="13.33203125" style="149" customWidth="1"/>
    <col min="12294" max="12543" width="9.109375" style="149"/>
    <col min="12544" max="12544" width="54.6640625" style="149" customWidth="1"/>
    <col min="12545" max="12545" width="6.44140625" style="149" customWidth="1"/>
    <col min="12546" max="12546" width="1.6640625" style="149" customWidth="1"/>
    <col min="12547" max="12547" width="13.33203125" style="149" customWidth="1"/>
    <col min="12548" max="12548" width="2.6640625" style="149" customWidth="1"/>
    <col min="12549" max="12549" width="13.33203125" style="149" customWidth="1"/>
    <col min="12550" max="12799" width="9.109375" style="149"/>
    <col min="12800" max="12800" width="54.6640625" style="149" customWidth="1"/>
    <col min="12801" max="12801" width="6.44140625" style="149" customWidth="1"/>
    <col min="12802" max="12802" width="1.6640625" style="149" customWidth="1"/>
    <col min="12803" max="12803" width="13.33203125" style="149" customWidth="1"/>
    <col min="12804" max="12804" width="2.6640625" style="149" customWidth="1"/>
    <col min="12805" max="12805" width="13.33203125" style="149" customWidth="1"/>
    <col min="12806" max="13055" width="9.109375" style="149"/>
    <col min="13056" max="13056" width="54.6640625" style="149" customWidth="1"/>
    <col min="13057" max="13057" width="6.44140625" style="149" customWidth="1"/>
    <col min="13058" max="13058" width="1.6640625" style="149" customWidth="1"/>
    <col min="13059" max="13059" width="13.33203125" style="149" customWidth="1"/>
    <col min="13060" max="13060" width="2.6640625" style="149" customWidth="1"/>
    <col min="13061" max="13061" width="13.33203125" style="149" customWidth="1"/>
    <col min="13062" max="13311" width="9.109375" style="149"/>
    <col min="13312" max="13312" width="54.6640625" style="149" customWidth="1"/>
    <col min="13313" max="13313" width="6.44140625" style="149" customWidth="1"/>
    <col min="13314" max="13314" width="1.6640625" style="149" customWidth="1"/>
    <col min="13315" max="13315" width="13.33203125" style="149" customWidth="1"/>
    <col min="13316" max="13316" width="2.6640625" style="149" customWidth="1"/>
    <col min="13317" max="13317" width="13.33203125" style="149" customWidth="1"/>
    <col min="13318" max="13567" width="9.109375" style="149"/>
    <col min="13568" max="13568" width="54.6640625" style="149" customWidth="1"/>
    <col min="13569" max="13569" width="6.44140625" style="149" customWidth="1"/>
    <col min="13570" max="13570" width="1.6640625" style="149" customWidth="1"/>
    <col min="13571" max="13571" width="13.33203125" style="149" customWidth="1"/>
    <col min="13572" max="13572" width="2.6640625" style="149" customWidth="1"/>
    <col min="13573" max="13573" width="13.33203125" style="149" customWidth="1"/>
    <col min="13574" max="13823" width="9.109375" style="149"/>
    <col min="13824" max="13824" width="54.6640625" style="149" customWidth="1"/>
    <col min="13825" max="13825" width="6.44140625" style="149" customWidth="1"/>
    <col min="13826" max="13826" width="1.6640625" style="149" customWidth="1"/>
    <col min="13827" max="13827" width="13.33203125" style="149" customWidth="1"/>
    <col min="13828" max="13828" width="2.6640625" style="149" customWidth="1"/>
    <col min="13829" max="13829" width="13.33203125" style="149" customWidth="1"/>
    <col min="13830" max="14079" width="9.109375" style="149"/>
    <col min="14080" max="14080" width="54.6640625" style="149" customWidth="1"/>
    <col min="14081" max="14081" width="6.44140625" style="149" customWidth="1"/>
    <col min="14082" max="14082" width="1.6640625" style="149" customWidth="1"/>
    <col min="14083" max="14083" width="13.33203125" style="149" customWidth="1"/>
    <col min="14084" max="14084" width="2.6640625" style="149" customWidth="1"/>
    <col min="14085" max="14085" width="13.33203125" style="149" customWidth="1"/>
    <col min="14086" max="14335" width="9.109375" style="149"/>
    <col min="14336" max="14336" width="54.6640625" style="149" customWidth="1"/>
    <col min="14337" max="14337" width="6.44140625" style="149" customWidth="1"/>
    <col min="14338" max="14338" width="1.6640625" style="149" customWidth="1"/>
    <col min="14339" max="14339" width="13.33203125" style="149" customWidth="1"/>
    <col min="14340" max="14340" width="2.6640625" style="149" customWidth="1"/>
    <col min="14341" max="14341" width="13.33203125" style="149" customWidth="1"/>
    <col min="14342" max="14591" width="9.109375" style="149"/>
    <col min="14592" max="14592" width="54.6640625" style="149" customWidth="1"/>
    <col min="14593" max="14593" width="6.44140625" style="149" customWidth="1"/>
    <col min="14594" max="14594" width="1.6640625" style="149" customWidth="1"/>
    <col min="14595" max="14595" width="13.33203125" style="149" customWidth="1"/>
    <col min="14596" max="14596" width="2.6640625" style="149" customWidth="1"/>
    <col min="14597" max="14597" width="13.33203125" style="149" customWidth="1"/>
    <col min="14598" max="14847" width="9.109375" style="149"/>
    <col min="14848" max="14848" width="54.6640625" style="149" customWidth="1"/>
    <col min="14849" max="14849" width="6.44140625" style="149" customWidth="1"/>
    <col min="14850" max="14850" width="1.6640625" style="149" customWidth="1"/>
    <col min="14851" max="14851" width="13.33203125" style="149" customWidth="1"/>
    <col min="14852" max="14852" width="2.6640625" style="149" customWidth="1"/>
    <col min="14853" max="14853" width="13.33203125" style="149" customWidth="1"/>
    <col min="14854" max="15103" width="9.109375" style="149"/>
    <col min="15104" max="15104" width="54.6640625" style="149" customWidth="1"/>
    <col min="15105" max="15105" width="6.44140625" style="149" customWidth="1"/>
    <col min="15106" max="15106" width="1.6640625" style="149" customWidth="1"/>
    <col min="15107" max="15107" width="13.33203125" style="149" customWidth="1"/>
    <col min="15108" max="15108" width="2.6640625" style="149" customWidth="1"/>
    <col min="15109" max="15109" width="13.33203125" style="149" customWidth="1"/>
    <col min="15110" max="15359" width="9.109375" style="149"/>
    <col min="15360" max="15360" width="54.6640625" style="149" customWidth="1"/>
    <col min="15361" max="15361" width="6.44140625" style="149" customWidth="1"/>
    <col min="15362" max="15362" width="1.6640625" style="149" customWidth="1"/>
    <col min="15363" max="15363" width="13.33203125" style="149" customWidth="1"/>
    <col min="15364" max="15364" width="2.6640625" style="149" customWidth="1"/>
    <col min="15365" max="15365" width="13.33203125" style="149" customWidth="1"/>
    <col min="15366" max="15615" width="9.109375" style="149"/>
    <col min="15616" max="15616" width="54.6640625" style="149" customWidth="1"/>
    <col min="15617" max="15617" width="6.44140625" style="149" customWidth="1"/>
    <col min="15618" max="15618" width="1.6640625" style="149" customWidth="1"/>
    <col min="15619" max="15619" width="13.33203125" style="149" customWidth="1"/>
    <col min="15620" max="15620" width="2.6640625" style="149" customWidth="1"/>
    <col min="15621" max="15621" width="13.33203125" style="149" customWidth="1"/>
    <col min="15622" max="15871" width="9.109375" style="149"/>
    <col min="15872" max="15872" width="54.6640625" style="149" customWidth="1"/>
    <col min="15873" max="15873" width="6.44140625" style="149" customWidth="1"/>
    <col min="15874" max="15874" width="1.6640625" style="149" customWidth="1"/>
    <col min="15875" max="15875" width="13.33203125" style="149" customWidth="1"/>
    <col min="15876" max="15876" width="2.6640625" style="149" customWidth="1"/>
    <col min="15877" max="15877" width="13.33203125" style="149" customWidth="1"/>
    <col min="15878" max="16127" width="9.109375" style="149"/>
    <col min="16128" max="16128" width="54.6640625" style="149" customWidth="1"/>
    <col min="16129" max="16129" width="6.44140625" style="149" customWidth="1"/>
    <col min="16130" max="16130" width="1.6640625" style="149" customWidth="1"/>
    <col min="16131" max="16131" width="13.33203125" style="149" customWidth="1"/>
    <col min="16132" max="16132" width="2.6640625" style="149" customWidth="1"/>
    <col min="16133" max="16133" width="13.33203125" style="149" customWidth="1"/>
    <col min="16134" max="16384" width="9.109375" style="149"/>
  </cols>
  <sheetData>
    <row r="1" spans="1:12">
      <c r="A1" s="148" t="s">
        <v>654</v>
      </c>
      <c r="B1" s="148"/>
      <c r="C1" s="148"/>
      <c r="D1" s="148"/>
      <c r="E1" s="148"/>
      <c r="F1" s="148"/>
      <c r="G1" s="148"/>
      <c r="H1" s="148"/>
    </row>
    <row r="3" spans="1:12" ht="20.399999999999999" customHeight="1">
      <c r="A3" s="150" t="s">
        <v>664</v>
      </c>
      <c r="B3" s="151" t="s">
        <v>326</v>
      </c>
      <c r="C3" s="151"/>
      <c r="D3" s="152" t="s">
        <v>521</v>
      </c>
      <c r="E3" s="153"/>
      <c r="F3" s="153"/>
      <c r="G3" s="154"/>
      <c r="H3" s="150" t="s">
        <v>328</v>
      </c>
    </row>
    <row r="4" spans="1:12" s="157" customFormat="1">
      <c r="A4" s="150"/>
      <c r="B4" s="155" t="s">
        <v>158</v>
      </c>
      <c r="C4" s="156" t="s">
        <v>195</v>
      </c>
      <c r="D4" s="155" t="s">
        <v>157</v>
      </c>
      <c r="E4" s="155" t="s">
        <v>327</v>
      </c>
      <c r="F4" s="156" t="s">
        <v>337</v>
      </c>
      <c r="G4" s="156" t="s">
        <v>338</v>
      </c>
      <c r="H4" s="150"/>
    </row>
    <row r="5" spans="1:12" ht="12" customHeight="1">
      <c r="A5" s="105"/>
      <c r="B5" s="106" t="s">
        <v>323</v>
      </c>
      <c r="C5" s="105"/>
      <c r="D5" s="107"/>
      <c r="E5" s="106" t="s">
        <v>323</v>
      </c>
      <c r="F5" s="105"/>
      <c r="G5" s="108"/>
      <c r="H5" s="108"/>
    </row>
    <row r="6" spans="1:12" ht="12" customHeight="1">
      <c r="A6" s="109"/>
      <c r="B6" s="158" t="s">
        <v>308</v>
      </c>
      <c r="C6" s="110"/>
      <c r="D6" s="159"/>
      <c r="E6" s="158" t="s">
        <v>308</v>
      </c>
      <c r="F6" s="110"/>
      <c r="G6" s="112"/>
      <c r="H6" s="112"/>
      <c r="J6" s="160"/>
      <c r="K6" s="160"/>
    </row>
    <row r="7" spans="1:12" ht="12" customHeight="1">
      <c r="A7" s="161" t="s">
        <v>661</v>
      </c>
      <c r="B7" s="162" t="s">
        <v>309</v>
      </c>
      <c r="C7" s="161">
        <v>13842.97</v>
      </c>
      <c r="D7" s="163" t="s">
        <v>336</v>
      </c>
      <c r="E7" s="163" t="s">
        <v>329</v>
      </c>
      <c r="F7" s="110">
        <v>56.61</v>
      </c>
      <c r="G7" s="164">
        <f>SUM(F7:F10)</f>
        <v>13842.97</v>
      </c>
      <c r="H7" s="164">
        <f>G7-C7</f>
        <v>0</v>
      </c>
      <c r="J7" s="160"/>
      <c r="K7" s="160"/>
    </row>
    <row r="8" spans="1:12" ht="12" customHeight="1">
      <c r="A8" s="165"/>
      <c r="B8" s="166"/>
      <c r="C8" s="165"/>
      <c r="D8" s="163" t="s">
        <v>333</v>
      </c>
      <c r="E8" s="163" t="s">
        <v>330</v>
      </c>
      <c r="F8" s="110">
        <v>4.76</v>
      </c>
      <c r="G8" s="167"/>
      <c r="H8" s="167"/>
      <c r="J8" s="160"/>
      <c r="K8" s="160"/>
    </row>
    <row r="9" spans="1:12" ht="12" customHeight="1">
      <c r="A9" s="165"/>
      <c r="B9" s="166"/>
      <c r="C9" s="165"/>
      <c r="D9" s="163" t="s">
        <v>334</v>
      </c>
      <c r="E9" s="163" t="s">
        <v>331</v>
      </c>
      <c r="F9" s="110">
        <v>253.55</v>
      </c>
      <c r="G9" s="167"/>
      <c r="H9" s="167"/>
      <c r="J9" s="160"/>
      <c r="K9" s="160"/>
    </row>
    <row r="10" spans="1:12" ht="12" customHeight="1">
      <c r="A10" s="168"/>
      <c r="B10" s="169"/>
      <c r="C10" s="168"/>
      <c r="D10" s="163" t="s">
        <v>335</v>
      </c>
      <c r="E10" s="163" t="s">
        <v>332</v>
      </c>
      <c r="F10" s="110">
        <v>13528.05</v>
      </c>
      <c r="G10" s="170"/>
      <c r="H10" s="170"/>
      <c r="J10" s="160"/>
      <c r="K10" s="160"/>
    </row>
    <row r="11" spans="1:12" ht="12" customHeight="1">
      <c r="A11" s="161" t="s">
        <v>662</v>
      </c>
      <c r="B11" s="162" t="s">
        <v>310</v>
      </c>
      <c r="C11" s="161">
        <v>55467.08</v>
      </c>
      <c r="D11" s="163" t="s">
        <v>341</v>
      </c>
      <c r="E11" s="171" t="s">
        <v>344</v>
      </c>
      <c r="F11" s="110">
        <v>7000</v>
      </c>
      <c r="G11" s="164">
        <f>SUM(F11:F13)</f>
        <v>53967.08</v>
      </c>
      <c r="H11" s="164">
        <f>+G11-C11</f>
        <v>-1500</v>
      </c>
      <c r="L11" s="172"/>
    </row>
    <row r="12" spans="1:12" ht="12" customHeight="1">
      <c r="A12" s="165"/>
      <c r="B12" s="166"/>
      <c r="C12" s="165"/>
      <c r="D12" s="163" t="s">
        <v>342</v>
      </c>
      <c r="E12" s="171" t="s">
        <v>345</v>
      </c>
      <c r="F12" s="110">
        <v>7967.08</v>
      </c>
      <c r="G12" s="167"/>
      <c r="H12" s="167"/>
      <c r="L12" s="172"/>
    </row>
    <row r="13" spans="1:12" ht="12" customHeight="1">
      <c r="A13" s="168"/>
      <c r="B13" s="169"/>
      <c r="C13" s="168"/>
      <c r="D13" s="163" t="s">
        <v>343</v>
      </c>
      <c r="E13" s="171" t="s">
        <v>346</v>
      </c>
      <c r="F13" s="110">
        <v>39000</v>
      </c>
      <c r="G13" s="170"/>
      <c r="H13" s="170"/>
      <c r="L13" s="172"/>
    </row>
    <row r="14" spans="1:12" ht="12" customHeight="1">
      <c r="A14" s="109" t="s">
        <v>663</v>
      </c>
      <c r="B14" s="173" t="s">
        <v>311</v>
      </c>
      <c r="C14" s="110">
        <v>291456.35999999987</v>
      </c>
      <c r="D14" s="163" t="s">
        <v>339</v>
      </c>
      <c r="E14" s="163" t="s">
        <v>340</v>
      </c>
      <c r="F14" s="110">
        <v>292956.36</v>
      </c>
      <c r="G14" s="112">
        <f>+F14</f>
        <v>292956.36</v>
      </c>
      <c r="H14" s="112">
        <f>+G14-C14</f>
        <v>1500.0000000001164</v>
      </c>
    </row>
    <row r="15" spans="1:12" ht="12" customHeight="1">
      <c r="A15" s="208"/>
      <c r="B15" s="209"/>
      <c r="C15" s="210"/>
      <c r="D15" s="163"/>
      <c r="E15" s="163" t="s">
        <v>726</v>
      </c>
      <c r="F15" s="110">
        <v>345149.03</v>
      </c>
      <c r="G15" s="164">
        <f>SUM(F15:F87)</f>
        <v>921247.00950000004</v>
      </c>
      <c r="H15" s="164">
        <f>+G15-C16</f>
        <v>266085.66950000008</v>
      </c>
    </row>
    <row r="16" spans="1:12" ht="12" customHeight="1">
      <c r="A16" s="161" t="s">
        <v>665</v>
      </c>
      <c r="B16" s="161" t="s">
        <v>312</v>
      </c>
      <c r="C16" s="161">
        <v>655161.34</v>
      </c>
      <c r="D16" s="163" t="s">
        <v>361</v>
      </c>
      <c r="E16" s="163" t="s">
        <v>433</v>
      </c>
      <c r="F16" s="110">
        <v>9811.7999999999993</v>
      </c>
      <c r="G16" s="167"/>
      <c r="H16" s="167">
        <f>+G15-C16</f>
        <v>266085.66950000008</v>
      </c>
    </row>
    <row r="17" spans="1:8" ht="12" customHeight="1">
      <c r="A17" s="165"/>
      <c r="B17" s="165"/>
      <c r="C17" s="165"/>
      <c r="D17" s="163" t="s">
        <v>362</v>
      </c>
      <c r="E17" s="163" t="s">
        <v>434</v>
      </c>
      <c r="F17" s="110">
        <v>11271.67</v>
      </c>
      <c r="G17" s="167"/>
      <c r="H17" s="167"/>
    </row>
    <row r="18" spans="1:8" ht="12" customHeight="1">
      <c r="A18" s="165"/>
      <c r="B18" s="165"/>
      <c r="C18" s="165"/>
      <c r="D18" s="163" t="s">
        <v>363</v>
      </c>
      <c r="E18" s="163" t="s">
        <v>435</v>
      </c>
      <c r="F18" s="110">
        <v>10912.09</v>
      </c>
      <c r="G18" s="167"/>
      <c r="H18" s="167"/>
    </row>
    <row r="19" spans="1:8" ht="12" customHeight="1">
      <c r="A19" s="165"/>
      <c r="B19" s="165"/>
      <c r="C19" s="165"/>
      <c r="D19" s="163" t="s">
        <v>364</v>
      </c>
      <c r="E19" s="163" t="s">
        <v>436</v>
      </c>
      <c r="F19" s="110">
        <v>2770.41</v>
      </c>
      <c r="G19" s="167"/>
      <c r="H19" s="167"/>
    </row>
    <row r="20" spans="1:8" ht="12" customHeight="1">
      <c r="A20" s="165"/>
      <c r="B20" s="165"/>
      <c r="C20" s="165"/>
      <c r="D20" s="163" t="s">
        <v>365</v>
      </c>
      <c r="E20" s="163" t="s">
        <v>437</v>
      </c>
      <c r="F20" s="110">
        <v>4618.8</v>
      </c>
      <c r="G20" s="167"/>
      <c r="H20" s="167"/>
    </row>
    <row r="21" spans="1:8" ht="12" customHeight="1">
      <c r="A21" s="165"/>
      <c r="B21" s="165"/>
      <c r="C21" s="165"/>
      <c r="D21" s="163" t="s">
        <v>366</v>
      </c>
      <c r="E21" s="163" t="s">
        <v>438</v>
      </c>
      <c r="F21" s="110">
        <v>8079.76</v>
      </c>
      <c r="G21" s="167"/>
      <c r="H21" s="167"/>
    </row>
    <row r="22" spans="1:8" ht="12" customHeight="1">
      <c r="A22" s="165"/>
      <c r="B22" s="165"/>
      <c r="C22" s="165"/>
      <c r="D22" s="163" t="s">
        <v>367</v>
      </c>
      <c r="E22" s="163" t="s">
        <v>439</v>
      </c>
      <c r="F22" s="110">
        <v>139.56</v>
      </c>
      <c r="G22" s="167"/>
      <c r="H22" s="167"/>
    </row>
    <row r="23" spans="1:8" ht="12" customHeight="1">
      <c r="A23" s="165"/>
      <c r="B23" s="165"/>
      <c r="C23" s="165"/>
      <c r="D23" s="163" t="s">
        <v>368</v>
      </c>
      <c r="E23" s="163" t="s">
        <v>440</v>
      </c>
      <c r="F23" s="110">
        <v>11563.4</v>
      </c>
      <c r="G23" s="167"/>
      <c r="H23" s="167"/>
    </row>
    <row r="24" spans="1:8" ht="12" customHeight="1">
      <c r="A24" s="165"/>
      <c r="B24" s="165"/>
      <c r="C24" s="165"/>
      <c r="D24" s="163" t="s">
        <v>369</v>
      </c>
      <c r="E24" s="163" t="s">
        <v>441</v>
      </c>
      <c r="F24" s="110">
        <v>771.7</v>
      </c>
      <c r="G24" s="167"/>
      <c r="H24" s="167"/>
    </row>
    <row r="25" spans="1:8" ht="12" customHeight="1">
      <c r="A25" s="165"/>
      <c r="B25" s="165"/>
      <c r="C25" s="165"/>
      <c r="D25" s="163" t="s">
        <v>370</v>
      </c>
      <c r="E25" s="163" t="s">
        <v>442</v>
      </c>
      <c r="F25" s="110">
        <v>12584.27</v>
      </c>
      <c r="G25" s="167"/>
      <c r="H25" s="167"/>
    </row>
    <row r="26" spans="1:8" ht="12" customHeight="1">
      <c r="A26" s="165"/>
      <c r="B26" s="165"/>
      <c r="C26" s="165"/>
      <c r="D26" s="163" t="s">
        <v>371</v>
      </c>
      <c r="E26" s="163" t="s">
        <v>443</v>
      </c>
      <c r="F26" s="110">
        <v>474.48500000000001</v>
      </c>
      <c r="G26" s="167"/>
      <c r="H26" s="167"/>
    </row>
    <row r="27" spans="1:8" ht="12" customHeight="1">
      <c r="A27" s="165"/>
      <c r="B27" s="165"/>
      <c r="C27" s="165"/>
      <c r="D27" s="163" t="s">
        <v>372</v>
      </c>
      <c r="E27" s="163" t="s">
        <v>444</v>
      </c>
      <c r="F27" s="110">
        <v>2170.34</v>
      </c>
      <c r="G27" s="167"/>
      <c r="H27" s="167"/>
    </row>
    <row r="28" spans="1:8" ht="12" customHeight="1">
      <c r="A28" s="165"/>
      <c r="B28" s="165"/>
      <c r="C28" s="165"/>
      <c r="D28" s="163" t="s">
        <v>373</v>
      </c>
      <c r="E28" s="163" t="s">
        <v>445</v>
      </c>
      <c r="F28" s="110">
        <v>418.33</v>
      </c>
      <c r="G28" s="167"/>
      <c r="H28" s="167"/>
    </row>
    <row r="29" spans="1:8" ht="12" customHeight="1">
      <c r="A29" s="165"/>
      <c r="B29" s="165"/>
      <c r="C29" s="165"/>
      <c r="D29" s="163" t="s">
        <v>374</v>
      </c>
      <c r="E29" s="163" t="s">
        <v>446</v>
      </c>
      <c r="F29" s="110">
        <v>100.01</v>
      </c>
      <c r="G29" s="167"/>
      <c r="H29" s="167"/>
    </row>
    <row r="30" spans="1:8" ht="12" customHeight="1">
      <c r="A30" s="165"/>
      <c r="B30" s="165"/>
      <c r="C30" s="165"/>
      <c r="D30" s="163" t="s">
        <v>375</v>
      </c>
      <c r="E30" s="163" t="s">
        <v>447</v>
      </c>
      <c r="F30" s="110">
        <v>125.145</v>
      </c>
      <c r="G30" s="167"/>
      <c r="H30" s="167"/>
    </row>
    <row r="31" spans="1:8" ht="12" customHeight="1">
      <c r="A31" s="165"/>
      <c r="B31" s="165"/>
      <c r="C31" s="165"/>
      <c r="D31" s="163" t="s">
        <v>376</v>
      </c>
      <c r="E31" s="163" t="s">
        <v>448</v>
      </c>
      <c r="F31" s="110">
        <v>130.69999999999999</v>
      </c>
      <c r="G31" s="167"/>
      <c r="H31" s="167"/>
    </row>
    <row r="32" spans="1:8" ht="12" customHeight="1">
      <c r="A32" s="165"/>
      <c r="B32" s="165"/>
      <c r="C32" s="165"/>
      <c r="D32" s="163" t="s">
        <v>377</v>
      </c>
      <c r="E32" s="163" t="s">
        <v>449</v>
      </c>
      <c r="F32" s="110">
        <v>5355.23</v>
      </c>
      <c r="G32" s="167"/>
      <c r="H32" s="167"/>
    </row>
    <row r="33" spans="1:8" ht="12" customHeight="1">
      <c r="A33" s="165"/>
      <c r="B33" s="165"/>
      <c r="C33" s="165"/>
      <c r="D33" s="163" t="s">
        <v>378</v>
      </c>
      <c r="E33" s="163" t="s">
        <v>450</v>
      </c>
      <c r="F33" s="110">
        <v>1685.57</v>
      </c>
      <c r="G33" s="167"/>
      <c r="H33" s="167"/>
    </row>
    <row r="34" spans="1:8" ht="12" customHeight="1">
      <c r="A34" s="165"/>
      <c r="B34" s="165"/>
      <c r="C34" s="165"/>
      <c r="D34" s="163" t="s">
        <v>379</v>
      </c>
      <c r="E34" s="163" t="s">
        <v>451</v>
      </c>
      <c r="F34" s="110">
        <v>4804.97</v>
      </c>
      <c r="G34" s="167"/>
      <c r="H34" s="167"/>
    </row>
    <row r="35" spans="1:8" ht="12" customHeight="1">
      <c r="A35" s="165"/>
      <c r="B35" s="165"/>
      <c r="C35" s="165"/>
      <c r="D35" s="163" t="s">
        <v>380</v>
      </c>
      <c r="E35" s="163" t="s">
        <v>452</v>
      </c>
      <c r="F35" s="110">
        <v>28.19</v>
      </c>
      <c r="G35" s="167"/>
      <c r="H35" s="167"/>
    </row>
    <row r="36" spans="1:8" ht="12" customHeight="1">
      <c r="A36" s="165"/>
      <c r="B36" s="165"/>
      <c r="C36" s="165"/>
      <c r="D36" s="163" t="s">
        <v>381</v>
      </c>
      <c r="E36" s="163" t="s">
        <v>453</v>
      </c>
      <c r="F36" s="110">
        <v>268.66000000000003</v>
      </c>
      <c r="G36" s="167"/>
      <c r="H36" s="167"/>
    </row>
    <row r="37" spans="1:8" ht="12" customHeight="1">
      <c r="A37" s="165"/>
      <c r="B37" s="165"/>
      <c r="C37" s="165"/>
      <c r="D37" s="163" t="s">
        <v>382</v>
      </c>
      <c r="E37" s="163" t="s">
        <v>454</v>
      </c>
      <c r="F37" s="110">
        <v>1804.66</v>
      </c>
      <c r="G37" s="167"/>
      <c r="H37" s="167"/>
    </row>
    <row r="38" spans="1:8" ht="12" customHeight="1">
      <c r="A38" s="165"/>
      <c r="B38" s="165"/>
      <c r="C38" s="165"/>
      <c r="D38" s="163" t="s">
        <v>383</v>
      </c>
      <c r="E38" s="163" t="s">
        <v>455</v>
      </c>
      <c r="F38" s="110">
        <v>194.7</v>
      </c>
      <c r="G38" s="167"/>
      <c r="H38" s="167"/>
    </row>
    <row r="39" spans="1:8" ht="12" customHeight="1">
      <c r="A39" s="165"/>
      <c r="B39" s="165"/>
      <c r="C39" s="165"/>
      <c r="D39" s="163" t="s">
        <v>384</v>
      </c>
      <c r="E39" s="163" t="s">
        <v>456</v>
      </c>
      <c r="F39" s="110">
        <v>-580</v>
      </c>
      <c r="G39" s="167"/>
      <c r="H39" s="167"/>
    </row>
    <row r="40" spans="1:8" ht="12" customHeight="1">
      <c r="A40" s="165"/>
      <c r="B40" s="165"/>
      <c r="C40" s="165"/>
      <c r="D40" s="163" t="s">
        <v>385</v>
      </c>
      <c r="E40" s="163" t="s">
        <v>457</v>
      </c>
      <c r="F40" s="110">
        <v>10.55</v>
      </c>
      <c r="G40" s="167"/>
      <c r="H40" s="167"/>
    </row>
    <row r="41" spans="1:8" ht="12" customHeight="1">
      <c r="A41" s="165"/>
      <c r="B41" s="165"/>
      <c r="C41" s="165"/>
      <c r="D41" s="163" t="s">
        <v>386</v>
      </c>
      <c r="E41" s="163" t="s">
        <v>458</v>
      </c>
      <c r="F41" s="110">
        <v>47754.67</v>
      </c>
      <c r="G41" s="167"/>
      <c r="H41" s="167"/>
    </row>
    <row r="42" spans="1:8" ht="12" customHeight="1">
      <c r="A42" s="165"/>
      <c r="B42" s="165"/>
      <c r="C42" s="165"/>
      <c r="D42" s="163" t="s">
        <v>387</v>
      </c>
      <c r="E42" s="163" t="s">
        <v>459</v>
      </c>
      <c r="F42" s="110">
        <v>4193.75</v>
      </c>
      <c r="G42" s="167"/>
      <c r="H42" s="167"/>
    </row>
    <row r="43" spans="1:8" ht="12" customHeight="1">
      <c r="A43" s="165"/>
      <c r="B43" s="165"/>
      <c r="C43" s="165"/>
      <c r="D43" s="163" t="s">
        <v>388</v>
      </c>
      <c r="E43" s="163" t="s">
        <v>460</v>
      </c>
      <c r="F43" s="110">
        <v>3665.95</v>
      </c>
      <c r="G43" s="167"/>
      <c r="H43" s="167"/>
    </row>
    <row r="44" spans="1:8" ht="12" customHeight="1">
      <c r="A44" s="165"/>
      <c r="B44" s="165"/>
      <c r="C44" s="165"/>
      <c r="D44" s="163" t="s">
        <v>389</v>
      </c>
      <c r="E44" s="163" t="s">
        <v>461</v>
      </c>
      <c r="F44" s="110">
        <v>2096.87</v>
      </c>
      <c r="G44" s="167"/>
      <c r="H44" s="167"/>
    </row>
    <row r="45" spans="1:8" ht="12" customHeight="1">
      <c r="A45" s="165"/>
      <c r="B45" s="165"/>
      <c r="C45" s="165"/>
      <c r="D45" s="163" t="s">
        <v>390</v>
      </c>
      <c r="E45" s="163" t="s">
        <v>462</v>
      </c>
      <c r="F45" s="110">
        <v>4192.07</v>
      </c>
      <c r="G45" s="167"/>
      <c r="H45" s="167"/>
    </row>
    <row r="46" spans="1:8" ht="12" customHeight="1">
      <c r="A46" s="165"/>
      <c r="B46" s="165"/>
      <c r="C46" s="165"/>
      <c r="D46" s="163" t="s">
        <v>391</v>
      </c>
      <c r="E46" s="163" t="s">
        <v>463</v>
      </c>
      <c r="F46" s="110">
        <v>1042.57</v>
      </c>
      <c r="G46" s="167"/>
      <c r="H46" s="167"/>
    </row>
    <row r="47" spans="1:8" ht="12" customHeight="1">
      <c r="A47" s="165"/>
      <c r="B47" s="165"/>
      <c r="C47" s="165"/>
      <c r="D47" s="163" t="s">
        <v>392</v>
      </c>
      <c r="E47" s="163" t="s">
        <v>464</v>
      </c>
      <c r="F47" s="110">
        <v>11.22</v>
      </c>
      <c r="G47" s="167"/>
      <c r="H47" s="167"/>
    </row>
    <row r="48" spans="1:8" ht="12" customHeight="1">
      <c r="A48" s="165"/>
      <c r="B48" s="165"/>
      <c r="C48" s="165"/>
      <c r="D48" s="163" t="s">
        <v>393</v>
      </c>
      <c r="E48" s="163" t="s">
        <v>465</v>
      </c>
      <c r="F48" s="110">
        <v>-23.84</v>
      </c>
      <c r="G48" s="167"/>
      <c r="H48" s="167"/>
    </row>
    <row r="49" spans="1:8" ht="12" customHeight="1">
      <c r="A49" s="165"/>
      <c r="B49" s="165"/>
      <c r="C49" s="165"/>
      <c r="D49" s="163" t="s">
        <v>394</v>
      </c>
      <c r="E49" s="163" t="s">
        <v>466</v>
      </c>
      <c r="F49" s="110">
        <v>9028.9699999999993</v>
      </c>
      <c r="G49" s="167"/>
      <c r="H49" s="167"/>
    </row>
    <row r="50" spans="1:8" ht="12" customHeight="1">
      <c r="A50" s="165"/>
      <c r="B50" s="165"/>
      <c r="C50" s="165"/>
      <c r="D50" s="163" t="s">
        <v>395</v>
      </c>
      <c r="E50" s="163" t="s">
        <v>467</v>
      </c>
      <c r="F50" s="110">
        <v>16.04</v>
      </c>
      <c r="G50" s="167"/>
      <c r="H50" s="167"/>
    </row>
    <row r="51" spans="1:8" ht="12" customHeight="1">
      <c r="A51" s="165"/>
      <c r="B51" s="165"/>
      <c r="C51" s="165"/>
      <c r="D51" s="163" t="s">
        <v>396</v>
      </c>
      <c r="E51" s="163" t="s">
        <v>468</v>
      </c>
      <c r="F51" s="110">
        <v>3202.06</v>
      </c>
      <c r="G51" s="167"/>
      <c r="H51" s="167"/>
    </row>
    <row r="52" spans="1:8" ht="12" customHeight="1">
      <c r="A52" s="165"/>
      <c r="B52" s="165"/>
      <c r="C52" s="165"/>
      <c r="D52" s="163" t="s">
        <v>397</v>
      </c>
      <c r="E52" s="163" t="s">
        <v>469</v>
      </c>
      <c r="F52" s="110">
        <v>-537.04</v>
      </c>
      <c r="G52" s="167"/>
      <c r="H52" s="167"/>
    </row>
    <row r="53" spans="1:8" ht="12" customHeight="1">
      <c r="A53" s="165"/>
      <c r="B53" s="165"/>
      <c r="C53" s="165"/>
      <c r="D53" s="163" t="s">
        <v>398</v>
      </c>
      <c r="E53" s="163" t="s">
        <v>470</v>
      </c>
      <c r="F53" s="110">
        <v>2651.05</v>
      </c>
      <c r="G53" s="167"/>
      <c r="H53" s="167"/>
    </row>
    <row r="54" spans="1:8" ht="12" customHeight="1">
      <c r="A54" s="165"/>
      <c r="B54" s="165"/>
      <c r="C54" s="165"/>
      <c r="D54" s="163" t="s">
        <v>399</v>
      </c>
      <c r="E54" s="163" t="s">
        <v>471</v>
      </c>
      <c r="F54" s="110">
        <v>1641.22</v>
      </c>
      <c r="G54" s="167"/>
      <c r="H54" s="167"/>
    </row>
    <row r="55" spans="1:8" ht="12" customHeight="1">
      <c r="A55" s="165"/>
      <c r="B55" s="165"/>
      <c r="C55" s="165"/>
      <c r="D55" s="163" t="s">
        <v>400</v>
      </c>
      <c r="E55" s="163" t="s">
        <v>472</v>
      </c>
      <c r="F55" s="110">
        <v>3470.75</v>
      </c>
      <c r="G55" s="167"/>
      <c r="H55" s="167"/>
    </row>
    <row r="56" spans="1:8" ht="12" customHeight="1">
      <c r="A56" s="165"/>
      <c r="B56" s="165"/>
      <c r="C56" s="165"/>
      <c r="D56" s="163" t="s">
        <v>401</v>
      </c>
      <c r="E56" s="163" t="s">
        <v>473</v>
      </c>
      <c r="F56" s="110">
        <v>43.4</v>
      </c>
      <c r="G56" s="167"/>
      <c r="H56" s="167"/>
    </row>
    <row r="57" spans="1:8" ht="12" customHeight="1">
      <c r="A57" s="165"/>
      <c r="B57" s="165"/>
      <c r="C57" s="165"/>
      <c r="D57" s="163" t="s">
        <v>402</v>
      </c>
      <c r="E57" s="163" t="s">
        <v>474</v>
      </c>
      <c r="F57" s="110">
        <v>4613.07</v>
      </c>
      <c r="G57" s="167"/>
      <c r="H57" s="167"/>
    </row>
    <row r="58" spans="1:8" ht="12" customHeight="1">
      <c r="A58" s="165"/>
      <c r="B58" s="165"/>
      <c r="C58" s="165"/>
      <c r="D58" s="163" t="s">
        <v>403</v>
      </c>
      <c r="E58" s="163" t="s">
        <v>475</v>
      </c>
      <c r="F58" s="110">
        <v>310.8</v>
      </c>
      <c r="G58" s="167"/>
      <c r="H58" s="167"/>
    </row>
    <row r="59" spans="1:8" ht="12" customHeight="1">
      <c r="A59" s="165"/>
      <c r="B59" s="165"/>
      <c r="C59" s="165"/>
      <c r="D59" s="163" t="s">
        <v>404</v>
      </c>
      <c r="E59" s="163" t="s">
        <v>476</v>
      </c>
      <c r="F59" s="110">
        <v>850.73</v>
      </c>
      <c r="G59" s="167"/>
      <c r="H59" s="167"/>
    </row>
    <row r="60" spans="1:8" ht="12" customHeight="1">
      <c r="A60" s="165"/>
      <c r="B60" s="165"/>
      <c r="C60" s="165"/>
      <c r="D60" s="163" t="s">
        <v>405</v>
      </c>
      <c r="E60" s="163" t="s">
        <v>477</v>
      </c>
      <c r="F60" s="110">
        <v>70.650000000000006</v>
      </c>
      <c r="G60" s="167"/>
      <c r="H60" s="167"/>
    </row>
    <row r="61" spans="1:8" ht="12" customHeight="1">
      <c r="A61" s="165"/>
      <c r="B61" s="165"/>
      <c r="C61" s="165"/>
      <c r="D61" s="163" t="s">
        <v>406</v>
      </c>
      <c r="E61" s="163" t="s">
        <v>478</v>
      </c>
      <c r="F61" s="110">
        <v>358.99</v>
      </c>
      <c r="G61" s="167"/>
      <c r="H61" s="167"/>
    </row>
    <row r="62" spans="1:8" ht="12" customHeight="1">
      <c r="A62" s="165"/>
      <c r="B62" s="165"/>
      <c r="C62" s="165"/>
      <c r="D62" s="163" t="s">
        <v>407</v>
      </c>
      <c r="E62" s="163" t="s">
        <v>479</v>
      </c>
      <c r="F62" s="110">
        <v>1079.21</v>
      </c>
      <c r="G62" s="167"/>
      <c r="H62" s="167"/>
    </row>
    <row r="63" spans="1:8" ht="12" customHeight="1">
      <c r="A63" s="165"/>
      <c r="B63" s="165"/>
      <c r="C63" s="165"/>
      <c r="D63" s="163" t="s">
        <v>408</v>
      </c>
      <c r="E63" s="163" t="s">
        <v>480</v>
      </c>
      <c r="F63" s="110">
        <v>795.17</v>
      </c>
      <c r="G63" s="167"/>
      <c r="H63" s="167"/>
    </row>
    <row r="64" spans="1:8" ht="12" customHeight="1">
      <c r="A64" s="165"/>
      <c r="B64" s="165"/>
      <c r="C64" s="165"/>
      <c r="D64" s="163" t="s">
        <v>409</v>
      </c>
      <c r="E64" s="163" t="s">
        <v>481</v>
      </c>
      <c r="F64" s="110">
        <v>1885.6932999999999</v>
      </c>
      <c r="G64" s="167"/>
      <c r="H64" s="167"/>
    </row>
    <row r="65" spans="1:8" ht="12" customHeight="1">
      <c r="A65" s="165"/>
      <c r="B65" s="165"/>
      <c r="C65" s="165"/>
      <c r="D65" s="163" t="s">
        <v>410</v>
      </c>
      <c r="E65" s="163" t="s">
        <v>482</v>
      </c>
      <c r="F65" s="110">
        <v>4213.1000000000004</v>
      </c>
      <c r="G65" s="167"/>
      <c r="H65" s="167"/>
    </row>
    <row r="66" spans="1:8" ht="12" customHeight="1">
      <c r="A66" s="165"/>
      <c r="B66" s="165"/>
      <c r="C66" s="165"/>
      <c r="D66" s="163" t="s">
        <v>411</v>
      </c>
      <c r="E66" s="163" t="s">
        <v>483</v>
      </c>
      <c r="F66" s="110">
        <v>2144.44</v>
      </c>
      <c r="G66" s="167"/>
      <c r="H66" s="167"/>
    </row>
    <row r="67" spans="1:8" ht="12" customHeight="1">
      <c r="A67" s="165"/>
      <c r="B67" s="165"/>
      <c r="C67" s="165"/>
      <c r="D67" s="163" t="s">
        <v>412</v>
      </c>
      <c r="E67" s="163" t="s">
        <v>484</v>
      </c>
      <c r="F67" s="110">
        <v>272.63</v>
      </c>
      <c r="G67" s="167"/>
      <c r="H67" s="167"/>
    </row>
    <row r="68" spans="1:8" ht="12" customHeight="1">
      <c r="A68" s="165"/>
      <c r="B68" s="165"/>
      <c r="C68" s="165"/>
      <c r="D68" s="163" t="s">
        <v>413</v>
      </c>
      <c r="E68" s="163" t="s">
        <v>485</v>
      </c>
      <c r="F68" s="110">
        <v>685.42</v>
      </c>
      <c r="G68" s="167"/>
      <c r="H68" s="167"/>
    </row>
    <row r="69" spans="1:8" ht="12" customHeight="1">
      <c r="A69" s="165"/>
      <c r="B69" s="165"/>
      <c r="C69" s="165"/>
      <c r="D69" s="163" t="s">
        <v>414</v>
      </c>
      <c r="E69" s="163" t="s">
        <v>486</v>
      </c>
      <c r="F69" s="110">
        <v>6.9</v>
      </c>
      <c r="G69" s="167"/>
      <c r="H69" s="167"/>
    </row>
    <row r="70" spans="1:8" ht="12" customHeight="1">
      <c r="A70" s="165"/>
      <c r="B70" s="165"/>
      <c r="C70" s="165"/>
      <c r="D70" s="163" t="s">
        <v>415</v>
      </c>
      <c r="E70" s="163" t="s">
        <v>487</v>
      </c>
      <c r="F70" s="110">
        <v>104.79</v>
      </c>
      <c r="G70" s="167"/>
      <c r="H70" s="167"/>
    </row>
    <row r="71" spans="1:8" ht="12" customHeight="1">
      <c r="A71" s="165"/>
      <c r="B71" s="165"/>
      <c r="C71" s="165"/>
      <c r="D71" s="163" t="s">
        <v>416</v>
      </c>
      <c r="E71" s="163" t="s">
        <v>488</v>
      </c>
      <c r="F71" s="110">
        <v>755.17</v>
      </c>
      <c r="G71" s="167"/>
      <c r="H71" s="167"/>
    </row>
    <row r="72" spans="1:8" ht="12" customHeight="1">
      <c r="A72" s="165"/>
      <c r="B72" s="165"/>
      <c r="C72" s="165"/>
      <c r="D72" s="163" t="s">
        <v>417</v>
      </c>
      <c r="E72" s="163" t="s">
        <v>489</v>
      </c>
      <c r="F72" s="110">
        <v>28.51</v>
      </c>
      <c r="G72" s="167"/>
      <c r="H72" s="167"/>
    </row>
    <row r="73" spans="1:8" ht="12" customHeight="1">
      <c r="A73" s="165"/>
      <c r="B73" s="165"/>
      <c r="C73" s="165"/>
      <c r="D73" s="163" t="s">
        <v>418</v>
      </c>
      <c r="E73" s="163" t="s">
        <v>490</v>
      </c>
      <c r="F73" s="110">
        <v>1089.3699999999999</v>
      </c>
      <c r="G73" s="167"/>
      <c r="H73" s="167"/>
    </row>
    <row r="74" spans="1:8" ht="12" customHeight="1">
      <c r="A74" s="165"/>
      <c r="B74" s="165"/>
      <c r="C74" s="165"/>
      <c r="D74" s="163" t="s">
        <v>419</v>
      </c>
      <c r="E74" s="163" t="s">
        <v>491</v>
      </c>
      <c r="F74" s="110">
        <v>99.69</v>
      </c>
      <c r="G74" s="167"/>
      <c r="H74" s="167"/>
    </row>
    <row r="75" spans="1:8" ht="12" customHeight="1">
      <c r="A75" s="165"/>
      <c r="B75" s="165"/>
      <c r="C75" s="165"/>
      <c r="D75" s="163" t="s">
        <v>420</v>
      </c>
      <c r="E75" s="163" t="s">
        <v>492</v>
      </c>
      <c r="F75" s="110">
        <v>2151.4699999999998</v>
      </c>
      <c r="G75" s="167"/>
      <c r="H75" s="167"/>
    </row>
    <row r="76" spans="1:8" ht="12" customHeight="1">
      <c r="A76" s="165"/>
      <c r="B76" s="165"/>
      <c r="C76" s="165"/>
      <c r="D76" s="163" t="s">
        <v>421</v>
      </c>
      <c r="E76" s="163" t="s">
        <v>493</v>
      </c>
      <c r="F76" s="110">
        <v>1758.13</v>
      </c>
      <c r="G76" s="167"/>
      <c r="H76" s="167"/>
    </row>
    <row r="77" spans="1:8" ht="12" customHeight="1">
      <c r="A77" s="165"/>
      <c r="B77" s="165"/>
      <c r="C77" s="165"/>
      <c r="D77" s="163" t="s">
        <v>422</v>
      </c>
      <c r="E77" s="163" t="s">
        <v>494</v>
      </c>
      <c r="F77" s="110">
        <v>7560.67</v>
      </c>
      <c r="G77" s="167"/>
      <c r="H77" s="167"/>
    </row>
    <row r="78" spans="1:8" ht="12" customHeight="1">
      <c r="A78" s="165"/>
      <c r="B78" s="165"/>
      <c r="C78" s="165"/>
      <c r="D78" s="163" t="s">
        <v>423</v>
      </c>
      <c r="E78" s="163" t="s">
        <v>495</v>
      </c>
      <c r="F78" s="110">
        <v>2397.64</v>
      </c>
      <c r="G78" s="167"/>
      <c r="H78" s="167"/>
    </row>
    <row r="79" spans="1:8" ht="12" customHeight="1">
      <c r="A79" s="165"/>
      <c r="B79" s="165"/>
      <c r="C79" s="165"/>
      <c r="D79" s="163" t="s">
        <v>424</v>
      </c>
      <c r="E79" s="163" t="s">
        <v>496</v>
      </c>
      <c r="F79" s="110">
        <v>-4017.4</v>
      </c>
      <c r="G79" s="167"/>
      <c r="H79" s="167"/>
    </row>
    <row r="80" spans="1:8" ht="12" customHeight="1">
      <c r="A80" s="165"/>
      <c r="B80" s="165"/>
      <c r="C80" s="165"/>
      <c r="D80" s="163" t="s">
        <v>425</v>
      </c>
      <c r="E80" s="163" t="s">
        <v>497</v>
      </c>
      <c r="F80" s="110">
        <v>182036.13</v>
      </c>
      <c r="G80" s="167"/>
      <c r="H80" s="167"/>
    </row>
    <row r="81" spans="1:11" ht="12" customHeight="1">
      <c r="A81" s="165"/>
      <c r="B81" s="165"/>
      <c r="C81" s="165"/>
      <c r="D81" s="163" t="s">
        <v>426</v>
      </c>
      <c r="E81" s="163" t="s">
        <v>498</v>
      </c>
      <c r="F81" s="110">
        <v>108341</v>
      </c>
      <c r="G81" s="167"/>
      <c r="H81" s="167"/>
    </row>
    <row r="82" spans="1:11" ht="12" customHeight="1">
      <c r="A82" s="165"/>
      <c r="B82" s="165"/>
      <c r="C82" s="165"/>
      <c r="D82" s="163" t="s">
        <v>427</v>
      </c>
      <c r="E82" s="163" t="s">
        <v>499</v>
      </c>
      <c r="F82" s="110">
        <v>74437.36</v>
      </c>
      <c r="G82" s="167"/>
      <c r="H82" s="167"/>
    </row>
    <row r="83" spans="1:11" ht="12" customHeight="1">
      <c r="A83" s="165"/>
      <c r="B83" s="165"/>
      <c r="C83" s="165"/>
      <c r="D83" s="163" t="s">
        <v>428</v>
      </c>
      <c r="E83" s="163" t="s">
        <v>500</v>
      </c>
      <c r="F83" s="110">
        <v>1531.74</v>
      </c>
      <c r="G83" s="167"/>
      <c r="H83" s="167"/>
    </row>
    <row r="84" spans="1:11" ht="12" customHeight="1">
      <c r="A84" s="165"/>
      <c r="B84" s="165"/>
      <c r="C84" s="165"/>
      <c r="D84" s="163" t="s">
        <v>429</v>
      </c>
      <c r="E84" s="163" t="s">
        <v>501</v>
      </c>
      <c r="F84" s="110">
        <v>6183.8262000000004</v>
      </c>
      <c r="G84" s="167"/>
      <c r="H84" s="167"/>
    </row>
    <row r="85" spans="1:11" ht="12" customHeight="1">
      <c r="A85" s="165"/>
      <c r="B85" s="165"/>
      <c r="C85" s="165"/>
      <c r="D85" s="163" t="s">
        <v>430</v>
      </c>
      <c r="E85" s="163" t="s">
        <v>502</v>
      </c>
      <c r="F85" s="110">
        <v>176.24</v>
      </c>
      <c r="G85" s="167"/>
      <c r="H85" s="167"/>
    </row>
    <row r="86" spans="1:11" ht="12" customHeight="1">
      <c r="A86" s="165"/>
      <c r="B86" s="165"/>
      <c r="C86" s="165"/>
      <c r="D86" s="163" t="s">
        <v>431</v>
      </c>
      <c r="E86" s="163" t="s">
        <v>503</v>
      </c>
      <c r="F86" s="110">
        <v>6.5</v>
      </c>
      <c r="G86" s="167"/>
      <c r="H86" s="167"/>
    </row>
    <row r="87" spans="1:11" ht="12" customHeight="1">
      <c r="A87" s="168"/>
      <c r="B87" s="168"/>
      <c r="C87" s="168"/>
      <c r="D87" s="163" t="s">
        <v>432</v>
      </c>
      <c r="E87" s="163" t="s">
        <v>504</v>
      </c>
      <c r="F87" s="110">
        <v>2205.63</v>
      </c>
      <c r="G87" s="170"/>
      <c r="H87" s="170"/>
    </row>
    <row r="88" spans="1:11" s="157" customFormat="1" ht="12" customHeight="1">
      <c r="A88" s="174"/>
      <c r="B88" s="175" t="s">
        <v>125</v>
      </c>
      <c r="C88" s="112">
        <f>SUM(C7:C16)</f>
        <v>1015927.7499999998</v>
      </c>
      <c r="D88" s="176"/>
      <c r="E88" s="176" t="s">
        <v>125</v>
      </c>
      <c r="F88" s="112">
        <f>SUM(F7:F87)</f>
        <v>1282013.4195000001</v>
      </c>
      <c r="G88" s="112">
        <f>SUM(G7:G87)</f>
        <v>1282013.4195000001</v>
      </c>
      <c r="H88" s="112">
        <f>+G88-C88</f>
        <v>266085.66950000031</v>
      </c>
    </row>
    <row r="89" spans="1:11" ht="12" customHeight="1">
      <c r="A89" s="109"/>
      <c r="B89" s="175" t="s">
        <v>313</v>
      </c>
      <c r="C89" s="110"/>
      <c r="D89" s="163"/>
      <c r="E89" s="175" t="s">
        <v>313</v>
      </c>
      <c r="F89" s="110"/>
      <c r="G89" s="112"/>
      <c r="H89" s="112"/>
      <c r="J89" s="177"/>
      <c r="K89" s="177"/>
    </row>
    <row r="90" spans="1:11" ht="12" customHeight="1">
      <c r="A90" s="161" t="s">
        <v>520</v>
      </c>
      <c r="B90" s="162" t="s">
        <v>314</v>
      </c>
      <c r="C90" s="178">
        <v>58910.060000000005</v>
      </c>
      <c r="D90" s="163" t="s">
        <v>505</v>
      </c>
      <c r="E90" s="163" t="s">
        <v>512</v>
      </c>
      <c r="F90" s="110">
        <v>16633.59</v>
      </c>
      <c r="G90" s="164">
        <f>SUM(F90:F97)</f>
        <v>58910.06</v>
      </c>
      <c r="H90" s="164">
        <f>+G90-C90</f>
        <v>0</v>
      </c>
    </row>
    <row r="91" spans="1:11" ht="12" customHeight="1">
      <c r="A91" s="165"/>
      <c r="B91" s="166"/>
      <c r="C91" s="179"/>
      <c r="D91" s="163" t="s">
        <v>506</v>
      </c>
      <c r="E91" s="163" t="s">
        <v>513</v>
      </c>
      <c r="F91" s="110">
        <v>53704.82</v>
      </c>
      <c r="G91" s="167"/>
      <c r="H91" s="167"/>
    </row>
    <row r="92" spans="1:11" ht="12" customHeight="1">
      <c r="A92" s="165"/>
      <c r="B92" s="166"/>
      <c r="C92" s="179"/>
      <c r="D92" s="163" t="s">
        <v>507</v>
      </c>
      <c r="E92" s="163" t="s">
        <v>514</v>
      </c>
      <c r="F92" s="110">
        <v>924.09</v>
      </c>
      <c r="G92" s="167"/>
      <c r="H92" s="167"/>
    </row>
    <row r="93" spans="1:11" ht="12" customHeight="1">
      <c r="A93" s="165"/>
      <c r="B93" s="166"/>
      <c r="C93" s="179"/>
      <c r="D93" s="163" t="s">
        <v>508</v>
      </c>
      <c r="E93" s="163" t="s">
        <v>515</v>
      </c>
      <c r="F93" s="110">
        <v>5823.46</v>
      </c>
      <c r="G93" s="167"/>
      <c r="H93" s="167"/>
    </row>
    <row r="94" spans="1:11" ht="12" customHeight="1">
      <c r="A94" s="165"/>
      <c r="B94" s="166"/>
      <c r="C94" s="179"/>
      <c r="D94" s="163" t="s">
        <v>509</v>
      </c>
      <c r="E94" s="163" t="s">
        <v>516</v>
      </c>
      <c r="F94" s="110">
        <v>-4829.63</v>
      </c>
      <c r="G94" s="167"/>
      <c r="H94" s="167"/>
    </row>
    <row r="95" spans="1:11" ht="12" customHeight="1">
      <c r="A95" s="165"/>
      <c r="B95" s="166"/>
      <c r="C95" s="179"/>
      <c r="D95" s="163" t="s">
        <v>510</v>
      </c>
      <c r="E95" s="163" t="s">
        <v>517</v>
      </c>
      <c r="F95" s="110">
        <v>-2.0499999999999998</v>
      </c>
      <c r="G95" s="167"/>
      <c r="H95" s="167"/>
    </row>
    <row r="96" spans="1:11" ht="12" customHeight="1">
      <c r="A96" s="165"/>
      <c r="B96" s="166"/>
      <c r="C96" s="179"/>
      <c r="D96" s="163" t="s">
        <v>511</v>
      </c>
      <c r="E96" s="163" t="s">
        <v>518</v>
      </c>
      <c r="F96" s="110">
        <v>-1546.8</v>
      </c>
      <c r="G96" s="167"/>
      <c r="H96" s="167"/>
    </row>
    <row r="97" spans="1:8" ht="12" customHeight="1">
      <c r="A97" s="168"/>
      <c r="B97" s="169"/>
      <c r="C97" s="180"/>
      <c r="D97" s="163" t="s">
        <v>511</v>
      </c>
      <c r="E97" s="163" t="s">
        <v>519</v>
      </c>
      <c r="F97" s="110">
        <v>-11797.42</v>
      </c>
      <c r="G97" s="170"/>
      <c r="H97" s="170"/>
    </row>
    <row r="98" spans="1:8" s="157" customFormat="1" ht="12" customHeight="1">
      <c r="A98" s="174"/>
      <c r="B98" s="175" t="s">
        <v>129</v>
      </c>
      <c r="C98" s="112">
        <f>SUM(C90:C90)</f>
        <v>58910.060000000005</v>
      </c>
      <c r="D98" s="176"/>
      <c r="E98" s="175" t="s">
        <v>129</v>
      </c>
      <c r="F98" s="112">
        <f>SUM(F90:F97)</f>
        <v>58910.06</v>
      </c>
      <c r="G98" s="112">
        <f>SUM(G90:G97)</f>
        <v>58910.06</v>
      </c>
      <c r="H98" s="112">
        <f>+G98-C98</f>
        <v>0</v>
      </c>
    </row>
    <row r="99" spans="1:8" s="157" customFormat="1" ht="12" customHeight="1">
      <c r="A99" s="174"/>
      <c r="B99" s="175" t="s">
        <v>315</v>
      </c>
      <c r="C99" s="112">
        <f>C88+C98</f>
        <v>1074837.8099999998</v>
      </c>
      <c r="D99" s="176"/>
      <c r="E99" s="175" t="s">
        <v>315</v>
      </c>
      <c r="F99" s="112">
        <f>+F88+F98</f>
        <v>1340923.4795000001</v>
      </c>
      <c r="G99" s="112">
        <f>+G88+G98</f>
        <v>1340923.4795000001</v>
      </c>
      <c r="H99" s="112">
        <f>+G99-C99</f>
        <v>266085.66950000031</v>
      </c>
    </row>
    <row r="100" spans="1:8" ht="12" customHeight="1">
      <c r="A100" s="105"/>
      <c r="B100" s="106" t="s">
        <v>324</v>
      </c>
      <c r="C100" s="105"/>
      <c r="D100" s="107"/>
      <c r="E100" s="106" t="s">
        <v>324</v>
      </c>
      <c r="F100" s="105"/>
      <c r="G100" s="108"/>
      <c r="H100" s="108"/>
    </row>
    <row r="101" spans="1:8" ht="12" customHeight="1">
      <c r="A101" s="109"/>
      <c r="B101" s="106" t="s">
        <v>316</v>
      </c>
      <c r="C101" s="110"/>
      <c r="D101" s="111"/>
      <c r="E101" s="106" t="s">
        <v>316</v>
      </c>
      <c r="F101" s="110"/>
      <c r="G101" s="112"/>
      <c r="H101" s="112"/>
    </row>
    <row r="102" spans="1:8" ht="12" customHeight="1">
      <c r="A102" s="161" t="s">
        <v>666</v>
      </c>
      <c r="B102" s="162" t="s">
        <v>317</v>
      </c>
      <c r="C102" s="161">
        <v>67316.81</v>
      </c>
      <c r="D102" s="163" t="s">
        <v>555</v>
      </c>
      <c r="E102" s="163" t="s">
        <v>535</v>
      </c>
      <c r="F102" s="110">
        <v>12412.66</v>
      </c>
      <c r="G102" s="164">
        <f>SUM(F102:F123)</f>
        <v>68922.798800000019</v>
      </c>
      <c r="H102" s="164">
        <f>+G102-C102</f>
        <v>1605.988800000021</v>
      </c>
    </row>
    <row r="103" spans="1:8" ht="12" customHeight="1">
      <c r="A103" s="165"/>
      <c r="B103" s="166"/>
      <c r="C103" s="165"/>
      <c r="D103" s="163" t="s">
        <v>556</v>
      </c>
      <c r="E103" s="163" t="s">
        <v>536</v>
      </c>
      <c r="F103" s="110">
        <v>8820.5300000000007</v>
      </c>
      <c r="G103" s="167"/>
      <c r="H103" s="167"/>
    </row>
    <row r="104" spans="1:8" ht="12" customHeight="1">
      <c r="A104" s="165"/>
      <c r="B104" s="166"/>
      <c r="C104" s="165"/>
      <c r="D104" s="163" t="s">
        <v>557</v>
      </c>
      <c r="E104" s="163" t="s">
        <v>537</v>
      </c>
      <c r="F104" s="110">
        <v>4158.4399999999996</v>
      </c>
      <c r="G104" s="167"/>
      <c r="H104" s="167"/>
    </row>
    <row r="105" spans="1:8" ht="12" customHeight="1">
      <c r="A105" s="165"/>
      <c r="B105" s="166"/>
      <c r="C105" s="165"/>
      <c r="D105" s="163" t="s">
        <v>558</v>
      </c>
      <c r="E105" s="163" t="s">
        <v>538</v>
      </c>
      <c r="F105" s="110">
        <v>4410.2299999999996</v>
      </c>
      <c r="G105" s="167"/>
      <c r="H105" s="167"/>
    </row>
    <row r="106" spans="1:8" ht="12" customHeight="1">
      <c r="A106" s="165"/>
      <c r="B106" s="166"/>
      <c r="C106" s="165"/>
      <c r="D106" s="163" t="s">
        <v>559</v>
      </c>
      <c r="E106" s="163" t="s">
        <v>539</v>
      </c>
      <c r="F106" s="110">
        <v>1697.73</v>
      </c>
      <c r="G106" s="167"/>
      <c r="H106" s="167"/>
    </row>
    <row r="107" spans="1:8" ht="12" customHeight="1">
      <c r="A107" s="165"/>
      <c r="B107" s="166"/>
      <c r="C107" s="165"/>
      <c r="D107" s="163" t="s">
        <v>560</v>
      </c>
      <c r="E107" s="163" t="s">
        <v>540</v>
      </c>
      <c r="F107" s="110">
        <v>437.67</v>
      </c>
      <c r="G107" s="167"/>
      <c r="H107" s="167"/>
    </row>
    <row r="108" spans="1:8" ht="12" customHeight="1">
      <c r="A108" s="165"/>
      <c r="B108" s="166"/>
      <c r="C108" s="165"/>
      <c r="D108" s="163" t="s">
        <v>561</v>
      </c>
      <c r="E108" s="163" t="s">
        <v>541</v>
      </c>
      <c r="F108" s="110">
        <v>273.98</v>
      </c>
      <c r="G108" s="167"/>
      <c r="H108" s="167"/>
    </row>
    <row r="109" spans="1:8" ht="12" customHeight="1">
      <c r="A109" s="165"/>
      <c r="B109" s="166"/>
      <c r="C109" s="165"/>
      <c r="D109" s="163" t="s">
        <v>562</v>
      </c>
      <c r="E109" s="163" t="s">
        <v>542</v>
      </c>
      <c r="F109" s="110">
        <v>71.59</v>
      </c>
      <c r="G109" s="167"/>
      <c r="H109" s="167"/>
    </row>
    <row r="110" spans="1:8" ht="12" customHeight="1">
      <c r="A110" s="165"/>
      <c r="B110" s="166"/>
      <c r="C110" s="165"/>
      <c r="D110" s="163" t="s">
        <v>563</v>
      </c>
      <c r="E110" s="163" t="s">
        <v>543</v>
      </c>
      <c r="F110" s="110">
        <v>164.05</v>
      </c>
      <c r="G110" s="167"/>
      <c r="H110" s="167"/>
    </row>
    <row r="111" spans="1:8" ht="12" customHeight="1">
      <c r="A111" s="165"/>
      <c r="B111" s="166"/>
      <c r="C111" s="165"/>
      <c r="D111" s="163" t="s">
        <v>564</v>
      </c>
      <c r="E111" s="163" t="s">
        <v>544</v>
      </c>
      <c r="F111" s="110">
        <v>5311.0951999999997</v>
      </c>
      <c r="G111" s="167"/>
      <c r="H111" s="167"/>
    </row>
    <row r="112" spans="1:8" ht="12" customHeight="1">
      <c r="A112" s="165"/>
      <c r="B112" s="166"/>
      <c r="C112" s="165"/>
      <c r="D112" s="163" t="s">
        <v>565</v>
      </c>
      <c r="E112" s="163" t="s">
        <v>545</v>
      </c>
      <c r="F112" s="110">
        <v>31.04</v>
      </c>
      <c r="G112" s="167"/>
      <c r="H112" s="167"/>
    </row>
    <row r="113" spans="1:8" ht="12" customHeight="1">
      <c r="A113" s="165"/>
      <c r="B113" s="166"/>
      <c r="C113" s="165"/>
      <c r="D113" s="163" t="s">
        <v>522</v>
      </c>
      <c r="E113" s="163" t="s">
        <v>546</v>
      </c>
      <c r="F113" s="110">
        <v>67.930000000000007</v>
      </c>
      <c r="G113" s="167"/>
      <c r="H113" s="167"/>
    </row>
    <row r="114" spans="1:8" ht="12" customHeight="1">
      <c r="A114" s="165"/>
      <c r="B114" s="166"/>
      <c r="C114" s="165"/>
      <c r="D114" s="163" t="s">
        <v>523</v>
      </c>
      <c r="E114" s="163" t="s">
        <v>547</v>
      </c>
      <c r="F114" s="110">
        <v>2.12</v>
      </c>
      <c r="G114" s="167"/>
      <c r="H114" s="167"/>
    </row>
    <row r="115" spans="1:8" ht="12" customHeight="1">
      <c r="A115" s="165"/>
      <c r="B115" s="166"/>
      <c r="C115" s="165"/>
      <c r="D115" s="163" t="s">
        <v>524</v>
      </c>
      <c r="E115" s="163" t="s">
        <v>548</v>
      </c>
      <c r="F115" s="110">
        <v>4261.9319999999998</v>
      </c>
      <c r="G115" s="167"/>
      <c r="H115" s="167"/>
    </row>
    <row r="116" spans="1:8" ht="12" customHeight="1">
      <c r="A116" s="165"/>
      <c r="B116" s="166"/>
      <c r="C116" s="165"/>
      <c r="D116" s="163" t="s">
        <v>525</v>
      </c>
      <c r="E116" s="163" t="s">
        <v>549</v>
      </c>
      <c r="F116" s="110">
        <v>514.13160000000005</v>
      </c>
      <c r="G116" s="167"/>
      <c r="H116" s="167"/>
    </row>
    <row r="117" spans="1:8" ht="12" customHeight="1">
      <c r="A117" s="165"/>
      <c r="B117" s="166"/>
      <c r="C117" s="165"/>
      <c r="D117" s="163" t="s">
        <v>526</v>
      </c>
      <c r="E117" s="163" t="s">
        <v>550</v>
      </c>
      <c r="F117" s="110">
        <v>6.12</v>
      </c>
      <c r="G117" s="167"/>
      <c r="H117" s="167"/>
    </row>
    <row r="118" spans="1:8" ht="12" customHeight="1">
      <c r="A118" s="165"/>
      <c r="B118" s="166"/>
      <c r="C118" s="165"/>
      <c r="D118" s="163" t="s">
        <v>527</v>
      </c>
      <c r="E118" s="163" t="s">
        <v>551</v>
      </c>
      <c r="F118" s="110">
        <v>6622.74</v>
      </c>
      <c r="G118" s="167"/>
      <c r="H118" s="167"/>
    </row>
    <row r="119" spans="1:8" ht="12" customHeight="1">
      <c r="A119" s="165"/>
      <c r="B119" s="166"/>
      <c r="C119" s="165"/>
      <c r="D119" s="163" t="s">
        <v>528</v>
      </c>
      <c r="E119" s="163" t="s">
        <v>552</v>
      </c>
      <c r="F119" s="110">
        <v>1830.19</v>
      </c>
      <c r="G119" s="167"/>
      <c r="H119" s="167"/>
    </row>
    <row r="120" spans="1:8" ht="12" customHeight="1">
      <c r="A120" s="165"/>
      <c r="B120" s="166"/>
      <c r="C120" s="165"/>
      <c r="D120" s="163" t="s">
        <v>529</v>
      </c>
      <c r="E120" s="163" t="s">
        <v>553</v>
      </c>
      <c r="F120" s="110">
        <v>2250.69</v>
      </c>
      <c r="G120" s="167"/>
      <c r="H120" s="167"/>
    </row>
    <row r="121" spans="1:8" ht="12" customHeight="1">
      <c r="A121" s="165"/>
      <c r="B121" s="166"/>
      <c r="C121" s="165"/>
      <c r="D121" s="163" t="s">
        <v>530</v>
      </c>
      <c r="E121" s="163" t="s">
        <v>554</v>
      </c>
      <c r="F121" s="110">
        <v>2633.55</v>
      </c>
      <c r="G121" s="167"/>
      <c r="H121" s="167"/>
    </row>
    <row r="122" spans="1:8" ht="12" customHeight="1">
      <c r="A122" s="165"/>
      <c r="B122" s="166"/>
      <c r="C122" s="165"/>
      <c r="D122" s="163" t="s">
        <v>533</v>
      </c>
      <c r="E122" s="163" t="s">
        <v>566</v>
      </c>
      <c r="F122" s="110">
        <v>5021.8900000000003</v>
      </c>
      <c r="G122" s="167"/>
      <c r="H122" s="167"/>
    </row>
    <row r="123" spans="1:8" ht="12" customHeight="1">
      <c r="A123" s="168"/>
      <c r="B123" s="169"/>
      <c r="C123" s="168"/>
      <c r="D123" s="163" t="s">
        <v>534</v>
      </c>
      <c r="E123" s="163" t="s">
        <v>567</v>
      </c>
      <c r="F123" s="110">
        <v>7922.49</v>
      </c>
      <c r="G123" s="170"/>
      <c r="H123" s="170"/>
    </row>
    <row r="124" spans="1:8" ht="12" customHeight="1">
      <c r="A124" s="109" t="s">
        <v>667</v>
      </c>
      <c r="B124" s="173" t="s">
        <v>318</v>
      </c>
      <c r="C124" s="110">
        <v>25662.1</v>
      </c>
      <c r="D124" s="163" t="s">
        <v>531</v>
      </c>
      <c r="E124" s="163" t="s">
        <v>568</v>
      </c>
      <c r="F124" s="110">
        <v>25662.1</v>
      </c>
      <c r="G124" s="112">
        <f>+F124</f>
        <v>25662.1</v>
      </c>
      <c r="H124" s="112">
        <f>+G124-C124</f>
        <v>0</v>
      </c>
    </row>
    <row r="125" spans="1:8" ht="12" customHeight="1">
      <c r="A125" s="109" t="s">
        <v>668</v>
      </c>
      <c r="B125" s="173" t="s">
        <v>319</v>
      </c>
      <c r="C125" s="110">
        <v>21057.88</v>
      </c>
      <c r="D125" s="163" t="s">
        <v>532</v>
      </c>
      <c r="E125" s="163" t="s">
        <v>569</v>
      </c>
      <c r="F125" s="110">
        <v>21057.88</v>
      </c>
      <c r="G125" s="112">
        <f>+F125</f>
        <v>21057.88</v>
      </c>
      <c r="H125" s="112">
        <f>+G125-C125</f>
        <v>0</v>
      </c>
    </row>
    <row r="126" spans="1:8" ht="12" customHeight="1">
      <c r="A126" s="161" t="s">
        <v>669</v>
      </c>
      <c r="B126" s="162" t="s">
        <v>135</v>
      </c>
      <c r="C126" s="161">
        <v>239658</v>
      </c>
      <c r="D126" s="163" t="s">
        <v>570</v>
      </c>
      <c r="E126" s="163" t="s">
        <v>587</v>
      </c>
      <c r="F126" s="110">
        <v>23750</v>
      </c>
      <c r="G126" s="164">
        <f>SUM(F126:F133)</f>
        <v>239658</v>
      </c>
      <c r="H126" s="164">
        <f>+G126-C126</f>
        <v>0</v>
      </c>
    </row>
    <row r="127" spans="1:8" ht="12" customHeight="1">
      <c r="A127" s="165"/>
      <c r="B127" s="166"/>
      <c r="C127" s="165"/>
      <c r="D127" s="163" t="s">
        <v>571</v>
      </c>
      <c r="E127" s="163" t="s">
        <v>588</v>
      </c>
      <c r="F127" s="110">
        <v>60000</v>
      </c>
      <c r="G127" s="167"/>
      <c r="H127" s="167"/>
    </row>
    <row r="128" spans="1:8" ht="12" customHeight="1">
      <c r="A128" s="165"/>
      <c r="B128" s="166"/>
      <c r="C128" s="165"/>
      <c r="D128" s="163" t="s">
        <v>572</v>
      </c>
      <c r="E128" s="163" t="s">
        <v>589</v>
      </c>
      <c r="F128" s="110">
        <v>54400</v>
      </c>
      <c r="G128" s="167"/>
      <c r="H128" s="167"/>
    </row>
    <row r="129" spans="1:8" ht="12" customHeight="1">
      <c r="A129" s="165"/>
      <c r="B129" s="166"/>
      <c r="C129" s="165"/>
      <c r="D129" s="163" t="s">
        <v>573</v>
      </c>
      <c r="E129" s="163" t="s">
        <v>590</v>
      </c>
      <c r="F129" s="110">
        <v>10000</v>
      </c>
      <c r="G129" s="167"/>
      <c r="H129" s="167"/>
    </row>
    <row r="130" spans="1:8" ht="12" customHeight="1">
      <c r="A130" s="165"/>
      <c r="B130" s="166"/>
      <c r="C130" s="165"/>
      <c r="D130" s="163" t="s">
        <v>574</v>
      </c>
      <c r="E130" s="163" t="s">
        <v>591</v>
      </c>
      <c r="F130" s="110">
        <v>52000</v>
      </c>
      <c r="G130" s="167"/>
      <c r="H130" s="167"/>
    </row>
    <row r="131" spans="1:8" ht="12" customHeight="1">
      <c r="A131" s="165"/>
      <c r="B131" s="166"/>
      <c r="C131" s="165"/>
      <c r="D131" s="163" t="s">
        <v>575</v>
      </c>
      <c r="E131" s="163" t="s">
        <v>592</v>
      </c>
      <c r="F131" s="110">
        <v>30000</v>
      </c>
      <c r="G131" s="167"/>
      <c r="H131" s="167"/>
    </row>
    <row r="132" spans="1:8" ht="12" customHeight="1">
      <c r="A132" s="165"/>
      <c r="B132" s="166"/>
      <c r="C132" s="165"/>
      <c r="D132" s="163" t="s">
        <v>576</v>
      </c>
      <c r="E132" s="163" t="s">
        <v>593</v>
      </c>
      <c r="F132" s="110">
        <v>1000</v>
      </c>
      <c r="G132" s="167"/>
      <c r="H132" s="167"/>
    </row>
    <row r="133" spans="1:8" ht="12" customHeight="1">
      <c r="A133" s="168"/>
      <c r="B133" s="169"/>
      <c r="C133" s="168"/>
      <c r="D133" s="163" t="s">
        <v>577</v>
      </c>
      <c r="E133" s="163" t="s">
        <v>578</v>
      </c>
      <c r="F133" s="110">
        <v>8508</v>
      </c>
      <c r="G133" s="170"/>
      <c r="H133" s="170"/>
    </row>
    <row r="134" spans="1:8" ht="12" customHeight="1">
      <c r="A134" s="109"/>
      <c r="B134" s="113" t="s">
        <v>136</v>
      </c>
      <c r="C134" s="112">
        <f>SUM(C102:C126)</f>
        <v>353694.79000000004</v>
      </c>
      <c r="D134" s="163"/>
      <c r="E134" s="113" t="s">
        <v>136</v>
      </c>
      <c r="F134" s="112">
        <f>SUM(F102:F133)</f>
        <v>355300.77880000003</v>
      </c>
      <c r="G134" s="112">
        <f>SUM(G102:G133)</f>
        <v>355300.77880000003</v>
      </c>
      <c r="H134" s="112">
        <f>+G134-C134</f>
        <v>1605.9887999999919</v>
      </c>
    </row>
    <row r="135" spans="1:8" ht="12" customHeight="1">
      <c r="A135" s="109"/>
      <c r="B135" s="113" t="s">
        <v>320</v>
      </c>
      <c r="C135" s="112">
        <f>+C134</f>
        <v>353694.79000000004</v>
      </c>
      <c r="D135" s="163"/>
      <c r="E135" s="113" t="s">
        <v>320</v>
      </c>
      <c r="F135" s="112">
        <f>+F134</f>
        <v>355300.77880000003</v>
      </c>
      <c r="G135" s="112">
        <f>+G134</f>
        <v>355300.77880000003</v>
      </c>
      <c r="H135" s="112">
        <f>+G135-C135</f>
        <v>1605.9887999999919</v>
      </c>
    </row>
    <row r="136" spans="1:8" ht="12" customHeight="1">
      <c r="A136" s="109"/>
      <c r="B136" s="106" t="s">
        <v>325</v>
      </c>
      <c r="C136" s="112"/>
      <c r="D136" s="163"/>
      <c r="E136" s="106" t="s">
        <v>325</v>
      </c>
      <c r="F136" s="112"/>
      <c r="G136" s="112"/>
      <c r="H136" s="112"/>
    </row>
    <row r="137" spans="1:8" ht="12" customHeight="1">
      <c r="A137" s="109"/>
      <c r="B137" s="113" t="s">
        <v>321</v>
      </c>
      <c r="C137" s="112">
        <f>+C99-C135</f>
        <v>721143.01999999979</v>
      </c>
      <c r="D137" s="163"/>
      <c r="E137" s="113" t="s">
        <v>321</v>
      </c>
      <c r="F137" s="112">
        <f>+F99-F135</f>
        <v>985622.70070000016</v>
      </c>
      <c r="G137" s="112">
        <f>+G99-G135</f>
        <v>985622.70070000016</v>
      </c>
      <c r="H137" s="112">
        <f>+G137-C137</f>
        <v>264479.68070000038</v>
      </c>
    </row>
    <row r="138" spans="1:8" ht="12" customHeight="1">
      <c r="A138" s="109"/>
      <c r="B138" s="113" t="s">
        <v>322</v>
      </c>
      <c r="C138" s="112">
        <f>C135+C137</f>
        <v>1074837.8099999998</v>
      </c>
      <c r="D138" s="163"/>
      <c r="E138" s="113" t="s">
        <v>322</v>
      </c>
      <c r="F138" s="112">
        <f>+F135+F137</f>
        <v>1340923.4795000001</v>
      </c>
      <c r="G138" s="112">
        <f>+G135+G137</f>
        <v>1340923.4795000001</v>
      </c>
      <c r="H138" s="112">
        <f>+G138-C138</f>
        <v>266085.66950000031</v>
      </c>
    </row>
    <row r="139" spans="1:8">
      <c r="A139" s="181" t="s">
        <v>670</v>
      </c>
      <c r="B139" s="181" t="s">
        <v>579</v>
      </c>
      <c r="C139" s="182">
        <v>1061642.77</v>
      </c>
      <c r="D139" s="189"/>
      <c r="E139" s="183" t="s">
        <v>594</v>
      </c>
      <c r="F139" s="110">
        <v>52500</v>
      </c>
      <c r="G139" s="184">
        <f>SUM(F139:F160)</f>
        <v>1064642.77</v>
      </c>
      <c r="H139" s="184">
        <f>+G139-C139</f>
        <v>3000</v>
      </c>
    </row>
    <row r="140" spans="1:8">
      <c r="A140" s="181"/>
      <c r="B140" s="181"/>
      <c r="C140" s="182"/>
      <c r="D140" s="189"/>
      <c r="E140" s="183" t="s">
        <v>595</v>
      </c>
      <c r="F140" s="110">
        <v>50000</v>
      </c>
      <c r="G140" s="185"/>
      <c r="H140" s="185"/>
    </row>
    <row r="141" spans="1:8">
      <c r="A141" s="181"/>
      <c r="B141" s="181"/>
      <c r="C141" s="182"/>
      <c r="D141" s="189"/>
      <c r="E141" s="183" t="s">
        <v>596</v>
      </c>
      <c r="F141" s="110">
        <v>41680</v>
      </c>
      <c r="G141" s="185"/>
      <c r="H141" s="185"/>
    </row>
    <row r="142" spans="1:8">
      <c r="A142" s="181"/>
      <c r="B142" s="181"/>
      <c r="C142" s="182"/>
      <c r="D142" s="189"/>
      <c r="E142" s="183" t="s">
        <v>597</v>
      </c>
      <c r="F142" s="110">
        <v>35142.769999999997</v>
      </c>
      <c r="G142" s="185"/>
      <c r="H142" s="185"/>
    </row>
    <row r="143" spans="1:8">
      <c r="A143" s="181"/>
      <c r="B143" s="181"/>
      <c r="C143" s="182"/>
      <c r="D143" s="189"/>
      <c r="E143" s="183" t="s">
        <v>598</v>
      </c>
      <c r="F143" s="110">
        <v>55000</v>
      </c>
      <c r="G143" s="185"/>
      <c r="H143" s="185"/>
    </row>
    <row r="144" spans="1:8">
      <c r="A144" s="181"/>
      <c r="B144" s="181"/>
      <c r="C144" s="182"/>
      <c r="D144" s="189"/>
      <c r="E144" s="183" t="s">
        <v>599</v>
      </c>
      <c r="F144" s="110">
        <v>41680</v>
      </c>
      <c r="G144" s="185"/>
      <c r="H144" s="185"/>
    </row>
    <row r="145" spans="1:8">
      <c r="A145" s="181"/>
      <c r="B145" s="181"/>
      <c r="C145" s="182"/>
      <c r="D145" s="189"/>
      <c r="E145" s="183" t="s">
        <v>600</v>
      </c>
      <c r="F145" s="110">
        <v>55000</v>
      </c>
      <c r="G145" s="185"/>
      <c r="H145" s="185"/>
    </row>
    <row r="146" spans="1:8">
      <c r="A146" s="181"/>
      <c r="B146" s="181"/>
      <c r="C146" s="182"/>
      <c r="D146" s="189"/>
      <c r="E146" s="183" t="s">
        <v>601</v>
      </c>
      <c r="F146" s="110">
        <v>41920</v>
      </c>
      <c r="G146" s="185"/>
      <c r="H146" s="185"/>
    </row>
    <row r="147" spans="1:8">
      <c r="A147" s="181"/>
      <c r="B147" s="181"/>
      <c r="C147" s="182"/>
      <c r="D147" s="189"/>
      <c r="E147" s="183" t="s">
        <v>602</v>
      </c>
      <c r="F147" s="110">
        <v>40000</v>
      </c>
      <c r="G147" s="185"/>
      <c r="H147" s="185"/>
    </row>
    <row r="148" spans="1:8">
      <c r="A148" s="181"/>
      <c r="B148" s="181"/>
      <c r="C148" s="182"/>
      <c r="D148" s="189"/>
      <c r="E148" s="183" t="s">
        <v>603</v>
      </c>
      <c r="F148" s="110">
        <v>52000</v>
      </c>
      <c r="G148" s="185"/>
      <c r="H148" s="185"/>
    </row>
    <row r="149" spans="1:8">
      <c r="A149" s="181"/>
      <c r="B149" s="181"/>
      <c r="C149" s="182"/>
      <c r="D149" s="189"/>
      <c r="E149" s="183" t="s">
        <v>604</v>
      </c>
      <c r="F149" s="110">
        <v>42720</v>
      </c>
      <c r="G149" s="185"/>
      <c r="H149" s="185"/>
    </row>
    <row r="150" spans="1:8">
      <c r="A150" s="181"/>
      <c r="B150" s="181"/>
      <c r="C150" s="182"/>
      <c r="D150" s="189"/>
      <c r="E150" s="183" t="s">
        <v>605</v>
      </c>
      <c r="F150" s="110">
        <v>55000</v>
      </c>
      <c r="G150" s="185"/>
      <c r="H150" s="185"/>
    </row>
    <row r="151" spans="1:8">
      <c r="A151" s="181"/>
      <c r="B151" s="181"/>
      <c r="C151" s="182"/>
      <c r="D151" s="189"/>
      <c r="E151" s="183" t="s">
        <v>606</v>
      </c>
      <c r="F151" s="110">
        <v>52000</v>
      </c>
      <c r="G151" s="185"/>
      <c r="H151" s="185"/>
    </row>
    <row r="152" spans="1:8">
      <c r="A152" s="181"/>
      <c r="B152" s="181"/>
      <c r="C152" s="182"/>
      <c r="D152" s="189"/>
      <c r="E152" s="183" t="s">
        <v>607</v>
      </c>
      <c r="F152" s="110">
        <v>40000</v>
      </c>
      <c r="G152" s="185"/>
      <c r="H152" s="185"/>
    </row>
    <row r="153" spans="1:8">
      <c r="A153" s="181"/>
      <c r="B153" s="181"/>
      <c r="C153" s="182"/>
      <c r="D153" s="189"/>
      <c r="E153" s="183" t="s">
        <v>608</v>
      </c>
      <c r="F153" s="110">
        <v>55000</v>
      </c>
      <c r="G153" s="185"/>
      <c r="H153" s="185"/>
    </row>
    <row r="154" spans="1:8">
      <c r="A154" s="181"/>
      <c r="B154" s="181"/>
      <c r="C154" s="182"/>
      <c r="D154" s="189"/>
      <c r="E154" s="183" t="s">
        <v>609</v>
      </c>
      <c r="F154" s="110">
        <v>47000</v>
      </c>
      <c r="G154" s="185"/>
      <c r="H154" s="185"/>
    </row>
    <row r="155" spans="1:8">
      <c r="A155" s="181"/>
      <c r="B155" s="181"/>
      <c r="C155" s="182"/>
      <c r="D155" s="189"/>
      <c r="E155" s="183" t="s">
        <v>610</v>
      </c>
      <c r="F155" s="110">
        <v>52000</v>
      </c>
      <c r="G155" s="185"/>
      <c r="H155" s="185"/>
    </row>
    <row r="156" spans="1:8">
      <c r="A156" s="181"/>
      <c r="B156" s="181"/>
      <c r="C156" s="182"/>
      <c r="D156" s="189"/>
      <c r="E156" s="183" t="s">
        <v>611</v>
      </c>
      <c r="F156" s="110">
        <v>52000</v>
      </c>
      <c r="G156" s="185"/>
      <c r="H156" s="185"/>
    </row>
    <row r="157" spans="1:8">
      <c r="A157" s="181"/>
      <c r="B157" s="181"/>
      <c r="C157" s="182"/>
      <c r="D157" s="189"/>
      <c r="E157" s="183" t="s">
        <v>612</v>
      </c>
      <c r="F157" s="110">
        <v>55000</v>
      </c>
      <c r="G157" s="185"/>
      <c r="H157" s="185"/>
    </row>
    <row r="158" spans="1:8">
      <c r="A158" s="181"/>
      <c r="B158" s="181"/>
      <c r="C158" s="182"/>
      <c r="D158" s="189"/>
      <c r="E158" s="183" t="s">
        <v>613</v>
      </c>
      <c r="F158" s="110">
        <v>45000</v>
      </c>
      <c r="G158" s="185"/>
      <c r="H158" s="185"/>
    </row>
    <row r="159" spans="1:8">
      <c r="A159" s="181"/>
      <c r="B159" s="181"/>
      <c r="C159" s="182"/>
      <c r="D159" s="189"/>
      <c r="E159" s="183" t="s">
        <v>614</v>
      </c>
      <c r="F159" s="110">
        <v>52000</v>
      </c>
      <c r="G159" s="185"/>
      <c r="H159" s="185"/>
    </row>
    <row r="160" spans="1:8">
      <c r="A160" s="181"/>
      <c r="B160" s="181"/>
      <c r="C160" s="182"/>
      <c r="D160" s="189"/>
      <c r="E160" s="183" t="s">
        <v>615</v>
      </c>
      <c r="F160" s="110">
        <v>52000</v>
      </c>
      <c r="G160" s="186"/>
      <c r="H160" s="186"/>
    </row>
    <row r="161" spans="1:8">
      <c r="A161" s="187" t="s">
        <v>671</v>
      </c>
      <c r="B161" s="188" t="s">
        <v>580</v>
      </c>
      <c r="C161" s="182">
        <v>1059297.72606261</v>
      </c>
      <c r="D161" s="189"/>
      <c r="E161" s="183" t="s">
        <v>594</v>
      </c>
      <c r="F161" s="110">
        <v>44051.097150417962</v>
      </c>
      <c r="G161" s="190">
        <f>SUM(F161:F182)</f>
        <v>890791.02476778731</v>
      </c>
      <c r="H161" s="190">
        <f>+G161-C161</f>
        <v>-168506.70129482273</v>
      </c>
    </row>
    <row r="162" spans="1:8">
      <c r="A162" s="187"/>
      <c r="B162" s="188"/>
      <c r="C162" s="182"/>
      <c r="D162" s="189"/>
      <c r="E162" s="183" t="s">
        <v>595</v>
      </c>
      <c r="F162" s="110">
        <v>41953.425857540919</v>
      </c>
      <c r="G162" s="190"/>
      <c r="H162" s="190"/>
    </row>
    <row r="163" spans="1:8">
      <c r="A163" s="187"/>
      <c r="B163" s="188"/>
      <c r="C163" s="182"/>
      <c r="D163" s="189"/>
      <c r="E163" s="183" t="s">
        <v>596</v>
      </c>
      <c r="F163" s="110">
        <v>34972.375794846106</v>
      </c>
      <c r="G163" s="190"/>
      <c r="H163" s="190"/>
    </row>
    <row r="164" spans="1:8">
      <c r="A164" s="187"/>
      <c r="B164" s="188"/>
      <c r="C164" s="182"/>
      <c r="D164" s="189"/>
      <c r="E164" s="183" t="s">
        <v>597</v>
      </c>
      <c r="F164" s="110">
        <v>29487.191912472263</v>
      </c>
      <c r="G164" s="190"/>
      <c r="H164" s="190"/>
    </row>
    <row r="165" spans="1:8">
      <c r="A165" s="187"/>
      <c r="B165" s="188"/>
      <c r="C165" s="182"/>
      <c r="D165" s="189"/>
      <c r="E165" s="183" t="s">
        <v>598</v>
      </c>
      <c r="F165" s="110">
        <v>46148.768443295012</v>
      </c>
      <c r="G165" s="190"/>
      <c r="H165" s="190"/>
    </row>
    <row r="166" spans="1:8">
      <c r="A166" s="187"/>
      <c r="B166" s="188"/>
      <c r="C166" s="182"/>
      <c r="D166" s="189"/>
      <c r="E166" s="183" t="s">
        <v>599</v>
      </c>
      <c r="F166" s="110">
        <v>34972.375794846106</v>
      </c>
      <c r="G166" s="190"/>
      <c r="H166" s="190"/>
    </row>
    <row r="167" spans="1:8">
      <c r="A167" s="187"/>
      <c r="B167" s="188"/>
      <c r="C167" s="182"/>
      <c r="D167" s="189"/>
      <c r="E167" s="183" t="s">
        <v>600</v>
      </c>
      <c r="F167" s="110">
        <v>46148.768443295012</v>
      </c>
      <c r="G167" s="190"/>
      <c r="H167" s="190"/>
    </row>
    <row r="168" spans="1:8">
      <c r="A168" s="187"/>
      <c r="B168" s="188"/>
      <c r="C168" s="182"/>
      <c r="D168" s="189"/>
      <c r="E168" s="183" t="s">
        <v>601</v>
      </c>
      <c r="F168" s="110">
        <v>35173.752238962305</v>
      </c>
      <c r="G168" s="190"/>
      <c r="H168" s="190"/>
    </row>
    <row r="169" spans="1:8">
      <c r="A169" s="187"/>
      <c r="B169" s="188"/>
      <c r="C169" s="182"/>
      <c r="D169" s="189"/>
      <c r="E169" s="183" t="s">
        <v>602</v>
      </c>
      <c r="F169" s="110">
        <v>33562.740686032739</v>
      </c>
      <c r="G169" s="190"/>
      <c r="H169" s="190"/>
    </row>
    <row r="170" spans="1:8">
      <c r="A170" s="187"/>
      <c r="B170" s="188"/>
      <c r="C170" s="182"/>
      <c r="D170" s="189"/>
      <c r="E170" s="183" t="s">
        <v>603</v>
      </c>
      <c r="F170" s="110">
        <v>43631.562891842557</v>
      </c>
      <c r="G170" s="190"/>
      <c r="H170" s="190"/>
    </row>
    <row r="171" spans="1:8">
      <c r="A171" s="187"/>
      <c r="B171" s="188"/>
      <c r="C171" s="182"/>
      <c r="D171" s="189"/>
      <c r="E171" s="183" t="s">
        <v>604</v>
      </c>
      <c r="F171" s="110">
        <v>35845.007052682966</v>
      </c>
      <c r="G171" s="190"/>
      <c r="H171" s="190"/>
    </row>
    <row r="172" spans="1:8">
      <c r="A172" s="187"/>
      <c r="B172" s="188"/>
      <c r="C172" s="182"/>
      <c r="D172" s="189"/>
      <c r="E172" s="183" t="s">
        <v>605</v>
      </c>
      <c r="F172" s="110">
        <v>43631.562891842557</v>
      </c>
      <c r="G172" s="190"/>
      <c r="H172" s="190"/>
    </row>
    <row r="173" spans="1:8">
      <c r="A173" s="187"/>
      <c r="B173" s="188"/>
      <c r="C173" s="182"/>
      <c r="D173" s="189"/>
      <c r="E173" s="183" t="s">
        <v>606</v>
      </c>
      <c r="F173" s="110">
        <v>43631.562891842557</v>
      </c>
      <c r="G173" s="190"/>
      <c r="H173" s="190"/>
    </row>
    <row r="174" spans="1:8">
      <c r="A174" s="187"/>
      <c r="B174" s="188"/>
      <c r="C174" s="182"/>
      <c r="D174" s="189"/>
      <c r="E174" s="183" t="s">
        <v>607</v>
      </c>
      <c r="F174" s="110">
        <v>33562.740686032739</v>
      </c>
      <c r="G174" s="190"/>
      <c r="H174" s="190"/>
    </row>
    <row r="175" spans="1:8">
      <c r="A175" s="187"/>
      <c r="B175" s="188"/>
      <c r="C175" s="182"/>
      <c r="D175" s="189"/>
      <c r="E175" s="183" t="s">
        <v>608</v>
      </c>
      <c r="F175" s="110">
        <v>46148.768443295012</v>
      </c>
      <c r="G175" s="190"/>
      <c r="H175" s="190"/>
    </row>
    <row r="176" spans="1:8">
      <c r="A176" s="187"/>
      <c r="B176" s="188"/>
      <c r="C176" s="182"/>
      <c r="D176" s="189"/>
      <c r="E176" s="183" t="s">
        <v>609</v>
      </c>
      <c r="F176" s="110">
        <v>39436.220306088471</v>
      </c>
      <c r="G176" s="190"/>
      <c r="H176" s="190"/>
    </row>
    <row r="177" spans="1:8">
      <c r="A177" s="187"/>
      <c r="B177" s="188"/>
      <c r="C177" s="182"/>
      <c r="D177" s="189"/>
      <c r="E177" s="183" t="s">
        <v>610</v>
      </c>
      <c r="F177" s="110">
        <v>43631.562891842557</v>
      </c>
      <c r="G177" s="190"/>
      <c r="H177" s="190"/>
    </row>
    <row r="178" spans="1:8">
      <c r="A178" s="187"/>
      <c r="B178" s="188"/>
      <c r="C178" s="182"/>
      <c r="D178" s="189"/>
      <c r="E178" s="183" t="s">
        <v>611</v>
      </c>
      <c r="F178" s="110">
        <v>43631.562891842557</v>
      </c>
      <c r="G178" s="190"/>
      <c r="H178" s="190"/>
    </row>
    <row r="179" spans="1:8">
      <c r="A179" s="187"/>
      <c r="B179" s="188"/>
      <c r="C179" s="182"/>
      <c r="D179" s="189"/>
      <c r="E179" s="183" t="s">
        <v>612</v>
      </c>
      <c r="F179" s="110">
        <v>46148.768443295012</v>
      </c>
      <c r="G179" s="190"/>
      <c r="H179" s="190"/>
    </row>
    <row r="180" spans="1:8">
      <c r="A180" s="187"/>
      <c r="B180" s="188"/>
      <c r="C180" s="182"/>
      <c r="D180" s="189"/>
      <c r="E180" s="183" t="s">
        <v>613</v>
      </c>
      <c r="F180" s="110">
        <v>37758.083271786825</v>
      </c>
      <c r="G180" s="190"/>
      <c r="H180" s="190"/>
    </row>
    <row r="181" spans="1:8">
      <c r="A181" s="187"/>
      <c r="B181" s="188"/>
      <c r="C181" s="182"/>
      <c r="D181" s="189"/>
      <c r="E181" s="183" t="s">
        <v>614</v>
      </c>
      <c r="F181" s="110">
        <v>43631.562891842557</v>
      </c>
      <c r="G181" s="190"/>
      <c r="H181" s="190"/>
    </row>
    <row r="182" spans="1:8">
      <c r="A182" s="187"/>
      <c r="B182" s="188"/>
      <c r="C182" s="182"/>
      <c r="D182" s="189"/>
      <c r="E182" s="183" t="s">
        <v>615</v>
      </c>
      <c r="F182" s="110">
        <v>43631.562891842557</v>
      </c>
      <c r="G182" s="190"/>
      <c r="H182" s="190"/>
    </row>
    <row r="183" spans="1:8">
      <c r="A183" s="191"/>
      <c r="B183" s="192" t="s">
        <v>581</v>
      </c>
      <c r="C183" s="193">
        <f>+C139-C161</f>
        <v>2345.0439373899717</v>
      </c>
      <c r="D183" s="194"/>
      <c r="E183" s="192" t="s">
        <v>581</v>
      </c>
      <c r="F183" s="193">
        <f>SUM(F139:F160)-F161-F162-F163-F164-F165-F166-F167-F168-F169-F170-F171-F172-F173-F174-F175-F176-F177-F178-F179-F180-F181-F182</f>
        <v>173851.74523221262</v>
      </c>
      <c r="G183" s="193">
        <f>+G139-G161</f>
        <v>173851.74523221271</v>
      </c>
      <c r="H183" s="193">
        <f>+G183-C183</f>
        <v>171506.70129482273</v>
      </c>
    </row>
    <row r="184" spans="1:8">
      <c r="A184" s="187" t="s">
        <v>672</v>
      </c>
      <c r="B184" s="188" t="s">
        <v>582</v>
      </c>
      <c r="C184" s="182">
        <v>158007.47</v>
      </c>
      <c r="D184" s="183" t="s">
        <v>616</v>
      </c>
      <c r="E184" s="183" t="s">
        <v>621</v>
      </c>
      <c r="F184" s="110">
        <v>107791.18</v>
      </c>
      <c r="G184" s="190">
        <f>SUM(F184:F200)</f>
        <v>156674.15999999997</v>
      </c>
      <c r="H184" s="190">
        <f>+G184-C184</f>
        <v>-1333.3100000000268</v>
      </c>
    </row>
    <row r="185" spans="1:8">
      <c r="A185" s="187"/>
      <c r="B185" s="188"/>
      <c r="C185" s="182"/>
      <c r="D185" s="183" t="s">
        <v>617</v>
      </c>
      <c r="E185" s="183" t="s">
        <v>536</v>
      </c>
      <c r="F185" s="110">
        <v>8487.18</v>
      </c>
      <c r="G185" s="190"/>
      <c r="H185" s="190"/>
    </row>
    <row r="186" spans="1:8">
      <c r="A186" s="187"/>
      <c r="B186" s="188"/>
      <c r="C186" s="182"/>
      <c r="D186" s="183" t="s">
        <v>676</v>
      </c>
      <c r="E186" s="183" t="s">
        <v>622</v>
      </c>
      <c r="F186" s="110">
        <v>5156.25</v>
      </c>
      <c r="G186" s="190"/>
      <c r="H186" s="190"/>
    </row>
    <row r="187" spans="1:8">
      <c r="A187" s="187"/>
      <c r="B187" s="188"/>
      <c r="C187" s="182"/>
      <c r="D187" s="183" t="s">
        <v>618</v>
      </c>
      <c r="E187" s="183" t="s">
        <v>623</v>
      </c>
      <c r="F187" s="110">
        <v>4243.58</v>
      </c>
      <c r="G187" s="190"/>
      <c r="H187" s="190"/>
    </row>
    <row r="188" spans="1:8">
      <c r="A188" s="187"/>
      <c r="B188" s="188"/>
      <c r="C188" s="182"/>
      <c r="D188" s="183" t="s">
        <v>619</v>
      </c>
      <c r="E188" s="183" t="s">
        <v>624</v>
      </c>
      <c r="F188" s="110">
        <v>12770.61</v>
      </c>
      <c r="G188" s="190"/>
      <c r="H188" s="190"/>
    </row>
    <row r="189" spans="1:8">
      <c r="A189" s="187"/>
      <c r="B189" s="188"/>
      <c r="C189" s="182"/>
      <c r="D189" s="183" t="s">
        <v>620</v>
      </c>
      <c r="E189" s="183" t="s">
        <v>625</v>
      </c>
      <c r="F189" s="110">
        <v>4935.3999999999996</v>
      </c>
      <c r="G189" s="190"/>
      <c r="H189" s="190"/>
    </row>
    <row r="190" spans="1:8">
      <c r="A190" s="187"/>
      <c r="B190" s="188"/>
      <c r="C190" s="182"/>
      <c r="D190" s="183" t="s">
        <v>626</v>
      </c>
      <c r="E190" s="183" t="s">
        <v>638</v>
      </c>
      <c r="F190" s="110">
        <v>486.43</v>
      </c>
      <c r="G190" s="190"/>
      <c r="H190" s="190"/>
    </row>
    <row r="191" spans="1:8">
      <c r="A191" s="187"/>
      <c r="B191" s="188"/>
      <c r="C191" s="182"/>
      <c r="D191" s="183" t="s">
        <v>627</v>
      </c>
      <c r="E191" s="183" t="s">
        <v>639</v>
      </c>
      <c r="F191" s="110">
        <v>294.27</v>
      </c>
      <c r="G191" s="190"/>
      <c r="H191" s="190"/>
    </row>
    <row r="192" spans="1:8">
      <c r="A192" s="187"/>
      <c r="B192" s="188"/>
      <c r="C192" s="182"/>
      <c r="D192" s="183" t="s">
        <v>628</v>
      </c>
      <c r="E192" s="183" t="s">
        <v>640</v>
      </c>
      <c r="F192" s="110">
        <v>3917.89</v>
      </c>
      <c r="G192" s="190"/>
      <c r="H192" s="190"/>
    </row>
    <row r="193" spans="1:8">
      <c r="A193" s="187"/>
      <c r="B193" s="188"/>
      <c r="C193" s="182"/>
      <c r="D193" s="183" t="s">
        <v>629</v>
      </c>
      <c r="E193" s="183" t="s">
        <v>641</v>
      </c>
      <c r="F193" s="110">
        <v>254.96</v>
      </c>
      <c r="G193" s="190"/>
      <c r="H193" s="190"/>
    </row>
    <row r="194" spans="1:8">
      <c r="A194" s="187"/>
      <c r="B194" s="188"/>
      <c r="C194" s="182"/>
      <c r="D194" s="183" t="s">
        <v>630</v>
      </c>
      <c r="E194" s="183" t="s">
        <v>642</v>
      </c>
      <c r="F194" s="110">
        <v>-1072.8</v>
      </c>
      <c r="G194" s="190"/>
      <c r="H194" s="190"/>
    </row>
    <row r="195" spans="1:8">
      <c r="A195" s="187"/>
      <c r="B195" s="188"/>
      <c r="C195" s="182"/>
      <c r="D195" s="183" t="s">
        <v>631</v>
      </c>
      <c r="E195" s="183" t="s">
        <v>643</v>
      </c>
      <c r="F195" s="110">
        <v>503.03</v>
      </c>
      <c r="G195" s="190"/>
      <c r="H195" s="190"/>
    </row>
    <row r="196" spans="1:8">
      <c r="A196" s="187"/>
      <c r="B196" s="188"/>
      <c r="C196" s="182"/>
      <c r="D196" s="183" t="s">
        <v>632</v>
      </c>
      <c r="E196" s="183" t="s">
        <v>644</v>
      </c>
      <c r="F196" s="110">
        <v>5831.73</v>
      </c>
      <c r="G196" s="190"/>
      <c r="H196" s="190"/>
    </row>
    <row r="197" spans="1:8">
      <c r="A197" s="187"/>
      <c r="B197" s="188"/>
      <c r="C197" s="182"/>
      <c r="D197" s="183" t="s">
        <v>633</v>
      </c>
      <c r="E197" s="183" t="s">
        <v>645</v>
      </c>
      <c r="F197" s="110">
        <v>100.09</v>
      </c>
      <c r="G197" s="190"/>
      <c r="H197" s="190"/>
    </row>
    <row r="198" spans="1:8">
      <c r="A198" s="187"/>
      <c r="B198" s="188"/>
      <c r="C198" s="182"/>
      <c r="D198" s="183" t="s">
        <v>634</v>
      </c>
      <c r="E198" s="183" t="s">
        <v>646</v>
      </c>
      <c r="F198" s="110">
        <v>730.52</v>
      </c>
      <c r="G198" s="190"/>
      <c r="H198" s="190"/>
    </row>
    <row r="199" spans="1:8">
      <c r="A199" s="187"/>
      <c r="B199" s="188"/>
      <c r="C199" s="182"/>
      <c r="D199" s="183" t="s">
        <v>635</v>
      </c>
      <c r="E199" s="183" t="s">
        <v>647</v>
      </c>
      <c r="F199" s="110">
        <v>1573.4</v>
      </c>
      <c r="G199" s="190"/>
      <c r="H199" s="190"/>
    </row>
    <row r="200" spans="1:8">
      <c r="A200" s="187"/>
      <c r="B200" s="188"/>
      <c r="C200" s="182"/>
      <c r="D200" s="183" t="s">
        <v>636</v>
      </c>
      <c r="E200" s="183" t="s">
        <v>648</v>
      </c>
      <c r="F200" s="110">
        <v>670.44</v>
      </c>
      <c r="G200" s="190"/>
      <c r="H200" s="190"/>
    </row>
    <row r="201" spans="1:8">
      <c r="A201" s="195" t="s">
        <v>673</v>
      </c>
      <c r="B201" s="196" t="s">
        <v>583</v>
      </c>
      <c r="C201" s="110">
        <v>2633.55</v>
      </c>
      <c r="D201" s="183"/>
      <c r="E201" s="183"/>
      <c r="F201" s="110"/>
      <c r="G201" s="112"/>
      <c r="H201" s="112">
        <f>+G201-C201</f>
        <v>-2633.55</v>
      </c>
    </row>
    <row r="202" spans="1:8">
      <c r="A202" s="195" t="s">
        <v>674</v>
      </c>
      <c r="B202" s="196" t="s">
        <v>584</v>
      </c>
      <c r="C202" s="110">
        <v>375</v>
      </c>
      <c r="D202" s="183" t="s">
        <v>637</v>
      </c>
      <c r="E202" s="183" t="s">
        <v>649</v>
      </c>
      <c r="F202" s="110">
        <v>375</v>
      </c>
      <c r="G202" s="112">
        <v>375</v>
      </c>
      <c r="H202" s="112">
        <f>+G202-C202</f>
        <v>0</v>
      </c>
    </row>
    <row r="203" spans="1:8">
      <c r="A203" s="197" t="s">
        <v>675</v>
      </c>
      <c r="B203" s="198" t="s">
        <v>585</v>
      </c>
      <c r="C203" s="161">
        <v>21702.48</v>
      </c>
      <c r="D203" s="183" t="s">
        <v>650</v>
      </c>
      <c r="E203" s="183" t="s">
        <v>652</v>
      </c>
      <c r="F203" s="110">
        <v>18975.13</v>
      </c>
      <c r="G203" s="164">
        <f>SUM(F203:F204)</f>
        <v>21702.48</v>
      </c>
      <c r="H203" s="164">
        <f>+G203-C203</f>
        <v>0</v>
      </c>
    </row>
    <row r="204" spans="1:8">
      <c r="A204" s="199"/>
      <c r="B204" s="200"/>
      <c r="C204" s="168"/>
      <c r="D204" s="183" t="s">
        <v>651</v>
      </c>
      <c r="E204" s="183" t="s">
        <v>653</v>
      </c>
      <c r="F204" s="110">
        <v>2727.35</v>
      </c>
      <c r="G204" s="170"/>
      <c r="H204" s="170"/>
    </row>
    <row r="205" spans="1:8" s="157" customFormat="1">
      <c r="A205" s="194"/>
      <c r="B205" s="201" t="s">
        <v>586</v>
      </c>
      <c r="C205" s="112">
        <f>+C183-C184+C201-C202-C203</f>
        <v>-175106.35606261005</v>
      </c>
      <c r="D205" s="202"/>
      <c r="E205" s="201" t="s">
        <v>586</v>
      </c>
      <c r="F205" s="112">
        <f>+F183-F184-F185-F186-F187-F188-F189-F190-F191-F192-F193-F194-F195-F196-F197-F198-F199-F200+F201-F202-F203-F204</f>
        <v>-4899.8947677873784</v>
      </c>
      <c r="G205" s="112">
        <f>+G183-G184+G201-G202-G203</f>
        <v>-4899.8947677872675</v>
      </c>
      <c r="H205" s="112">
        <f>+G205-C205</f>
        <v>170206.46129482277</v>
      </c>
    </row>
    <row r="206" spans="1:8">
      <c r="B206" s="204"/>
      <c r="C206" s="122"/>
    </row>
    <row r="207" spans="1:8">
      <c r="B207" s="204"/>
      <c r="C207" s="122"/>
    </row>
    <row r="208" spans="1:8">
      <c r="B208" s="204"/>
      <c r="C208" s="122"/>
    </row>
  </sheetData>
  <mergeCells count="58">
    <mergeCell ref="A203:A204"/>
    <mergeCell ref="A1:H1"/>
    <mergeCell ref="H184:H200"/>
    <mergeCell ref="G203:G204"/>
    <mergeCell ref="H203:H204"/>
    <mergeCell ref="C203:C204"/>
    <mergeCell ref="B203:B204"/>
    <mergeCell ref="A161:A182"/>
    <mergeCell ref="A184:A200"/>
    <mergeCell ref="B184:B200"/>
    <mergeCell ref="C184:C200"/>
    <mergeCell ref="G184:G200"/>
    <mergeCell ref="G161:G182"/>
    <mergeCell ref="H161:H182"/>
    <mergeCell ref="D161:D182"/>
    <mergeCell ref="C161:C182"/>
    <mergeCell ref="B161:B182"/>
    <mergeCell ref="G139:G160"/>
    <mergeCell ref="H139:H160"/>
    <mergeCell ref="C139:C160"/>
    <mergeCell ref="B139:B160"/>
    <mergeCell ref="D139:D160"/>
    <mergeCell ref="A139:A160"/>
    <mergeCell ref="A3:A4"/>
    <mergeCell ref="A7:A10"/>
    <mergeCell ref="G11:G13"/>
    <mergeCell ref="H11:H13"/>
    <mergeCell ref="A11:A13"/>
    <mergeCell ref="B11:B13"/>
    <mergeCell ref="C11:C13"/>
    <mergeCell ref="A16:A87"/>
    <mergeCell ref="G90:G97"/>
    <mergeCell ref="H90:H97"/>
    <mergeCell ref="C90:C97"/>
    <mergeCell ref="B90:B97"/>
    <mergeCell ref="A90:A97"/>
    <mergeCell ref="G102:G123"/>
    <mergeCell ref="H102:H123"/>
    <mergeCell ref="J89:K89"/>
    <mergeCell ref="B3:C3"/>
    <mergeCell ref="D3:G3"/>
    <mergeCell ref="G7:G10"/>
    <mergeCell ref="B7:B10"/>
    <mergeCell ref="C7:C10"/>
    <mergeCell ref="H7:H10"/>
    <mergeCell ref="H3:H4"/>
    <mergeCell ref="B16:B87"/>
    <mergeCell ref="C16:C87"/>
    <mergeCell ref="G15:G87"/>
    <mergeCell ref="H15:H87"/>
    <mergeCell ref="G126:G133"/>
    <mergeCell ref="H126:H133"/>
    <mergeCell ref="C102:C123"/>
    <mergeCell ref="B102:B123"/>
    <mergeCell ref="A102:A123"/>
    <mergeCell ref="A126:A133"/>
    <mergeCell ref="B126:B133"/>
    <mergeCell ref="C126:C133"/>
  </mergeCells>
  <phoneticPr fontId="8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C341-54FE-4A18-9492-99936F3127C6}">
  <dimension ref="B5:D10"/>
  <sheetViews>
    <sheetView showGridLines="0" workbookViewId="0">
      <selection activeCell="D6" sqref="D6"/>
    </sheetView>
  </sheetViews>
  <sheetFormatPr baseColWidth="10" defaultColWidth="47" defaultRowHeight="13.8"/>
  <cols>
    <col min="1" max="1" width="47" style="1"/>
    <col min="2" max="2" width="33.109375" style="1" bestFit="1" customWidth="1"/>
    <col min="3" max="3" width="12" style="1" bestFit="1" customWidth="1"/>
    <col min="4" max="4" width="64.21875" style="1" bestFit="1" customWidth="1"/>
    <col min="5" max="16384" width="47" style="1"/>
  </cols>
  <sheetData>
    <row r="5" spans="2:4">
      <c r="B5" s="95" t="s">
        <v>199</v>
      </c>
      <c r="C5" s="96" t="s">
        <v>195</v>
      </c>
      <c r="D5" s="96" t="s">
        <v>352</v>
      </c>
    </row>
    <row r="6" spans="2:4">
      <c r="B6" s="97" t="s">
        <v>347</v>
      </c>
      <c r="C6" s="98">
        <v>1500</v>
      </c>
      <c r="D6" s="11" t="s">
        <v>353</v>
      </c>
    </row>
    <row r="7" spans="2:4">
      <c r="B7" s="97" t="s">
        <v>348</v>
      </c>
      <c r="C7" s="98">
        <v>7000</v>
      </c>
      <c r="D7" s="11" t="s">
        <v>354</v>
      </c>
    </row>
    <row r="8" spans="2:4">
      <c r="B8" s="97" t="s">
        <v>349</v>
      </c>
      <c r="C8" s="98">
        <v>7967.08</v>
      </c>
      <c r="D8" s="11" t="s">
        <v>355</v>
      </c>
    </row>
    <row r="9" spans="2:4">
      <c r="B9" s="97" t="s">
        <v>350</v>
      </c>
      <c r="C9" s="98">
        <v>39000</v>
      </c>
      <c r="D9" s="11" t="s">
        <v>356</v>
      </c>
    </row>
    <row r="10" spans="2:4">
      <c r="B10" s="99" t="s">
        <v>351</v>
      </c>
      <c r="C10" s="100">
        <f>SUM(C6:C9)</f>
        <v>55467.08</v>
      </c>
      <c r="D10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E1E6-BD91-4850-BB0F-3BA4D28D1CDC}">
  <dimension ref="A1:C13"/>
  <sheetViews>
    <sheetView showGridLines="0" workbookViewId="0">
      <selection sqref="A1:C5"/>
    </sheetView>
  </sheetViews>
  <sheetFormatPr baseColWidth="10" defaultColWidth="15.33203125" defaultRowHeight="13.8"/>
  <cols>
    <col min="1" max="1" width="31.88671875" style="34" bestFit="1" customWidth="1"/>
    <col min="2" max="2" width="15" style="34" bestFit="1" customWidth="1"/>
    <col min="3" max="3" width="51.109375" style="34" bestFit="1" customWidth="1"/>
    <col min="4" max="16384" width="15.33203125" style="34"/>
  </cols>
  <sheetData>
    <row r="1" spans="1:3">
      <c r="A1" s="95" t="s">
        <v>360</v>
      </c>
      <c r="B1" s="96" t="s">
        <v>195</v>
      </c>
      <c r="C1" s="96" t="s">
        <v>352</v>
      </c>
    </row>
    <row r="2" spans="1:3">
      <c r="A2" s="85" t="s">
        <v>357</v>
      </c>
      <c r="B2" s="78">
        <v>250489.6399999999</v>
      </c>
      <c r="C2" s="31" t="s">
        <v>353</v>
      </c>
    </row>
    <row r="3" spans="1:3">
      <c r="A3" s="85" t="s">
        <v>358</v>
      </c>
      <c r="B3" s="78">
        <v>13966.72</v>
      </c>
      <c r="C3" s="31" t="s">
        <v>353</v>
      </c>
    </row>
    <row r="4" spans="1:3">
      <c r="A4" s="85" t="s">
        <v>359</v>
      </c>
      <c r="B4" s="78">
        <v>27000</v>
      </c>
      <c r="C4" s="31" t="s">
        <v>353</v>
      </c>
    </row>
    <row r="5" spans="1:3" s="104" customFormat="1">
      <c r="A5" s="102" t="s">
        <v>351</v>
      </c>
      <c r="B5" s="87">
        <f>SUM(B2:B4)</f>
        <v>291456.35999999987</v>
      </c>
      <c r="C5" s="103"/>
    </row>
    <row r="13" spans="1:3">
      <c r="B13" s="10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9551-3A39-45F7-8A2E-3B26625FB4DF}">
  <dimension ref="A1:G38"/>
  <sheetViews>
    <sheetView showGridLines="0" topLeftCell="A10" workbookViewId="0">
      <selection activeCell="B35" sqref="B35"/>
    </sheetView>
  </sheetViews>
  <sheetFormatPr baseColWidth="10" defaultColWidth="9.109375" defaultRowHeight="13.2"/>
  <cols>
    <col min="1" max="1" width="32.88671875" style="226" bestFit="1" customWidth="1"/>
    <col min="2" max="2" width="16.109375" style="116" bestFit="1" customWidth="1"/>
    <col min="3" max="5" width="9.109375" style="212"/>
    <col min="6" max="6" width="9.33203125" style="212" bestFit="1" customWidth="1"/>
    <col min="7" max="7" width="12.77734375" style="212" bestFit="1" customWidth="1"/>
    <col min="8" max="250" width="9.109375" style="212"/>
    <col min="251" max="251" width="54.6640625" style="212" customWidth="1"/>
    <col min="252" max="252" width="6.44140625" style="212" customWidth="1"/>
    <col min="253" max="253" width="1.6640625" style="212" customWidth="1"/>
    <col min="254" max="254" width="13.33203125" style="212" customWidth="1"/>
    <col min="255" max="255" width="2.6640625" style="212" customWidth="1"/>
    <col min="256" max="256" width="13.33203125" style="212" customWidth="1"/>
    <col min="257" max="506" width="9.109375" style="212"/>
    <col min="507" max="507" width="54.6640625" style="212" customWidth="1"/>
    <col min="508" max="508" width="6.44140625" style="212" customWidth="1"/>
    <col min="509" max="509" width="1.6640625" style="212" customWidth="1"/>
    <col min="510" max="510" width="13.33203125" style="212" customWidth="1"/>
    <col min="511" max="511" width="2.6640625" style="212" customWidth="1"/>
    <col min="512" max="512" width="13.33203125" style="212" customWidth="1"/>
    <col min="513" max="762" width="9.109375" style="212"/>
    <col min="763" max="763" width="54.6640625" style="212" customWidth="1"/>
    <col min="764" max="764" width="6.44140625" style="212" customWidth="1"/>
    <col min="765" max="765" width="1.6640625" style="212" customWidth="1"/>
    <col min="766" max="766" width="13.33203125" style="212" customWidth="1"/>
    <col min="767" max="767" width="2.6640625" style="212" customWidth="1"/>
    <col min="768" max="768" width="13.33203125" style="212" customWidth="1"/>
    <col min="769" max="1018" width="9.109375" style="212"/>
    <col min="1019" max="1019" width="54.6640625" style="212" customWidth="1"/>
    <col min="1020" max="1020" width="6.44140625" style="212" customWidth="1"/>
    <col min="1021" max="1021" width="1.6640625" style="212" customWidth="1"/>
    <col min="1022" max="1022" width="13.33203125" style="212" customWidth="1"/>
    <col min="1023" max="1023" width="2.6640625" style="212" customWidth="1"/>
    <col min="1024" max="1024" width="13.33203125" style="212" customWidth="1"/>
    <col min="1025" max="1274" width="9.109375" style="212"/>
    <col min="1275" max="1275" width="54.6640625" style="212" customWidth="1"/>
    <col min="1276" max="1276" width="6.44140625" style="212" customWidth="1"/>
    <col min="1277" max="1277" width="1.6640625" style="212" customWidth="1"/>
    <col min="1278" max="1278" width="13.33203125" style="212" customWidth="1"/>
    <col min="1279" max="1279" width="2.6640625" style="212" customWidth="1"/>
    <col min="1280" max="1280" width="13.33203125" style="212" customWidth="1"/>
    <col min="1281" max="1530" width="9.109375" style="212"/>
    <col min="1531" max="1531" width="54.6640625" style="212" customWidth="1"/>
    <col min="1532" max="1532" width="6.44140625" style="212" customWidth="1"/>
    <col min="1533" max="1533" width="1.6640625" style="212" customWidth="1"/>
    <col min="1534" max="1534" width="13.33203125" style="212" customWidth="1"/>
    <col min="1535" max="1535" width="2.6640625" style="212" customWidth="1"/>
    <col min="1536" max="1536" width="13.33203125" style="212" customWidth="1"/>
    <col min="1537" max="1786" width="9.109375" style="212"/>
    <col min="1787" max="1787" width="54.6640625" style="212" customWidth="1"/>
    <col min="1788" max="1788" width="6.44140625" style="212" customWidth="1"/>
    <col min="1789" max="1789" width="1.6640625" style="212" customWidth="1"/>
    <col min="1790" max="1790" width="13.33203125" style="212" customWidth="1"/>
    <col min="1791" max="1791" width="2.6640625" style="212" customWidth="1"/>
    <col min="1792" max="1792" width="13.33203125" style="212" customWidth="1"/>
    <col min="1793" max="2042" width="9.109375" style="212"/>
    <col min="2043" max="2043" width="54.6640625" style="212" customWidth="1"/>
    <col min="2044" max="2044" width="6.44140625" style="212" customWidth="1"/>
    <col min="2045" max="2045" width="1.6640625" style="212" customWidth="1"/>
    <col min="2046" max="2046" width="13.33203125" style="212" customWidth="1"/>
    <col min="2047" max="2047" width="2.6640625" style="212" customWidth="1"/>
    <col min="2048" max="2048" width="13.33203125" style="212" customWidth="1"/>
    <col min="2049" max="2298" width="9.109375" style="212"/>
    <col min="2299" max="2299" width="54.6640625" style="212" customWidth="1"/>
    <col min="2300" max="2300" width="6.44140625" style="212" customWidth="1"/>
    <col min="2301" max="2301" width="1.6640625" style="212" customWidth="1"/>
    <col min="2302" max="2302" width="13.33203125" style="212" customWidth="1"/>
    <col min="2303" max="2303" width="2.6640625" style="212" customWidth="1"/>
    <col min="2304" max="2304" width="13.33203125" style="212" customWidth="1"/>
    <col min="2305" max="2554" width="9.109375" style="212"/>
    <col min="2555" max="2555" width="54.6640625" style="212" customWidth="1"/>
    <col min="2556" max="2556" width="6.44140625" style="212" customWidth="1"/>
    <col min="2557" max="2557" width="1.6640625" style="212" customWidth="1"/>
    <col min="2558" max="2558" width="13.33203125" style="212" customWidth="1"/>
    <col min="2559" max="2559" width="2.6640625" style="212" customWidth="1"/>
    <col min="2560" max="2560" width="13.33203125" style="212" customWidth="1"/>
    <col min="2561" max="2810" width="9.109375" style="212"/>
    <col min="2811" max="2811" width="54.6640625" style="212" customWidth="1"/>
    <col min="2812" max="2812" width="6.44140625" style="212" customWidth="1"/>
    <col min="2813" max="2813" width="1.6640625" style="212" customWidth="1"/>
    <col min="2814" max="2814" width="13.33203125" style="212" customWidth="1"/>
    <col min="2815" max="2815" width="2.6640625" style="212" customWidth="1"/>
    <col min="2816" max="2816" width="13.33203125" style="212" customWidth="1"/>
    <col min="2817" max="3066" width="9.109375" style="212"/>
    <col min="3067" max="3067" width="54.6640625" style="212" customWidth="1"/>
    <col min="3068" max="3068" width="6.44140625" style="212" customWidth="1"/>
    <col min="3069" max="3069" width="1.6640625" style="212" customWidth="1"/>
    <col min="3070" max="3070" width="13.33203125" style="212" customWidth="1"/>
    <col min="3071" max="3071" width="2.6640625" style="212" customWidth="1"/>
    <col min="3072" max="3072" width="13.33203125" style="212" customWidth="1"/>
    <col min="3073" max="3322" width="9.109375" style="212"/>
    <col min="3323" max="3323" width="54.6640625" style="212" customWidth="1"/>
    <col min="3324" max="3324" width="6.44140625" style="212" customWidth="1"/>
    <col min="3325" max="3325" width="1.6640625" style="212" customWidth="1"/>
    <col min="3326" max="3326" width="13.33203125" style="212" customWidth="1"/>
    <col min="3327" max="3327" width="2.6640625" style="212" customWidth="1"/>
    <col min="3328" max="3328" width="13.33203125" style="212" customWidth="1"/>
    <col min="3329" max="3578" width="9.109375" style="212"/>
    <col min="3579" max="3579" width="54.6640625" style="212" customWidth="1"/>
    <col min="3580" max="3580" width="6.44140625" style="212" customWidth="1"/>
    <col min="3581" max="3581" width="1.6640625" style="212" customWidth="1"/>
    <col min="3582" max="3582" width="13.33203125" style="212" customWidth="1"/>
    <col min="3583" max="3583" width="2.6640625" style="212" customWidth="1"/>
    <col min="3584" max="3584" width="13.33203125" style="212" customWidth="1"/>
    <col min="3585" max="3834" width="9.109375" style="212"/>
    <col min="3835" max="3835" width="54.6640625" style="212" customWidth="1"/>
    <col min="3836" max="3836" width="6.44140625" style="212" customWidth="1"/>
    <col min="3837" max="3837" width="1.6640625" style="212" customWidth="1"/>
    <col min="3838" max="3838" width="13.33203125" style="212" customWidth="1"/>
    <col min="3839" max="3839" width="2.6640625" style="212" customWidth="1"/>
    <col min="3840" max="3840" width="13.33203125" style="212" customWidth="1"/>
    <col min="3841" max="4090" width="9.109375" style="212"/>
    <col min="4091" max="4091" width="54.6640625" style="212" customWidth="1"/>
    <col min="4092" max="4092" width="6.44140625" style="212" customWidth="1"/>
    <col min="4093" max="4093" width="1.6640625" style="212" customWidth="1"/>
    <col min="4094" max="4094" width="13.33203125" style="212" customWidth="1"/>
    <col min="4095" max="4095" width="2.6640625" style="212" customWidth="1"/>
    <col min="4096" max="4096" width="13.33203125" style="212" customWidth="1"/>
    <col min="4097" max="4346" width="9.109375" style="212"/>
    <col min="4347" max="4347" width="54.6640625" style="212" customWidth="1"/>
    <col min="4348" max="4348" width="6.44140625" style="212" customWidth="1"/>
    <col min="4349" max="4349" width="1.6640625" style="212" customWidth="1"/>
    <col min="4350" max="4350" width="13.33203125" style="212" customWidth="1"/>
    <col min="4351" max="4351" width="2.6640625" style="212" customWidth="1"/>
    <col min="4352" max="4352" width="13.33203125" style="212" customWidth="1"/>
    <col min="4353" max="4602" width="9.109375" style="212"/>
    <col min="4603" max="4603" width="54.6640625" style="212" customWidth="1"/>
    <col min="4604" max="4604" width="6.44140625" style="212" customWidth="1"/>
    <col min="4605" max="4605" width="1.6640625" style="212" customWidth="1"/>
    <col min="4606" max="4606" width="13.33203125" style="212" customWidth="1"/>
    <col min="4607" max="4607" width="2.6640625" style="212" customWidth="1"/>
    <col min="4608" max="4608" width="13.33203125" style="212" customWidth="1"/>
    <col min="4609" max="4858" width="9.109375" style="212"/>
    <col min="4859" max="4859" width="54.6640625" style="212" customWidth="1"/>
    <col min="4860" max="4860" width="6.44140625" style="212" customWidth="1"/>
    <col min="4861" max="4861" width="1.6640625" style="212" customWidth="1"/>
    <col min="4862" max="4862" width="13.33203125" style="212" customWidth="1"/>
    <col min="4863" max="4863" width="2.6640625" style="212" customWidth="1"/>
    <col min="4864" max="4864" width="13.33203125" style="212" customWidth="1"/>
    <col min="4865" max="5114" width="9.109375" style="212"/>
    <col min="5115" max="5115" width="54.6640625" style="212" customWidth="1"/>
    <col min="5116" max="5116" width="6.44140625" style="212" customWidth="1"/>
    <col min="5117" max="5117" width="1.6640625" style="212" customWidth="1"/>
    <col min="5118" max="5118" width="13.33203125" style="212" customWidth="1"/>
    <col min="5119" max="5119" width="2.6640625" style="212" customWidth="1"/>
    <col min="5120" max="5120" width="13.33203125" style="212" customWidth="1"/>
    <col min="5121" max="5370" width="9.109375" style="212"/>
    <col min="5371" max="5371" width="54.6640625" style="212" customWidth="1"/>
    <col min="5372" max="5372" width="6.44140625" style="212" customWidth="1"/>
    <col min="5373" max="5373" width="1.6640625" style="212" customWidth="1"/>
    <col min="5374" max="5374" width="13.33203125" style="212" customWidth="1"/>
    <col min="5375" max="5375" width="2.6640625" style="212" customWidth="1"/>
    <col min="5376" max="5376" width="13.33203125" style="212" customWidth="1"/>
    <col min="5377" max="5626" width="9.109375" style="212"/>
    <col min="5627" max="5627" width="54.6640625" style="212" customWidth="1"/>
    <col min="5628" max="5628" width="6.44140625" style="212" customWidth="1"/>
    <col min="5629" max="5629" width="1.6640625" style="212" customWidth="1"/>
    <col min="5630" max="5630" width="13.33203125" style="212" customWidth="1"/>
    <col min="5631" max="5631" width="2.6640625" style="212" customWidth="1"/>
    <col min="5632" max="5632" width="13.33203125" style="212" customWidth="1"/>
    <col min="5633" max="5882" width="9.109375" style="212"/>
    <col min="5883" max="5883" width="54.6640625" style="212" customWidth="1"/>
    <col min="5884" max="5884" width="6.44140625" style="212" customWidth="1"/>
    <col min="5885" max="5885" width="1.6640625" style="212" customWidth="1"/>
    <col min="5886" max="5886" width="13.33203125" style="212" customWidth="1"/>
    <col min="5887" max="5887" width="2.6640625" style="212" customWidth="1"/>
    <col min="5888" max="5888" width="13.33203125" style="212" customWidth="1"/>
    <col min="5889" max="6138" width="9.109375" style="212"/>
    <col min="6139" max="6139" width="54.6640625" style="212" customWidth="1"/>
    <col min="6140" max="6140" width="6.44140625" style="212" customWidth="1"/>
    <col min="6141" max="6141" width="1.6640625" style="212" customWidth="1"/>
    <col min="6142" max="6142" width="13.33203125" style="212" customWidth="1"/>
    <col min="6143" max="6143" width="2.6640625" style="212" customWidth="1"/>
    <col min="6144" max="6144" width="13.33203125" style="212" customWidth="1"/>
    <col min="6145" max="6394" width="9.109375" style="212"/>
    <col min="6395" max="6395" width="54.6640625" style="212" customWidth="1"/>
    <col min="6396" max="6396" width="6.44140625" style="212" customWidth="1"/>
    <col min="6397" max="6397" width="1.6640625" style="212" customWidth="1"/>
    <col min="6398" max="6398" width="13.33203125" style="212" customWidth="1"/>
    <col min="6399" max="6399" width="2.6640625" style="212" customWidth="1"/>
    <col min="6400" max="6400" width="13.33203125" style="212" customWidth="1"/>
    <col min="6401" max="6650" width="9.109375" style="212"/>
    <col min="6651" max="6651" width="54.6640625" style="212" customWidth="1"/>
    <col min="6652" max="6652" width="6.44140625" style="212" customWidth="1"/>
    <col min="6653" max="6653" width="1.6640625" style="212" customWidth="1"/>
    <col min="6654" max="6654" width="13.33203125" style="212" customWidth="1"/>
    <col min="6655" max="6655" width="2.6640625" style="212" customWidth="1"/>
    <col min="6656" max="6656" width="13.33203125" style="212" customWidth="1"/>
    <col min="6657" max="6906" width="9.109375" style="212"/>
    <col min="6907" max="6907" width="54.6640625" style="212" customWidth="1"/>
    <col min="6908" max="6908" width="6.44140625" style="212" customWidth="1"/>
    <col min="6909" max="6909" width="1.6640625" style="212" customWidth="1"/>
    <col min="6910" max="6910" width="13.33203125" style="212" customWidth="1"/>
    <col min="6911" max="6911" width="2.6640625" style="212" customWidth="1"/>
    <col min="6912" max="6912" width="13.33203125" style="212" customWidth="1"/>
    <col min="6913" max="7162" width="9.109375" style="212"/>
    <col min="7163" max="7163" width="54.6640625" style="212" customWidth="1"/>
    <col min="7164" max="7164" width="6.44140625" style="212" customWidth="1"/>
    <col min="7165" max="7165" width="1.6640625" style="212" customWidth="1"/>
    <col min="7166" max="7166" width="13.33203125" style="212" customWidth="1"/>
    <col min="7167" max="7167" width="2.6640625" style="212" customWidth="1"/>
    <col min="7168" max="7168" width="13.33203125" style="212" customWidth="1"/>
    <col min="7169" max="7418" width="9.109375" style="212"/>
    <col min="7419" max="7419" width="54.6640625" style="212" customWidth="1"/>
    <col min="7420" max="7420" width="6.44140625" style="212" customWidth="1"/>
    <col min="7421" max="7421" width="1.6640625" style="212" customWidth="1"/>
    <col min="7422" max="7422" width="13.33203125" style="212" customWidth="1"/>
    <col min="7423" max="7423" width="2.6640625" style="212" customWidth="1"/>
    <col min="7424" max="7424" width="13.33203125" style="212" customWidth="1"/>
    <col min="7425" max="7674" width="9.109375" style="212"/>
    <col min="7675" max="7675" width="54.6640625" style="212" customWidth="1"/>
    <col min="7676" max="7676" width="6.44140625" style="212" customWidth="1"/>
    <col min="7677" max="7677" width="1.6640625" style="212" customWidth="1"/>
    <col min="7678" max="7678" width="13.33203125" style="212" customWidth="1"/>
    <col min="7679" max="7679" width="2.6640625" style="212" customWidth="1"/>
    <col min="7680" max="7680" width="13.33203125" style="212" customWidth="1"/>
    <col min="7681" max="7930" width="9.109375" style="212"/>
    <col min="7931" max="7931" width="54.6640625" style="212" customWidth="1"/>
    <col min="7932" max="7932" width="6.44140625" style="212" customWidth="1"/>
    <col min="7933" max="7933" width="1.6640625" style="212" customWidth="1"/>
    <col min="7934" max="7934" width="13.33203125" style="212" customWidth="1"/>
    <col min="7935" max="7935" width="2.6640625" style="212" customWidth="1"/>
    <col min="7936" max="7936" width="13.33203125" style="212" customWidth="1"/>
    <col min="7937" max="8186" width="9.109375" style="212"/>
    <col min="8187" max="8187" width="54.6640625" style="212" customWidth="1"/>
    <col min="8188" max="8188" width="6.44140625" style="212" customWidth="1"/>
    <col min="8189" max="8189" width="1.6640625" style="212" customWidth="1"/>
    <col min="8190" max="8190" width="13.33203125" style="212" customWidth="1"/>
    <col min="8191" max="8191" width="2.6640625" style="212" customWidth="1"/>
    <col min="8192" max="8192" width="13.33203125" style="212" customWidth="1"/>
    <col min="8193" max="8442" width="9.109375" style="212"/>
    <col min="8443" max="8443" width="54.6640625" style="212" customWidth="1"/>
    <col min="8444" max="8444" width="6.44140625" style="212" customWidth="1"/>
    <col min="8445" max="8445" width="1.6640625" style="212" customWidth="1"/>
    <col min="8446" max="8446" width="13.33203125" style="212" customWidth="1"/>
    <col min="8447" max="8447" width="2.6640625" style="212" customWidth="1"/>
    <col min="8448" max="8448" width="13.33203125" style="212" customWidth="1"/>
    <col min="8449" max="8698" width="9.109375" style="212"/>
    <col min="8699" max="8699" width="54.6640625" style="212" customWidth="1"/>
    <col min="8700" max="8700" width="6.44140625" style="212" customWidth="1"/>
    <col min="8701" max="8701" width="1.6640625" style="212" customWidth="1"/>
    <col min="8702" max="8702" width="13.33203125" style="212" customWidth="1"/>
    <col min="8703" max="8703" width="2.6640625" style="212" customWidth="1"/>
    <col min="8704" max="8704" width="13.33203125" style="212" customWidth="1"/>
    <col min="8705" max="8954" width="9.109375" style="212"/>
    <col min="8955" max="8955" width="54.6640625" style="212" customWidth="1"/>
    <col min="8956" max="8956" width="6.44140625" style="212" customWidth="1"/>
    <col min="8957" max="8957" width="1.6640625" style="212" customWidth="1"/>
    <col min="8958" max="8958" width="13.33203125" style="212" customWidth="1"/>
    <col min="8959" max="8959" width="2.6640625" style="212" customWidth="1"/>
    <col min="8960" max="8960" width="13.33203125" style="212" customWidth="1"/>
    <col min="8961" max="9210" width="9.109375" style="212"/>
    <col min="9211" max="9211" width="54.6640625" style="212" customWidth="1"/>
    <col min="9212" max="9212" width="6.44140625" style="212" customWidth="1"/>
    <col min="9213" max="9213" width="1.6640625" style="212" customWidth="1"/>
    <col min="9214" max="9214" width="13.33203125" style="212" customWidth="1"/>
    <col min="9215" max="9215" width="2.6640625" style="212" customWidth="1"/>
    <col min="9216" max="9216" width="13.33203125" style="212" customWidth="1"/>
    <col min="9217" max="9466" width="9.109375" style="212"/>
    <col min="9467" max="9467" width="54.6640625" style="212" customWidth="1"/>
    <col min="9468" max="9468" width="6.44140625" style="212" customWidth="1"/>
    <col min="9469" max="9469" width="1.6640625" style="212" customWidth="1"/>
    <col min="9470" max="9470" width="13.33203125" style="212" customWidth="1"/>
    <col min="9471" max="9471" width="2.6640625" style="212" customWidth="1"/>
    <col min="9472" max="9472" width="13.33203125" style="212" customWidth="1"/>
    <col min="9473" max="9722" width="9.109375" style="212"/>
    <col min="9723" max="9723" width="54.6640625" style="212" customWidth="1"/>
    <col min="9724" max="9724" width="6.44140625" style="212" customWidth="1"/>
    <col min="9725" max="9725" width="1.6640625" style="212" customWidth="1"/>
    <col min="9726" max="9726" width="13.33203125" style="212" customWidth="1"/>
    <col min="9727" max="9727" width="2.6640625" style="212" customWidth="1"/>
    <col min="9728" max="9728" width="13.33203125" style="212" customWidth="1"/>
    <col min="9729" max="9978" width="9.109375" style="212"/>
    <col min="9979" max="9979" width="54.6640625" style="212" customWidth="1"/>
    <col min="9980" max="9980" width="6.44140625" style="212" customWidth="1"/>
    <col min="9981" max="9981" width="1.6640625" style="212" customWidth="1"/>
    <col min="9982" max="9982" width="13.33203125" style="212" customWidth="1"/>
    <col min="9983" max="9983" width="2.6640625" style="212" customWidth="1"/>
    <col min="9984" max="9984" width="13.33203125" style="212" customWidth="1"/>
    <col min="9985" max="10234" width="9.109375" style="212"/>
    <col min="10235" max="10235" width="54.6640625" style="212" customWidth="1"/>
    <col min="10236" max="10236" width="6.44140625" style="212" customWidth="1"/>
    <col min="10237" max="10237" width="1.6640625" style="212" customWidth="1"/>
    <col min="10238" max="10238" width="13.33203125" style="212" customWidth="1"/>
    <col min="10239" max="10239" width="2.6640625" style="212" customWidth="1"/>
    <col min="10240" max="10240" width="13.33203125" style="212" customWidth="1"/>
    <col min="10241" max="10490" width="9.109375" style="212"/>
    <col min="10491" max="10491" width="54.6640625" style="212" customWidth="1"/>
    <col min="10492" max="10492" width="6.44140625" style="212" customWidth="1"/>
    <col min="10493" max="10493" width="1.6640625" style="212" customWidth="1"/>
    <col min="10494" max="10494" width="13.33203125" style="212" customWidth="1"/>
    <col min="10495" max="10495" width="2.6640625" style="212" customWidth="1"/>
    <col min="10496" max="10496" width="13.33203125" style="212" customWidth="1"/>
    <col min="10497" max="10746" width="9.109375" style="212"/>
    <col min="10747" max="10747" width="54.6640625" style="212" customWidth="1"/>
    <col min="10748" max="10748" width="6.44140625" style="212" customWidth="1"/>
    <col min="10749" max="10749" width="1.6640625" style="212" customWidth="1"/>
    <col min="10750" max="10750" width="13.33203125" style="212" customWidth="1"/>
    <col min="10751" max="10751" width="2.6640625" style="212" customWidth="1"/>
    <col min="10752" max="10752" width="13.33203125" style="212" customWidth="1"/>
    <col min="10753" max="11002" width="9.109375" style="212"/>
    <col min="11003" max="11003" width="54.6640625" style="212" customWidth="1"/>
    <col min="11004" max="11004" width="6.44140625" style="212" customWidth="1"/>
    <col min="11005" max="11005" width="1.6640625" style="212" customWidth="1"/>
    <col min="11006" max="11006" width="13.33203125" style="212" customWidth="1"/>
    <col min="11007" max="11007" width="2.6640625" style="212" customWidth="1"/>
    <col min="11008" max="11008" width="13.33203125" style="212" customWidth="1"/>
    <col min="11009" max="11258" width="9.109375" style="212"/>
    <col min="11259" max="11259" width="54.6640625" style="212" customWidth="1"/>
    <col min="11260" max="11260" width="6.44140625" style="212" customWidth="1"/>
    <col min="11261" max="11261" width="1.6640625" style="212" customWidth="1"/>
    <col min="11262" max="11262" width="13.33203125" style="212" customWidth="1"/>
    <col min="11263" max="11263" width="2.6640625" style="212" customWidth="1"/>
    <col min="11264" max="11264" width="13.33203125" style="212" customWidth="1"/>
    <col min="11265" max="11514" width="9.109375" style="212"/>
    <col min="11515" max="11515" width="54.6640625" style="212" customWidth="1"/>
    <col min="11516" max="11516" width="6.44140625" style="212" customWidth="1"/>
    <col min="11517" max="11517" width="1.6640625" style="212" customWidth="1"/>
    <col min="11518" max="11518" width="13.33203125" style="212" customWidth="1"/>
    <col min="11519" max="11519" width="2.6640625" style="212" customWidth="1"/>
    <col min="11520" max="11520" width="13.33203125" style="212" customWidth="1"/>
    <col min="11521" max="11770" width="9.109375" style="212"/>
    <col min="11771" max="11771" width="54.6640625" style="212" customWidth="1"/>
    <col min="11772" max="11772" width="6.44140625" style="212" customWidth="1"/>
    <col min="11773" max="11773" width="1.6640625" style="212" customWidth="1"/>
    <col min="11774" max="11774" width="13.33203125" style="212" customWidth="1"/>
    <col min="11775" max="11775" width="2.6640625" style="212" customWidth="1"/>
    <col min="11776" max="11776" width="13.33203125" style="212" customWidth="1"/>
    <col min="11777" max="12026" width="9.109375" style="212"/>
    <col min="12027" max="12027" width="54.6640625" style="212" customWidth="1"/>
    <col min="12028" max="12028" width="6.44140625" style="212" customWidth="1"/>
    <col min="12029" max="12029" width="1.6640625" style="212" customWidth="1"/>
    <col min="12030" max="12030" width="13.33203125" style="212" customWidth="1"/>
    <col min="12031" max="12031" width="2.6640625" style="212" customWidth="1"/>
    <col min="12032" max="12032" width="13.33203125" style="212" customWidth="1"/>
    <col min="12033" max="12282" width="9.109375" style="212"/>
    <col min="12283" max="12283" width="54.6640625" style="212" customWidth="1"/>
    <col min="12284" max="12284" width="6.44140625" style="212" customWidth="1"/>
    <col min="12285" max="12285" width="1.6640625" style="212" customWidth="1"/>
    <col min="12286" max="12286" width="13.33203125" style="212" customWidth="1"/>
    <col min="12287" max="12287" width="2.6640625" style="212" customWidth="1"/>
    <col min="12288" max="12288" width="13.33203125" style="212" customWidth="1"/>
    <col min="12289" max="12538" width="9.109375" style="212"/>
    <col min="12539" max="12539" width="54.6640625" style="212" customWidth="1"/>
    <col min="12540" max="12540" width="6.44140625" style="212" customWidth="1"/>
    <col min="12541" max="12541" width="1.6640625" style="212" customWidth="1"/>
    <col min="12542" max="12542" width="13.33203125" style="212" customWidth="1"/>
    <col min="12543" max="12543" width="2.6640625" style="212" customWidth="1"/>
    <col min="12544" max="12544" width="13.33203125" style="212" customWidth="1"/>
    <col min="12545" max="12794" width="9.109375" style="212"/>
    <col min="12795" max="12795" width="54.6640625" style="212" customWidth="1"/>
    <col min="12796" max="12796" width="6.44140625" style="212" customWidth="1"/>
    <col min="12797" max="12797" width="1.6640625" style="212" customWidth="1"/>
    <col min="12798" max="12798" width="13.33203125" style="212" customWidth="1"/>
    <col min="12799" max="12799" width="2.6640625" style="212" customWidth="1"/>
    <col min="12800" max="12800" width="13.33203125" style="212" customWidth="1"/>
    <col min="12801" max="13050" width="9.109375" style="212"/>
    <col min="13051" max="13051" width="54.6640625" style="212" customWidth="1"/>
    <col min="13052" max="13052" width="6.44140625" style="212" customWidth="1"/>
    <col min="13053" max="13053" width="1.6640625" style="212" customWidth="1"/>
    <col min="13054" max="13054" width="13.33203125" style="212" customWidth="1"/>
    <col min="13055" max="13055" width="2.6640625" style="212" customWidth="1"/>
    <col min="13056" max="13056" width="13.33203125" style="212" customWidth="1"/>
    <col min="13057" max="13306" width="9.109375" style="212"/>
    <col min="13307" max="13307" width="54.6640625" style="212" customWidth="1"/>
    <col min="13308" max="13308" width="6.44140625" style="212" customWidth="1"/>
    <col min="13309" max="13309" width="1.6640625" style="212" customWidth="1"/>
    <col min="13310" max="13310" width="13.33203125" style="212" customWidth="1"/>
    <col min="13311" max="13311" width="2.6640625" style="212" customWidth="1"/>
    <col min="13312" max="13312" width="13.33203125" style="212" customWidth="1"/>
    <col min="13313" max="13562" width="9.109375" style="212"/>
    <col min="13563" max="13563" width="54.6640625" style="212" customWidth="1"/>
    <col min="13564" max="13564" width="6.44140625" style="212" customWidth="1"/>
    <col min="13565" max="13565" width="1.6640625" style="212" customWidth="1"/>
    <col min="13566" max="13566" width="13.33203125" style="212" customWidth="1"/>
    <col min="13567" max="13567" width="2.6640625" style="212" customWidth="1"/>
    <col min="13568" max="13568" width="13.33203125" style="212" customWidth="1"/>
    <col min="13569" max="13818" width="9.109375" style="212"/>
    <col min="13819" max="13819" width="54.6640625" style="212" customWidth="1"/>
    <col min="13820" max="13820" width="6.44140625" style="212" customWidth="1"/>
    <col min="13821" max="13821" width="1.6640625" style="212" customWidth="1"/>
    <col min="13822" max="13822" width="13.33203125" style="212" customWidth="1"/>
    <col min="13823" max="13823" width="2.6640625" style="212" customWidth="1"/>
    <col min="13824" max="13824" width="13.33203125" style="212" customWidth="1"/>
    <col min="13825" max="14074" width="9.109375" style="212"/>
    <col min="14075" max="14075" width="54.6640625" style="212" customWidth="1"/>
    <col min="14076" max="14076" width="6.44140625" style="212" customWidth="1"/>
    <col min="14077" max="14077" width="1.6640625" style="212" customWidth="1"/>
    <col min="14078" max="14078" width="13.33203125" style="212" customWidth="1"/>
    <col min="14079" max="14079" width="2.6640625" style="212" customWidth="1"/>
    <col min="14080" max="14080" width="13.33203125" style="212" customWidth="1"/>
    <col min="14081" max="14330" width="9.109375" style="212"/>
    <col min="14331" max="14331" width="54.6640625" style="212" customWidth="1"/>
    <col min="14332" max="14332" width="6.44140625" style="212" customWidth="1"/>
    <col min="14333" max="14333" width="1.6640625" style="212" customWidth="1"/>
    <col min="14334" max="14334" width="13.33203125" style="212" customWidth="1"/>
    <col min="14335" max="14335" width="2.6640625" style="212" customWidth="1"/>
    <col min="14336" max="14336" width="13.33203125" style="212" customWidth="1"/>
    <col min="14337" max="14586" width="9.109375" style="212"/>
    <col min="14587" max="14587" width="54.6640625" style="212" customWidth="1"/>
    <col min="14588" max="14588" width="6.44140625" style="212" customWidth="1"/>
    <col min="14589" max="14589" width="1.6640625" style="212" customWidth="1"/>
    <col min="14590" max="14590" width="13.33203125" style="212" customWidth="1"/>
    <col min="14591" max="14591" width="2.6640625" style="212" customWidth="1"/>
    <col min="14592" max="14592" width="13.33203125" style="212" customWidth="1"/>
    <col min="14593" max="14842" width="9.109375" style="212"/>
    <col min="14843" max="14843" width="54.6640625" style="212" customWidth="1"/>
    <col min="14844" max="14844" width="6.44140625" style="212" customWidth="1"/>
    <col min="14845" max="14845" width="1.6640625" style="212" customWidth="1"/>
    <col min="14846" max="14846" width="13.33203125" style="212" customWidth="1"/>
    <col min="14847" max="14847" width="2.6640625" style="212" customWidth="1"/>
    <col min="14848" max="14848" width="13.33203125" style="212" customWidth="1"/>
    <col min="14849" max="15098" width="9.109375" style="212"/>
    <col min="15099" max="15099" width="54.6640625" style="212" customWidth="1"/>
    <col min="15100" max="15100" width="6.44140625" style="212" customWidth="1"/>
    <col min="15101" max="15101" width="1.6640625" style="212" customWidth="1"/>
    <col min="15102" max="15102" width="13.33203125" style="212" customWidth="1"/>
    <col min="15103" max="15103" width="2.6640625" style="212" customWidth="1"/>
    <col min="15104" max="15104" width="13.33203125" style="212" customWidth="1"/>
    <col min="15105" max="15354" width="9.109375" style="212"/>
    <col min="15355" max="15355" width="54.6640625" style="212" customWidth="1"/>
    <col min="15356" max="15356" width="6.44140625" style="212" customWidth="1"/>
    <col min="15357" max="15357" width="1.6640625" style="212" customWidth="1"/>
    <col min="15358" max="15358" width="13.33203125" style="212" customWidth="1"/>
    <col min="15359" max="15359" width="2.6640625" style="212" customWidth="1"/>
    <col min="15360" max="15360" width="13.33203125" style="212" customWidth="1"/>
    <col min="15361" max="15610" width="9.109375" style="212"/>
    <col min="15611" max="15611" width="54.6640625" style="212" customWidth="1"/>
    <col min="15612" max="15612" width="6.44140625" style="212" customWidth="1"/>
    <col min="15613" max="15613" width="1.6640625" style="212" customWidth="1"/>
    <col min="15614" max="15614" width="13.33203125" style="212" customWidth="1"/>
    <col min="15615" max="15615" width="2.6640625" style="212" customWidth="1"/>
    <col min="15616" max="15616" width="13.33203125" style="212" customWidth="1"/>
    <col min="15617" max="15866" width="9.109375" style="212"/>
    <col min="15867" max="15867" width="54.6640625" style="212" customWidth="1"/>
    <col min="15868" max="15868" width="6.44140625" style="212" customWidth="1"/>
    <col min="15869" max="15869" width="1.6640625" style="212" customWidth="1"/>
    <col min="15870" max="15870" width="13.33203125" style="212" customWidth="1"/>
    <col min="15871" max="15871" width="2.6640625" style="212" customWidth="1"/>
    <col min="15872" max="15872" width="13.33203125" style="212" customWidth="1"/>
    <col min="15873" max="16122" width="9.109375" style="212"/>
    <col min="16123" max="16123" width="54.6640625" style="212" customWidth="1"/>
    <col min="16124" max="16124" width="6.44140625" style="212" customWidth="1"/>
    <col min="16125" max="16125" width="1.6640625" style="212" customWidth="1"/>
    <col min="16126" max="16126" width="13.33203125" style="212" customWidth="1"/>
    <col min="16127" max="16127" width="2.6640625" style="212" customWidth="1"/>
    <col min="16128" max="16128" width="13.33203125" style="212" customWidth="1"/>
    <col min="16129" max="16384" width="9.109375" style="212"/>
  </cols>
  <sheetData>
    <row r="1" spans="1:7">
      <c r="A1" s="211"/>
      <c r="B1" s="211"/>
    </row>
    <row r="3" spans="1:7" s="214" customFormat="1">
      <c r="A3" s="213"/>
      <c r="B3" s="117"/>
    </row>
    <row r="4" spans="1:7" ht="12" customHeight="1">
      <c r="A4" s="215" t="s">
        <v>323</v>
      </c>
      <c r="B4" s="114"/>
    </row>
    <row r="5" spans="1:7" ht="12" customHeight="1">
      <c r="A5" s="118" t="s">
        <v>308</v>
      </c>
      <c r="B5" s="115"/>
      <c r="D5" s="216"/>
      <c r="E5" s="216"/>
      <c r="F5" s="216"/>
    </row>
    <row r="6" spans="1:7" ht="12" customHeight="1">
      <c r="A6" s="119" t="s">
        <v>309</v>
      </c>
      <c r="B6" s="121">
        <v>13842.97</v>
      </c>
      <c r="D6" s="216"/>
      <c r="E6" s="216"/>
      <c r="F6" s="216"/>
    </row>
    <row r="7" spans="1:7" ht="12" customHeight="1">
      <c r="A7" s="119" t="s">
        <v>310</v>
      </c>
      <c r="B7" s="121">
        <v>53967.08</v>
      </c>
      <c r="G7" s="217"/>
    </row>
    <row r="8" spans="1:7" ht="12" customHeight="1">
      <c r="A8" s="120" t="s">
        <v>311</v>
      </c>
      <c r="B8" s="122">
        <v>292956.36</v>
      </c>
    </row>
    <row r="9" spans="1:7" ht="12" customHeight="1">
      <c r="A9" s="121" t="s">
        <v>312</v>
      </c>
      <c r="B9" s="121">
        <v>921247.01</v>
      </c>
    </row>
    <row r="10" spans="1:7" s="214" customFormat="1" ht="12" customHeight="1">
      <c r="A10" s="218" t="s">
        <v>125</v>
      </c>
      <c r="B10" s="125">
        <f>SUM(B6:B9)</f>
        <v>1282013.42</v>
      </c>
    </row>
    <row r="11" spans="1:7" ht="12" customHeight="1">
      <c r="A11" s="218" t="s">
        <v>313</v>
      </c>
      <c r="B11" s="115"/>
      <c r="D11" s="219"/>
      <c r="E11" s="219"/>
      <c r="F11" s="219"/>
    </row>
    <row r="12" spans="1:7" ht="12" customHeight="1">
      <c r="A12" s="119" t="s">
        <v>314</v>
      </c>
      <c r="B12" s="121">
        <v>58910.06</v>
      </c>
    </row>
    <row r="13" spans="1:7" s="214" customFormat="1" ht="12" customHeight="1">
      <c r="A13" s="218" t="s">
        <v>129</v>
      </c>
      <c r="B13" s="125">
        <f>SUM(B12)</f>
        <v>58910.06</v>
      </c>
    </row>
    <row r="14" spans="1:7" s="214" customFormat="1" ht="12" customHeight="1" thickBot="1">
      <c r="A14" s="218" t="s">
        <v>315</v>
      </c>
      <c r="B14" s="126">
        <f>+B10+B13</f>
        <v>1340923.48</v>
      </c>
    </row>
    <row r="15" spans="1:7" ht="12" customHeight="1" thickTop="1">
      <c r="A15" s="215" t="s">
        <v>324</v>
      </c>
      <c r="B15" s="114"/>
    </row>
    <row r="16" spans="1:7" ht="12" customHeight="1">
      <c r="A16" s="215" t="s">
        <v>316</v>
      </c>
      <c r="B16" s="115"/>
    </row>
    <row r="17" spans="1:2" ht="12" customHeight="1">
      <c r="A17" s="119" t="s">
        <v>317</v>
      </c>
      <c r="B17" s="121">
        <v>68922.798800000019</v>
      </c>
    </row>
    <row r="18" spans="1:2" ht="12" customHeight="1">
      <c r="A18" s="120" t="s">
        <v>318</v>
      </c>
      <c r="B18" s="122">
        <v>25662.1</v>
      </c>
    </row>
    <row r="19" spans="1:2" ht="12" customHeight="1">
      <c r="A19" s="120" t="s">
        <v>319</v>
      </c>
      <c r="B19" s="122">
        <v>21057.88</v>
      </c>
    </row>
    <row r="20" spans="1:2" ht="12" customHeight="1">
      <c r="A20" s="119" t="s">
        <v>135</v>
      </c>
      <c r="B20" s="121">
        <v>239658</v>
      </c>
    </row>
    <row r="21" spans="1:2" ht="12" customHeight="1">
      <c r="A21" s="220" t="s">
        <v>136</v>
      </c>
      <c r="B21" s="125">
        <f>SUM(B17:B20)</f>
        <v>355300.77880000003</v>
      </c>
    </row>
    <row r="22" spans="1:2" ht="12" customHeight="1" thickBot="1">
      <c r="A22" s="220" t="s">
        <v>320</v>
      </c>
      <c r="B22" s="126">
        <f>+B21</f>
        <v>355300.77880000003</v>
      </c>
    </row>
    <row r="23" spans="1:2" ht="12" customHeight="1" thickTop="1">
      <c r="A23" s="215" t="s">
        <v>325</v>
      </c>
      <c r="B23" s="115"/>
    </row>
    <row r="24" spans="1:2" ht="12" customHeight="1">
      <c r="A24" s="220" t="s">
        <v>321</v>
      </c>
      <c r="B24" s="125">
        <f>+B14-B22</f>
        <v>985622.70120000001</v>
      </c>
    </row>
    <row r="25" spans="1:2" ht="12" customHeight="1" thickBot="1">
      <c r="A25" s="220" t="s">
        <v>322</v>
      </c>
      <c r="B25" s="126">
        <f>+B22+B24</f>
        <v>1340923.48</v>
      </c>
    </row>
    <row r="26" spans="1:2" ht="12" customHeight="1" thickTop="1">
      <c r="A26" s="220"/>
      <c r="B26" s="115"/>
    </row>
    <row r="27" spans="1:2" ht="12" customHeight="1">
      <c r="A27" s="220"/>
      <c r="B27" s="115"/>
    </row>
    <row r="28" spans="1:2">
      <c r="A28" s="221" t="s">
        <v>579</v>
      </c>
      <c r="B28" s="222">
        <v>1064642.77</v>
      </c>
    </row>
    <row r="29" spans="1:2">
      <c r="A29" s="221" t="s">
        <v>580</v>
      </c>
      <c r="B29" s="123">
        <v>890791.02</v>
      </c>
    </row>
    <row r="30" spans="1:2">
      <c r="A30" s="223" t="s">
        <v>581</v>
      </c>
      <c r="B30" s="127">
        <f>+B28-B29</f>
        <v>173851.75</v>
      </c>
    </row>
    <row r="31" spans="1:2">
      <c r="A31" s="221" t="s">
        <v>582</v>
      </c>
      <c r="B31" s="123">
        <v>156674.15999999997</v>
      </c>
    </row>
    <row r="32" spans="1:2">
      <c r="A32" s="224" t="s">
        <v>583</v>
      </c>
      <c r="B32" s="124"/>
    </row>
    <row r="33" spans="1:2">
      <c r="A33" s="224" t="s">
        <v>584</v>
      </c>
      <c r="B33" s="124">
        <v>375</v>
      </c>
    </row>
    <row r="34" spans="1:2">
      <c r="A34" s="221" t="s">
        <v>585</v>
      </c>
      <c r="B34" s="123">
        <v>21702.48</v>
      </c>
    </row>
    <row r="35" spans="1:2" s="214" customFormat="1" ht="13.8" thickBot="1">
      <c r="A35" s="225" t="s">
        <v>586</v>
      </c>
      <c r="B35" s="128">
        <f>+B30-B31+B32-B33-B34</f>
        <v>-4899.889999999974</v>
      </c>
    </row>
    <row r="36" spans="1:2" ht="13.8" thickTop="1">
      <c r="A36" s="224"/>
    </row>
    <row r="37" spans="1:2">
      <c r="A37" s="224"/>
    </row>
    <row r="38" spans="1:2">
      <c r="A38" s="224"/>
    </row>
  </sheetData>
  <mergeCells count="2">
    <mergeCell ref="D11:F11"/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940E-F14A-4F99-8480-EE1C735D6B85}">
  <dimension ref="A1:G22"/>
  <sheetViews>
    <sheetView showGridLines="0" workbookViewId="0">
      <selection sqref="A1:E14"/>
    </sheetView>
  </sheetViews>
  <sheetFormatPr baseColWidth="10" defaultRowHeight="14.4"/>
  <cols>
    <col min="2" max="2" width="53.88671875" bestFit="1" customWidth="1"/>
    <col min="3" max="3" width="15.6640625" customWidth="1"/>
    <col min="4" max="4" width="13.77734375" bestFit="1" customWidth="1"/>
    <col min="5" max="5" width="12.6640625" bestFit="1" customWidth="1"/>
  </cols>
  <sheetData>
    <row r="1" spans="1:5" ht="55.2">
      <c r="A1" s="21" t="s">
        <v>293</v>
      </c>
      <c r="B1" s="21" t="s">
        <v>281</v>
      </c>
      <c r="C1" s="21" t="s">
        <v>294</v>
      </c>
      <c r="D1" s="21" t="s">
        <v>743</v>
      </c>
      <c r="E1" s="21" t="s">
        <v>295</v>
      </c>
    </row>
    <row r="2" spans="1:5">
      <c r="A2" s="22">
        <v>819</v>
      </c>
      <c r="B2" s="85" t="s">
        <v>296</v>
      </c>
      <c r="C2" s="93">
        <v>319392.83</v>
      </c>
      <c r="D2" s="93">
        <v>-4899.889999999974</v>
      </c>
      <c r="E2" s="94">
        <f>+D2-C2</f>
        <v>-324292.71999999997</v>
      </c>
    </row>
    <row r="3" spans="1:5">
      <c r="A3" s="22">
        <v>711</v>
      </c>
      <c r="B3" s="85" t="s">
        <v>297</v>
      </c>
      <c r="C3" s="93">
        <v>1220</v>
      </c>
      <c r="D3" s="93">
        <v>1220</v>
      </c>
      <c r="E3" s="94">
        <f t="shared" ref="E3:E14" si="0">+D3-C3</f>
        <v>0</v>
      </c>
    </row>
    <row r="4" spans="1:5">
      <c r="A4" s="22">
        <v>713</v>
      </c>
      <c r="B4" s="85" t="s">
        <v>298</v>
      </c>
      <c r="C4" s="93">
        <v>14700</v>
      </c>
      <c r="D4" s="93">
        <v>14700</v>
      </c>
      <c r="E4" s="94">
        <f t="shared" si="0"/>
        <v>0</v>
      </c>
    </row>
    <row r="5" spans="1:5">
      <c r="A5" s="22">
        <v>759</v>
      </c>
      <c r="B5" s="85" t="s">
        <v>299</v>
      </c>
      <c r="C5" s="93">
        <v>33524.54</v>
      </c>
      <c r="D5" s="93">
        <v>33524.54</v>
      </c>
      <c r="E5" s="94">
        <f t="shared" si="0"/>
        <v>0</v>
      </c>
    </row>
    <row r="6" spans="1:5">
      <c r="A6" s="22">
        <v>769</v>
      </c>
      <c r="B6" s="85" t="s">
        <v>175</v>
      </c>
      <c r="C6" s="93">
        <f>SUM(C2:C5)</f>
        <v>368837.37</v>
      </c>
      <c r="D6" s="93">
        <f>SUM(D3:D5)</f>
        <v>49444.54</v>
      </c>
      <c r="E6" s="94">
        <f t="shared" si="0"/>
        <v>-319392.83</v>
      </c>
    </row>
    <row r="7" spans="1:5">
      <c r="A7" s="22">
        <v>772</v>
      </c>
      <c r="B7" s="85" t="s">
        <v>300</v>
      </c>
      <c r="C7" s="93">
        <v>11327.91</v>
      </c>
      <c r="D7" s="93">
        <v>11327.91</v>
      </c>
      <c r="E7" s="94">
        <f t="shared" si="0"/>
        <v>0</v>
      </c>
    </row>
    <row r="8" spans="1:5">
      <c r="A8" s="22">
        <v>773</v>
      </c>
      <c r="B8" s="85" t="s">
        <v>301</v>
      </c>
      <c r="C8" s="93">
        <v>2589.66</v>
      </c>
      <c r="D8" s="93">
        <v>2589.66</v>
      </c>
      <c r="E8" s="94">
        <f t="shared" si="0"/>
        <v>0</v>
      </c>
    </row>
    <row r="9" spans="1:5">
      <c r="A9" s="22">
        <v>774</v>
      </c>
      <c r="B9" s="85" t="s">
        <v>302</v>
      </c>
      <c r="C9" s="93">
        <v>179.46</v>
      </c>
      <c r="D9" s="93">
        <v>179.46</v>
      </c>
      <c r="E9" s="94">
        <f t="shared" si="0"/>
        <v>0</v>
      </c>
    </row>
    <row r="10" spans="1:5">
      <c r="A10" s="22">
        <v>775</v>
      </c>
      <c r="B10" s="85" t="s">
        <v>303</v>
      </c>
      <c r="C10" s="93">
        <v>220.2</v>
      </c>
      <c r="D10" s="93">
        <v>220.2</v>
      </c>
      <c r="E10" s="94">
        <f t="shared" si="0"/>
        <v>0</v>
      </c>
    </row>
    <row r="11" spans="1:5">
      <c r="A11" s="22">
        <v>777</v>
      </c>
      <c r="B11" s="85" t="s">
        <v>304</v>
      </c>
      <c r="C11" s="93">
        <v>15806</v>
      </c>
      <c r="D11" s="93">
        <v>15806</v>
      </c>
      <c r="E11" s="94">
        <f t="shared" si="0"/>
        <v>0</v>
      </c>
    </row>
    <row r="12" spans="1:5">
      <c r="A12" s="22">
        <v>779</v>
      </c>
      <c r="B12" s="85" t="s">
        <v>305</v>
      </c>
      <c r="C12" s="93">
        <f>SUM(C7:C11)</f>
        <v>30123.23</v>
      </c>
      <c r="D12" s="93">
        <f>SUM(D7:D11)</f>
        <v>30123.23</v>
      </c>
      <c r="E12" s="94">
        <f t="shared" si="0"/>
        <v>0</v>
      </c>
    </row>
    <row r="13" spans="1:5">
      <c r="A13" s="22">
        <v>832</v>
      </c>
      <c r="B13" s="85" t="s">
        <v>285</v>
      </c>
      <c r="C13" s="93">
        <f>+C6-C12</f>
        <v>338714.14</v>
      </c>
      <c r="D13" s="93">
        <f>+D6-D12</f>
        <v>19321.310000000001</v>
      </c>
      <c r="E13" s="94">
        <f t="shared" si="0"/>
        <v>-319392.83</v>
      </c>
    </row>
    <row r="14" spans="1:5">
      <c r="A14" s="22">
        <v>839</v>
      </c>
      <c r="B14" s="85" t="s">
        <v>306</v>
      </c>
      <c r="C14" s="93">
        <v>100784.95</v>
      </c>
      <c r="D14" s="93">
        <v>674.75720000000013</v>
      </c>
      <c r="E14" s="94">
        <f t="shared" si="0"/>
        <v>-100110.19279999999</v>
      </c>
    </row>
    <row r="20" spans="4:7">
      <c r="D20">
        <v>17990</v>
      </c>
      <c r="E20" s="227">
        <v>21600</v>
      </c>
      <c r="F20">
        <v>515</v>
      </c>
      <c r="G20" s="228">
        <v>0.12</v>
      </c>
    </row>
    <row r="21" spans="4:7">
      <c r="D21" s="229">
        <f>+D13-D20</f>
        <v>1331.3100000000013</v>
      </c>
      <c r="G21">
        <f>+D21*G20</f>
        <v>159.75720000000015</v>
      </c>
    </row>
    <row r="22" spans="4:7">
      <c r="G22">
        <f>+G21+F20</f>
        <v>674.75720000000013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3AC-A9E7-4AB7-BEC0-5AF3757F3E07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27C1-4D93-4D7A-B32A-E771540B4108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A54-7FCD-4B64-92C1-5A66132AC7DD}">
  <dimension ref="A1:I27"/>
  <sheetViews>
    <sheetView showGridLines="0" topLeftCell="A2" workbookViewId="0">
      <selection activeCell="A3" sqref="A1:F27"/>
    </sheetView>
  </sheetViews>
  <sheetFormatPr baseColWidth="10" defaultRowHeight="13.8"/>
  <cols>
    <col min="1" max="1" width="28.6640625" style="1" bestFit="1" customWidth="1"/>
    <col min="2" max="2" width="28" style="1" bestFit="1" customWidth="1"/>
    <col min="3" max="4" width="15.109375" style="20" customWidth="1"/>
    <col min="5" max="5" width="29.88671875" style="4" customWidth="1"/>
    <col min="6" max="6" width="14.6640625" style="1" customWidth="1"/>
    <col min="7" max="16384" width="11.5546875" style="1"/>
  </cols>
  <sheetData>
    <row r="1" spans="1:9" s="2" customFormat="1" ht="82.8">
      <c r="A1" s="6" t="s">
        <v>0</v>
      </c>
      <c r="B1" s="6" t="s">
        <v>1</v>
      </c>
      <c r="C1" s="5" t="s">
        <v>8</v>
      </c>
      <c r="D1" s="5" t="s">
        <v>9</v>
      </c>
      <c r="E1" s="15" t="s">
        <v>68</v>
      </c>
      <c r="F1" s="6" t="s">
        <v>69</v>
      </c>
    </row>
    <row r="2" spans="1:9">
      <c r="A2" s="11" t="s">
        <v>70</v>
      </c>
      <c r="B2" s="11" t="s">
        <v>71</v>
      </c>
      <c r="C2" s="19">
        <v>44043</v>
      </c>
      <c r="D2" s="19">
        <v>44046</v>
      </c>
      <c r="E2" s="14" t="s">
        <v>72</v>
      </c>
      <c r="F2" s="13">
        <v>44057</v>
      </c>
    </row>
    <row r="3" spans="1:9">
      <c r="A3" s="11" t="s">
        <v>70</v>
      </c>
      <c r="B3" s="11" t="s">
        <v>73</v>
      </c>
      <c r="C3" s="19">
        <v>44043</v>
      </c>
      <c r="D3" s="19">
        <v>44046</v>
      </c>
      <c r="E3" s="14" t="s">
        <v>74</v>
      </c>
      <c r="F3" s="13">
        <v>44050</v>
      </c>
    </row>
    <row r="4" spans="1:9">
      <c r="A4" s="11" t="s">
        <v>70</v>
      </c>
      <c r="B4" s="11" t="s">
        <v>75</v>
      </c>
      <c r="C4" s="19">
        <v>44043</v>
      </c>
      <c r="D4" s="19">
        <v>44046</v>
      </c>
      <c r="E4" s="14" t="s">
        <v>76</v>
      </c>
      <c r="F4" s="13">
        <v>44056</v>
      </c>
    </row>
    <row r="5" spans="1:9">
      <c r="A5" s="11" t="s">
        <v>70</v>
      </c>
      <c r="B5" s="11" t="s">
        <v>77</v>
      </c>
      <c r="C5" s="19">
        <v>44043</v>
      </c>
      <c r="D5" s="19">
        <v>44046</v>
      </c>
      <c r="E5" s="14" t="s">
        <v>78</v>
      </c>
      <c r="F5" s="13">
        <v>44057</v>
      </c>
    </row>
    <row r="6" spans="1:9">
      <c r="A6" s="11" t="s">
        <v>70</v>
      </c>
      <c r="B6" s="11" t="s">
        <v>79</v>
      </c>
      <c r="C6" s="19">
        <v>44043</v>
      </c>
      <c r="D6" s="19">
        <v>44046</v>
      </c>
      <c r="E6" s="14" t="s">
        <v>80</v>
      </c>
      <c r="F6" s="13">
        <v>44054</v>
      </c>
    </row>
    <row r="7" spans="1:9">
      <c r="A7" s="11" t="s">
        <v>70</v>
      </c>
      <c r="B7" s="11" t="s">
        <v>81</v>
      </c>
      <c r="C7" s="19">
        <v>44043</v>
      </c>
      <c r="D7" s="19">
        <v>44046</v>
      </c>
      <c r="E7" s="14" t="s">
        <v>82</v>
      </c>
      <c r="F7" s="13">
        <v>44057</v>
      </c>
    </row>
    <row r="8" spans="1:9">
      <c r="A8" s="11" t="s">
        <v>70</v>
      </c>
      <c r="B8" s="11" t="s">
        <v>83</v>
      </c>
      <c r="C8" s="19">
        <v>44043</v>
      </c>
      <c r="D8" s="19">
        <v>44046</v>
      </c>
      <c r="E8" s="14" t="s">
        <v>105</v>
      </c>
      <c r="F8" s="13">
        <v>44055</v>
      </c>
    </row>
    <row r="9" spans="1:9">
      <c r="A9" s="11" t="s">
        <v>70</v>
      </c>
      <c r="B9" s="11" t="s">
        <v>84</v>
      </c>
      <c r="C9" s="19">
        <v>44043</v>
      </c>
      <c r="D9" s="19">
        <v>44046</v>
      </c>
      <c r="E9" s="14" t="s">
        <v>106</v>
      </c>
      <c r="F9" s="13">
        <v>44081</v>
      </c>
      <c r="I9" s="3"/>
    </row>
    <row r="10" spans="1:9">
      <c r="A10" s="11" t="s">
        <v>70</v>
      </c>
      <c r="B10" s="11" t="s">
        <v>85</v>
      </c>
      <c r="C10" s="19">
        <v>44046</v>
      </c>
      <c r="D10" s="19">
        <v>44046</v>
      </c>
      <c r="E10" s="14" t="s">
        <v>107</v>
      </c>
      <c r="F10" s="13">
        <v>44056</v>
      </c>
      <c r="I10" s="3"/>
    </row>
    <row r="11" spans="1:9">
      <c r="A11" s="11" t="s">
        <v>70</v>
      </c>
      <c r="B11" s="11" t="s">
        <v>86</v>
      </c>
      <c r="C11" s="19">
        <v>44043</v>
      </c>
      <c r="D11" s="19">
        <v>44046</v>
      </c>
      <c r="E11" s="14" t="s">
        <v>108</v>
      </c>
      <c r="F11" s="13">
        <v>44090</v>
      </c>
    </row>
    <row r="12" spans="1:9">
      <c r="A12" s="11" t="s">
        <v>70</v>
      </c>
      <c r="B12" s="11" t="s">
        <v>87</v>
      </c>
      <c r="C12" s="19">
        <v>44046</v>
      </c>
      <c r="D12" s="19">
        <v>44047</v>
      </c>
      <c r="E12" s="14" t="s">
        <v>109</v>
      </c>
      <c r="F12" s="13">
        <v>44054</v>
      </c>
      <c r="I12" s="3"/>
    </row>
    <row r="13" spans="1:9">
      <c r="A13" s="11" t="s">
        <v>70</v>
      </c>
      <c r="B13" s="11" t="s">
        <v>88</v>
      </c>
      <c r="C13" s="19">
        <v>44046</v>
      </c>
      <c r="D13" s="19">
        <v>44047</v>
      </c>
      <c r="E13" s="14" t="s">
        <v>110</v>
      </c>
      <c r="F13" s="13">
        <v>44056</v>
      </c>
    </row>
    <row r="14" spans="1:9">
      <c r="A14" s="11" t="s">
        <v>70</v>
      </c>
      <c r="B14" s="11" t="s">
        <v>89</v>
      </c>
      <c r="C14" s="19">
        <v>44046</v>
      </c>
      <c r="D14" s="19" t="s">
        <v>90</v>
      </c>
      <c r="E14" s="14"/>
      <c r="F14" s="11"/>
    </row>
    <row r="15" spans="1:9">
      <c r="A15" s="11" t="s">
        <v>70</v>
      </c>
      <c r="B15" s="11" t="s">
        <v>91</v>
      </c>
      <c r="C15" s="19">
        <v>44046</v>
      </c>
      <c r="D15" s="19">
        <v>44047</v>
      </c>
      <c r="E15" s="14" t="s">
        <v>111</v>
      </c>
      <c r="F15" s="13">
        <v>44055</v>
      </c>
    </row>
    <row r="16" spans="1:9">
      <c r="A16" s="11" t="s">
        <v>70</v>
      </c>
      <c r="B16" s="11" t="s">
        <v>92</v>
      </c>
      <c r="C16" s="19">
        <v>44046</v>
      </c>
      <c r="D16" s="19">
        <v>44047</v>
      </c>
      <c r="E16" s="14" t="s">
        <v>112</v>
      </c>
      <c r="F16" s="13">
        <v>44099</v>
      </c>
    </row>
    <row r="17" spans="1:6">
      <c r="A17" s="11" t="s">
        <v>70</v>
      </c>
      <c r="B17" s="11" t="s">
        <v>93</v>
      </c>
      <c r="C17" s="19">
        <v>44046</v>
      </c>
      <c r="D17" s="19">
        <v>44047</v>
      </c>
      <c r="E17" s="14" t="s">
        <v>113</v>
      </c>
      <c r="F17" s="13">
        <v>44062</v>
      </c>
    </row>
    <row r="18" spans="1:6">
      <c r="A18" s="11" t="s">
        <v>70</v>
      </c>
      <c r="B18" s="11" t="s">
        <v>94</v>
      </c>
      <c r="C18" s="19">
        <v>44046</v>
      </c>
      <c r="D18" s="19">
        <v>44047</v>
      </c>
      <c r="E18" s="14" t="s">
        <v>114</v>
      </c>
      <c r="F18" s="13">
        <v>44055</v>
      </c>
    </row>
    <row r="19" spans="1:6">
      <c r="A19" s="11" t="s">
        <v>70</v>
      </c>
      <c r="B19" s="11" t="s">
        <v>95</v>
      </c>
      <c r="C19" s="19">
        <v>44046</v>
      </c>
      <c r="D19" s="19">
        <v>44047</v>
      </c>
      <c r="E19" s="14" t="s">
        <v>115</v>
      </c>
      <c r="F19" s="13">
        <v>44055</v>
      </c>
    </row>
    <row r="20" spans="1:6">
      <c r="A20" s="11" t="s">
        <v>70</v>
      </c>
      <c r="B20" s="11" t="s">
        <v>96</v>
      </c>
      <c r="C20" s="19">
        <v>44047</v>
      </c>
      <c r="D20" s="19">
        <v>44047</v>
      </c>
      <c r="E20" s="14" t="s">
        <v>116</v>
      </c>
      <c r="F20" s="13">
        <v>44054</v>
      </c>
    </row>
    <row r="21" spans="1:6">
      <c r="A21" s="11" t="s">
        <v>70</v>
      </c>
      <c r="B21" s="11" t="s">
        <v>97</v>
      </c>
      <c r="C21" s="19">
        <v>44046</v>
      </c>
      <c r="D21" s="19">
        <v>44047</v>
      </c>
      <c r="E21" s="14" t="s">
        <v>117</v>
      </c>
      <c r="F21" s="13">
        <v>44098</v>
      </c>
    </row>
    <row r="22" spans="1:6">
      <c r="A22" s="11" t="s">
        <v>70</v>
      </c>
      <c r="B22" s="11" t="s">
        <v>98</v>
      </c>
      <c r="C22" s="19">
        <v>44046</v>
      </c>
      <c r="D22" s="19">
        <v>44047</v>
      </c>
      <c r="E22" s="14" t="s">
        <v>118</v>
      </c>
      <c r="F22" s="13">
        <v>44054</v>
      </c>
    </row>
    <row r="23" spans="1:6">
      <c r="A23" s="11" t="s">
        <v>70</v>
      </c>
      <c r="B23" s="11" t="s">
        <v>99</v>
      </c>
      <c r="C23" s="19">
        <v>44092</v>
      </c>
      <c r="D23" s="19">
        <v>44096</v>
      </c>
      <c r="E23" s="14" t="s">
        <v>119</v>
      </c>
      <c r="F23" s="13">
        <v>44109</v>
      </c>
    </row>
    <row r="24" spans="1:6">
      <c r="A24" s="11" t="s">
        <v>70</v>
      </c>
      <c r="B24" s="11" t="s">
        <v>100</v>
      </c>
      <c r="C24" s="19">
        <v>44092</v>
      </c>
      <c r="D24" s="19">
        <v>44096</v>
      </c>
      <c r="E24" s="14" t="s">
        <v>120</v>
      </c>
      <c r="F24" s="13">
        <v>44104</v>
      </c>
    </row>
    <row r="25" spans="1:6">
      <c r="A25" s="11" t="s">
        <v>70</v>
      </c>
      <c r="B25" s="11" t="s">
        <v>101</v>
      </c>
      <c r="C25" s="19">
        <v>44111</v>
      </c>
      <c r="D25" s="19">
        <v>44111</v>
      </c>
      <c r="E25" s="14" t="s">
        <v>121</v>
      </c>
      <c r="F25" s="13">
        <v>44124</v>
      </c>
    </row>
    <row r="26" spans="1:6">
      <c r="A26" s="11" t="s">
        <v>70</v>
      </c>
      <c r="B26" s="11" t="s">
        <v>102</v>
      </c>
      <c r="C26" s="19">
        <v>44117</v>
      </c>
      <c r="D26" s="19">
        <v>44117</v>
      </c>
      <c r="E26" s="14" t="s">
        <v>102</v>
      </c>
      <c r="F26" s="13">
        <v>44125</v>
      </c>
    </row>
    <row r="27" spans="1:6">
      <c r="A27" s="11" t="s">
        <v>70</v>
      </c>
      <c r="B27" s="11" t="s">
        <v>103</v>
      </c>
      <c r="C27" s="19">
        <v>44186</v>
      </c>
      <c r="D27" s="19">
        <v>44186</v>
      </c>
      <c r="E27" s="14" t="s">
        <v>104</v>
      </c>
      <c r="F27" s="13">
        <v>44188</v>
      </c>
    </row>
  </sheetData>
  <pageMargins left="0.7" right="0.7" top="0.75" bottom="0.75" header="0.3" footer="0.3"/>
  <ignoredErrors>
    <ignoredError sqref="E2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506-BE2B-4615-94BC-585DC6B8349E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DAC8-717B-4B5E-96A0-39420968AF08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D01F-8936-4283-B8F8-4FE3BF3D5EB9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A776-7BA7-4C93-888A-87AE0EA8354E}">
  <dimension ref="B3:H9"/>
  <sheetViews>
    <sheetView showGridLines="0" workbookViewId="0">
      <selection activeCell="F20" sqref="F20"/>
    </sheetView>
  </sheetViews>
  <sheetFormatPr baseColWidth="10" defaultRowHeight="13.8"/>
  <cols>
    <col min="1" max="1" width="11.5546875" style="1"/>
    <col min="2" max="2" width="56.33203125" style="1" bestFit="1" customWidth="1"/>
    <col min="3" max="3" width="16.33203125" style="1" bestFit="1" customWidth="1"/>
    <col min="4" max="4" width="4.44140625" style="1" bestFit="1" customWidth="1"/>
    <col min="5" max="5" width="11.6640625" style="1" bestFit="1" customWidth="1"/>
    <col min="6" max="6" width="11.77734375" style="1" bestFit="1" customWidth="1"/>
    <col min="7" max="7" width="12.21875" style="1" bestFit="1" customWidth="1"/>
    <col min="8" max="8" width="12.33203125" style="1" bestFit="1" customWidth="1"/>
    <col min="9" max="16384" width="11.5546875" style="1"/>
  </cols>
  <sheetData>
    <row r="3" spans="2:8">
      <c r="B3" s="1" t="s">
        <v>655</v>
      </c>
    </row>
    <row r="5" spans="2:8">
      <c r="B5" s="1" t="s">
        <v>656</v>
      </c>
      <c r="C5" s="1" t="s">
        <v>196</v>
      </c>
      <c r="E5" s="1">
        <v>2015</v>
      </c>
      <c r="F5" s="1">
        <v>2016</v>
      </c>
      <c r="G5" s="1">
        <v>2017</v>
      </c>
      <c r="H5" s="1" t="s">
        <v>351</v>
      </c>
    </row>
    <row r="6" spans="2:8">
      <c r="B6" s="1" t="s">
        <v>657</v>
      </c>
      <c r="C6" s="1" t="s">
        <v>658</v>
      </c>
      <c r="D6" s="1" t="s">
        <v>659</v>
      </c>
      <c r="E6" s="129">
        <v>89078.04</v>
      </c>
      <c r="F6" s="129">
        <v>258714.86</v>
      </c>
      <c r="G6" s="129">
        <v>238266.08</v>
      </c>
      <c r="H6" s="130">
        <f>SUM(E6:G6)</f>
        <v>586058.98</v>
      </c>
    </row>
    <row r="7" spans="2:8">
      <c r="D7" s="1" t="s">
        <v>660</v>
      </c>
      <c r="E7" s="129">
        <f>+E6*0.12</f>
        <v>10689.364799999999</v>
      </c>
      <c r="F7" s="129">
        <f>+F6*0.12</f>
        <v>31045.783199999998</v>
      </c>
      <c r="G7" s="129">
        <f>+G6*0.12</f>
        <v>28591.929599999996</v>
      </c>
      <c r="H7" s="130">
        <f t="shared" ref="H7:H8" si="0">SUM(E7:G7)</f>
        <v>70327.07759999999</v>
      </c>
    </row>
    <row r="8" spans="2:8" ht="14.4" thickBot="1">
      <c r="E8" s="131">
        <f>SUM(E6:E7)</f>
        <v>99767.404799999989</v>
      </c>
      <c r="F8" s="131">
        <f t="shared" ref="F8:G8" si="1">SUM(F6:F7)</f>
        <v>289760.64319999999</v>
      </c>
      <c r="G8" s="131">
        <f t="shared" si="1"/>
        <v>266858.00959999999</v>
      </c>
      <c r="H8" s="131">
        <f t="shared" si="0"/>
        <v>656386.05759999994</v>
      </c>
    </row>
    <row r="9" spans="2:8" ht="14.4" thickTop="1"/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771B-9F68-4A6B-BEC3-262A65822823}">
  <dimension ref="C9:F61"/>
  <sheetViews>
    <sheetView topLeftCell="A49" workbookViewId="0">
      <selection activeCell="F61" sqref="F61"/>
    </sheetView>
  </sheetViews>
  <sheetFormatPr baseColWidth="10" defaultRowHeight="13.8"/>
  <cols>
    <col min="1" max="2" width="11.5546875" style="1"/>
    <col min="3" max="3" width="11.5546875" style="16"/>
    <col min="4" max="4" width="14.5546875" style="1" bestFit="1" customWidth="1"/>
    <col min="5" max="5" width="37.109375" style="1" bestFit="1" customWidth="1"/>
    <col min="6" max="6" width="14.21875" style="129" bestFit="1" customWidth="1"/>
    <col min="7" max="16384" width="11.5546875" style="1"/>
  </cols>
  <sheetData>
    <row r="9" spans="3:6" s="137" customFormat="1">
      <c r="C9" s="138" t="s">
        <v>678</v>
      </c>
      <c r="D9" s="138" t="s">
        <v>158</v>
      </c>
      <c r="E9" s="138" t="s">
        <v>158</v>
      </c>
      <c r="F9" s="139" t="s">
        <v>679</v>
      </c>
    </row>
    <row r="10" spans="3:6">
      <c r="C10" s="22">
        <v>2014</v>
      </c>
      <c r="D10" s="11" t="s">
        <v>677</v>
      </c>
      <c r="E10" s="85" t="s">
        <v>712</v>
      </c>
      <c r="F10" s="93">
        <v>3323.8391000000001</v>
      </c>
    </row>
    <row r="11" spans="3:6">
      <c r="C11" s="22">
        <v>2014</v>
      </c>
      <c r="D11" s="11" t="s">
        <v>377</v>
      </c>
      <c r="E11" s="85" t="s">
        <v>713</v>
      </c>
      <c r="F11" s="93">
        <v>2020</v>
      </c>
    </row>
    <row r="12" spans="3:6">
      <c r="C12" s="22">
        <v>2015</v>
      </c>
      <c r="D12" s="11" t="s">
        <v>677</v>
      </c>
      <c r="E12" s="85" t="s">
        <v>712</v>
      </c>
      <c r="F12" s="93">
        <v>54588.78</v>
      </c>
    </row>
    <row r="13" spans="3:6">
      <c r="C13" s="22">
        <v>2015</v>
      </c>
      <c r="D13" s="11" t="s">
        <v>361</v>
      </c>
      <c r="E13" s="85" t="s">
        <v>433</v>
      </c>
      <c r="F13" s="93">
        <v>692</v>
      </c>
    </row>
    <row r="14" spans="3:6">
      <c r="C14" s="22">
        <v>2015</v>
      </c>
      <c r="D14" s="11" t="s">
        <v>362</v>
      </c>
      <c r="E14" s="85" t="s">
        <v>434</v>
      </c>
      <c r="F14" s="93">
        <v>1895.38</v>
      </c>
    </row>
    <row r="15" spans="3:6">
      <c r="C15" s="22">
        <v>2015</v>
      </c>
      <c r="D15" s="11" t="s">
        <v>363</v>
      </c>
      <c r="E15" s="85" t="s">
        <v>435</v>
      </c>
      <c r="F15" s="93">
        <v>1401.96</v>
      </c>
    </row>
    <row r="16" spans="3:6">
      <c r="C16" s="22">
        <v>2015</v>
      </c>
      <c r="D16" s="11" t="s">
        <v>364</v>
      </c>
      <c r="E16" s="85" t="s">
        <v>714</v>
      </c>
      <c r="F16" s="93">
        <v>3360</v>
      </c>
    </row>
    <row r="17" spans="3:6">
      <c r="C17" s="22">
        <v>2015</v>
      </c>
      <c r="D17" s="11" t="s">
        <v>385</v>
      </c>
      <c r="E17" s="85" t="s">
        <v>715</v>
      </c>
      <c r="F17" s="93">
        <v>46.16</v>
      </c>
    </row>
    <row r="18" spans="3:6">
      <c r="C18" s="22">
        <v>2016</v>
      </c>
      <c r="D18" s="11" t="s">
        <v>677</v>
      </c>
      <c r="E18" s="85" t="s">
        <v>712</v>
      </c>
      <c r="F18" s="93">
        <v>17249.8</v>
      </c>
    </row>
    <row r="19" spans="3:6">
      <c r="C19" s="22">
        <v>2016</v>
      </c>
      <c r="D19" s="11" t="s">
        <v>361</v>
      </c>
      <c r="E19" s="85" t="s">
        <v>433</v>
      </c>
      <c r="F19" s="93">
        <v>25516.89</v>
      </c>
    </row>
    <row r="20" spans="3:6">
      <c r="C20" s="22">
        <v>2016</v>
      </c>
      <c r="D20" s="11" t="s">
        <v>362</v>
      </c>
      <c r="E20" s="85" t="s">
        <v>434</v>
      </c>
      <c r="F20" s="93">
        <v>28822.94</v>
      </c>
    </row>
    <row r="21" spans="3:6">
      <c r="C21" s="22">
        <v>2016</v>
      </c>
      <c r="D21" s="11" t="s">
        <v>363</v>
      </c>
      <c r="E21" s="85" t="s">
        <v>435</v>
      </c>
      <c r="F21" s="93">
        <v>27855.35</v>
      </c>
    </row>
    <row r="22" spans="3:6">
      <c r="C22" s="22">
        <v>2016</v>
      </c>
      <c r="D22" s="11" t="s">
        <v>364</v>
      </c>
      <c r="E22" s="85" t="s">
        <v>714</v>
      </c>
      <c r="F22" s="93">
        <v>5448</v>
      </c>
    </row>
    <row r="23" spans="3:6">
      <c r="C23" s="22">
        <v>2016</v>
      </c>
      <c r="D23" s="11" t="s">
        <v>365</v>
      </c>
      <c r="E23" s="85" t="s">
        <v>716</v>
      </c>
      <c r="F23" s="93">
        <v>12695.11</v>
      </c>
    </row>
    <row r="24" spans="3:6">
      <c r="C24" s="22">
        <v>2016</v>
      </c>
      <c r="D24" s="11" t="s">
        <v>366</v>
      </c>
      <c r="E24" s="85" t="s">
        <v>717</v>
      </c>
      <c r="F24" s="93">
        <v>20063.39</v>
      </c>
    </row>
    <row r="25" spans="3:6">
      <c r="C25" s="22">
        <v>2016</v>
      </c>
      <c r="D25" s="11" t="s">
        <v>367</v>
      </c>
      <c r="E25" s="85" t="s">
        <v>439</v>
      </c>
      <c r="F25" s="93">
        <v>557.98</v>
      </c>
    </row>
    <row r="26" spans="3:6">
      <c r="C26" s="22">
        <v>2016</v>
      </c>
      <c r="D26" s="11" t="s">
        <v>368</v>
      </c>
      <c r="E26" s="85" t="s">
        <v>440</v>
      </c>
      <c r="F26" s="93">
        <v>17608.11</v>
      </c>
    </row>
    <row r="27" spans="3:6">
      <c r="C27" s="22">
        <v>2016</v>
      </c>
      <c r="D27" s="11" t="s">
        <v>369</v>
      </c>
      <c r="E27" s="85" t="s">
        <v>718</v>
      </c>
      <c r="F27" s="93">
        <v>3034.62</v>
      </c>
    </row>
    <row r="28" spans="3:6">
      <c r="C28" s="22">
        <v>2016</v>
      </c>
      <c r="D28" s="11" t="s">
        <v>370</v>
      </c>
      <c r="E28" s="85" t="s">
        <v>719</v>
      </c>
      <c r="F28" s="93">
        <v>15063.89</v>
      </c>
    </row>
    <row r="29" spans="3:6">
      <c r="C29" s="22">
        <v>2016</v>
      </c>
      <c r="D29" s="11" t="s">
        <v>371</v>
      </c>
      <c r="E29" s="85" t="s">
        <v>443</v>
      </c>
      <c r="F29" s="93">
        <v>1267.3900000000001</v>
      </c>
    </row>
    <row r="30" spans="3:6">
      <c r="C30" s="22">
        <v>2016</v>
      </c>
      <c r="D30" s="11" t="s">
        <v>372</v>
      </c>
      <c r="E30" s="85" t="s">
        <v>720</v>
      </c>
      <c r="F30" s="93">
        <v>4887.57</v>
      </c>
    </row>
    <row r="31" spans="3:6">
      <c r="C31" s="22">
        <v>2016</v>
      </c>
      <c r="D31" s="11" t="s">
        <v>373</v>
      </c>
      <c r="E31" s="85" t="s">
        <v>721</v>
      </c>
      <c r="F31" s="93">
        <v>757.44</v>
      </c>
    </row>
    <row r="32" spans="3:6">
      <c r="C32" s="22">
        <v>2016</v>
      </c>
      <c r="D32" s="11" t="s">
        <v>374</v>
      </c>
      <c r="E32" s="85" t="s">
        <v>446</v>
      </c>
      <c r="F32" s="93">
        <v>437.5</v>
      </c>
    </row>
    <row r="33" spans="3:6">
      <c r="C33" s="22">
        <v>2016</v>
      </c>
      <c r="D33" s="11" t="s">
        <v>375</v>
      </c>
      <c r="E33" s="85" t="s">
        <v>447</v>
      </c>
      <c r="F33" s="93">
        <v>310.55</v>
      </c>
    </row>
    <row r="34" spans="3:6">
      <c r="C34" s="22">
        <v>2016</v>
      </c>
      <c r="D34" s="11" t="s">
        <v>377</v>
      </c>
      <c r="E34" s="85" t="s">
        <v>713</v>
      </c>
      <c r="F34" s="93">
        <v>6291.77</v>
      </c>
    </row>
    <row r="35" spans="3:6">
      <c r="C35" s="22">
        <v>2016</v>
      </c>
      <c r="D35" s="11" t="s">
        <v>378</v>
      </c>
      <c r="E35" s="85" t="s">
        <v>450</v>
      </c>
      <c r="F35" s="93">
        <v>4403.29</v>
      </c>
    </row>
    <row r="36" spans="3:6">
      <c r="C36" s="22">
        <v>2016</v>
      </c>
      <c r="D36" s="11" t="s">
        <v>379</v>
      </c>
      <c r="E36" s="85" t="s">
        <v>722</v>
      </c>
      <c r="F36" s="93">
        <v>4165.0600000000004</v>
      </c>
    </row>
    <row r="37" spans="3:6">
      <c r="C37" s="22">
        <v>2016</v>
      </c>
      <c r="D37" s="11" t="s">
        <v>380</v>
      </c>
      <c r="E37" s="85" t="s">
        <v>452</v>
      </c>
      <c r="F37" s="93">
        <v>123.31</v>
      </c>
    </row>
    <row r="38" spans="3:6">
      <c r="C38" s="22">
        <v>2016</v>
      </c>
      <c r="D38" s="11" t="s">
        <v>381</v>
      </c>
      <c r="E38" s="85" t="s">
        <v>723</v>
      </c>
      <c r="F38" s="93">
        <v>120.6</v>
      </c>
    </row>
    <row r="39" spans="3:6">
      <c r="C39" s="22">
        <v>2016</v>
      </c>
      <c r="D39" s="11" t="s">
        <v>382</v>
      </c>
      <c r="E39" s="85" t="s">
        <v>724</v>
      </c>
      <c r="F39" s="93">
        <v>4464.6000000000004</v>
      </c>
    </row>
    <row r="40" spans="3:6">
      <c r="C40" s="22">
        <v>2016</v>
      </c>
      <c r="D40" s="11" t="s">
        <v>383</v>
      </c>
      <c r="E40" s="85" t="s">
        <v>455</v>
      </c>
      <c r="F40" s="93">
        <v>456.94</v>
      </c>
    </row>
    <row r="41" spans="3:6">
      <c r="C41" s="22">
        <v>2017</v>
      </c>
      <c r="D41" s="11" t="s">
        <v>361</v>
      </c>
      <c r="E41" s="85" t="s">
        <v>433</v>
      </c>
      <c r="F41" s="93">
        <v>16711.47</v>
      </c>
    </row>
    <row r="42" spans="3:6">
      <c r="C42" s="22">
        <v>2017</v>
      </c>
      <c r="D42" s="11" t="s">
        <v>362</v>
      </c>
      <c r="E42" s="85" t="s">
        <v>434</v>
      </c>
      <c r="F42" s="93">
        <v>18588.03</v>
      </c>
    </row>
    <row r="43" spans="3:6">
      <c r="C43" s="22">
        <v>2017</v>
      </c>
      <c r="D43" s="11" t="s">
        <v>363</v>
      </c>
      <c r="E43" s="85" t="s">
        <v>435</v>
      </c>
      <c r="F43" s="93">
        <v>18476.11</v>
      </c>
    </row>
    <row r="44" spans="3:6">
      <c r="C44" s="22">
        <v>2017</v>
      </c>
      <c r="D44" s="11" t="s">
        <v>364</v>
      </c>
      <c r="E44" s="85" t="s">
        <v>714</v>
      </c>
      <c r="F44" s="93">
        <v>3310.76</v>
      </c>
    </row>
    <row r="45" spans="3:6">
      <c r="C45" s="22">
        <v>2017</v>
      </c>
      <c r="D45" s="11" t="s">
        <v>365</v>
      </c>
      <c r="E45" s="85" t="s">
        <v>716</v>
      </c>
      <c r="F45" s="93">
        <v>7509.21</v>
      </c>
    </row>
    <row r="46" spans="3:6">
      <c r="C46" s="22">
        <v>2017</v>
      </c>
      <c r="D46" s="11" t="s">
        <v>366</v>
      </c>
      <c r="E46" s="85" t="s">
        <v>717</v>
      </c>
      <c r="F46" s="93">
        <v>15280.38</v>
      </c>
    </row>
    <row r="47" spans="3:6">
      <c r="C47" s="22">
        <v>2017</v>
      </c>
      <c r="D47" s="11" t="s">
        <v>367</v>
      </c>
      <c r="E47" s="85" t="s">
        <v>439</v>
      </c>
      <c r="F47" s="93">
        <v>52.51</v>
      </c>
    </row>
    <row r="48" spans="3:6">
      <c r="C48" s="22">
        <v>2017</v>
      </c>
      <c r="D48" s="11" t="s">
        <v>368</v>
      </c>
      <c r="E48" s="85" t="s">
        <v>440</v>
      </c>
      <c r="F48" s="93">
        <v>32974.400000000001</v>
      </c>
    </row>
    <row r="49" spans="3:6">
      <c r="C49" s="22">
        <v>2017</v>
      </c>
      <c r="D49" s="11" t="s">
        <v>369</v>
      </c>
      <c r="E49" s="85" t="s">
        <v>718</v>
      </c>
      <c r="F49" s="93">
        <v>341.08</v>
      </c>
    </row>
    <row r="50" spans="3:6">
      <c r="C50" s="22">
        <v>2017</v>
      </c>
      <c r="D50" s="11" t="s">
        <v>370</v>
      </c>
      <c r="E50" s="85" t="s">
        <v>719</v>
      </c>
      <c r="F50" s="93">
        <v>39984.239999999998</v>
      </c>
    </row>
    <row r="51" spans="3:6">
      <c r="C51" s="22">
        <v>2017</v>
      </c>
      <c r="D51" s="11" t="s">
        <v>371</v>
      </c>
      <c r="E51" s="85" t="s">
        <v>443</v>
      </c>
      <c r="F51" s="93">
        <v>808.17499999999995</v>
      </c>
    </row>
    <row r="52" spans="3:6">
      <c r="C52" s="22">
        <v>2017</v>
      </c>
      <c r="D52" s="11" t="s">
        <v>372</v>
      </c>
      <c r="E52" s="85" t="s">
        <v>720</v>
      </c>
      <c r="F52" s="93">
        <v>4606.29</v>
      </c>
    </row>
    <row r="53" spans="3:6">
      <c r="C53" s="22">
        <v>2017</v>
      </c>
      <c r="D53" s="11" t="s">
        <v>373</v>
      </c>
      <c r="E53" s="85" t="s">
        <v>721</v>
      </c>
      <c r="F53" s="93">
        <v>1072.49</v>
      </c>
    </row>
    <row r="54" spans="3:6">
      <c r="C54" s="22">
        <v>2017</v>
      </c>
      <c r="D54" s="11" t="s">
        <v>375</v>
      </c>
      <c r="E54" s="85" t="s">
        <v>447</v>
      </c>
      <c r="F54" s="93">
        <v>236.88499999999999</v>
      </c>
    </row>
    <row r="55" spans="3:6">
      <c r="C55" s="22">
        <v>2017</v>
      </c>
      <c r="D55" s="11" t="s">
        <v>377</v>
      </c>
      <c r="E55" s="85" t="s">
        <v>713</v>
      </c>
      <c r="F55" s="93">
        <v>15113.95</v>
      </c>
    </row>
    <row r="56" spans="3:6">
      <c r="C56" s="22">
        <v>2017</v>
      </c>
      <c r="D56" s="11" t="s">
        <v>378</v>
      </c>
      <c r="E56" s="85" t="s">
        <v>450</v>
      </c>
      <c r="F56" s="93">
        <v>2970</v>
      </c>
    </row>
    <row r="57" spans="3:6">
      <c r="C57" s="22">
        <v>2017</v>
      </c>
      <c r="D57" s="11" t="s">
        <v>379</v>
      </c>
      <c r="E57" s="85" t="s">
        <v>722</v>
      </c>
      <c r="F57" s="93">
        <v>16853.63</v>
      </c>
    </row>
    <row r="58" spans="3:6">
      <c r="C58" s="22">
        <v>2017</v>
      </c>
      <c r="D58" s="11" t="s">
        <v>381</v>
      </c>
      <c r="E58" s="85" t="s">
        <v>723</v>
      </c>
      <c r="F58" s="93">
        <v>1054.6300000000001</v>
      </c>
    </row>
    <row r="59" spans="3:6">
      <c r="C59" s="22">
        <v>2017</v>
      </c>
      <c r="D59" s="11" t="s">
        <v>382</v>
      </c>
      <c r="E59" s="85" t="s">
        <v>724</v>
      </c>
      <c r="F59" s="93">
        <v>3429.62</v>
      </c>
    </row>
    <row r="60" spans="3:6">
      <c r="C60" s="22">
        <v>2017</v>
      </c>
      <c r="D60" s="11" t="s">
        <v>383</v>
      </c>
      <c r="E60" s="85" t="s">
        <v>455</v>
      </c>
      <c r="F60" s="93">
        <v>394.74</v>
      </c>
    </row>
    <row r="61" spans="3:6" s="143" customFormat="1">
      <c r="C61" s="141" t="s">
        <v>680</v>
      </c>
      <c r="D61" s="141"/>
      <c r="E61" s="141"/>
      <c r="F61" s="142">
        <v>468698.81910000002</v>
      </c>
    </row>
  </sheetData>
  <sortState xmlns:xlrd2="http://schemas.microsoft.com/office/spreadsheetml/2017/richdata2" ref="C10:H61">
    <sortCondition ref="C10:C61"/>
  </sortState>
  <mergeCells count="1">
    <mergeCell ref="C61:E6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2B4E-C6BE-44C1-B9D1-27201C6D3352}">
  <dimension ref="B4:E29"/>
  <sheetViews>
    <sheetView topLeftCell="A6" workbookViewId="0">
      <selection activeCell="E29" sqref="E29"/>
    </sheetView>
  </sheetViews>
  <sheetFormatPr baseColWidth="10" defaultRowHeight="13.8"/>
  <cols>
    <col min="1" max="1" width="11.5546875" style="1"/>
    <col min="2" max="2" width="11.5546875" style="16"/>
    <col min="3" max="3" width="14.88671875" style="1" bestFit="1" customWidth="1"/>
    <col min="4" max="4" width="35" style="1" bestFit="1" customWidth="1"/>
    <col min="5" max="5" width="13.88671875" style="129" bestFit="1" customWidth="1"/>
    <col min="6" max="16384" width="11.5546875" style="1"/>
  </cols>
  <sheetData>
    <row r="4" spans="2:5" s="137" customFormat="1">
      <c r="B4" s="138" t="s">
        <v>678</v>
      </c>
      <c r="C4" s="138" t="s">
        <v>158</v>
      </c>
      <c r="D4" s="138" t="s">
        <v>158</v>
      </c>
      <c r="E4" s="139" t="s">
        <v>679</v>
      </c>
    </row>
    <row r="5" spans="2:5">
      <c r="B5" s="22">
        <v>2014</v>
      </c>
      <c r="C5" s="11" t="s">
        <v>386</v>
      </c>
      <c r="D5" s="85" t="s">
        <v>704</v>
      </c>
      <c r="E5" s="93">
        <v>903.97</v>
      </c>
    </row>
    <row r="6" spans="2:5">
      <c r="B6" s="22">
        <v>2014</v>
      </c>
      <c r="C6" s="11" t="s">
        <v>387</v>
      </c>
      <c r="D6" s="85" t="s">
        <v>705</v>
      </c>
      <c r="E6" s="93">
        <v>75.33</v>
      </c>
    </row>
    <row r="7" spans="2:5">
      <c r="B7" s="22">
        <v>2014</v>
      </c>
      <c r="C7" s="11" t="s">
        <v>388</v>
      </c>
      <c r="D7" s="85" t="s">
        <v>706</v>
      </c>
      <c r="E7" s="93">
        <v>68</v>
      </c>
    </row>
    <row r="8" spans="2:5">
      <c r="B8" s="22">
        <v>2014</v>
      </c>
      <c r="C8" s="11" t="s">
        <v>389</v>
      </c>
      <c r="D8" s="85" t="s">
        <v>707</v>
      </c>
      <c r="E8" s="93">
        <v>37.67</v>
      </c>
    </row>
    <row r="9" spans="2:5">
      <c r="B9" s="22">
        <v>2014</v>
      </c>
      <c r="C9" s="11" t="s">
        <v>390</v>
      </c>
      <c r="D9" s="85" t="s">
        <v>708</v>
      </c>
      <c r="E9" s="93">
        <v>75.3</v>
      </c>
    </row>
    <row r="10" spans="2:5">
      <c r="B10" s="22">
        <v>2014</v>
      </c>
      <c r="C10" s="11" t="s">
        <v>394</v>
      </c>
      <c r="D10" s="85" t="s">
        <v>709</v>
      </c>
      <c r="E10" s="93">
        <v>7936.37</v>
      </c>
    </row>
    <row r="11" spans="2:5">
      <c r="B11" s="22">
        <v>2014</v>
      </c>
      <c r="C11" s="11" t="s">
        <v>422</v>
      </c>
      <c r="D11" s="85" t="s">
        <v>710</v>
      </c>
      <c r="E11" s="93">
        <v>865.13</v>
      </c>
    </row>
    <row r="12" spans="2:5">
      <c r="B12" s="22">
        <v>2015</v>
      </c>
      <c r="C12" s="11" t="s">
        <v>386</v>
      </c>
      <c r="D12" s="85" t="s">
        <v>704</v>
      </c>
      <c r="E12" s="93">
        <v>48196.11</v>
      </c>
    </row>
    <row r="13" spans="2:5">
      <c r="B13" s="22">
        <v>2015</v>
      </c>
      <c r="C13" s="11" t="s">
        <v>387</v>
      </c>
      <c r="D13" s="85" t="s">
        <v>705</v>
      </c>
      <c r="E13" s="93">
        <v>4016.34</v>
      </c>
    </row>
    <row r="14" spans="2:5">
      <c r="B14" s="22">
        <v>2015</v>
      </c>
      <c r="C14" s="11" t="s">
        <v>388</v>
      </c>
      <c r="D14" s="85" t="s">
        <v>706</v>
      </c>
      <c r="E14" s="93">
        <v>3683.57</v>
      </c>
    </row>
    <row r="15" spans="2:5">
      <c r="B15" s="22">
        <v>2015</v>
      </c>
      <c r="C15" s="11" t="s">
        <v>389</v>
      </c>
      <c r="D15" s="85" t="s">
        <v>707</v>
      </c>
      <c r="E15" s="93">
        <v>2008.17</v>
      </c>
    </row>
    <row r="16" spans="2:5">
      <c r="B16" s="22">
        <v>2015</v>
      </c>
      <c r="C16" s="11" t="s">
        <v>390</v>
      </c>
      <c r="D16" s="85" t="s">
        <v>708</v>
      </c>
      <c r="E16" s="93">
        <v>4014.74</v>
      </c>
    </row>
    <row r="17" spans="2:5">
      <c r="B17" s="22">
        <v>2015</v>
      </c>
      <c r="C17" s="11" t="s">
        <v>391</v>
      </c>
      <c r="D17" s="85" t="s">
        <v>711</v>
      </c>
      <c r="E17" s="93">
        <v>64.459999999999994</v>
      </c>
    </row>
    <row r="18" spans="2:5">
      <c r="B18" s="22">
        <v>2015</v>
      </c>
      <c r="C18" s="11" t="s">
        <v>394</v>
      </c>
      <c r="D18" s="85" t="s">
        <v>709</v>
      </c>
      <c r="E18" s="93">
        <v>5794.27</v>
      </c>
    </row>
    <row r="19" spans="2:5">
      <c r="B19" s="22">
        <v>2015</v>
      </c>
      <c r="C19" s="11" t="s">
        <v>422</v>
      </c>
      <c r="D19" s="85" t="s">
        <v>710</v>
      </c>
      <c r="E19" s="93">
        <v>6405.84</v>
      </c>
    </row>
    <row r="20" spans="2:5">
      <c r="B20" s="22">
        <v>2016</v>
      </c>
      <c r="C20" s="11" t="s">
        <v>386</v>
      </c>
      <c r="D20" s="85" t="s">
        <v>704</v>
      </c>
      <c r="E20" s="93">
        <v>119401.11</v>
      </c>
    </row>
    <row r="21" spans="2:5">
      <c r="B21" s="22">
        <v>2016</v>
      </c>
      <c r="C21" s="11" t="s">
        <v>387</v>
      </c>
      <c r="D21" s="85" t="s">
        <v>705</v>
      </c>
      <c r="E21" s="93">
        <v>9950.09</v>
      </c>
    </row>
    <row r="22" spans="2:5">
      <c r="B22" s="22">
        <v>2016</v>
      </c>
      <c r="C22" s="11" t="s">
        <v>388</v>
      </c>
      <c r="D22" s="85" t="s">
        <v>706</v>
      </c>
      <c r="E22" s="93">
        <v>8299.0499999999993</v>
      </c>
    </row>
    <row r="23" spans="2:5">
      <c r="B23" s="22">
        <v>2016</v>
      </c>
      <c r="C23" s="11" t="s">
        <v>389</v>
      </c>
      <c r="D23" s="85" t="s">
        <v>707</v>
      </c>
      <c r="E23" s="93">
        <v>4975.05</v>
      </c>
    </row>
    <row r="24" spans="2:5">
      <c r="B24" s="22">
        <v>2016</v>
      </c>
      <c r="C24" s="11" t="s">
        <v>390</v>
      </c>
      <c r="D24" s="85" t="s">
        <v>708</v>
      </c>
      <c r="E24" s="93">
        <v>9946.11</v>
      </c>
    </row>
    <row r="25" spans="2:5">
      <c r="B25" s="22">
        <v>2016</v>
      </c>
      <c r="C25" s="11" t="s">
        <v>391</v>
      </c>
      <c r="D25" s="85" t="s">
        <v>711</v>
      </c>
      <c r="E25" s="93">
        <v>1030</v>
      </c>
    </row>
    <row r="26" spans="2:5">
      <c r="B26" s="22">
        <v>2016</v>
      </c>
      <c r="C26" s="11" t="s">
        <v>394</v>
      </c>
      <c r="D26" s="85" t="s">
        <v>709</v>
      </c>
      <c r="E26" s="93">
        <v>12467.92</v>
      </c>
    </row>
    <row r="27" spans="2:5">
      <c r="B27" s="22">
        <v>2016</v>
      </c>
      <c r="C27" s="11" t="s">
        <v>422</v>
      </c>
      <c r="D27" s="85" t="s">
        <v>710</v>
      </c>
      <c r="E27" s="93">
        <v>15693.77</v>
      </c>
    </row>
    <row r="28" spans="2:5">
      <c r="B28" s="22">
        <v>2017</v>
      </c>
      <c r="C28" s="11" t="s">
        <v>391</v>
      </c>
      <c r="D28" s="85" t="s">
        <v>711</v>
      </c>
      <c r="E28" s="93">
        <v>3466.11</v>
      </c>
    </row>
    <row r="29" spans="2:5" s="143" customFormat="1">
      <c r="B29" s="141" t="s">
        <v>681</v>
      </c>
      <c r="C29" s="141"/>
      <c r="D29" s="141"/>
      <c r="E29" s="142">
        <f>SUM(E5:E28)</f>
        <v>269374.48</v>
      </c>
    </row>
  </sheetData>
  <mergeCells count="1">
    <mergeCell ref="B29:D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C371-DFD9-4192-AE20-ABCEBF40A541}">
  <dimension ref="A4:D76"/>
  <sheetViews>
    <sheetView topLeftCell="A58" workbookViewId="0">
      <selection activeCell="D76" sqref="D76"/>
    </sheetView>
  </sheetViews>
  <sheetFormatPr baseColWidth="10" defaultRowHeight="13.8"/>
  <cols>
    <col min="1" max="1" width="9.21875" style="16" bestFit="1" customWidth="1"/>
    <col min="2" max="2" width="15" style="1" bestFit="1" customWidth="1"/>
    <col min="3" max="3" width="44.88671875" style="1" bestFit="1" customWidth="1"/>
    <col min="4" max="4" width="12" style="129" bestFit="1" customWidth="1"/>
    <col min="5" max="16384" width="11.5546875" style="1"/>
  </cols>
  <sheetData>
    <row r="4" spans="1:4" s="137" customFormat="1">
      <c r="A4" s="138" t="s">
        <v>678</v>
      </c>
      <c r="B4" s="138" t="s">
        <v>682</v>
      </c>
      <c r="C4" s="138" t="s">
        <v>158</v>
      </c>
      <c r="D4" s="139" t="s">
        <v>679</v>
      </c>
    </row>
    <row r="5" spans="1:4">
      <c r="A5" s="22">
        <v>2014</v>
      </c>
      <c r="B5" s="11" t="s">
        <v>396</v>
      </c>
      <c r="C5" s="85" t="s">
        <v>684</v>
      </c>
      <c r="D5" s="93">
        <v>4</v>
      </c>
    </row>
    <row r="6" spans="1:4">
      <c r="A6" s="22">
        <v>2014</v>
      </c>
      <c r="B6" s="11" t="s">
        <v>397</v>
      </c>
      <c r="C6" s="85" t="s">
        <v>685</v>
      </c>
      <c r="D6" s="93">
        <v>541.4</v>
      </c>
    </row>
    <row r="7" spans="1:4">
      <c r="A7" s="22">
        <v>2014</v>
      </c>
      <c r="B7" s="11" t="s">
        <v>398</v>
      </c>
      <c r="C7" s="85" t="s">
        <v>686</v>
      </c>
      <c r="D7" s="93">
        <v>2265.41</v>
      </c>
    </row>
    <row r="8" spans="1:4">
      <c r="A8" s="22">
        <v>2014</v>
      </c>
      <c r="B8" s="11" t="s">
        <v>400</v>
      </c>
      <c r="C8" s="85" t="s">
        <v>687</v>
      </c>
      <c r="D8" s="93">
        <v>888.17</v>
      </c>
    </row>
    <row r="9" spans="1:4">
      <c r="A9" s="22">
        <v>2014</v>
      </c>
      <c r="B9" s="11" t="s">
        <v>401</v>
      </c>
      <c r="C9" s="85" t="s">
        <v>688</v>
      </c>
      <c r="D9" s="93">
        <v>220</v>
      </c>
    </row>
    <row r="10" spans="1:4">
      <c r="A10" s="22">
        <v>2014</v>
      </c>
      <c r="B10" s="11" t="s">
        <v>404</v>
      </c>
      <c r="C10" s="85" t="s">
        <v>689</v>
      </c>
      <c r="D10" s="93">
        <v>83.91</v>
      </c>
    </row>
    <row r="11" spans="1:4">
      <c r="A11" s="22">
        <v>2014</v>
      </c>
      <c r="B11" s="11" t="s">
        <v>409</v>
      </c>
      <c r="C11" s="85" t="s">
        <v>690</v>
      </c>
      <c r="D11" s="93">
        <v>1700.6632999999999</v>
      </c>
    </row>
    <row r="12" spans="1:4">
      <c r="A12" s="22">
        <v>2014</v>
      </c>
      <c r="B12" s="11" t="s">
        <v>418</v>
      </c>
      <c r="C12" s="85" t="s">
        <v>490</v>
      </c>
      <c r="D12" s="93">
        <v>98.21</v>
      </c>
    </row>
    <row r="13" spans="1:4">
      <c r="A13" s="22">
        <v>2014</v>
      </c>
      <c r="B13" s="11" t="s">
        <v>420</v>
      </c>
      <c r="C13" s="85" t="s">
        <v>492</v>
      </c>
      <c r="D13" s="93">
        <v>2973.36</v>
      </c>
    </row>
    <row r="14" spans="1:4">
      <c r="A14" s="22">
        <v>2014</v>
      </c>
      <c r="B14" s="11" t="s">
        <v>421</v>
      </c>
      <c r="C14" s="85" t="s">
        <v>691</v>
      </c>
      <c r="D14" s="93">
        <v>1129.57</v>
      </c>
    </row>
    <row r="15" spans="1:4">
      <c r="A15" s="22">
        <v>2014</v>
      </c>
      <c r="B15" s="11" t="s">
        <v>429</v>
      </c>
      <c r="C15" s="85" t="s">
        <v>692</v>
      </c>
      <c r="D15" s="93">
        <v>1358.84</v>
      </c>
    </row>
    <row r="16" spans="1:4">
      <c r="A16" s="22">
        <v>2014</v>
      </c>
      <c r="B16" s="11" t="s">
        <v>423</v>
      </c>
      <c r="C16" s="85" t="s">
        <v>693</v>
      </c>
      <c r="D16" s="93">
        <v>3929.0699999999993</v>
      </c>
    </row>
    <row r="17" spans="1:4">
      <c r="A17" s="22">
        <v>2015</v>
      </c>
      <c r="B17" s="11" t="s">
        <v>396</v>
      </c>
      <c r="C17" s="85" t="s">
        <v>684</v>
      </c>
      <c r="D17" s="93">
        <v>2625</v>
      </c>
    </row>
    <row r="18" spans="1:4">
      <c r="A18" s="22">
        <v>2015</v>
      </c>
      <c r="B18" s="11" t="s">
        <v>397</v>
      </c>
      <c r="C18" s="85" t="s">
        <v>685</v>
      </c>
      <c r="D18" s="93">
        <v>3788.11</v>
      </c>
    </row>
    <row r="19" spans="1:4">
      <c r="A19" s="22">
        <v>2015</v>
      </c>
      <c r="B19" s="11" t="s">
        <v>398</v>
      </c>
      <c r="C19" s="85" t="s">
        <v>686</v>
      </c>
      <c r="D19" s="93">
        <v>3053.4</v>
      </c>
    </row>
    <row r="20" spans="1:4">
      <c r="A20" s="22">
        <v>2015</v>
      </c>
      <c r="B20" s="11" t="s">
        <v>399</v>
      </c>
      <c r="C20" s="85" t="s">
        <v>694</v>
      </c>
      <c r="D20" s="93">
        <v>40.17</v>
      </c>
    </row>
    <row r="21" spans="1:4">
      <c r="A21" s="22">
        <v>2015</v>
      </c>
      <c r="B21" s="11" t="s">
        <v>400</v>
      </c>
      <c r="C21" s="85" t="s">
        <v>687</v>
      </c>
      <c r="D21" s="93">
        <v>2822.59</v>
      </c>
    </row>
    <row r="22" spans="1:4">
      <c r="A22" s="22">
        <v>2015</v>
      </c>
      <c r="B22" s="11" t="s">
        <v>402</v>
      </c>
      <c r="C22" s="85" t="s">
        <v>695</v>
      </c>
      <c r="D22" s="93">
        <v>60.59</v>
      </c>
    </row>
    <row r="23" spans="1:4">
      <c r="A23" s="22">
        <v>2015</v>
      </c>
      <c r="B23" s="11" t="s">
        <v>403</v>
      </c>
      <c r="C23" s="85" t="s">
        <v>696</v>
      </c>
      <c r="D23" s="93">
        <v>601.27</v>
      </c>
    </row>
    <row r="24" spans="1:4">
      <c r="A24" s="22">
        <v>2015</v>
      </c>
      <c r="B24" s="11" t="s">
        <v>404</v>
      </c>
      <c r="C24" s="85" t="s">
        <v>689</v>
      </c>
      <c r="D24" s="93">
        <v>153.25</v>
      </c>
    </row>
    <row r="25" spans="1:4">
      <c r="A25" s="22">
        <v>2015</v>
      </c>
      <c r="B25" s="11" t="s">
        <v>406</v>
      </c>
      <c r="C25" s="85" t="s">
        <v>697</v>
      </c>
      <c r="D25" s="93">
        <v>64.72</v>
      </c>
    </row>
    <row r="26" spans="1:4">
      <c r="A26" s="22">
        <v>2015</v>
      </c>
      <c r="B26" s="11" t="s">
        <v>407</v>
      </c>
      <c r="C26" s="85" t="s">
        <v>698</v>
      </c>
      <c r="D26" s="93">
        <v>519.64</v>
      </c>
    </row>
    <row r="27" spans="1:4">
      <c r="A27" s="22">
        <v>2015</v>
      </c>
      <c r="B27" s="11" t="s">
        <v>409</v>
      </c>
      <c r="C27" s="85" t="s">
        <v>690</v>
      </c>
      <c r="D27" s="93">
        <v>1156.02</v>
      </c>
    </row>
    <row r="28" spans="1:4">
      <c r="A28" s="22">
        <v>2015</v>
      </c>
      <c r="B28" s="11" t="s">
        <v>418</v>
      </c>
      <c r="C28" s="85" t="s">
        <v>490</v>
      </c>
      <c r="D28" s="93">
        <v>2129.0300000000002</v>
      </c>
    </row>
    <row r="29" spans="1:4">
      <c r="A29" s="22">
        <v>2015</v>
      </c>
      <c r="B29" s="11" t="s">
        <v>420</v>
      </c>
      <c r="C29" s="85" t="s">
        <v>492</v>
      </c>
      <c r="D29" s="93">
        <v>2541.14</v>
      </c>
    </row>
    <row r="30" spans="1:4">
      <c r="A30" s="22">
        <v>2015</v>
      </c>
      <c r="B30" s="11" t="s">
        <v>421</v>
      </c>
      <c r="C30" s="85" t="s">
        <v>691</v>
      </c>
      <c r="D30" s="93">
        <v>57.14</v>
      </c>
    </row>
    <row r="31" spans="1:4">
      <c r="A31" s="22">
        <v>2015</v>
      </c>
      <c r="B31" s="11" t="s">
        <v>423</v>
      </c>
      <c r="C31" s="85" t="s">
        <v>693</v>
      </c>
      <c r="D31" s="93">
        <v>3492.1299999999992</v>
      </c>
    </row>
    <row r="32" spans="1:4">
      <c r="A32" s="22">
        <v>2015</v>
      </c>
      <c r="B32" s="11" t="s">
        <v>429</v>
      </c>
      <c r="C32" s="85" t="s">
        <v>692</v>
      </c>
      <c r="D32" s="93">
        <v>8098.75</v>
      </c>
    </row>
    <row r="33" spans="1:4">
      <c r="A33" s="22">
        <v>2016</v>
      </c>
      <c r="B33" s="11" t="s">
        <v>376</v>
      </c>
      <c r="C33" s="85" t="s">
        <v>448</v>
      </c>
      <c r="D33" s="93">
        <v>421.05</v>
      </c>
    </row>
    <row r="34" spans="1:4">
      <c r="A34" s="22">
        <v>2016</v>
      </c>
      <c r="B34" s="11" t="s">
        <v>384</v>
      </c>
      <c r="C34" s="85" t="s">
        <v>699</v>
      </c>
      <c r="D34" s="93">
        <v>1003</v>
      </c>
    </row>
    <row r="35" spans="1:4">
      <c r="A35" s="22">
        <v>2016</v>
      </c>
      <c r="B35" s="11" t="s">
        <v>392</v>
      </c>
      <c r="C35" s="85" t="s">
        <v>700</v>
      </c>
      <c r="D35" s="93">
        <v>49.1</v>
      </c>
    </row>
    <row r="36" spans="1:4">
      <c r="A36" s="22">
        <v>2016</v>
      </c>
      <c r="B36" s="11" t="s">
        <v>395</v>
      </c>
      <c r="C36" s="85" t="s">
        <v>467</v>
      </c>
      <c r="D36" s="93">
        <v>70.180000000000007</v>
      </c>
    </row>
    <row r="37" spans="1:4">
      <c r="A37" s="22">
        <v>2016</v>
      </c>
      <c r="B37" s="11" t="s">
        <v>396</v>
      </c>
      <c r="C37" s="85" t="s">
        <v>684</v>
      </c>
      <c r="D37" s="93">
        <v>6821.57</v>
      </c>
    </row>
    <row r="38" spans="1:4">
      <c r="A38" s="22">
        <v>2016</v>
      </c>
      <c r="B38" s="11" t="s">
        <v>397</v>
      </c>
      <c r="C38" s="85" t="s">
        <v>685</v>
      </c>
      <c r="D38" s="93">
        <v>1882.62</v>
      </c>
    </row>
    <row r="39" spans="1:4">
      <c r="A39" s="22">
        <v>2016</v>
      </c>
      <c r="B39" s="11" t="s">
        <v>398</v>
      </c>
      <c r="C39" s="85" t="s">
        <v>686</v>
      </c>
      <c r="D39" s="93">
        <v>4256.71</v>
      </c>
    </row>
    <row r="40" spans="1:4">
      <c r="A40" s="22">
        <v>2016</v>
      </c>
      <c r="B40" s="11" t="s">
        <v>399</v>
      </c>
      <c r="C40" s="85" t="s">
        <v>694</v>
      </c>
      <c r="D40" s="93">
        <v>965.18</v>
      </c>
    </row>
    <row r="41" spans="1:4">
      <c r="A41" s="22">
        <v>2016</v>
      </c>
      <c r="B41" s="11" t="s">
        <v>400</v>
      </c>
      <c r="C41" s="85" t="s">
        <v>687</v>
      </c>
      <c r="D41" s="93">
        <v>4977.05</v>
      </c>
    </row>
    <row r="42" spans="1:4">
      <c r="A42" s="22">
        <v>2016</v>
      </c>
      <c r="B42" s="11" t="s">
        <v>401</v>
      </c>
      <c r="C42" s="85" t="s">
        <v>688</v>
      </c>
      <c r="D42" s="93">
        <v>120</v>
      </c>
    </row>
    <row r="43" spans="1:4">
      <c r="A43" s="22">
        <v>2016</v>
      </c>
      <c r="B43" s="11" t="s">
        <v>402</v>
      </c>
      <c r="C43" s="85" t="s">
        <v>695</v>
      </c>
      <c r="D43" s="93">
        <v>64.61</v>
      </c>
    </row>
    <row r="44" spans="1:4">
      <c r="A44" s="22">
        <v>2016</v>
      </c>
      <c r="B44" s="11" t="s">
        <v>403</v>
      </c>
      <c r="C44" s="85" t="s">
        <v>696</v>
      </c>
      <c r="D44" s="93">
        <v>610.13</v>
      </c>
    </row>
    <row r="45" spans="1:4">
      <c r="A45" s="22">
        <v>2016</v>
      </c>
      <c r="B45" s="11" t="s">
        <v>404</v>
      </c>
      <c r="C45" s="85" t="s">
        <v>689</v>
      </c>
      <c r="D45" s="93">
        <v>895.94</v>
      </c>
    </row>
    <row r="46" spans="1:4">
      <c r="A46" s="22">
        <v>2016</v>
      </c>
      <c r="B46" s="11" t="s">
        <v>406</v>
      </c>
      <c r="C46" s="85" t="s">
        <v>697</v>
      </c>
      <c r="D46" s="93">
        <v>97.43</v>
      </c>
    </row>
    <row r="47" spans="1:4">
      <c r="A47" s="22">
        <v>2016</v>
      </c>
      <c r="B47" s="11" t="s">
        <v>407</v>
      </c>
      <c r="C47" s="85" t="s">
        <v>698</v>
      </c>
      <c r="D47" s="93">
        <v>4026.23</v>
      </c>
    </row>
    <row r="48" spans="1:4">
      <c r="A48" s="22">
        <v>2016</v>
      </c>
      <c r="B48" s="11" t="s">
        <v>408</v>
      </c>
      <c r="C48" s="85" t="s">
        <v>701</v>
      </c>
      <c r="D48" s="93">
        <v>557.80999999999995</v>
      </c>
    </row>
    <row r="49" spans="1:4">
      <c r="A49" s="22">
        <v>2016</v>
      </c>
      <c r="B49" s="11" t="s">
        <v>409</v>
      </c>
      <c r="C49" s="85" t="s">
        <v>690</v>
      </c>
      <c r="D49" s="93">
        <v>2305.94</v>
      </c>
    </row>
    <row r="50" spans="1:4">
      <c r="A50" s="22">
        <v>2016</v>
      </c>
      <c r="B50" s="11" t="s">
        <v>414</v>
      </c>
      <c r="C50" s="85" t="s">
        <v>486</v>
      </c>
      <c r="D50" s="93">
        <v>114.78</v>
      </c>
    </row>
    <row r="51" spans="1:4">
      <c r="A51" s="22">
        <v>2016</v>
      </c>
      <c r="B51" s="11" t="s">
        <v>416</v>
      </c>
      <c r="C51" s="85" t="s">
        <v>702</v>
      </c>
      <c r="D51" s="93">
        <v>1287.1099999999999</v>
      </c>
    </row>
    <row r="52" spans="1:4">
      <c r="A52" s="22">
        <v>2016</v>
      </c>
      <c r="B52" s="11" t="s">
        <v>417</v>
      </c>
      <c r="C52" s="85" t="s">
        <v>489</v>
      </c>
      <c r="D52" s="93">
        <v>16.96</v>
      </c>
    </row>
    <row r="53" spans="1:4">
      <c r="A53" s="22">
        <v>2016</v>
      </c>
      <c r="B53" s="11" t="s">
        <v>418</v>
      </c>
      <c r="C53" s="85" t="s">
        <v>490</v>
      </c>
      <c r="D53" s="93">
        <v>1940.88</v>
      </c>
    </row>
    <row r="54" spans="1:4">
      <c r="A54" s="22">
        <v>2016</v>
      </c>
      <c r="B54" s="11" t="s">
        <v>419</v>
      </c>
      <c r="C54" s="85" t="s">
        <v>703</v>
      </c>
      <c r="D54" s="93">
        <v>230.74</v>
      </c>
    </row>
    <row r="55" spans="1:4">
      <c r="A55" s="22">
        <v>2016</v>
      </c>
      <c r="B55" s="11" t="s">
        <v>420</v>
      </c>
      <c r="C55" s="85" t="s">
        <v>492</v>
      </c>
      <c r="D55" s="93">
        <v>4648.2299999999996</v>
      </c>
    </row>
    <row r="56" spans="1:4">
      <c r="A56" s="22">
        <v>2016</v>
      </c>
      <c r="B56" s="11" t="s">
        <v>421</v>
      </c>
      <c r="C56" s="85" t="s">
        <v>691</v>
      </c>
      <c r="D56" s="93">
        <v>485.33</v>
      </c>
    </row>
    <row r="57" spans="1:4">
      <c r="A57" s="22">
        <v>2016</v>
      </c>
      <c r="B57" s="11" t="s">
        <v>429</v>
      </c>
      <c r="C57" s="85" t="s">
        <v>692</v>
      </c>
      <c r="D57" s="93">
        <v>25840.41</v>
      </c>
    </row>
    <row r="58" spans="1:4">
      <c r="A58" s="22">
        <v>2016</v>
      </c>
      <c r="B58" s="11" t="s">
        <v>423</v>
      </c>
      <c r="C58" s="85" t="s">
        <v>693</v>
      </c>
      <c r="D58" s="93">
        <v>3471.9499999999994</v>
      </c>
    </row>
    <row r="59" spans="1:4">
      <c r="A59" s="22">
        <v>2017</v>
      </c>
      <c r="B59" s="11" t="s">
        <v>376</v>
      </c>
      <c r="C59" s="85" t="s">
        <v>448</v>
      </c>
      <c r="D59" s="93">
        <v>150.69</v>
      </c>
    </row>
    <row r="60" spans="1:4">
      <c r="A60" s="22">
        <v>2017</v>
      </c>
      <c r="B60" s="11" t="s">
        <v>384</v>
      </c>
      <c r="C60" s="85" t="s">
        <v>699</v>
      </c>
      <c r="D60" s="93">
        <v>134</v>
      </c>
    </row>
    <row r="61" spans="1:4">
      <c r="A61" s="22">
        <v>2017</v>
      </c>
      <c r="B61" s="11" t="s">
        <v>396</v>
      </c>
      <c r="C61" s="85" t="s">
        <v>684</v>
      </c>
      <c r="D61" s="93">
        <v>4200</v>
      </c>
    </row>
    <row r="62" spans="1:4">
      <c r="A62" s="22">
        <v>2017</v>
      </c>
      <c r="B62" s="11" t="s">
        <v>397</v>
      </c>
      <c r="C62" s="85" t="s">
        <v>685</v>
      </c>
      <c r="D62" s="93">
        <v>3401.87</v>
      </c>
    </row>
    <row r="63" spans="1:4">
      <c r="A63" s="22">
        <v>2017</v>
      </c>
      <c r="B63" s="11" t="s">
        <v>398</v>
      </c>
      <c r="C63" s="85" t="s">
        <v>686</v>
      </c>
      <c r="D63" s="93">
        <v>3004.73</v>
      </c>
    </row>
    <row r="64" spans="1:4">
      <c r="A64" s="22">
        <v>2017</v>
      </c>
      <c r="B64" s="11" t="s">
        <v>399</v>
      </c>
      <c r="C64" s="85" t="s">
        <v>694</v>
      </c>
      <c r="D64" s="93">
        <v>2135.17</v>
      </c>
    </row>
    <row r="65" spans="1:4">
      <c r="A65" s="22">
        <v>2017</v>
      </c>
      <c r="B65" s="11" t="s">
        <v>400</v>
      </c>
      <c r="C65" s="85" t="s">
        <v>687</v>
      </c>
      <c r="D65" s="93">
        <v>5675.8442999999997</v>
      </c>
    </row>
    <row r="66" spans="1:4">
      <c r="A66" s="22">
        <v>2017</v>
      </c>
      <c r="B66" s="11" t="s">
        <v>401</v>
      </c>
      <c r="C66" s="85" t="s">
        <v>688</v>
      </c>
      <c r="D66" s="93">
        <v>120</v>
      </c>
    </row>
    <row r="67" spans="1:4">
      <c r="A67" s="22">
        <v>2017</v>
      </c>
      <c r="B67" s="11" t="s">
        <v>404</v>
      </c>
      <c r="C67" s="85" t="s">
        <v>689</v>
      </c>
      <c r="D67" s="93">
        <v>2331.66</v>
      </c>
    </row>
    <row r="68" spans="1:4">
      <c r="A68" s="22">
        <v>2017</v>
      </c>
      <c r="B68" s="11" t="s">
        <v>406</v>
      </c>
      <c r="C68" s="85" t="s">
        <v>697</v>
      </c>
      <c r="D68" s="93">
        <v>1093.83</v>
      </c>
    </row>
    <row r="69" spans="1:4">
      <c r="A69" s="22">
        <v>2017</v>
      </c>
      <c r="B69" s="11" t="s">
        <v>407</v>
      </c>
      <c r="C69" s="85" t="s">
        <v>698</v>
      </c>
      <c r="D69" s="93">
        <v>175</v>
      </c>
    </row>
    <row r="70" spans="1:4">
      <c r="A70" s="22">
        <v>2017</v>
      </c>
      <c r="B70" s="11" t="s">
        <v>409</v>
      </c>
      <c r="C70" s="85" t="s">
        <v>690</v>
      </c>
      <c r="D70" s="93">
        <v>2776.31</v>
      </c>
    </row>
    <row r="71" spans="1:4">
      <c r="A71" s="22">
        <v>2017</v>
      </c>
      <c r="B71" s="11" t="s">
        <v>416</v>
      </c>
      <c r="C71" s="85" t="s">
        <v>702</v>
      </c>
      <c r="D71" s="93">
        <v>2016.29</v>
      </c>
    </row>
    <row r="72" spans="1:4">
      <c r="A72" s="22">
        <v>2017</v>
      </c>
      <c r="B72" s="11" t="s">
        <v>417</v>
      </c>
      <c r="C72" s="85" t="s">
        <v>489</v>
      </c>
      <c r="D72" s="93">
        <v>107.76</v>
      </c>
    </row>
    <row r="73" spans="1:4">
      <c r="A73" s="22">
        <v>2017</v>
      </c>
      <c r="B73" s="11" t="s">
        <v>418</v>
      </c>
      <c r="C73" s="85" t="s">
        <v>490</v>
      </c>
      <c r="D73" s="93">
        <v>978.22</v>
      </c>
    </row>
    <row r="74" spans="1:4">
      <c r="A74" s="22">
        <v>2017</v>
      </c>
      <c r="B74" s="11" t="s">
        <v>419</v>
      </c>
      <c r="C74" s="85" t="s">
        <v>703</v>
      </c>
      <c r="D74" s="93">
        <v>205.36</v>
      </c>
    </row>
    <row r="75" spans="1:4">
      <c r="A75" s="22">
        <v>2017</v>
      </c>
      <c r="B75" s="11" t="s">
        <v>429</v>
      </c>
      <c r="C75" s="85" t="s">
        <v>692</v>
      </c>
      <c r="D75" s="93">
        <v>25197.360000000001</v>
      </c>
    </row>
    <row r="76" spans="1:4">
      <c r="A76" s="140" t="s">
        <v>683</v>
      </c>
      <c r="B76" s="140"/>
      <c r="C76" s="140"/>
      <c r="D76" s="93">
        <f>SUM(D5:D75)</f>
        <v>167260.58760000003</v>
      </c>
    </row>
  </sheetData>
  <mergeCells count="1">
    <mergeCell ref="A76:C7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49AE-01BD-4A1E-BEE7-EDDE1FA8E344}">
  <dimension ref="C5:I36"/>
  <sheetViews>
    <sheetView topLeftCell="A10" workbookViewId="0">
      <selection activeCell="G5" sqref="G5:I36"/>
    </sheetView>
  </sheetViews>
  <sheetFormatPr baseColWidth="10" defaultRowHeight="13.8"/>
  <cols>
    <col min="1" max="2" width="11.5546875" style="1"/>
    <col min="3" max="3" width="14.33203125" style="1" bestFit="1" customWidth="1"/>
    <col min="4" max="4" width="15.6640625" style="129" bestFit="1" customWidth="1"/>
    <col min="5" max="7" width="11.5546875" style="1"/>
    <col min="8" max="8" width="11.5546875" style="145"/>
    <col min="9" max="9" width="13.5546875" style="129" bestFit="1" customWidth="1"/>
    <col min="10" max="16384" width="11.5546875" style="1"/>
  </cols>
  <sheetData>
    <row r="5" spans="3:9" ht="82.8">
      <c r="G5" s="88" t="s">
        <v>731</v>
      </c>
      <c r="H5" s="146" t="s">
        <v>732</v>
      </c>
      <c r="I5" s="147" t="s">
        <v>733</v>
      </c>
    </row>
    <row r="6" spans="3:9" s="137" customFormat="1">
      <c r="C6" s="138" t="s">
        <v>725</v>
      </c>
      <c r="D6" s="139" t="s">
        <v>679</v>
      </c>
      <c r="G6" s="85" t="s">
        <v>250</v>
      </c>
      <c r="H6" s="144">
        <v>3.5227268251427177E-2</v>
      </c>
      <c r="I6" s="93">
        <f>+$D$11*H6</f>
        <v>44051.097150417962</v>
      </c>
    </row>
    <row r="7" spans="3:9">
      <c r="C7" s="11" t="s">
        <v>726</v>
      </c>
      <c r="D7" s="93">
        <v>345149.03</v>
      </c>
      <c r="G7" s="85" t="s">
        <v>251</v>
      </c>
      <c r="H7" s="144">
        <v>3.3549779287073506E-2</v>
      </c>
      <c r="I7" s="93">
        <f t="shared" ref="I7:I36" si="0">+$D$11*H7</f>
        <v>41953.425857540919</v>
      </c>
    </row>
    <row r="8" spans="3:9">
      <c r="C8" s="11" t="s">
        <v>727</v>
      </c>
      <c r="D8" s="93">
        <v>468698.81910000002</v>
      </c>
      <c r="G8" s="85" t="s">
        <v>252</v>
      </c>
      <c r="H8" s="144">
        <v>2.7967096013704472E-2</v>
      </c>
      <c r="I8" s="93">
        <f t="shared" si="0"/>
        <v>34972.375794846106</v>
      </c>
    </row>
    <row r="9" spans="3:9">
      <c r="C9" s="11" t="s">
        <v>728</v>
      </c>
      <c r="D9" s="93">
        <v>269374.48</v>
      </c>
      <c r="G9" s="85" t="s">
        <v>253</v>
      </c>
      <c r="H9" s="144">
        <v>2.358064354072776E-2</v>
      </c>
      <c r="I9" s="93">
        <f t="shared" si="0"/>
        <v>29487.191912472263</v>
      </c>
    </row>
    <row r="10" spans="3:9">
      <c r="C10" s="11" t="s">
        <v>729</v>
      </c>
      <c r="D10" s="93">
        <v>167260.58760000003</v>
      </c>
      <c r="G10" s="85" t="s">
        <v>735</v>
      </c>
      <c r="H10" s="144">
        <v>2.7967096013704472E-2</v>
      </c>
      <c r="I10" s="93">
        <f t="shared" si="0"/>
        <v>34972.375794846106</v>
      </c>
    </row>
    <row r="11" spans="3:9">
      <c r="C11" s="90" t="s">
        <v>730</v>
      </c>
      <c r="D11" s="142">
        <f>SUM(D7:D10)</f>
        <v>1250482.9166999999</v>
      </c>
      <c r="G11" s="85" t="s">
        <v>254</v>
      </c>
      <c r="H11" s="144">
        <v>3.6904757215780855E-2</v>
      </c>
      <c r="I11" s="93">
        <f t="shared" si="0"/>
        <v>46148.768443295012</v>
      </c>
    </row>
    <row r="12" spans="3:9">
      <c r="G12" s="85" t="s">
        <v>736</v>
      </c>
      <c r="H12" s="144">
        <v>4.0259735144488204E-2</v>
      </c>
      <c r="I12" s="93">
        <f t="shared" si="0"/>
        <v>50344.111029049105</v>
      </c>
    </row>
    <row r="13" spans="3:9">
      <c r="G13" s="85" t="s">
        <v>255</v>
      </c>
      <c r="H13" s="144">
        <v>2.7967096013704472E-2</v>
      </c>
      <c r="I13" s="93">
        <f t="shared" si="0"/>
        <v>34972.375794846106</v>
      </c>
    </row>
    <row r="14" spans="3:9">
      <c r="G14" s="85" t="s">
        <v>256</v>
      </c>
      <c r="H14" s="144">
        <v>3.6904757215780855E-2</v>
      </c>
      <c r="I14" s="93">
        <f t="shared" si="0"/>
        <v>46148.768443295012</v>
      </c>
    </row>
    <row r="15" spans="3:9">
      <c r="G15" s="85" t="s">
        <v>257</v>
      </c>
      <c r="H15" s="144">
        <v>2.8128134954282423E-2</v>
      </c>
      <c r="I15" s="93">
        <f t="shared" si="0"/>
        <v>35173.752238962305</v>
      </c>
    </row>
    <row r="16" spans="3:9">
      <c r="G16" s="85" t="s">
        <v>202</v>
      </c>
      <c r="H16" s="144">
        <v>2.6839823429658804E-2</v>
      </c>
      <c r="I16" s="93">
        <f t="shared" si="0"/>
        <v>33562.740686032739</v>
      </c>
    </row>
    <row r="17" spans="7:9">
      <c r="G17" s="85" t="s">
        <v>203</v>
      </c>
      <c r="H17" s="144">
        <v>3.4891770458556445E-2</v>
      </c>
      <c r="I17" s="93">
        <f t="shared" si="0"/>
        <v>43631.562891842557</v>
      </c>
    </row>
    <row r="18" spans="7:9">
      <c r="G18" s="85" t="s">
        <v>204</v>
      </c>
      <c r="H18" s="144">
        <v>2.8664931422875604E-2</v>
      </c>
      <c r="I18" s="93">
        <f t="shared" si="0"/>
        <v>35845.007052682966</v>
      </c>
    </row>
    <row r="19" spans="7:9">
      <c r="G19" s="85" t="s">
        <v>737</v>
      </c>
      <c r="H19" s="144">
        <v>4.0259735144488204E-2</v>
      </c>
      <c r="I19" s="93">
        <f t="shared" si="0"/>
        <v>50344.111029049105</v>
      </c>
    </row>
    <row r="20" spans="7:9">
      <c r="G20" s="85" t="s">
        <v>205</v>
      </c>
      <c r="H20" s="144">
        <v>3.4891770458556445E-2</v>
      </c>
      <c r="I20" s="93">
        <f t="shared" si="0"/>
        <v>43631.562891842557</v>
      </c>
    </row>
    <row r="21" spans="7:9">
      <c r="G21" s="85" t="s">
        <v>206</v>
      </c>
      <c r="H21" s="144">
        <v>3.4891770458556445E-2</v>
      </c>
      <c r="I21" s="93">
        <f t="shared" si="0"/>
        <v>43631.562891842557</v>
      </c>
    </row>
    <row r="22" spans="7:9">
      <c r="G22" s="85" t="s">
        <v>738</v>
      </c>
      <c r="H22" s="144">
        <v>3.6904757215780855E-2</v>
      </c>
      <c r="I22" s="93">
        <f t="shared" si="0"/>
        <v>46148.768443295012</v>
      </c>
    </row>
    <row r="23" spans="7:9">
      <c r="G23" s="85" t="s">
        <v>207</v>
      </c>
      <c r="H23" s="144">
        <v>2.6839823429658804E-2</v>
      </c>
      <c r="I23" s="93">
        <f t="shared" si="0"/>
        <v>33562.740686032739</v>
      </c>
    </row>
    <row r="24" spans="7:9">
      <c r="G24" s="85" t="s">
        <v>739</v>
      </c>
      <c r="H24" s="144">
        <v>3.4891770458556438E-2</v>
      </c>
      <c r="I24" s="93">
        <f t="shared" si="0"/>
        <v>43631.56289184255</v>
      </c>
    </row>
    <row r="25" spans="7:9">
      <c r="G25" s="85" t="s">
        <v>740</v>
      </c>
      <c r="H25" s="144">
        <v>2.6839823429658804E-2</v>
      </c>
      <c r="I25" s="93">
        <f t="shared" si="0"/>
        <v>33562.740686032739</v>
      </c>
    </row>
    <row r="26" spans="7:9">
      <c r="G26" s="85" t="s">
        <v>208</v>
      </c>
      <c r="H26" s="144">
        <v>3.6904757215780855E-2</v>
      </c>
      <c r="I26" s="93">
        <f t="shared" si="0"/>
        <v>46148.768443295012</v>
      </c>
    </row>
    <row r="27" spans="7:9">
      <c r="G27" s="85" t="s">
        <v>209</v>
      </c>
      <c r="H27" s="144">
        <v>3.1536792529849096E-2</v>
      </c>
      <c r="I27" s="93">
        <f t="shared" si="0"/>
        <v>39436.220306088471</v>
      </c>
    </row>
    <row r="28" spans="7:9">
      <c r="G28" s="85" t="s">
        <v>741</v>
      </c>
      <c r="H28" s="144">
        <v>4.3614713073195553E-2</v>
      </c>
      <c r="I28" s="93">
        <f t="shared" si="0"/>
        <v>54539.453614803191</v>
      </c>
    </row>
    <row r="29" spans="7:9">
      <c r="G29" s="85" t="s">
        <v>210</v>
      </c>
      <c r="H29" s="144">
        <v>3.4891770458556445E-2</v>
      </c>
      <c r="I29" s="93">
        <f t="shared" si="0"/>
        <v>43631.562891842557</v>
      </c>
    </row>
    <row r="30" spans="7:9">
      <c r="G30" s="85" t="s">
        <v>211</v>
      </c>
      <c r="H30" s="144">
        <v>3.4891770458556445E-2</v>
      </c>
      <c r="I30" s="93">
        <f t="shared" si="0"/>
        <v>43631.562891842557</v>
      </c>
    </row>
    <row r="31" spans="7:9">
      <c r="G31" s="85" t="s">
        <v>212</v>
      </c>
      <c r="H31" s="144">
        <v>3.6904757215780855E-2</v>
      </c>
      <c r="I31" s="93">
        <f t="shared" si="0"/>
        <v>46148.768443295012</v>
      </c>
    </row>
    <row r="32" spans="7:9">
      <c r="G32" s="85" t="s">
        <v>213</v>
      </c>
      <c r="H32" s="144">
        <v>3.019480135836615E-2</v>
      </c>
      <c r="I32" s="93">
        <f t="shared" si="0"/>
        <v>37758.083271786825</v>
      </c>
    </row>
    <row r="33" spans="7:9">
      <c r="G33" s="85" t="s">
        <v>214</v>
      </c>
      <c r="H33" s="144">
        <v>3.4891770458556445E-2</v>
      </c>
      <c r="I33" s="93">
        <f t="shared" si="0"/>
        <v>43631.562891842557</v>
      </c>
    </row>
    <row r="34" spans="7:9">
      <c r="G34" s="85" t="s">
        <v>215</v>
      </c>
      <c r="H34" s="144">
        <v>3.4891770458556445E-2</v>
      </c>
      <c r="I34" s="93">
        <f t="shared" si="0"/>
        <v>43631.562891842557</v>
      </c>
    </row>
    <row r="35" spans="7:9">
      <c r="G35" s="85" t="s">
        <v>742</v>
      </c>
      <c r="H35" s="144">
        <v>3.6904757215780855E-2</v>
      </c>
      <c r="I35" s="93">
        <f t="shared" si="0"/>
        <v>46148.768443295012</v>
      </c>
    </row>
    <row r="36" spans="7:9">
      <c r="G36" s="11" t="s">
        <v>734</v>
      </c>
      <c r="H36" s="144">
        <v>1.0000000000000002</v>
      </c>
      <c r="I36" s="93">
        <f t="shared" si="0"/>
        <v>1250482.9167000002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7BC-D384-4A31-AF87-5042EEFB3A72}">
  <dimension ref="A1:E19"/>
  <sheetViews>
    <sheetView workbookViewId="0">
      <selection activeCell="B3" sqref="B3"/>
    </sheetView>
  </sheetViews>
  <sheetFormatPr baseColWidth="10" defaultRowHeight="14.4"/>
  <cols>
    <col min="2" max="2" width="56.77734375" bestFit="1" customWidth="1"/>
    <col min="3" max="4" width="15.77734375" customWidth="1"/>
    <col min="5" max="5" width="12.77734375" bestFit="1" customWidth="1"/>
  </cols>
  <sheetData>
    <row r="1" spans="1:5" ht="55.2">
      <c r="A1" s="21" t="s">
        <v>293</v>
      </c>
      <c r="B1" s="21" t="s">
        <v>281</v>
      </c>
      <c r="C1" s="21" t="s">
        <v>294</v>
      </c>
      <c r="D1" s="21" t="s">
        <v>743</v>
      </c>
      <c r="E1" s="21" t="s">
        <v>295</v>
      </c>
    </row>
    <row r="2" spans="1:5">
      <c r="A2" s="22">
        <v>819</v>
      </c>
      <c r="B2" s="85" t="s">
        <v>744</v>
      </c>
      <c r="C2" s="93">
        <v>319392.83</v>
      </c>
      <c r="D2" s="93">
        <v>109551.74103300001</v>
      </c>
      <c r="E2" s="94">
        <f>+D2-C2</f>
        <v>-209841.08896700002</v>
      </c>
    </row>
    <row r="3" spans="1:5">
      <c r="A3" s="22">
        <v>711</v>
      </c>
      <c r="B3" s="85" t="s">
        <v>297</v>
      </c>
      <c r="C3" s="93">
        <v>1220</v>
      </c>
      <c r="D3" s="93">
        <v>1220</v>
      </c>
      <c r="E3" s="94">
        <f t="shared" ref="E3:E14" si="0">+D3-C3</f>
        <v>0</v>
      </c>
    </row>
    <row r="4" spans="1:5">
      <c r="A4" s="22">
        <v>713</v>
      </c>
      <c r="B4" s="85" t="s">
        <v>298</v>
      </c>
      <c r="C4" s="93">
        <v>14700</v>
      </c>
      <c r="D4" s="93">
        <v>14700</v>
      </c>
      <c r="E4" s="94">
        <f t="shared" si="0"/>
        <v>0</v>
      </c>
    </row>
    <row r="5" spans="1:5">
      <c r="A5" s="22">
        <v>759</v>
      </c>
      <c r="B5" s="85" t="s">
        <v>299</v>
      </c>
      <c r="C5" s="93">
        <v>33524.54</v>
      </c>
      <c r="D5" s="93">
        <v>33524.54</v>
      </c>
      <c r="E5" s="94">
        <f t="shared" si="0"/>
        <v>0</v>
      </c>
    </row>
    <row r="6" spans="1:5">
      <c r="A6" s="22">
        <v>769</v>
      </c>
      <c r="B6" s="85" t="s">
        <v>175</v>
      </c>
      <c r="C6" s="93">
        <f>SUM(C2:C5)</f>
        <v>368837.37</v>
      </c>
      <c r="D6" s="93">
        <f>SUM(D2:D5)</f>
        <v>158996.28103300001</v>
      </c>
      <c r="E6" s="94">
        <f t="shared" si="0"/>
        <v>-209841.08896699999</v>
      </c>
    </row>
    <row r="7" spans="1:5">
      <c r="A7" s="22">
        <v>772</v>
      </c>
      <c r="B7" s="85" t="s">
        <v>300</v>
      </c>
      <c r="C7" s="93">
        <v>11327.91</v>
      </c>
      <c r="D7" s="93">
        <v>11327.91</v>
      </c>
      <c r="E7" s="94">
        <f t="shared" si="0"/>
        <v>0</v>
      </c>
    </row>
    <row r="8" spans="1:5">
      <c r="A8" s="22">
        <v>773</v>
      </c>
      <c r="B8" s="85" t="s">
        <v>301</v>
      </c>
      <c r="C8" s="93">
        <v>2589.66</v>
      </c>
      <c r="D8" s="93">
        <v>2589.66</v>
      </c>
      <c r="E8" s="94">
        <f t="shared" si="0"/>
        <v>0</v>
      </c>
    </row>
    <row r="9" spans="1:5">
      <c r="A9" s="22">
        <v>774</v>
      </c>
      <c r="B9" s="85" t="s">
        <v>302</v>
      </c>
      <c r="C9" s="93">
        <v>179.46</v>
      </c>
      <c r="D9" s="93">
        <v>179.46</v>
      </c>
      <c r="E9" s="94">
        <f t="shared" si="0"/>
        <v>0</v>
      </c>
    </row>
    <row r="10" spans="1:5">
      <c r="A10" s="22">
        <v>775</v>
      </c>
      <c r="B10" s="85" t="s">
        <v>303</v>
      </c>
      <c r="C10" s="93">
        <v>220.2</v>
      </c>
      <c r="D10" s="93">
        <v>220.2</v>
      </c>
      <c r="E10" s="94">
        <f t="shared" si="0"/>
        <v>0</v>
      </c>
    </row>
    <row r="11" spans="1:5">
      <c r="A11" s="22">
        <v>777</v>
      </c>
      <c r="B11" s="85" t="s">
        <v>304</v>
      </c>
      <c r="C11" s="93">
        <v>15806</v>
      </c>
      <c r="D11" s="93">
        <v>15806</v>
      </c>
      <c r="E11" s="94">
        <f t="shared" si="0"/>
        <v>0</v>
      </c>
    </row>
    <row r="12" spans="1:5">
      <c r="A12" s="22">
        <v>779</v>
      </c>
      <c r="B12" s="85" t="s">
        <v>305</v>
      </c>
      <c r="C12" s="93">
        <f>SUM(C7:C11)</f>
        <v>30123.23</v>
      </c>
      <c r="D12" s="93">
        <f>SUM(D7:D11)</f>
        <v>30123.23</v>
      </c>
      <c r="E12" s="94">
        <f t="shared" si="0"/>
        <v>0</v>
      </c>
    </row>
    <row r="13" spans="1:5">
      <c r="A13" s="22">
        <v>832</v>
      </c>
      <c r="B13" s="85" t="s">
        <v>285</v>
      </c>
      <c r="C13" s="93">
        <f>+C6-C12</f>
        <v>338714.14</v>
      </c>
      <c r="D13" s="93">
        <f>+D6-D12</f>
        <v>128873.05103300001</v>
      </c>
      <c r="E13" s="94">
        <f t="shared" si="0"/>
        <v>-209841.08896700002</v>
      </c>
    </row>
    <row r="14" spans="1:5">
      <c r="A14" s="22">
        <v>839</v>
      </c>
      <c r="B14" s="85" t="s">
        <v>306</v>
      </c>
      <c r="C14" s="93">
        <v>100784.95</v>
      </c>
      <c r="D14" s="93">
        <v>27160.567861550004</v>
      </c>
      <c r="E14" s="94">
        <f t="shared" si="0"/>
        <v>-73624.38213844999</v>
      </c>
    </row>
    <row r="19" spans="3:3">
      <c r="C19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DFCD-671A-41E2-9D63-634F0535B671}">
  <dimension ref="A1:O45"/>
  <sheetViews>
    <sheetView showGridLines="0" topLeftCell="F1" workbookViewId="0">
      <selection activeCell="F3" sqref="F3:H4"/>
    </sheetView>
  </sheetViews>
  <sheetFormatPr baseColWidth="10" defaultRowHeight="14.4"/>
  <cols>
    <col min="1" max="1" width="11.6640625" style="33" customWidth="1"/>
    <col min="2" max="2" width="77.88671875" style="34" customWidth="1"/>
    <col min="3" max="3" width="16" style="34" bestFit="1" customWidth="1"/>
    <col min="4" max="4" width="15.44140625" style="35" bestFit="1" customWidth="1"/>
    <col min="5" max="5" width="11.21875" style="35" customWidth="1"/>
    <col min="6" max="6" width="15.44140625" style="35" bestFit="1" customWidth="1"/>
    <col min="7" max="7" width="75.21875" style="28" customWidth="1"/>
    <col min="8" max="8" width="14.77734375" style="28" bestFit="1" customWidth="1"/>
    <col min="9" max="9" width="14.88671875" style="28" bestFit="1" customWidth="1"/>
    <col min="10" max="10" width="14.21875" style="28" bestFit="1" customWidth="1"/>
    <col min="11" max="12" width="11.5546875" style="28"/>
    <col min="13" max="13" width="8.21875" style="34" bestFit="1" customWidth="1"/>
    <col min="14" max="14" width="57.6640625" style="34" bestFit="1" customWidth="1"/>
    <col min="15" max="15" width="12.88671875" style="68" bestFit="1" customWidth="1"/>
    <col min="16" max="16384" width="11.5546875" style="28"/>
  </cols>
  <sheetData>
    <row r="1" spans="1:15">
      <c r="A1" s="135" t="s">
        <v>156</v>
      </c>
      <c r="B1" s="135"/>
      <c r="C1" s="135"/>
      <c r="D1" s="58"/>
      <c r="E1" s="57"/>
      <c r="F1" s="29"/>
    </row>
    <row r="2" spans="1:15">
      <c r="A2" s="48"/>
      <c r="B2" s="48"/>
      <c r="C2" s="48"/>
      <c r="D2" s="58"/>
      <c r="E2" s="57"/>
      <c r="F2" s="29"/>
    </row>
    <row r="3" spans="1:15" ht="28.2">
      <c r="A3" s="59" t="s">
        <v>157</v>
      </c>
      <c r="B3" s="59" t="s">
        <v>158</v>
      </c>
      <c r="C3" s="60" t="s">
        <v>159</v>
      </c>
      <c r="D3" s="49"/>
      <c r="E3" s="50"/>
      <c r="F3" s="61" t="s">
        <v>157</v>
      </c>
      <c r="G3" s="59" t="s">
        <v>158</v>
      </c>
      <c r="H3" s="60" t="s">
        <v>160</v>
      </c>
      <c r="I3" s="60" t="s">
        <v>161</v>
      </c>
      <c r="J3" s="60" t="s">
        <v>162</v>
      </c>
      <c r="M3" s="61" t="s">
        <v>157</v>
      </c>
      <c r="N3" s="59" t="s">
        <v>158</v>
      </c>
      <c r="O3" s="67" t="s">
        <v>160</v>
      </c>
    </row>
    <row r="4" spans="1:15">
      <c r="A4" s="30">
        <v>311</v>
      </c>
      <c r="B4" s="36" t="s">
        <v>122</v>
      </c>
      <c r="C4" s="62">
        <v>13842.97</v>
      </c>
      <c r="D4" s="51"/>
      <c r="E4" s="52"/>
      <c r="F4" s="30">
        <v>6021</v>
      </c>
      <c r="G4" s="36" t="s">
        <v>140</v>
      </c>
      <c r="H4" s="62">
        <v>957642.77</v>
      </c>
      <c r="I4" s="62"/>
      <c r="J4" s="62"/>
      <c r="M4" s="31">
        <v>801</v>
      </c>
      <c r="N4" s="31" t="s">
        <v>168</v>
      </c>
      <c r="O4" s="63">
        <f>+H5-I16-J16</f>
        <v>62770.539999999892</v>
      </c>
    </row>
    <row r="5" spans="1:15">
      <c r="A5" s="30">
        <v>314</v>
      </c>
      <c r="B5" s="37" t="s">
        <v>142</v>
      </c>
      <c r="C5" s="63">
        <v>184145.87</v>
      </c>
      <c r="D5" s="53"/>
      <c r="E5" s="54"/>
      <c r="F5" s="32">
        <v>6999</v>
      </c>
      <c r="G5" s="39" t="s">
        <v>141</v>
      </c>
      <c r="H5" s="64">
        <f>SUM(H4)</f>
        <v>957642.77</v>
      </c>
      <c r="I5" s="64"/>
      <c r="J5" s="64"/>
      <c r="M5" s="31">
        <v>804</v>
      </c>
      <c r="N5" s="31" t="s">
        <v>169</v>
      </c>
      <c r="O5" s="63">
        <v>-9415.58</v>
      </c>
    </row>
    <row r="6" spans="1:15">
      <c r="A6" s="30">
        <v>316</v>
      </c>
      <c r="B6" s="37" t="s">
        <v>143</v>
      </c>
      <c r="C6" s="63">
        <v>1500</v>
      </c>
      <c r="D6" s="53"/>
      <c r="E6" s="54"/>
      <c r="F6" s="30">
        <v>7061</v>
      </c>
      <c r="G6" s="36" t="s">
        <v>146</v>
      </c>
      <c r="H6" s="65"/>
      <c r="I6" s="63">
        <v>271316.31</v>
      </c>
      <c r="J6" s="63"/>
      <c r="M6" s="31">
        <v>819</v>
      </c>
      <c r="N6" s="31" t="s">
        <v>170</v>
      </c>
      <c r="O6" s="63">
        <f>SUM(O4:O5)</f>
        <v>53354.95999999989</v>
      </c>
    </row>
    <row r="7" spans="1:15">
      <c r="A7" s="30">
        <v>338</v>
      </c>
      <c r="B7" s="36" t="s">
        <v>123</v>
      </c>
      <c r="C7" s="62">
        <v>148452.45000000001</v>
      </c>
      <c r="D7" s="51"/>
      <c r="E7" s="52"/>
      <c r="F7" s="30">
        <v>7091</v>
      </c>
      <c r="G7" s="37" t="s">
        <v>147</v>
      </c>
      <c r="H7" s="65"/>
      <c r="I7" s="63">
        <v>1011494.89</v>
      </c>
      <c r="J7" s="63"/>
      <c r="M7" s="31">
        <v>711</v>
      </c>
      <c r="N7" s="31" t="s">
        <v>171</v>
      </c>
      <c r="O7" s="63">
        <v>1200</v>
      </c>
    </row>
    <row r="8" spans="1:15">
      <c r="A8" s="30">
        <v>339</v>
      </c>
      <c r="B8" s="36" t="s">
        <v>124</v>
      </c>
      <c r="C8" s="62">
        <v>405449.23</v>
      </c>
      <c r="D8" s="51"/>
      <c r="E8" s="52"/>
      <c r="F8" s="30">
        <v>7101</v>
      </c>
      <c r="G8" s="36" t="s">
        <v>148</v>
      </c>
      <c r="H8" s="65"/>
      <c r="I8" s="63">
        <v>-148452.45000000001</v>
      </c>
      <c r="J8" s="63"/>
      <c r="M8" s="31">
        <v>713</v>
      </c>
      <c r="N8" s="31" t="s">
        <v>172</v>
      </c>
      <c r="O8" s="63">
        <v>14700</v>
      </c>
    </row>
    <row r="9" spans="1:15">
      <c r="A9" s="32">
        <v>349</v>
      </c>
      <c r="B9" s="38" t="s">
        <v>125</v>
      </c>
      <c r="C9" s="64">
        <f>SUM(C4:C8)</f>
        <v>753390.52</v>
      </c>
      <c r="D9" s="55"/>
      <c r="E9" s="47"/>
      <c r="F9" s="30">
        <v>7121</v>
      </c>
      <c r="G9" s="37" t="s">
        <v>149</v>
      </c>
      <c r="H9" s="65"/>
      <c r="I9" s="63">
        <v>-405449.23</v>
      </c>
      <c r="J9" s="63"/>
      <c r="M9" s="31">
        <v>749</v>
      </c>
      <c r="N9" s="31" t="s">
        <v>173</v>
      </c>
      <c r="O9" s="63">
        <f>SUM(O6:O8)</f>
        <v>69254.95999999989</v>
      </c>
    </row>
    <row r="10" spans="1:15" ht="27.6">
      <c r="A10" s="30">
        <v>354</v>
      </c>
      <c r="B10" s="36" t="s">
        <v>126</v>
      </c>
      <c r="C10" s="63">
        <v>15000</v>
      </c>
      <c r="D10" s="53"/>
      <c r="E10" s="54"/>
      <c r="F10" s="30" t="s">
        <v>163</v>
      </c>
      <c r="G10" s="37" t="s">
        <v>150</v>
      </c>
      <c r="H10" s="65"/>
      <c r="I10" s="63">
        <v>47334.66</v>
      </c>
      <c r="J10" s="63">
        <v>59143.24</v>
      </c>
      <c r="M10" s="31">
        <v>759</v>
      </c>
      <c r="N10" s="31" t="s">
        <v>174</v>
      </c>
      <c r="O10" s="63">
        <v>33524.54</v>
      </c>
    </row>
    <row r="11" spans="1:15" ht="27.6">
      <c r="A11" s="30">
        <v>357</v>
      </c>
      <c r="B11" s="36" t="s">
        <v>127</v>
      </c>
      <c r="C11" s="63">
        <v>73060.95</v>
      </c>
      <c r="D11" s="53"/>
      <c r="E11" s="54"/>
      <c r="F11" s="30" t="s">
        <v>164</v>
      </c>
      <c r="G11" s="37" t="s">
        <v>151</v>
      </c>
      <c r="H11" s="65"/>
      <c r="I11" s="63">
        <v>6618.06</v>
      </c>
      <c r="J11" s="63">
        <v>8269.07</v>
      </c>
      <c r="M11" s="31">
        <v>769</v>
      </c>
      <c r="N11" s="31" t="s">
        <v>175</v>
      </c>
      <c r="O11" s="63">
        <f>SUM(O9:O10)</f>
        <v>102779.49999999988</v>
      </c>
    </row>
    <row r="12" spans="1:15">
      <c r="A12" s="30">
        <v>361</v>
      </c>
      <c r="B12" s="36" t="s">
        <v>128</v>
      </c>
      <c r="C12" s="62">
        <v>-10763.95</v>
      </c>
      <c r="D12" s="51"/>
      <c r="E12" s="52"/>
      <c r="F12" s="30" t="s">
        <v>165</v>
      </c>
      <c r="G12" s="37" t="s">
        <v>152</v>
      </c>
      <c r="H12" s="65"/>
      <c r="I12" s="63">
        <v>7625.48</v>
      </c>
      <c r="J12" s="63">
        <v>9527.81</v>
      </c>
      <c r="M12" s="31">
        <v>780</v>
      </c>
      <c r="N12" s="31" t="s">
        <v>176</v>
      </c>
      <c r="O12" s="63">
        <v>-14317.23</v>
      </c>
    </row>
    <row r="13" spans="1:15">
      <c r="A13" s="32">
        <v>439</v>
      </c>
      <c r="B13" s="39" t="s">
        <v>129</v>
      </c>
      <c r="C13" s="64">
        <f>SUM(C10:C12)</f>
        <v>77297</v>
      </c>
      <c r="D13" s="55"/>
      <c r="E13" s="47"/>
      <c r="F13" s="30">
        <v>7341</v>
      </c>
      <c r="G13" s="37" t="s">
        <v>153</v>
      </c>
      <c r="H13" s="65"/>
      <c r="I13" s="63">
        <v>19939.05</v>
      </c>
      <c r="J13" s="63"/>
      <c r="M13" s="31">
        <v>777</v>
      </c>
      <c r="N13" s="31" t="s">
        <v>177</v>
      </c>
      <c r="O13" s="63">
        <v>-15806</v>
      </c>
    </row>
    <row r="14" spans="1:15">
      <c r="A14" s="32">
        <v>499</v>
      </c>
      <c r="B14" s="38" t="s">
        <v>130</v>
      </c>
      <c r="C14" s="64">
        <f>+C9+C13</f>
        <v>830687.52</v>
      </c>
      <c r="D14" s="55"/>
      <c r="E14" s="47"/>
      <c r="F14" s="30">
        <v>7942</v>
      </c>
      <c r="G14" s="37" t="s">
        <v>154</v>
      </c>
      <c r="H14" s="65"/>
      <c r="I14" s="63"/>
      <c r="J14" s="63">
        <v>4979.34</v>
      </c>
      <c r="M14" s="31">
        <v>832</v>
      </c>
      <c r="N14" s="31" t="s">
        <v>178</v>
      </c>
      <c r="O14" s="63">
        <f>SUM(O11:O13)</f>
        <v>72656.269999999888</v>
      </c>
    </row>
    <row r="15" spans="1:15" ht="27.6">
      <c r="A15" s="30">
        <v>513</v>
      </c>
      <c r="B15" s="37" t="s">
        <v>144</v>
      </c>
      <c r="C15" s="62">
        <v>3220</v>
      </c>
      <c r="D15" s="56"/>
      <c r="E15" s="52"/>
      <c r="F15" s="30">
        <v>7512</v>
      </c>
      <c r="G15" s="37" t="s">
        <v>155</v>
      </c>
      <c r="H15" s="65"/>
      <c r="I15" s="63"/>
      <c r="J15" s="63">
        <v>2526</v>
      </c>
      <c r="M15" s="31">
        <v>839</v>
      </c>
      <c r="N15" s="31" t="s">
        <v>179</v>
      </c>
      <c r="O15" s="63">
        <v>10479.57</v>
      </c>
    </row>
    <row r="16" spans="1:15">
      <c r="A16" s="30">
        <v>517</v>
      </c>
      <c r="B16" s="37" t="s">
        <v>145</v>
      </c>
      <c r="C16" s="62">
        <v>20750</v>
      </c>
      <c r="D16" s="56"/>
      <c r="E16" s="52"/>
      <c r="F16" s="32" t="s">
        <v>166</v>
      </c>
      <c r="G16" s="39" t="s">
        <v>167</v>
      </c>
      <c r="H16" s="66"/>
      <c r="I16" s="64">
        <f>SUM(I6:I15)</f>
        <v>810426.77000000014</v>
      </c>
      <c r="J16" s="64">
        <f>SUM(J6:J15)</f>
        <v>84445.459999999992</v>
      </c>
    </row>
    <row r="17" spans="1:15">
      <c r="A17" s="30">
        <v>525</v>
      </c>
      <c r="B17" s="37" t="s">
        <v>131</v>
      </c>
      <c r="C17" s="63">
        <v>2589.79</v>
      </c>
      <c r="D17" s="53"/>
      <c r="E17" s="54"/>
      <c r="F17" s="28"/>
    </row>
    <row r="18" spans="1:15">
      <c r="A18" s="30">
        <v>526</v>
      </c>
      <c r="B18" s="37" t="s">
        <v>132</v>
      </c>
      <c r="C18" s="63">
        <v>9415.58</v>
      </c>
      <c r="D18" s="53"/>
      <c r="E18" s="54"/>
      <c r="F18" s="28"/>
    </row>
    <row r="19" spans="1:15">
      <c r="A19" s="30">
        <v>527</v>
      </c>
      <c r="B19" s="37" t="s">
        <v>133</v>
      </c>
      <c r="C19" s="62">
        <v>1464.67</v>
      </c>
      <c r="D19" s="51"/>
      <c r="E19" s="52"/>
      <c r="F19" s="28"/>
    </row>
    <row r="20" spans="1:15">
      <c r="A20" s="30">
        <v>531</v>
      </c>
      <c r="B20" s="37" t="s">
        <v>134</v>
      </c>
      <c r="C20" s="63">
        <v>167.42</v>
      </c>
      <c r="D20" s="53"/>
      <c r="E20" s="54"/>
      <c r="F20" s="28"/>
    </row>
    <row r="21" spans="1:15">
      <c r="A21" s="30">
        <v>532</v>
      </c>
      <c r="B21" s="37" t="s">
        <v>135</v>
      </c>
      <c r="C21" s="62">
        <v>263080</v>
      </c>
      <c r="D21" s="51"/>
      <c r="E21" s="52"/>
      <c r="F21" s="28"/>
    </row>
    <row r="22" spans="1:15">
      <c r="A22" s="32">
        <v>539</v>
      </c>
      <c r="B22" s="38" t="s">
        <v>136</v>
      </c>
      <c r="C22" s="64">
        <f>SUM(C15:C21)</f>
        <v>300687.46000000002</v>
      </c>
      <c r="D22" s="55"/>
      <c r="E22" s="47"/>
      <c r="F22" s="28"/>
    </row>
    <row r="23" spans="1:15">
      <c r="A23" s="32">
        <v>599</v>
      </c>
      <c r="B23" s="39" t="s">
        <v>137</v>
      </c>
      <c r="C23" s="64">
        <f>+C22</f>
        <v>300687.46000000002</v>
      </c>
      <c r="D23" s="55"/>
      <c r="E23" s="47"/>
      <c r="F23" s="28"/>
    </row>
    <row r="24" spans="1:15">
      <c r="A24" s="32">
        <v>698</v>
      </c>
      <c r="B24" s="38" t="s">
        <v>138</v>
      </c>
      <c r="C24" s="64">
        <v>530000.06000000006</v>
      </c>
      <c r="D24" s="55"/>
      <c r="E24" s="47"/>
      <c r="F24" s="28"/>
    </row>
    <row r="25" spans="1:15">
      <c r="A25" s="32">
        <v>699</v>
      </c>
      <c r="B25" s="39" t="s">
        <v>139</v>
      </c>
      <c r="C25" s="64">
        <v>830687.52</v>
      </c>
      <c r="D25" s="55"/>
      <c r="E25" s="47"/>
      <c r="F25" s="47"/>
      <c r="G25" s="43"/>
      <c r="H25" s="43"/>
      <c r="I25" s="43"/>
      <c r="J25" s="43"/>
    </row>
    <row r="26" spans="1:15" s="43" customFormat="1">
      <c r="A26" s="40"/>
      <c r="B26" s="41"/>
      <c r="C26" s="42"/>
      <c r="D26" s="47"/>
      <c r="E26" s="47"/>
      <c r="F26" s="47"/>
      <c r="M26" s="69"/>
      <c r="N26" s="69"/>
      <c r="O26" s="70"/>
    </row>
    <row r="27" spans="1:15" s="43" customFormat="1">
      <c r="A27" s="44"/>
      <c r="B27" s="45"/>
      <c r="C27" s="46"/>
      <c r="D27" s="47"/>
      <c r="E27" s="47"/>
      <c r="F27" s="47"/>
      <c r="M27" s="69"/>
      <c r="N27" s="69"/>
      <c r="O27" s="70"/>
    </row>
    <row r="28" spans="1:15" s="43" customFormat="1">
      <c r="A28" s="44"/>
      <c r="B28" s="45"/>
      <c r="C28" s="46"/>
      <c r="D28" s="47"/>
      <c r="E28" s="47"/>
      <c r="F28" s="47"/>
      <c r="M28" s="69"/>
      <c r="N28" s="69"/>
      <c r="O28" s="70"/>
    </row>
    <row r="29" spans="1:15" s="43" customFormat="1">
      <c r="A29" s="44"/>
      <c r="B29" s="45"/>
      <c r="C29" s="46"/>
      <c r="D29" s="47"/>
      <c r="E29" s="47"/>
      <c r="F29" s="47"/>
      <c r="M29" s="69"/>
      <c r="N29" s="69"/>
      <c r="O29" s="70"/>
    </row>
    <row r="30" spans="1:15" s="43" customFormat="1">
      <c r="A30" s="44"/>
      <c r="B30" s="45"/>
      <c r="C30" s="46"/>
      <c r="D30" s="47"/>
      <c r="E30" s="47"/>
      <c r="G30" s="28"/>
      <c r="H30" s="28"/>
      <c r="I30" s="28"/>
      <c r="J30" s="28"/>
      <c r="M30" s="69"/>
      <c r="N30" s="69"/>
      <c r="O30" s="70"/>
    </row>
    <row r="31" spans="1:15">
      <c r="A31" s="43"/>
      <c r="B31" s="43"/>
      <c r="C31" s="43"/>
      <c r="D31" s="43"/>
      <c r="E31" s="43"/>
      <c r="F31" s="28"/>
    </row>
    <row r="32" spans="1:15">
      <c r="A32" s="28"/>
      <c r="B32" s="28"/>
      <c r="C32" s="28"/>
      <c r="D32" s="28"/>
      <c r="E32" s="28"/>
      <c r="F32" s="28"/>
    </row>
    <row r="33" spans="1:6">
      <c r="A33" s="28"/>
      <c r="B33" s="28"/>
      <c r="C33" s="28"/>
      <c r="D33" s="28"/>
      <c r="E33" s="28"/>
      <c r="F33" s="28"/>
    </row>
    <row r="34" spans="1:6">
      <c r="A34" s="28"/>
      <c r="B34" s="28"/>
      <c r="C34" s="28"/>
      <c r="D34" s="28"/>
      <c r="E34" s="28"/>
      <c r="F34" s="28"/>
    </row>
    <row r="35" spans="1:6">
      <c r="A35" s="28"/>
      <c r="B35" s="28"/>
      <c r="C35" s="28"/>
      <c r="D35" s="28"/>
      <c r="E35" s="28"/>
      <c r="F35" s="28"/>
    </row>
    <row r="36" spans="1:6">
      <c r="A36" s="28"/>
      <c r="B36" s="28"/>
      <c r="C36" s="28"/>
      <c r="D36" s="28"/>
      <c r="E36" s="28"/>
      <c r="F36" s="28"/>
    </row>
    <row r="37" spans="1:6">
      <c r="A37" s="28"/>
      <c r="B37" s="28"/>
      <c r="C37" s="28"/>
      <c r="D37" s="28"/>
      <c r="E37" s="28"/>
      <c r="F37" s="28"/>
    </row>
    <row r="38" spans="1:6">
      <c r="A38" s="28"/>
      <c r="B38" s="28"/>
      <c r="C38" s="28"/>
      <c r="D38" s="28"/>
      <c r="E38" s="28"/>
      <c r="F38" s="28"/>
    </row>
    <row r="39" spans="1:6">
      <c r="A39" s="28"/>
      <c r="B39" s="28"/>
      <c r="C39" s="28"/>
      <c r="D39" s="28"/>
      <c r="E39" s="28"/>
      <c r="F39" s="28"/>
    </row>
    <row r="40" spans="1:6">
      <c r="A40" s="28"/>
      <c r="B40" s="28"/>
      <c r="C40" s="28"/>
      <c r="D40" s="28"/>
      <c r="E40" s="28"/>
      <c r="F40" s="28"/>
    </row>
    <row r="41" spans="1:6">
      <c r="A41" s="28"/>
      <c r="B41" s="28"/>
      <c r="C41" s="28"/>
      <c r="D41" s="28"/>
      <c r="E41" s="28"/>
      <c r="F41" s="28"/>
    </row>
    <row r="42" spans="1:6">
      <c r="A42" s="28"/>
      <c r="B42" s="28"/>
      <c r="C42" s="28"/>
      <c r="D42" s="28"/>
      <c r="E42" s="28"/>
      <c r="F42" s="28"/>
    </row>
    <row r="43" spans="1:6">
      <c r="A43" s="28"/>
      <c r="B43" s="28"/>
      <c r="C43" s="28"/>
      <c r="D43" s="28"/>
      <c r="E43" s="28"/>
      <c r="F43" s="28"/>
    </row>
    <row r="44" spans="1:6">
      <c r="A44" s="28"/>
      <c r="B44" s="28"/>
      <c r="C44" s="28"/>
      <c r="D44" s="28"/>
      <c r="E44" s="28"/>
      <c r="F44" s="28"/>
    </row>
    <row r="45" spans="1:6">
      <c r="A45" s="28"/>
      <c r="B45" s="28"/>
      <c r="C45" s="28"/>
      <c r="D45" s="28"/>
      <c r="E45" s="28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75B4-E087-4273-BE27-B3CC1CA2FF1A}">
  <dimension ref="B3:F4"/>
  <sheetViews>
    <sheetView showGridLines="0" workbookViewId="0">
      <selection activeCell="F4" sqref="F4"/>
    </sheetView>
  </sheetViews>
  <sheetFormatPr baseColWidth="10" defaultRowHeight="13.8"/>
  <cols>
    <col min="1" max="3" width="11.5546875" style="1"/>
    <col min="4" max="4" width="12.77734375" style="1" bestFit="1" customWidth="1"/>
    <col min="5" max="5" width="14.44140625" style="1" bestFit="1" customWidth="1"/>
    <col min="6" max="6" width="14.21875" style="1" bestFit="1" customWidth="1"/>
    <col min="7" max="16384" width="11.5546875" style="1"/>
  </cols>
  <sheetData>
    <row r="3" spans="2:6" ht="82.8">
      <c r="B3" s="72" t="s">
        <v>157</v>
      </c>
      <c r="C3" s="73" t="s">
        <v>158</v>
      </c>
      <c r="D3" s="71" t="s">
        <v>180</v>
      </c>
      <c r="E3" s="71" t="s">
        <v>181</v>
      </c>
      <c r="F3" s="71" t="s">
        <v>196</v>
      </c>
    </row>
    <row r="4" spans="2:6">
      <c r="B4" s="30">
        <v>6021</v>
      </c>
      <c r="C4" s="36" t="s">
        <v>140</v>
      </c>
      <c r="D4" s="62">
        <v>957642.77</v>
      </c>
      <c r="E4" s="62">
        <v>1064642.77</v>
      </c>
      <c r="F4" s="62">
        <f>+D4-E4</f>
        <v>-107000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D5-A43A-4B2A-AE72-F3629A2DE3CF}">
  <dimension ref="B5:H29"/>
  <sheetViews>
    <sheetView showGridLines="0" topLeftCell="A6" workbookViewId="0">
      <selection activeCell="C30" sqref="C30"/>
    </sheetView>
  </sheetViews>
  <sheetFormatPr baseColWidth="10" defaultRowHeight="13.8"/>
  <cols>
    <col min="1" max="2" width="11.5546875" style="1"/>
    <col min="3" max="8" width="19.6640625" style="1" customWidth="1"/>
    <col min="9" max="16384" width="11.5546875" style="1"/>
  </cols>
  <sheetData>
    <row r="5" spans="2:8" ht="69">
      <c r="B5" s="77" t="s">
        <v>182</v>
      </c>
      <c r="C5" s="21" t="s">
        <v>188</v>
      </c>
      <c r="D5" s="21" t="s">
        <v>190</v>
      </c>
      <c r="E5" s="21" t="s">
        <v>191</v>
      </c>
      <c r="F5" s="21" t="s">
        <v>189</v>
      </c>
      <c r="G5" s="21" t="s">
        <v>192</v>
      </c>
      <c r="H5" s="74" t="s">
        <v>193</v>
      </c>
    </row>
    <row r="6" spans="2:8">
      <c r="B6" s="11" t="s">
        <v>183</v>
      </c>
      <c r="C6" s="78">
        <v>2126214.62</v>
      </c>
      <c r="D6" s="78">
        <v>2119044.9500000002</v>
      </c>
      <c r="E6" s="78">
        <v>1948526.05</v>
      </c>
      <c r="F6" s="78">
        <v>1110564.32</v>
      </c>
      <c r="G6" s="78">
        <v>1071990.19</v>
      </c>
      <c r="H6" s="75">
        <v>1074837.81</v>
      </c>
    </row>
    <row r="7" spans="2:8">
      <c r="B7" s="11" t="s">
        <v>184</v>
      </c>
      <c r="C7" s="78">
        <v>-357607.67999999999</v>
      </c>
      <c r="D7" s="78">
        <v>-352844.47</v>
      </c>
      <c r="E7" s="78">
        <v>-263950.09000000003</v>
      </c>
      <c r="F7" s="78">
        <v>-143725.14000000001</v>
      </c>
      <c r="G7" s="78">
        <v>-431116.03</v>
      </c>
      <c r="H7" s="75">
        <v>-353694.79</v>
      </c>
    </row>
    <row r="8" spans="2:8">
      <c r="B8" s="11" t="s">
        <v>185</v>
      </c>
      <c r="C8" s="78">
        <v>-537956.64</v>
      </c>
      <c r="D8" s="78">
        <v>-537956.64</v>
      </c>
      <c r="E8" s="78">
        <v>-537956.64</v>
      </c>
      <c r="F8" s="78">
        <v>-537956.64</v>
      </c>
      <c r="G8" s="78">
        <v>-562938.82999999996</v>
      </c>
      <c r="H8" s="75">
        <v>-721143.02</v>
      </c>
    </row>
    <row r="9" spans="2:8">
      <c r="B9" s="11" t="s">
        <v>186</v>
      </c>
      <c r="C9" s="78">
        <v>1094410.93</v>
      </c>
      <c r="D9" s="78">
        <v>-988930.02</v>
      </c>
      <c r="E9" s="78">
        <v>-988930.02</v>
      </c>
      <c r="F9" s="78">
        <v>1012541.47</v>
      </c>
      <c r="G9" s="78">
        <v>-986930.02</v>
      </c>
      <c r="H9" s="75">
        <v>1064276.32</v>
      </c>
    </row>
    <row r="10" spans="2:8">
      <c r="B10" s="11" t="s">
        <v>187</v>
      </c>
      <c r="C10" s="78">
        <v>580882.01</v>
      </c>
      <c r="D10" s="78"/>
      <c r="E10" s="78"/>
      <c r="F10" s="78">
        <v>212817.94</v>
      </c>
      <c r="G10" s="78">
        <v>180084.95</v>
      </c>
      <c r="H10" s="75">
        <v>-180084.95</v>
      </c>
    </row>
    <row r="11" spans="2:8">
      <c r="B11" s="11" t="s">
        <v>194</v>
      </c>
      <c r="C11" s="78">
        <v>221828.69</v>
      </c>
      <c r="D11" s="78"/>
      <c r="E11" s="78"/>
      <c r="F11" s="78">
        <v>728909.55</v>
      </c>
      <c r="G11" s="78">
        <v>728909.55</v>
      </c>
      <c r="H11" s="75">
        <v>-1059297.73</v>
      </c>
    </row>
    <row r="14" spans="2:8">
      <c r="C14" s="76">
        <f t="shared" ref="C14:H14" si="0">+C6+C7+C8</f>
        <v>1230650.3000000003</v>
      </c>
      <c r="D14" s="76">
        <f t="shared" si="0"/>
        <v>1228243.8400000003</v>
      </c>
      <c r="E14" s="76">
        <f t="shared" si="0"/>
        <v>1146619.3199999998</v>
      </c>
      <c r="F14" s="76">
        <f t="shared" si="0"/>
        <v>428882.54000000004</v>
      </c>
      <c r="G14" s="76">
        <f t="shared" si="0"/>
        <v>77935.329999999958</v>
      </c>
      <c r="H14" s="76">
        <f t="shared" si="0"/>
        <v>0</v>
      </c>
    </row>
    <row r="21" spans="2:3">
      <c r="B21" s="77" t="s">
        <v>182</v>
      </c>
      <c r="C21" s="21" t="s">
        <v>195</v>
      </c>
    </row>
    <row r="22" spans="2:3">
      <c r="B22" s="11" t="s">
        <v>183</v>
      </c>
      <c r="C22" s="78">
        <v>1074837.81</v>
      </c>
    </row>
    <row r="23" spans="2:3">
      <c r="B23" s="11" t="s">
        <v>184</v>
      </c>
      <c r="C23" s="78">
        <v>-353694.79</v>
      </c>
    </row>
    <row r="24" spans="2:3">
      <c r="B24" s="11" t="s">
        <v>185</v>
      </c>
      <c r="C24" s="78">
        <v>-721143.02</v>
      </c>
    </row>
    <row r="25" spans="2:3">
      <c r="B25" s="11" t="s">
        <v>186</v>
      </c>
      <c r="C25" s="78">
        <v>1064276.32</v>
      </c>
    </row>
    <row r="26" spans="2:3">
      <c r="B26" s="11" t="s">
        <v>187</v>
      </c>
      <c r="C26" s="78">
        <v>-180084.95</v>
      </c>
    </row>
    <row r="27" spans="2:3">
      <c r="B27" s="11" t="s">
        <v>194</v>
      </c>
      <c r="C27" s="78">
        <v>-1059297.73</v>
      </c>
    </row>
    <row r="29" spans="2:3">
      <c r="C29" s="76">
        <f>+C25+C26+C27</f>
        <v>-175106.35999999987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18F3-B487-41BA-AAE9-231BADD67D9D}">
  <dimension ref="B2:M32"/>
  <sheetViews>
    <sheetView showGridLines="0" topLeftCell="C1" workbookViewId="0">
      <selection activeCell="C2" sqref="B2:K25"/>
    </sheetView>
  </sheetViews>
  <sheetFormatPr baseColWidth="10" defaultRowHeight="13.8"/>
  <cols>
    <col min="1" max="1" width="11.5546875" style="1"/>
    <col min="2" max="2" width="13.44140625" style="81" customWidth="1"/>
    <col min="3" max="3" width="11.5546875" style="16"/>
    <col min="4" max="4" width="20.21875" style="1" bestFit="1" customWidth="1"/>
    <col min="5" max="5" width="16.6640625" style="80" customWidth="1"/>
    <col min="6" max="6" width="38.44140625" style="1" bestFit="1" customWidth="1"/>
    <col min="7" max="7" width="14.44140625" style="1" bestFit="1" customWidth="1"/>
    <col min="8" max="9" width="11.5546875" style="1"/>
    <col min="10" max="10" width="12.44140625" style="75" bestFit="1" customWidth="1"/>
    <col min="11" max="11" width="17" style="75" bestFit="1" customWidth="1"/>
    <col min="12" max="16384" width="11.5546875" style="1"/>
  </cols>
  <sheetData>
    <row r="2" spans="2:13" s="82" customFormat="1" ht="41.4">
      <c r="B2" s="6" t="s">
        <v>0</v>
      </c>
      <c r="C2" s="6" t="s">
        <v>197</v>
      </c>
      <c r="D2" s="6" t="s">
        <v>216</v>
      </c>
      <c r="E2" s="15" t="s">
        <v>198</v>
      </c>
      <c r="F2" s="6" t="s">
        <v>199</v>
      </c>
      <c r="G2" s="6" t="s">
        <v>195</v>
      </c>
      <c r="H2" s="6" t="s">
        <v>200</v>
      </c>
      <c r="I2" s="6" t="s">
        <v>220</v>
      </c>
      <c r="J2" s="84" t="s">
        <v>195</v>
      </c>
      <c r="K2" s="84" t="s">
        <v>201</v>
      </c>
    </row>
    <row r="3" spans="2:13">
      <c r="B3" s="19" t="s">
        <v>250</v>
      </c>
      <c r="C3" s="19">
        <v>42940</v>
      </c>
      <c r="D3" s="13" t="s">
        <v>224</v>
      </c>
      <c r="E3" s="83">
        <v>1803575438</v>
      </c>
      <c r="F3" s="85" t="s">
        <v>258</v>
      </c>
      <c r="G3" s="78">
        <v>79994.09</v>
      </c>
      <c r="H3" s="13">
        <v>42940</v>
      </c>
      <c r="I3" s="11" t="s">
        <v>225</v>
      </c>
      <c r="J3" s="78">
        <v>27494.09</v>
      </c>
      <c r="K3" s="86">
        <f>+G3-J3</f>
        <v>52500</v>
      </c>
    </row>
    <row r="4" spans="2:13">
      <c r="B4" s="22" t="s">
        <v>251</v>
      </c>
      <c r="C4" s="19">
        <v>42865</v>
      </c>
      <c r="D4" s="11" t="s">
        <v>226</v>
      </c>
      <c r="E4" s="83" t="s">
        <v>248</v>
      </c>
      <c r="F4" s="85" t="s">
        <v>259</v>
      </c>
      <c r="G4" s="78">
        <v>58255</v>
      </c>
      <c r="H4" s="13">
        <v>42865</v>
      </c>
      <c r="I4" s="11" t="s">
        <v>227</v>
      </c>
      <c r="J4" s="78">
        <v>8255</v>
      </c>
      <c r="K4" s="86">
        <f t="shared" ref="K4:K24" si="0">+G4-J4</f>
        <v>50000</v>
      </c>
      <c r="M4" s="1" t="str">
        <f>CONCATENATE(B3,"-",F3)</f>
        <v>Casa 1-Santana Abril Carlos Alejandro</v>
      </c>
    </row>
    <row r="5" spans="2:13">
      <c r="B5" s="22" t="s">
        <v>252</v>
      </c>
      <c r="C5" s="19">
        <v>42929</v>
      </c>
      <c r="D5" s="11" t="s">
        <v>228</v>
      </c>
      <c r="E5" s="83">
        <v>1800892125</v>
      </c>
      <c r="F5" s="85" t="s">
        <v>260</v>
      </c>
      <c r="G5" s="78">
        <v>41680</v>
      </c>
      <c r="H5" s="13"/>
      <c r="I5" s="11"/>
      <c r="J5" s="78"/>
      <c r="K5" s="86">
        <f t="shared" si="0"/>
        <v>41680</v>
      </c>
      <c r="M5" s="1" t="str">
        <f t="shared" ref="M5:M25" si="1">CONCATENATE(B4,"-",F4)</f>
        <v>Casa 2-Ocaña Rodriguez Marco Antonio</v>
      </c>
    </row>
    <row r="6" spans="2:13">
      <c r="B6" s="22" t="s">
        <v>253</v>
      </c>
      <c r="C6" s="19">
        <v>42969</v>
      </c>
      <c r="D6" s="11" t="s">
        <v>229</v>
      </c>
      <c r="E6" s="83">
        <v>1802801397</v>
      </c>
      <c r="F6" s="85" t="s">
        <v>261</v>
      </c>
      <c r="G6" s="78">
        <v>35142.769999999997</v>
      </c>
      <c r="H6" s="11"/>
      <c r="I6" s="11"/>
      <c r="J6" s="78"/>
      <c r="K6" s="86">
        <f t="shared" si="0"/>
        <v>35142.769999999997</v>
      </c>
      <c r="M6" s="1" t="str">
        <f t="shared" si="1"/>
        <v>Casa 3-Casanova Ruiz Nelly Yolanda</v>
      </c>
    </row>
    <row r="7" spans="2:13">
      <c r="B7" s="22" t="s">
        <v>254</v>
      </c>
      <c r="C7" s="19">
        <v>42984</v>
      </c>
      <c r="D7" s="11" t="s">
        <v>230</v>
      </c>
      <c r="E7" s="83">
        <v>1805061536</v>
      </c>
      <c r="F7" s="85" t="s">
        <v>262</v>
      </c>
      <c r="G7" s="78">
        <v>55000</v>
      </c>
      <c r="H7" s="11"/>
      <c r="I7" s="11"/>
      <c r="J7" s="78"/>
      <c r="K7" s="86">
        <f t="shared" si="0"/>
        <v>55000</v>
      </c>
      <c r="M7" s="1" t="str">
        <f t="shared" si="1"/>
        <v>Casa 4-Hurtado Pullutaxi Enma Graciela</v>
      </c>
    </row>
    <row r="8" spans="2:13">
      <c r="B8" s="22" t="s">
        <v>255</v>
      </c>
      <c r="C8" s="19">
        <v>42962</v>
      </c>
      <c r="D8" s="11" t="s">
        <v>231</v>
      </c>
      <c r="E8" s="83">
        <v>1804001491</v>
      </c>
      <c r="F8" s="85" t="s">
        <v>263</v>
      </c>
      <c r="G8" s="78">
        <v>41680</v>
      </c>
      <c r="H8" s="11"/>
      <c r="I8" s="11"/>
      <c r="J8" s="78"/>
      <c r="K8" s="86">
        <f t="shared" si="0"/>
        <v>41680</v>
      </c>
      <c r="M8" s="1" t="str">
        <f t="shared" si="1"/>
        <v>Casa 6-Ramos Flores Wilman Fernando</v>
      </c>
    </row>
    <row r="9" spans="2:13">
      <c r="B9" s="22" t="s">
        <v>256</v>
      </c>
      <c r="C9" s="19">
        <v>42885</v>
      </c>
      <c r="D9" s="11" t="s">
        <v>232</v>
      </c>
      <c r="E9" s="83">
        <v>1802912277</v>
      </c>
      <c r="F9" s="85" t="s">
        <v>264</v>
      </c>
      <c r="G9" s="78">
        <v>55000</v>
      </c>
      <c r="H9" s="11"/>
      <c r="I9" s="11"/>
      <c r="J9" s="78"/>
      <c r="K9" s="86">
        <f t="shared" si="0"/>
        <v>55000</v>
      </c>
      <c r="M9" s="1" t="str">
        <f t="shared" si="1"/>
        <v>Casa 8-Hidalgo Castro Giovanni Javier</v>
      </c>
    </row>
    <row r="10" spans="2:13">
      <c r="B10" s="22" t="s">
        <v>257</v>
      </c>
      <c r="C10" s="19">
        <v>42962</v>
      </c>
      <c r="D10" s="11" t="s">
        <v>233</v>
      </c>
      <c r="E10" s="83">
        <v>1802936136</v>
      </c>
      <c r="F10" s="85" t="s">
        <v>265</v>
      </c>
      <c r="G10" s="78">
        <v>41920</v>
      </c>
      <c r="H10" s="11"/>
      <c r="I10" s="11"/>
      <c r="J10" s="78"/>
      <c r="K10" s="86">
        <f t="shared" si="0"/>
        <v>41920</v>
      </c>
      <c r="M10" s="1" t="str">
        <f t="shared" si="1"/>
        <v>Casa 9-Cordova Manjarres Pablo Secundino</v>
      </c>
    </row>
    <row r="11" spans="2:13">
      <c r="B11" s="22" t="s">
        <v>202</v>
      </c>
      <c r="C11" s="19">
        <v>42880</v>
      </c>
      <c r="D11" s="13" t="s">
        <v>217</v>
      </c>
      <c r="E11" s="83">
        <v>1803758281</v>
      </c>
      <c r="F11" s="85" t="s">
        <v>266</v>
      </c>
      <c r="G11" s="78">
        <v>40000</v>
      </c>
      <c r="H11" s="11"/>
      <c r="I11" s="11"/>
      <c r="J11" s="78"/>
      <c r="K11" s="86">
        <f t="shared" si="0"/>
        <v>40000</v>
      </c>
      <c r="M11" s="1" t="str">
        <f t="shared" si="1"/>
        <v>Casa 10-Alban Pinto Byron Eduardo</v>
      </c>
    </row>
    <row r="12" spans="2:13">
      <c r="B12" s="22" t="s">
        <v>203</v>
      </c>
      <c r="C12" s="19">
        <v>43332</v>
      </c>
      <c r="D12" s="13" t="s">
        <v>218</v>
      </c>
      <c r="E12" s="83">
        <v>1803392206</v>
      </c>
      <c r="F12" s="85" t="s">
        <v>267</v>
      </c>
      <c r="G12" s="78">
        <v>52000</v>
      </c>
      <c r="H12" s="11"/>
      <c r="I12" s="11"/>
      <c r="J12" s="78"/>
      <c r="K12" s="86">
        <f t="shared" si="0"/>
        <v>52000</v>
      </c>
      <c r="M12" s="1" t="str">
        <f t="shared" si="1"/>
        <v>Casa 11-Moya Perez David Alejandro</v>
      </c>
    </row>
    <row r="13" spans="2:13">
      <c r="B13" s="22" t="s">
        <v>204</v>
      </c>
      <c r="C13" s="19">
        <v>42942</v>
      </c>
      <c r="D13" s="11" t="s">
        <v>219</v>
      </c>
      <c r="E13" s="83">
        <v>1805383534</v>
      </c>
      <c r="F13" s="85" t="s">
        <v>268</v>
      </c>
      <c r="G13" s="78">
        <v>68000</v>
      </c>
      <c r="H13" s="13">
        <v>42942</v>
      </c>
      <c r="I13" s="11" t="s">
        <v>221</v>
      </c>
      <c r="J13" s="78">
        <v>25280</v>
      </c>
      <c r="K13" s="86">
        <f t="shared" si="0"/>
        <v>42720</v>
      </c>
      <c r="M13" s="1" t="str">
        <f t="shared" si="1"/>
        <v>Casa 12-Erazo Bravo Alex Patricio</v>
      </c>
    </row>
    <row r="14" spans="2:13">
      <c r="B14" s="22" t="s">
        <v>205</v>
      </c>
      <c r="C14" s="19">
        <v>43010</v>
      </c>
      <c r="D14" s="11" t="s">
        <v>222</v>
      </c>
      <c r="E14" s="83">
        <v>1803195047</v>
      </c>
      <c r="F14" s="85" t="s">
        <v>269</v>
      </c>
      <c r="G14" s="78">
        <v>57419.8</v>
      </c>
      <c r="H14" s="13">
        <v>43010</v>
      </c>
      <c r="I14" s="11" t="s">
        <v>223</v>
      </c>
      <c r="J14" s="78">
        <v>2419.8000000000002</v>
      </c>
      <c r="K14" s="86">
        <f t="shared" si="0"/>
        <v>55000</v>
      </c>
      <c r="M14" s="1" t="str">
        <f t="shared" si="1"/>
        <v>Casa 13-Ocaña Navarrete Erika Paola</v>
      </c>
    </row>
    <row r="15" spans="2:13">
      <c r="B15" s="22" t="s">
        <v>206</v>
      </c>
      <c r="C15" s="19">
        <v>42999</v>
      </c>
      <c r="D15" s="13" t="s">
        <v>234</v>
      </c>
      <c r="E15" s="83">
        <v>1803177672</v>
      </c>
      <c r="F15" s="85" t="s">
        <v>270</v>
      </c>
      <c r="G15" s="78">
        <v>61700</v>
      </c>
      <c r="H15" s="13">
        <v>42999</v>
      </c>
      <c r="I15" s="11" t="s">
        <v>235</v>
      </c>
      <c r="J15" s="78">
        <v>9700</v>
      </c>
      <c r="K15" s="86">
        <f t="shared" si="0"/>
        <v>52000</v>
      </c>
      <c r="M15" s="1" t="str">
        <f t="shared" si="1"/>
        <v>Casa 15-Iturralde Rivera Gustavo</v>
      </c>
    </row>
    <row r="16" spans="2:13">
      <c r="B16" s="22" t="s">
        <v>207</v>
      </c>
      <c r="C16" s="19">
        <v>43062</v>
      </c>
      <c r="D16" s="13" t="s">
        <v>236</v>
      </c>
      <c r="E16" s="83">
        <v>1802073831</v>
      </c>
      <c r="F16" s="85" t="s">
        <v>271</v>
      </c>
      <c r="G16" s="78">
        <v>40000</v>
      </c>
      <c r="H16" s="11"/>
      <c r="I16" s="11"/>
      <c r="J16" s="78"/>
      <c r="K16" s="86">
        <f t="shared" si="0"/>
        <v>40000</v>
      </c>
      <c r="M16" s="1" t="str">
        <f t="shared" si="1"/>
        <v>Casa 16-Lozada Soria Bryan Alejandro</v>
      </c>
    </row>
    <row r="17" spans="2:13">
      <c r="B17" s="22" t="s">
        <v>208</v>
      </c>
      <c r="C17" s="19">
        <v>43047</v>
      </c>
      <c r="D17" s="13" t="s">
        <v>237</v>
      </c>
      <c r="E17" s="83" t="s">
        <v>249</v>
      </c>
      <c r="F17" s="85" t="s">
        <v>272</v>
      </c>
      <c r="G17" s="78">
        <v>55000</v>
      </c>
      <c r="H17" s="11"/>
      <c r="I17" s="11"/>
      <c r="J17" s="78"/>
      <c r="K17" s="86">
        <f t="shared" si="0"/>
        <v>55000</v>
      </c>
      <c r="M17" s="1" t="str">
        <f t="shared" si="1"/>
        <v>Casa 18-Vela Bravo Norma Beatriz</v>
      </c>
    </row>
    <row r="18" spans="2:13">
      <c r="B18" s="22" t="s">
        <v>209</v>
      </c>
      <c r="C18" s="19">
        <v>43005</v>
      </c>
      <c r="D18" s="13" t="s">
        <v>238</v>
      </c>
      <c r="E18" s="83">
        <v>1804011441</v>
      </c>
      <c r="F18" s="85" t="s">
        <v>273</v>
      </c>
      <c r="G18" s="78">
        <v>73387.25</v>
      </c>
      <c r="H18" s="13">
        <v>43005</v>
      </c>
      <c r="I18" s="11" t="s">
        <v>239</v>
      </c>
      <c r="J18" s="78">
        <v>26387.25</v>
      </c>
      <c r="K18" s="86">
        <f t="shared" si="0"/>
        <v>47000</v>
      </c>
      <c r="M18" s="1" t="str">
        <f t="shared" si="1"/>
        <v>Casa 21-Pesantes Diaz Jacqueline Alexandra</v>
      </c>
    </row>
    <row r="19" spans="2:13">
      <c r="B19" s="22" t="s">
        <v>210</v>
      </c>
      <c r="C19" s="19">
        <v>42983</v>
      </c>
      <c r="D19" s="13" t="s">
        <v>240</v>
      </c>
      <c r="E19" s="83">
        <v>1803370640</v>
      </c>
      <c r="F19" s="85" t="s">
        <v>274</v>
      </c>
      <c r="G19" s="78">
        <v>52000</v>
      </c>
      <c r="H19" s="11"/>
      <c r="I19" s="11"/>
      <c r="J19" s="78"/>
      <c r="K19" s="86">
        <f t="shared" si="0"/>
        <v>52000</v>
      </c>
      <c r="M19" s="1" t="str">
        <f t="shared" si="1"/>
        <v>Casa 22-Cunachi Chacha Gabriel Nicolas</v>
      </c>
    </row>
    <row r="20" spans="2:13">
      <c r="B20" s="22" t="s">
        <v>211</v>
      </c>
      <c r="C20" s="19">
        <v>42993</v>
      </c>
      <c r="D20" s="13" t="s">
        <v>241</v>
      </c>
      <c r="E20" s="83">
        <v>502850803</v>
      </c>
      <c r="F20" s="85" t="s">
        <v>275</v>
      </c>
      <c r="G20" s="78">
        <v>52000</v>
      </c>
      <c r="H20" s="11"/>
      <c r="I20" s="11"/>
      <c r="J20" s="78"/>
      <c r="K20" s="86">
        <f t="shared" si="0"/>
        <v>52000</v>
      </c>
      <c r="M20" s="1" t="str">
        <f t="shared" si="1"/>
        <v>Casa 24-Pungaña Manzano Eladio Napoleon</v>
      </c>
    </row>
    <row r="21" spans="2:13">
      <c r="B21" s="22" t="s">
        <v>212</v>
      </c>
      <c r="C21" s="19">
        <v>43062</v>
      </c>
      <c r="D21" s="13" t="s">
        <v>242</v>
      </c>
      <c r="E21" s="83">
        <v>1803542875</v>
      </c>
      <c r="F21" s="85" t="s">
        <v>276</v>
      </c>
      <c r="G21" s="78">
        <v>56174.09</v>
      </c>
      <c r="H21" s="13">
        <v>43042</v>
      </c>
      <c r="I21" s="11" t="s">
        <v>243</v>
      </c>
      <c r="J21" s="78">
        <v>1174.0899999999999</v>
      </c>
      <c r="K21" s="86">
        <f t="shared" si="0"/>
        <v>55000</v>
      </c>
      <c r="M21" s="1" t="str">
        <f t="shared" si="1"/>
        <v>Casa 25-Medina Toapanta Marco Vinicio</v>
      </c>
    </row>
    <row r="22" spans="2:13">
      <c r="B22" s="22" t="s">
        <v>213</v>
      </c>
      <c r="C22" s="19">
        <v>43070</v>
      </c>
      <c r="D22" s="13" t="s">
        <v>244</v>
      </c>
      <c r="E22" s="83">
        <v>1801509702</v>
      </c>
      <c r="F22" s="85" t="s">
        <v>277</v>
      </c>
      <c r="G22" s="78">
        <v>45000</v>
      </c>
      <c r="H22" s="11"/>
      <c r="I22" s="11"/>
      <c r="J22" s="78"/>
      <c r="K22" s="86">
        <f t="shared" si="0"/>
        <v>45000</v>
      </c>
      <c r="M22" s="1" t="str">
        <f t="shared" si="1"/>
        <v>Casa 26-Figueroa Diaz Gabriela Elizabeth</v>
      </c>
    </row>
    <row r="23" spans="2:13">
      <c r="B23" s="22" t="s">
        <v>214</v>
      </c>
      <c r="C23" s="19">
        <v>43034</v>
      </c>
      <c r="D23" s="13" t="s">
        <v>245</v>
      </c>
      <c r="E23" s="83">
        <v>1204568479</v>
      </c>
      <c r="F23" s="85" t="s">
        <v>278</v>
      </c>
      <c r="G23" s="78">
        <v>59965.78</v>
      </c>
      <c r="H23" s="13">
        <v>43034</v>
      </c>
      <c r="I23" s="11" t="s">
        <v>246</v>
      </c>
      <c r="J23" s="78">
        <v>7965.78</v>
      </c>
      <c r="K23" s="86">
        <f t="shared" si="0"/>
        <v>52000</v>
      </c>
      <c r="M23" s="1" t="str">
        <f t="shared" si="1"/>
        <v>Casa 27-Sanchez Llanga Rosa Mercedes</v>
      </c>
    </row>
    <row r="24" spans="2:13">
      <c r="B24" s="22" t="s">
        <v>215</v>
      </c>
      <c r="C24" s="19">
        <v>43096</v>
      </c>
      <c r="D24" s="13" t="s">
        <v>247</v>
      </c>
      <c r="E24" s="83">
        <v>1804609301</v>
      </c>
      <c r="F24" s="85" t="s">
        <v>279</v>
      </c>
      <c r="G24" s="78">
        <v>52000</v>
      </c>
      <c r="H24" s="11"/>
      <c r="I24" s="11"/>
      <c r="J24" s="78"/>
      <c r="K24" s="86">
        <f t="shared" si="0"/>
        <v>52000</v>
      </c>
      <c r="M24" s="1" t="str">
        <f t="shared" si="1"/>
        <v>Casa 28-Ramirez Garcia Pedro Fernando</v>
      </c>
    </row>
    <row r="25" spans="2:13" ht="14.4" customHeight="1">
      <c r="B25" s="136" t="s">
        <v>280</v>
      </c>
      <c r="C25" s="136"/>
      <c r="D25" s="136"/>
      <c r="E25" s="136"/>
      <c r="F25" s="136"/>
      <c r="G25" s="136"/>
      <c r="H25" s="136"/>
      <c r="I25" s="136"/>
      <c r="J25" s="136"/>
      <c r="K25" s="87">
        <f>SUM(K3:K24)</f>
        <v>1064642.77</v>
      </c>
      <c r="M25" s="1" t="str">
        <f t="shared" si="1"/>
        <v>Casa 29-Tuqueres Sigcha Angel Esteban</v>
      </c>
    </row>
    <row r="26" spans="2:13">
      <c r="C26" s="20"/>
    </row>
    <row r="27" spans="2:13">
      <c r="C27" s="20"/>
    </row>
    <row r="32" spans="2:13">
      <c r="C32" s="20"/>
    </row>
  </sheetData>
  <mergeCells count="1">
    <mergeCell ref="B25:J25"/>
  </mergeCells>
  <phoneticPr fontId="8" type="noConversion"/>
  <pageMargins left="0.7" right="0.7" top="0.75" bottom="0.75" header="0.3" footer="0.3"/>
  <pageSetup orientation="portrait" r:id="rId1"/>
  <ignoredErrors>
    <ignoredError sqref="E4 E1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D6FB-DBBD-4522-B5A3-F3532E21CAEF}">
  <dimension ref="C4:D7"/>
  <sheetViews>
    <sheetView showGridLines="0" workbookViewId="0">
      <selection activeCell="C4" sqref="C4:D7"/>
    </sheetView>
  </sheetViews>
  <sheetFormatPr baseColWidth="10" defaultRowHeight="13.8"/>
  <cols>
    <col min="1" max="2" width="11.5546875" style="1"/>
    <col min="3" max="3" width="37" style="1" bestFit="1" customWidth="1"/>
    <col min="4" max="4" width="14.88671875" style="1" bestFit="1" customWidth="1"/>
    <col min="5" max="16384" width="11.5546875" style="1"/>
  </cols>
  <sheetData>
    <row r="4" spans="3:4" ht="27.6">
      <c r="C4" s="88" t="s">
        <v>281</v>
      </c>
      <c r="D4" s="6" t="s">
        <v>282</v>
      </c>
    </row>
    <row r="5" spans="3:4">
      <c r="C5" s="11" t="s">
        <v>283</v>
      </c>
      <c r="D5" s="78">
        <v>1064642.77</v>
      </c>
    </row>
    <row r="6" spans="3:4">
      <c r="C6" s="11" t="s">
        <v>284</v>
      </c>
      <c r="D6" s="89">
        <v>0.3</v>
      </c>
    </row>
    <row r="7" spans="3:4">
      <c r="C7" s="90" t="s">
        <v>285</v>
      </c>
      <c r="D7" s="87">
        <f>+D5*D6</f>
        <v>319392.83100000001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5897-7440-4092-A844-F7C65196353A}">
  <dimension ref="B4:C5"/>
  <sheetViews>
    <sheetView showGridLines="0" workbookViewId="0">
      <selection sqref="A1:XFD1048576"/>
    </sheetView>
  </sheetViews>
  <sheetFormatPr baseColWidth="10" defaultRowHeight="13.8"/>
  <cols>
    <col min="1" max="1" width="11.5546875" style="1"/>
    <col min="2" max="2" width="37" style="1" bestFit="1" customWidth="1"/>
    <col min="3" max="3" width="14.88671875" style="1" bestFit="1" customWidth="1"/>
    <col min="4" max="16384" width="11.5546875" style="1"/>
  </cols>
  <sheetData>
    <row r="4" spans="2:3" ht="27.6">
      <c r="B4" s="88" t="s">
        <v>281</v>
      </c>
      <c r="C4" s="6" t="s">
        <v>282</v>
      </c>
    </row>
    <row r="5" spans="2:3" ht="41.4">
      <c r="B5" s="27" t="s">
        <v>286</v>
      </c>
      <c r="C5" s="91">
        <v>1220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26BD-A10F-47FE-950E-76B6144038BA}">
  <dimension ref="B4:C5"/>
  <sheetViews>
    <sheetView showGridLines="0" workbookViewId="0">
      <selection activeCell="B4" sqref="B4:C5"/>
    </sheetView>
  </sheetViews>
  <sheetFormatPr baseColWidth="10" defaultRowHeight="13.8"/>
  <cols>
    <col min="1" max="1" width="11.5546875" style="1"/>
    <col min="2" max="2" width="37" style="1" bestFit="1" customWidth="1"/>
    <col min="3" max="3" width="14.88671875" style="1" bestFit="1" customWidth="1"/>
    <col min="4" max="16384" width="11.5546875" style="1"/>
  </cols>
  <sheetData>
    <row r="4" spans="2:3" ht="27.6">
      <c r="B4" s="88" t="s">
        <v>281</v>
      </c>
      <c r="C4" s="6" t="s">
        <v>282</v>
      </c>
    </row>
    <row r="5" spans="2:3">
      <c r="B5" s="27" t="s">
        <v>172</v>
      </c>
      <c r="C5" s="91">
        <v>14700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Requerimiento contribuyente</vt:lpstr>
      <vt:lpstr>Requerimiento terceros</vt:lpstr>
      <vt:lpstr>Formulario 102 año 2017</vt:lpstr>
      <vt:lpstr>ingresos</vt:lpstr>
      <vt:lpstr>diferencias información</vt:lpstr>
      <vt:lpstr>ventas casas </vt:lpstr>
      <vt:lpstr>BI construcción</vt:lpstr>
      <vt:lpstr>BI profesionales</vt:lpstr>
      <vt:lpstr>BI alquiler</vt:lpstr>
      <vt:lpstr>BI dependencia</vt:lpstr>
      <vt:lpstr>Consolidaciòn bases</vt:lpstr>
      <vt:lpstr>Liquidaciòn IR</vt:lpstr>
      <vt:lpstr>Mapeo</vt:lpstr>
      <vt:lpstr>Cuentas por cobrar clientes</vt:lpstr>
      <vt:lpstr>Cuentas por cobrar relacionadas</vt:lpstr>
      <vt:lpstr>ESF y ERI</vt:lpstr>
      <vt:lpstr>Liquidacion IR</vt:lpstr>
      <vt:lpstr>Hoja9</vt:lpstr>
      <vt:lpstr>Hoja6</vt:lpstr>
      <vt:lpstr>Hoja7</vt:lpstr>
      <vt:lpstr>Hoja8</vt:lpstr>
      <vt:lpstr>Hoja5</vt:lpstr>
      <vt:lpstr>Costo de ventas</vt:lpstr>
      <vt:lpstr>Materiales</vt:lpstr>
      <vt:lpstr>Mano de obra</vt:lpstr>
      <vt:lpstr>cif</vt:lpstr>
      <vt:lpstr>REsumen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2021-04-17T19:10:00Z</cp:lastPrinted>
  <dcterms:created xsi:type="dcterms:W3CDTF">2015-06-05T18:19:34Z</dcterms:created>
  <dcterms:modified xsi:type="dcterms:W3CDTF">2021-04-17T19:19:04Z</dcterms:modified>
</cp:coreProperties>
</file>