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ozxy\Desktop\"/>
    </mc:Choice>
  </mc:AlternateContent>
  <xr:revisionPtr revIDLastSave="0" documentId="13_ncr:1_{88A016EB-6D52-4324-82F7-455DB3A5235D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H37" i="1" s="1"/>
  <c r="G38" i="1"/>
  <c r="E38" i="1"/>
  <c r="C38" i="1"/>
  <c r="G36" i="1"/>
  <c r="G37" i="1"/>
  <c r="G3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4" i="1"/>
  <c r="H5" i="1"/>
  <c r="I5" i="1" s="1"/>
  <c r="H6" i="1"/>
  <c r="I6" i="1" s="1"/>
  <c r="H7" i="1"/>
  <c r="I7" i="1" s="1"/>
  <c r="H8" i="1"/>
  <c r="I8" i="1" s="1"/>
  <c r="J8" i="1" s="1"/>
  <c r="M8" i="1" s="1"/>
  <c r="H9" i="1"/>
  <c r="I9" i="1" s="1"/>
  <c r="K9" i="1" s="1"/>
  <c r="N9" i="1" s="1"/>
  <c r="H10" i="1"/>
  <c r="I10" i="1" s="1"/>
  <c r="K10" i="1" s="1"/>
  <c r="N10" i="1" s="1"/>
  <c r="H11" i="1"/>
  <c r="I11" i="1" s="1"/>
  <c r="J11" i="1" s="1"/>
  <c r="M11" i="1" s="1"/>
  <c r="H12" i="1"/>
  <c r="I12" i="1" s="1"/>
  <c r="J12" i="1" s="1"/>
  <c r="M12" i="1" s="1"/>
  <c r="H13" i="1"/>
  <c r="I13" i="1" s="1"/>
  <c r="H14" i="1"/>
  <c r="I14" i="1" s="1"/>
  <c r="H15" i="1"/>
  <c r="I15" i="1" s="1"/>
  <c r="H16" i="1"/>
  <c r="I16" i="1" s="1"/>
  <c r="J16" i="1" s="1"/>
  <c r="M16" i="1" s="1"/>
  <c r="H17" i="1"/>
  <c r="I17" i="1" s="1"/>
  <c r="K17" i="1" s="1"/>
  <c r="N17" i="1" s="1"/>
  <c r="H18" i="1"/>
  <c r="I18" i="1" s="1"/>
  <c r="J18" i="1" s="1"/>
  <c r="M18" i="1" s="1"/>
  <c r="H4" i="1"/>
  <c r="I4" i="1" s="1"/>
  <c r="J4" i="1" s="1"/>
  <c r="M4" i="1" s="1"/>
  <c r="F26" i="1"/>
  <c r="H26" i="1" s="1"/>
  <c r="O10" i="1" l="1"/>
  <c r="O9" i="1"/>
  <c r="O8" i="1"/>
  <c r="O16" i="1"/>
  <c r="O14" i="1"/>
  <c r="O6" i="1"/>
  <c r="O7" i="1"/>
  <c r="H36" i="1"/>
  <c r="O17" i="1"/>
  <c r="O15" i="1"/>
  <c r="O13" i="1"/>
  <c r="O5" i="1"/>
  <c r="K15" i="1"/>
  <c r="N15" i="1" s="1"/>
  <c r="J15" i="1"/>
  <c r="M15" i="1" s="1"/>
  <c r="K7" i="1"/>
  <c r="N7" i="1" s="1"/>
  <c r="J7" i="1"/>
  <c r="M7" i="1" s="1"/>
  <c r="K14" i="1"/>
  <c r="N14" i="1" s="1"/>
  <c r="J14" i="1"/>
  <c r="M14" i="1" s="1"/>
  <c r="J13" i="1"/>
  <c r="M13" i="1" s="1"/>
  <c r="K13" i="1"/>
  <c r="N13" i="1" s="1"/>
  <c r="K5" i="1"/>
  <c r="N5" i="1" s="1"/>
  <c r="J5" i="1"/>
  <c r="M5" i="1" s="1"/>
  <c r="K6" i="1"/>
  <c r="N6" i="1" s="1"/>
  <c r="J6" i="1"/>
  <c r="M6" i="1" s="1"/>
  <c r="K4" i="1"/>
  <c r="N4" i="1" s="1"/>
  <c r="O4" i="1"/>
  <c r="O11" i="1"/>
  <c r="O12" i="1"/>
  <c r="O18" i="1"/>
  <c r="K12" i="1"/>
  <c r="N12" i="1" s="1"/>
  <c r="K11" i="1"/>
  <c r="N11" i="1" s="1"/>
  <c r="K18" i="1"/>
  <c r="N18" i="1" s="1"/>
  <c r="J10" i="1"/>
  <c r="M10" i="1" s="1"/>
  <c r="K16" i="1"/>
  <c r="N16" i="1" s="1"/>
  <c r="K8" i="1"/>
  <c r="N8" i="1" s="1"/>
  <c r="J17" i="1"/>
  <c r="M17" i="1" s="1"/>
  <c r="J9" i="1"/>
  <c r="M9" i="1" s="1"/>
</calcChain>
</file>

<file path=xl/sharedStrings.xml><?xml version="1.0" encoding="utf-8"?>
<sst xmlns="http://schemas.openxmlformats.org/spreadsheetml/2006/main" count="41" uniqueCount="34">
  <si>
    <t>Pkt</t>
  </si>
  <si>
    <t>E [m]</t>
  </si>
  <si>
    <t>N [m]</t>
  </si>
  <si>
    <t>H [m]</t>
  </si>
  <si>
    <t>Dh [m]</t>
  </si>
  <si>
    <t>Ri [gon]</t>
  </si>
  <si>
    <t>Z [gon]</t>
  </si>
  <si>
    <t>Azi [gon]</t>
  </si>
  <si>
    <t>ΔE [m]</t>
  </si>
  <si>
    <t>ΔN [m]</t>
  </si>
  <si>
    <t>ΔH [m]</t>
  </si>
  <si>
    <t>+</t>
  </si>
  <si>
    <t>=</t>
  </si>
  <si>
    <t>m</t>
  </si>
  <si>
    <t xml:space="preserve">Def Azi = </t>
  </si>
  <si>
    <t>gon</t>
  </si>
  <si>
    <t>E</t>
  </si>
  <si>
    <t>N</t>
  </si>
  <si>
    <t>H</t>
  </si>
  <si>
    <t>Reflektorhöhe</t>
  </si>
  <si>
    <t>def Azi</t>
  </si>
  <si>
    <t>Zielpunkt</t>
  </si>
  <si>
    <t>Punkt-</t>
  </si>
  <si>
    <t>Bemerkung</t>
  </si>
  <si>
    <t>NG420</t>
  </si>
  <si>
    <t>First</t>
  </si>
  <si>
    <t>Höchster Punkt</t>
  </si>
  <si>
    <t>Eingang</t>
  </si>
  <si>
    <t>Türschwelle</t>
  </si>
  <si>
    <t>Instrumentenhöhe / Kippachse</t>
  </si>
  <si>
    <t xml:space="preserve">Kippachse = </t>
  </si>
  <si>
    <t>-</t>
  </si>
  <si>
    <t>HIER Zuerst AUSFÜLLEN aus der aufgabenstellung!</t>
  </si>
  <si>
    <t>MüM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</si>
</sst>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rgb="FF000000"/>
      <name val="Arial"/>
      <family val="2"/>
    </font>
    <font>
      <sz val="12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E5B7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6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6" xfId="0" applyFont="1" applyBorder="1"/>
    <xf numFmtId="0" fontId="0" fillId="0" borderId="0" xfId="0" quotePrefix="1" applyAlignment="1">
      <alignment horizontal="center"/>
    </xf>
    <xf numFmtId="0" fontId="2" fillId="2" borderId="1" xfId="1"/>
    <xf numFmtId="164" fontId="3" fillId="3" borderId="2" xfId="2" applyNumberFormat="1"/>
    <xf numFmtId="0" fontId="3" fillId="3" borderId="2" xfId="2"/>
    <xf numFmtId="0" fontId="2" fillId="2" borderId="15" xfId="1" applyBorder="1"/>
    <xf numFmtId="0" fontId="0" fillId="0" borderId="0" xfId="0" applyAlignment="1">
      <alignment horizontal="center"/>
    </xf>
    <xf numFmtId="164" fontId="3" fillId="3" borderId="18" xfId="2" applyNumberFormat="1" applyBorder="1"/>
    <xf numFmtId="0" fontId="1" fillId="0" borderId="11" xfId="0" applyFont="1" applyBorder="1"/>
    <xf numFmtId="164" fontId="5" fillId="3" borderId="2" xfId="2" applyNumberFormat="1" applyFont="1"/>
    <xf numFmtId="164" fontId="6" fillId="2" borderId="19" xfId="1" applyNumberFormat="1" applyFont="1" applyBorder="1" applyProtection="1">
      <protection locked="0"/>
    </xf>
    <xf numFmtId="164" fontId="6" fillId="4" borderId="21" xfId="1" applyNumberFormat="1" applyFont="1" applyFill="1" applyBorder="1" applyProtection="1">
      <protection locked="0"/>
    </xf>
    <xf numFmtId="1" fontId="0" fillId="0" borderId="6" xfId="0" applyNumberFormat="1" applyBorder="1"/>
    <xf numFmtId="1" fontId="0" fillId="0" borderId="8" xfId="0" applyNumberFormat="1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164" fontId="0" fillId="0" borderId="22" xfId="0" applyNumberFormat="1" applyBorder="1"/>
    <xf numFmtId="164" fontId="0" fillId="0" borderId="0" xfId="0" applyNumberFormat="1" applyBorder="1"/>
    <xf numFmtId="164" fontId="0" fillId="0" borderId="23" xfId="0" applyNumberFormat="1" applyBorder="1"/>
    <xf numFmtId="164" fontId="6" fillId="4" borderId="24" xfId="1" applyNumberFormat="1" applyFont="1" applyFill="1" applyBorder="1" applyProtection="1">
      <protection locked="0"/>
    </xf>
    <xf numFmtId="164" fontId="6" fillId="4" borderId="25" xfId="1" applyNumberFormat="1" applyFont="1" applyFill="1" applyBorder="1" applyProtection="1">
      <protection locked="0"/>
    </xf>
    <xf numFmtId="0" fontId="0" fillId="0" borderId="7" xfId="0" applyFont="1" applyBorder="1"/>
    <xf numFmtId="164" fontId="5" fillId="3" borderId="14" xfId="2" applyNumberFormat="1" applyFont="1" applyBorder="1"/>
    <xf numFmtId="164" fontId="5" fillId="5" borderId="14" xfId="2" applyNumberFormat="1" applyFont="1" applyFill="1" applyBorder="1"/>
    <xf numFmtId="0" fontId="5" fillId="3" borderId="16" xfId="2" applyFont="1" applyBorder="1"/>
    <xf numFmtId="164" fontId="5" fillId="3" borderId="17" xfId="2" applyNumberFormat="1" applyFont="1" applyBorder="1"/>
    <xf numFmtId="164" fontId="6" fillId="2" borderId="26" xfId="1" applyNumberFormat="1" applyFont="1" applyBorder="1" applyProtection="1">
      <protection locked="0"/>
    </xf>
    <xf numFmtId="164" fontId="6" fillId="2" borderId="27" xfId="1" applyNumberFormat="1" applyFont="1" applyBorder="1" applyProtection="1">
      <protection locked="0"/>
    </xf>
    <xf numFmtId="0" fontId="1" fillId="6" borderId="28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  <xf numFmtId="0" fontId="1" fillId="6" borderId="32" xfId="0" applyFont="1" applyFill="1" applyBorder="1" applyAlignment="1">
      <alignment horizontal="center" vertical="top"/>
    </xf>
    <xf numFmtId="1" fontId="6" fillId="2" borderId="33" xfId="1" applyNumberFormat="1" applyFont="1" applyBorder="1" applyProtection="1">
      <protection locked="0"/>
    </xf>
    <xf numFmtId="0" fontId="0" fillId="0" borderId="0" xfId="0" applyFont="1" applyBorder="1"/>
    <xf numFmtId="1" fontId="6" fillId="4" borderId="34" xfId="1" applyNumberFormat="1" applyFont="1" applyFill="1" applyBorder="1" applyProtection="1">
      <protection locked="0"/>
    </xf>
    <xf numFmtId="164" fontId="5" fillId="3" borderId="2" xfId="2" applyNumberFormat="1" applyFont="1" applyBorder="1"/>
    <xf numFmtId="164" fontId="5" fillId="5" borderId="2" xfId="2" applyNumberFormat="1" applyFont="1" applyFill="1" applyBorder="1"/>
    <xf numFmtId="0" fontId="5" fillId="3" borderId="2" xfId="2" applyFont="1" applyBorder="1"/>
    <xf numFmtId="164" fontId="6" fillId="2" borderId="35" xfId="1" applyNumberFormat="1" applyFont="1" applyBorder="1" applyProtection="1">
      <protection locked="0"/>
    </xf>
    <xf numFmtId="164" fontId="5" fillId="3" borderId="36" xfId="2" applyNumberFormat="1" applyFont="1" applyBorder="1"/>
    <xf numFmtId="164" fontId="5" fillId="3" borderId="37" xfId="2" applyNumberFormat="1" applyFont="1" applyBorder="1"/>
    <xf numFmtId="164" fontId="5" fillId="3" borderId="38" xfId="2" applyNumberFormat="1" applyFont="1" applyBorder="1"/>
    <xf numFmtId="164" fontId="5" fillId="5" borderId="39" xfId="2" applyNumberFormat="1" applyFont="1" applyFill="1" applyBorder="1"/>
    <xf numFmtId="164" fontId="5" fillId="3" borderId="39" xfId="2" applyNumberFormat="1" applyFont="1" applyBorder="1"/>
    <xf numFmtId="0" fontId="5" fillId="3" borderId="39" xfId="2" applyFont="1" applyBorder="1"/>
    <xf numFmtId="0" fontId="5" fillId="3" borderId="40" xfId="2" applyFont="1" applyBorder="1"/>
    <xf numFmtId="164" fontId="6" fillId="2" borderId="41" xfId="1" applyNumberFormat="1" applyFont="1" applyBorder="1" applyProtection="1">
      <protection locked="0"/>
    </xf>
    <xf numFmtId="164" fontId="6" fillId="2" borderId="42" xfId="1" applyNumberFormat="1" applyFont="1" applyBorder="1" applyProtection="1">
      <protection locked="0"/>
    </xf>
    <xf numFmtId="164" fontId="6" fillId="2" borderId="43" xfId="1" applyNumberFormat="1" applyFont="1" applyBorder="1" applyProtection="1">
      <protection locked="0"/>
    </xf>
    <xf numFmtId="164" fontId="6" fillId="4" borderId="20" xfId="1" applyNumberFormat="1" applyFont="1" applyFill="1" applyBorder="1" applyProtection="1">
      <protection locked="0"/>
    </xf>
    <xf numFmtId="164" fontId="6" fillId="4" borderId="44" xfId="1" applyNumberFormat="1" applyFont="1" applyFill="1" applyBorder="1" applyProtection="1">
      <protection locked="0"/>
    </xf>
    <xf numFmtId="164" fontId="6" fillId="2" borderId="45" xfId="1" applyNumberFormat="1" applyFont="1" applyBorder="1" applyProtection="1">
      <protection locked="0"/>
    </xf>
    <xf numFmtId="164" fontId="6" fillId="2" borderId="46" xfId="1" applyNumberFormat="1" applyFont="1" applyBorder="1" applyProtection="1">
      <protection locked="0"/>
    </xf>
    <xf numFmtId="164" fontId="6" fillId="2" borderId="47" xfId="1" applyNumberFormat="1" applyFont="1" applyBorder="1" applyProtection="1">
      <protection locked="0"/>
    </xf>
    <xf numFmtId="164" fontId="6" fillId="2" borderId="48" xfId="1" applyNumberFormat="1" applyFont="1" applyBorder="1" applyProtection="1">
      <protection locked="0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30" zoomScaleNormal="130" workbookViewId="0">
      <selection activeCell="C7" sqref="C7"/>
    </sheetView>
  </sheetViews>
  <sheetFormatPr defaultColWidth="8.77734375" defaultRowHeight="14.4" x14ac:dyDescent="0.3"/>
  <cols>
    <col min="1" max="1" width="9.109375" bestFit="1" customWidth="1"/>
    <col min="2" max="2" width="16.109375" bestFit="1" customWidth="1"/>
    <col min="3" max="3" width="15.21875" customWidth="1"/>
    <col min="5" max="5" width="9.5546875" bestFit="1" customWidth="1"/>
    <col min="6" max="6" width="14.109375" customWidth="1"/>
    <col min="7" max="7" width="9.5546875" bestFit="1" customWidth="1"/>
    <col min="8" max="8" width="10.109375" customWidth="1"/>
    <col min="9" max="9" width="12.6640625" bestFit="1" customWidth="1"/>
    <col min="10" max="10" width="7.33203125" bestFit="1" customWidth="1"/>
    <col min="11" max="11" width="11.109375" customWidth="1"/>
    <col min="12" max="12" width="11" customWidth="1"/>
    <col min="13" max="13" width="17.33203125" customWidth="1"/>
    <col min="14" max="14" width="18.77734375" customWidth="1"/>
    <col min="15" max="15" width="12.109375" bestFit="1" customWidth="1"/>
  </cols>
  <sheetData>
    <row r="1" spans="1:15" ht="15" thickBot="1" x14ac:dyDescent="0.35">
      <c r="A1" s="40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1" t="s">
        <v>5</v>
      </c>
      <c r="G1" s="42" t="s">
        <v>6</v>
      </c>
      <c r="H1" s="41" t="s">
        <v>7</v>
      </c>
      <c r="I1" s="41" t="s">
        <v>20</v>
      </c>
      <c r="J1" s="41" t="s">
        <v>8</v>
      </c>
      <c r="K1" s="41" t="s">
        <v>9</v>
      </c>
      <c r="L1" s="41" t="s">
        <v>10</v>
      </c>
      <c r="M1" s="41" t="s">
        <v>16</v>
      </c>
      <c r="N1" s="41" t="s">
        <v>17</v>
      </c>
      <c r="O1" s="44" t="s">
        <v>18</v>
      </c>
    </row>
    <row r="2" spans="1:15" x14ac:dyDescent="0.3">
      <c r="A2" s="45">
        <v>8152</v>
      </c>
      <c r="B2" s="38">
        <v>2658221.0079999999</v>
      </c>
      <c r="C2" s="38">
        <v>1258434.838</v>
      </c>
      <c r="D2" s="39">
        <v>362.84399999999999</v>
      </c>
      <c r="E2" s="25"/>
      <c r="F2" s="26"/>
      <c r="G2" s="27"/>
      <c r="H2" s="46"/>
      <c r="I2" s="46"/>
      <c r="J2" s="46"/>
      <c r="K2" s="46"/>
      <c r="L2" s="46"/>
      <c r="M2" s="46"/>
      <c r="N2" s="46"/>
      <c r="O2" s="33"/>
    </row>
    <row r="3" spans="1:15" ht="15" thickBot="1" x14ac:dyDescent="0.35">
      <c r="A3" s="47">
        <v>8153</v>
      </c>
      <c r="B3" s="31">
        <v>2658278.105</v>
      </c>
      <c r="C3" s="32">
        <v>1258396.5430000001</v>
      </c>
      <c r="D3" s="26"/>
      <c r="E3" s="28"/>
      <c r="F3" s="29"/>
      <c r="G3" s="30"/>
      <c r="H3" s="46"/>
      <c r="I3" s="46"/>
      <c r="J3" s="46"/>
      <c r="K3" s="46"/>
      <c r="L3" s="46"/>
      <c r="M3" s="46"/>
      <c r="N3" s="46"/>
      <c r="O3" s="33"/>
    </row>
    <row r="4" spans="1:15" ht="15.6" x14ac:dyDescent="0.3">
      <c r="A4" s="23">
        <v>1</v>
      </c>
      <c r="B4" s="26"/>
      <c r="C4" s="26"/>
      <c r="D4" s="26"/>
      <c r="E4" s="59">
        <v>26.77</v>
      </c>
      <c r="F4" s="60">
        <v>323.17399999999998</v>
      </c>
      <c r="G4" s="61">
        <v>97.106999999999999</v>
      </c>
      <c r="H4" s="52">
        <f>IF(OR(ISBLANK($D$28), ISBLANK(F4)), "-", $D$28+F4)</f>
        <v>460.78499999999997</v>
      </c>
      <c r="I4" s="53">
        <f>IFERROR(IF(OR(ISBLANK(H4), ISBLANK(H4)), "-", IF(H4&gt;400, H4-400, H4)), "-")</f>
        <v>60.784999999999968</v>
      </c>
      <c r="J4" s="53">
        <f>IFERROR(IF(OR(ISBLANK(E4), ISBLANK(I4)), "-", E4*SIN(I4*PI()/200)), "-")</f>
        <v>21.849758076435531</v>
      </c>
      <c r="K4" s="53">
        <f>IFERROR(IF(OR(ISBLANK(E4), ISBLANK(I4)), "-", E4*COS(I4*PI()/200)), "-")</f>
        <v>15.46676992785631</v>
      </c>
      <c r="L4" s="53">
        <f>IFERROR(IF(OR(ISBLANK(E4), ISBLANK(G4), TAN(G4*PI()/200)=0), "-", E4/TAN(G4*PI()/200)), "-")</f>
        <v>1.2173508876890151</v>
      </c>
      <c r="M4" s="53">
        <f>IFERROR(IF(OR(ISBLANK($B$2), ISBLANK(J4)), "-", $B$2+J4), "-")</f>
        <v>2658242.8577580764</v>
      </c>
      <c r="N4" s="53">
        <f>IFERROR(IF(OR(ISBLANK($C$2), ISBLANK(K4)), "-", $C$2+K4), "-")</f>
        <v>1258450.3047699279</v>
      </c>
      <c r="O4" s="54">
        <f>IFERROR(IF(OR(ISBLANK($H$26), ISBLANK($D$25), ISBLANK(L4)), "-", $H$26 - $D$25 + L4), "-")</f>
        <v>364.04335088768897</v>
      </c>
    </row>
    <row r="5" spans="1:15" ht="15.6" x14ac:dyDescent="0.3">
      <c r="A5" s="23">
        <v>2</v>
      </c>
      <c r="B5" s="26"/>
      <c r="C5" s="26"/>
      <c r="D5" s="26"/>
      <c r="E5" s="62">
        <v>34.234999999999999</v>
      </c>
      <c r="F5" s="22">
        <v>327.65899999999999</v>
      </c>
      <c r="G5" s="63">
        <v>97.784000000000006</v>
      </c>
      <c r="H5" s="55">
        <f t="shared" ref="H5:H18" si="0">IF(OR(ISBLANK($D$28), ISBLANK(F5)), "-", $D$28+F5)</f>
        <v>465.27</v>
      </c>
      <c r="I5" s="49">
        <f t="shared" ref="I5:I18" si="1">IFERROR(IF(OR(ISBLANK(H5), ISBLANK(H5)), "-", IF(H5&gt;400, H5-400, H5)), "-")</f>
        <v>65.269999999999982</v>
      </c>
      <c r="J5" s="49">
        <f t="shared" ref="J5:J18" si="2">IFERROR(IF(OR(ISBLANK(E5), ISBLANK(I5)), "-", E5*SIN(I5*PI()/200)), "-")</f>
        <v>29.265737855998328</v>
      </c>
      <c r="K5" s="49">
        <f t="shared" ref="K5:K18" si="3">IFERROR(IF(OR(ISBLANK(E5), ISBLANK(I5)), "-", E5*COS(I5*PI()/200)), "-")</f>
        <v>17.763778110075183</v>
      </c>
      <c r="L5" s="49">
        <f t="shared" ref="L5:L18" si="4">IFERROR(IF(OR(ISBLANK(E5), ISBLANK(G5), TAN(G5*PI()/200)=0), "-", E5/TAN(G5*PI()/200)), "-")</f>
        <v>1.1921623991393206</v>
      </c>
      <c r="M5" s="49">
        <f t="shared" ref="M5:M18" si="5">IFERROR(IF(OR(ISBLANK($B$2), ISBLANK(J5)), "-", $B$2+J5), "-")</f>
        <v>2658250.2737378557</v>
      </c>
      <c r="N5" s="49">
        <f t="shared" ref="N5:N18" si="6">IFERROR(IF(OR(ISBLANK($C$2), ISBLANK(K5)), "-", $C$2+K5), "-")</f>
        <v>1258452.60177811</v>
      </c>
      <c r="O5" s="35">
        <f t="shared" ref="O5:O18" si="7">IFERROR(IF(OR(ISBLANK($H$26), ISBLANK($D$25), ISBLANK(L5)), "-", $H$26 - $D$25 + L5), "-")</f>
        <v>364.01816239913927</v>
      </c>
    </row>
    <row r="6" spans="1:15" ht="15.6" x14ac:dyDescent="0.3">
      <c r="A6" s="23">
        <v>3</v>
      </c>
      <c r="B6" s="26"/>
      <c r="C6" s="26"/>
      <c r="D6" s="26"/>
      <c r="E6" s="64">
        <v>26.334</v>
      </c>
      <c r="F6" s="21">
        <v>350.67200000000003</v>
      </c>
      <c r="G6" s="65">
        <v>97.001999999999995</v>
      </c>
      <c r="H6" s="56">
        <f t="shared" si="0"/>
        <v>488.28300000000002</v>
      </c>
      <c r="I6" s="48">
        <f t="shared" si="1"/>
        <v>88.283000000000015</v>
      </c>
      <c r="J6" s="48">
        <f t="shared" si="2"/>
        <v>25.88923239764171</v>
      </c>
      <c r="K6" s="48">
        <f t="shared" si="3"/>
        <v>4.8194607437864665</v>
      </c>
      <c r="L6" s="48">
        <f t="shared" si="4"/>
        <v>1.2410507693026678</v>
      </c>
      <c r="M6" s="48">
        <f t="shared" si="5"/>
        <v>2658246.8972323975</v>
      </c>
      <c r="N6" s="48">
        <f t="shared" si="6"/>
        <v>1258439.6574607438</v>
      </c>
      <c r="O6" s="34">
        <f t="shared" si="7"/>
        <v>364.06705076930263</v>
      </c>
    </row>
    <row r="7" spans="1:15" ht="15.6" x14ac:dyDescent="0.3">
      <c r="A7" s="23">
        <v>4</v>
      </c>
      <c r="B7" s="26"/>
      <c r="C7" s="26"/>
      <c r="D7" s="26"/>
      <c r="E7" s="62">
        <v>12.539</v>
      </c>
      <c r="F7" s="22">
        <v>361.96899999999999</v>
      </c>
      <c r="G7" s="63">
        <v>102.35599999999999</v>
      </c>
      <c r="H7" s="55">
        <f t="shared" si="0"/>
        <v>499.58</v>
      </c>
      <c r="I7" s="49">
        <f t="shared" si="1"/>
        <v>99.579999999999984</v>
      </c>
      <c r="J7" s="49">
        <f t="shared" si="2"/>
        <v>12.53872712128182</v>
      </c>
      <c r="K7" s="49">
        <f t="shared" si="3"/>
        <v>8.2723503502549284E-2</v>
      </c>
      <c r="L7" s="49">
        <f t="shared" si="4"/>
        <v>-0.46425479421163413</v>
      </c>
      <c r="M7" s="49">
        <f t="shared" si="5"/>
        <v>2658233.5467271213</v>
      </c>
      <c r="N7" s="49">
        <f t="shared" si="6"/>
        <v>1258434.9207235035</v>
      </c>
      <c r="O7" s="35">
        <f t="shared" si="7"/>
        <v>362.36174520578834</v>
      </c>
    </row>
    <row r="8" spans="1:15" ht="15.6" x14ac:dyDescent="0.3">
      <c r="A8" s="23">
        <v>5</v>
      </c>
      <c r="B8" s="26"/>
      <c r="C8" s="26"/>
      <c r="D8" s="26"/>
      <c r="E8" s="64">
        <v>47.267000000000003</v>
      </c>
      <c r="F8" s="21">
        <v>48.345999999999997</v>
      </c>
      <c r="G8" s="65">
        <v>100.34399999999999</v>
      </c>
      <c r="H8" s="56">
        <f t="shared" si="0"/>
        <v>185.95699999999999</v>
      </c>
      <c r="I8" s="48">
        <f t="shared" si="1"/>
        <v>185.95699999999999</v>
      </c>
      <c r="J8" s="48">
        <f t="shared" si="2"/>
        <v>10.342131488807485</v>
      </c>
      <c r="K8" s="48">
        <f t="shared" si="3"/>
        <v>-46.121682593637203</v>
      </c>
      <c r="L8" s="48">
        <f t="shared" si="4"/>
        <v>-0.25541158098728545</v>
      </c>
      <c r="M8" s="48">
        <f t="shared" si="5"/>
        <v>2658231.3501314889</v>
      </c>
      <c r="N8" s="48">
        <f t="shared" si="6"/>
        <v>1258388.7163174064</v>
      </c>
      <c r="O8" s="34">
        <f t="shared" si="7"/>
        <v>362.57058841901267</v>
      </c>
    </row>
    <row r="9" spans="1:15" ht="15.6" x14ac:dyDescent="0.3">
      <c r="A9" s="23">
        <v>6</v>
      </c>
      <c r="B9" s="26"/>
      <c r="C9" s="26"/>
      <c r="D9" s="26"/>
      <c r="E9" s="62">
        <v>62.332999999999998</v>
      </c>
      <c r="F9" s="22">
        <v>17.620999999999999</v>
      </c>
      <c r="G9" s="63">
        <v>100.267</v>
      </c>
      <c r="H9" s="55">
        <f t="shared" si="0"/>
        <v>155.232</v>
      </c>
      <c r="I9" s="49">
        <f t="shared" si="1"/>
        <v>155.232</v>
      </c>
      <c r="J9" s="49">
        <f t="shared" si="2"/>
        <v>40.309045322285392</v>
      </c>
      <c r="K9" s="49">
        <f t="shared" si="3"/>
        <v>-47.545596580608198</v>
      </c>
      <c r="L9" s="49">
        <f t="shared" si="4"/>
        <v>-0.26142776748709351</v>
      </c>
      <c r="M9" s="49">
        <f t="shared" si="5"/>
        <v>2658261.3170453222</v>
      </c>
      <c r="N9" s="49">
        <f t="shared" si="6"/>
        <v>1258387.2924034193</v>
      </c>
      <c r="O9" s="35">
        <f t="shared" si="7"/>
        <v>362.56457223251289</v>
      </c>
    </row>
    <row r="10" spans="1:15" ht="15.6" x14ac:dyDescent="0.3">
      <c r="A10" s="23">
        <v>7</v>
      </c>
      <c r="B10" s="26"/>
      <c r="C10" s="26"/>
      <c r="D10" s="26"/>
      <c r="E10" s="64">
        <v>42.526000000000003</v>
      </c>
      <c r="F10" s="21">
        <v>364.39800000000002</v>
      </c>
      <c r="G10" s="65">
        <v>98.111999999999995</v>
      </c>
      <c r="H10" s="56">
        <f t="shared" si="0"/>
        <v>502.00900000000001</v>
      </c>
      <c r="I10" s="48">
        <f t="shared" si="1"/>
        <v>102.00900000000001</v>
      </c>
      <c r="J10" s="48">
        <f t="shared" si="2"/>
        <v>42.504826720770261</v>
      </c>
      <c r="K10" s="48">
        <f t="shared" si="3"/>
        <v>-1.3417829322564374</v>
      </c>
      <c r="L10" s="48">
        <f t="shared" si="4"/>
        <v>1.26154791732599</v>
      </c>
      <c r="M10" s="48">
        <f t="shared" si="5"/>
        <v>2658263.5128267207</v>
      </c>
      <c r="N10" s="48">
        <f t="shared" si="6"/>
        <v>1258433.4962170678</v>
      </c>
      <c r="O10" s="34">
        <f t="shared" si="7"/>
        <v>364.08754791732594</v>
      </c>
    </row>
    <row r="11" spans="1:15" ht="15.6" x14ac:dyDescent="0.3">
      <c r="A11" s="23">
        <v>8</v>
      </c>
      <c r="B11" s="26"/>
      <c r="C11" s="26"/>
      <c r="D11" s="26"/>
      <c r="E11" s="62">
        <v>39.926000000000002</v>
      </c>
      <c r="F11" s="22">
        <v>348.05500000000001</v>
      </c>
      <c r="G11" s="63">
        <v>98.091999999999999</v>
      </c>
      <c r="H11" s="55">
        <f t="shared" si="0"/>
        <v>485.666</v>
      </c>
      <c r="I11" s="49">
        <f t="shared" si="1"/>
        <v>85.665999999999997</v>
      </c>
      <c r="J11" s="49">
        <f t="shared" si="2"/>
        <v>38.91822209535723</v>
      </c>
      <c r="K11" s="49">
        <f t="shared" si="3"/>
        <v>8.9138916830107444</v>
      </c>
      <c r="L11" s="49">
        <f t="shared" si="4"/>
        <v>1.1969723321861785</v>
      </c>
      <c r="M11" s="49">
        <f t="shared" si="5"/>
        <v>2658259.9262220953</v>
      </c>
      <c r="N11" s="49">
        <f t="shared" si="6"/>
        <v>1258443.7518916831</v>
      </c>
      <c r="O11" s="35">
        <f t="shared" si="7"/>
        <v>364.02297233218616</v>
      </c>
    </row>
    <row r="12" spans="1:15" ht="15.6" x14ac:dyDescent="0.3">
      <c r="A12" s="23">
        <v>9</v>
      </c>
      <c r="B12" s="26"/>
      <c r="C12" s="26"/>
      <c r="D12" s="26"/>
      <c r="E12" s="64">
        <v>32.558999999999997</v>
      </c>
      <c r="F12" s="21">
        <v>349.36399999999998</v>
      </c>
      <c r="G12" s="65">
        <v>97.882000000000005</v>
      </c>
      <c r="H12" s="56">
        <f t="shared" si="0"/>
        <v>486.97499999999997</v>
      </c>
      <c r="I12" s="48">
        <f t="shared" si="1"/>
        <v>86.974999999999966</v>
      </c>
      <c r="J12" s="48">
        <f t="shared" si="2"/>
        <v>31.879920216828069</v>
      </c>
      <c r="K12" s="48">
        <f t="shared" si="3"/>
        <v>6.6150712746482769</v>
      </c>
      <c r="L12" s="48">
        <f t="shared" si="4"/>
        <v>1.0836203839668899</v>
      </c>
      <c r="M12" s="48">
        <f t="shared" si="5"/>
        <v>2658252.8879202167</v>
      </c>
      <c r="N12" s="48">
        <f t="shared" si="6"/>
        <v>1258441.4530712746</v>
      </c>
      <c r="O12" s="34">
        <f t="shared" si="7"/>
        <v>363.90962038396685</v>
      </c>
    </row>
    <row r="13" spans="1:15" ht="15.6" x14ac:dyDescent="0.3">
      <c r="A13" s="23"/>
      <c r="B13" s="26"/>
      <c r="C13" s="26"/>
      <c r="D13" s="26"/>
      <c r="E13" s="62"/>
      <c r="F13" s="22"/>
      <c r="G13" s="63"/>
      <c r="H13" s="55" t="str">
        <f t="shared" si="0"/>
        <v>-</v>
      </c>
      <c r="I13" s="49" t="str">
        <f t="shared" si="1"/>
        <v>-</v>
      </c>
      <c r="J13" s="49" t="str">
        <f t="shared" si="2"/>
        <v>-</v>
      </c>
      <c r="K13" s="49" t="str">
        <f t="shared" si="3"/>
        <v>-</v>
      </c>
      <c r="L13" s="49" t="str">
        <f t="shared" si="4"/>
        <v>-</v>
      </c>
      <c r="M13" s="49" t="str">
        <f t="shared" si="5"/>
        <v>-</v>
      </c>
      <c r="N13" s="49" t="str">
        <f t="shared" si="6"/>
        <v>-</v>
      </c>
      <c r="O13" s="35" t="str">
        <f t="shared" si="7"/>
        <v>-</v>
      </c>
    </row>
    <row r="14" spans="1:15" ht="15.6" x14ac:dyDescent="0.3">
      <c r="A14" s="23"/>
      <c r="B14" s="26"/>
      <c r="C14" s="26"/>
      <c r="D14" s="26"/>
      <c r="E14" s="64"/>
      <c r="F14" s="21"/>
      <c r="G14" s="65"/>
      <c r="H14" s="57" t="str">
        <f t="shared" si="0"/>
        <v>-</v>
      </c>
      <c r="I14" s="50" t="str">
        <f t="shared" si="1"/>
        <v>-</v>
      </c>
      <c r="J14" s="50" t="str">
        <f t="shared" si="2"/>
        <v>-</v>
      </c>
      <c r="K14" s="50" t="str">
        <f t="shared" si="3"/>
        <v>-</v>
      </c>
      <c r="L14" s="50" t="str">
        <f t="shared" si="4"/>
        <v>-</v>
      </c>
      <c r="M14" s="50" t="str">
        <f t="shared" si="5"/>
        <v>-</v>
      </c>
      <c r="N14" s="50" t="str">
        <f t="shared" si="6"/>
        <v>-</v>
      </c>
      <c r="O14" s="34" t="str">
        <f t="shared" si="7"/>
        <v>-</v>
      </c>
    </row>
    <row r="15" spans="1:15" ht="15.6" x14ac:dyDescent="0.3">
      <c r="A15" s="23"/>
      <c r="B15" s="26"/>
      <c r="C15" s="26"/>
      <c r="D15" s="26"/>
      <c r="E15" s="62"/>
      <c r="F15" s="22"/>
      <c r="G15" s="63"/>
      <c r="H15" s="55" t="str">
        <f t="shared" si="0"/>
        <v>-</v>
      </c>
      <c r="I15" s="49" t="str">
        <f t="shared" si="1"/>
        <v>-</v>
      </c>
      <c r="J15" s="49" t="str">
        <f t="shared" si="2"/>
        <v>-</v>
      </c>
      <c r="K15" s="49" t="str">
        <f t="shared" si="3"/>
        <v>-</v>
      </c>
      <c r="L15" s="49" t="str">
        <f t="shared" si="4"/>
        <v>-</v>
      </c>
      <c r="M15" s="49" t="str">
        <f t="shared" si="5"/>
        <v>-</v>
      </c>
      <c r="N15" s="49" t="str">
        <f t="shared" si="6"/>
        <v>-</v>
      </c>
      <c r="O15" s="35" t="str">
        <f t="shared" si="7"/>
        <v>-</v>
      </c>
    </row>
    <row r="16" spans="1:15" ht="15.6" x14ac:dyDescent="0.3">
      <c r="A16" s="23"/>
      <c r="B16" s="26"/>
      <c r="C16" s="26"/>
      <c r="D16" s="26"/>
      <c r="E16" s="64"/>
      <c r="F16" s="21"/>
      <c r="G16" s="65"/>
      <c r="H16" s="57" t="str">
        <f t="shared" si="0"/>
        <v>-</v>
      </c>
      <c r="I16" s="50" t="str">
        <f t="shared" si="1"/>
        <v>-</v>
      </c>
      <c r="J16" s="50" t="str">
        <f t="shared" si="2"/>
        <v>-</v>
      </c>
      <c r="K16" s="50" t="str">
        <f t="shared" si="3"/>
        <v>-</v>
      </c>
      <c r="L16" s="50" t="str">
        <f t="shared" si="4"/>
        <v>-</v>
      </c>
      <c r="M16" s="50" t="str">
        <f t="shared" si="5"/>
        <v>-</v>
      </c>
      <c r="N16" s="50" t="str">
        <f t="shared" si="6"/>
        <v>-</v>
      </c>
      <c r="O16" s="34" t="str">
        <f t="shared" si="7"/>
        <v>-</v>
      </c>
    </row>
    <row r="17" spans="1:15" ht="15.6" x14ac:dyDescent="0.3">
      <c r="A17" s="23"/>
      <c r="B17" s="26"/>
      <c r="C17" s="26"/>
      <c r="D17" s="26"/>
      <c r="E17" s="62"/>
      <c r="F17" s="22"/>
      <c r="G17" s="63"/>
      <c r="H17" s="55" t="str">
        <f t="shared" si="0"/>
        <v>-</v>
      </c>
      <c r="I17" s="49" t="str">
        <f t="shared" si="1"/>
        <v>-</v>
      </c>
      <c r="J17" s="49" t="str">
        <f t="shared" si="2"/>
        <v>-</v>
      </c>
      <c r="K17" s="49" t="str">
        <f t="shared" si="3"/>
        <v>-</v>
      </c>
      <c r="L17" s="49" t="str">
        <f t="shared" si="4"/>
        <v>-</v>
      </c>
      <c r="M17" s="49" t="str">
        <f t="shared" si="5"/>
        <v>-</v>
      </c>
      <c r="N17" s="49" t="str">
        <f t="shared" si="6"/>
        <v>-</v>
      </c>
      <c r="O17" s="35" t="str">
        <f t="shared" si="7"/>
        <v>-</v>
      </c>
    </row>
    <row r="18" spans="1:15" ht="16.2" thickBot="1" x14ac:dyDescent="0.35">
      <c r="A18" s="24"/>
      <c r="B18" s="7"/>
      <c r="C18" s="7"/>
      <c r="D18" s="7"/>
      <c r="E18" s="66"/>
      <c r="F18" s="51"/>
      <c r="G18" s="67"/>
      <c r="H18" s="58" t="str">
        <f t="shared" si="0"/>
        <v>-</v>
      </c>
      <c r="I18" s="36" t="str">
        <f t="shared" si="1"/>
        <v>-</v>
      </c>
      <c r="J18" s="36" t="str">
        <f t="shared" si="2"/>
        <v>-</v>
      </c>
      <c r="K18" s="36" t="str">
        <f t="shared" si="3"/>
        <v>-</v>
      </c>
      <c r="L18" s="36" t="str">
        <f t="shared" si="4"/>
        <v>-</v>
      </c>
      <c r="M18" s="36" t="str">
        <f t="shared" si="5"/>
        <v>-</v>
      </c>
      <c r="N18" s="36" t="str">
        <f t="shared" si="6"/>
        <v>-</v>
      </c>
      <c r="O18" s="37" t="str">
        <f t="shared" si="7"/>
        <v>-</v>
      </c>
    </row>
    <row r="22" spans="1:15" ht="15" thickBot="1" x14ac:dyDescent="0.35"/>
    <row r="23" spans="1:15" x14ac:dyDescent="0.3">
      <c r="B23" s="19" t="s">
        <v>32</v>
      </c>
      <c r="C23" s="9"/>
      <c r="D23" s="9"/>
      <c r="E23" s="9"/>
      <c r="F23" s="9"/>
      <c r="G23" s="9"/>
      <c r="H23" s="9"/>
      <c r="I23" s="9"/>
      <c r="J23" s="10"/>
    </row>
    <row r="24" spans="1:15" x14ac:dyDescent="0.3">
      <c r="B24" s="4"/>
      <c r="J24" s="5"/>
    </row>
    <row r="25" spans="1:15" ht="15.6" x14ac:dyDescent="0.3">
      <c r="B25" s="4" t="s">
        <v>19</v>
      </c>
      <c r="D25" s="13">
        <v>1.6</v>
      </c>
      <c r="J25" s="5"/>
    </row>
    <row r="26" spans="1:15" ht="15.6" x14ac:dyDescent="0.3">
      <c r="B26" s="11" t="s">
        <v>29</v>
      </c>
      <c r="D26" s="13">
        <v>1.5820000000000001</v>
      </c>
      <c r="E26" s="12" t="s">
        <v>11</v>
      </c>
      <c r="F26" s="20">
        <f>D2</f>
        <v>362.84399999999999</v>
      </c>
      <c r="G26" s="12" t="s">
        <v>12</v>
      </c>
      <c r="H26" s="20">
        <f>D26+F26</f>
        <v>364.42599999999999</v>
      </c>
      <c r="I26" t="s">
        <v>13</v>
      </c>
      <c r="J26" s="5"/>
    </row>
    <row r="27" spans="1:15" x14ac:dyDescent="0.3">
      <c r="B27" s="4"/>
      <c r="J27" s="5"/>
    </row>
    <row r="28" spans="1:15" ht="15.6" x14ac:dyDescent="0.3">
      <c r="B28" s="4" t="s">
        <v>14</v>
      </c>
      <c r="D28" s="13">
        <v>137.61099999999999</v>
      </c>
      <c r="E28" t="s">
        <v>15</v>
      </c>
      <c r="J28" s="5"/>
    </row>
    <row r="29" spans="1:15" ht="15" thickBot="1" x14ac:dyDescent="0.35">
      <c r="B29" s="6"/>
      <c r="C29" s="7"/>
      <c r="D29" s="7"/>
      <c r="E29" s="7"/>
      <c r="F29" s="7"/>
      <c r="G29" s="7"/>
      <c r="H29" s="7"/>
      <c r="I29" s="7"/>
      <c r="J29" s="8"/>
    </row>
    <row r="33" spans="2:10" ht="15" thickBot="1" x14ac:dyDescent="0.35"/>
    <row r="34" spans="2:10" x14ac:dyDescent="0.3">
      <c r="B34" s="1" t="s">
        <v>21</v>
      </c>
      <c r="C34" s="2" t="s">
        <v>19</v>
      </c>
      <c r="D34" s="2" t="s">
        <v>5</v>
      </c>
      <c r="E34" s="2" t="s">
        <v>6</v>
      </c>
      <c r="F34" s="2" t="s">
        <v>4</v>
      </c>
      <c r="G34" s="2" t="s">
        <v>10</v>
      </c>
      <c r="H34" s="2" t="s">
        <v>22</v>
      </c>
      <c r="I34" s="3" t="s">
        <v>23</v>
      </c>
    </row>
    <row r="35" spans="2:10" ht="15.6" x14ac:dyDescent="0.3">
      <c r="B35" s="4" t="s">
        <v>24</v>
      </c>
      <c r="C35" s="13">
        <v>0.7</v>
      </c>
      <c r="E35" s="13">
        <v>91.003</v>
      </c>
      <c r="F35" s="13">
        <v>25.321000000000002</v>
      </c>
      <c r="G35" s="20">
        <f>F35/TAN(E35*PI()/200)</f>
        <v>3.6024945729275104</v>
      </c>
      <c r="H35" s="13">
        <v>534.37300000000005</v>
      </c>
      <c r="I35" s="5"/>
    </row>
    <row r="36" spans="2:10" ht="15.6" x14ac:dyDescent="0.3">
      <c r="B36" s="4" t="s">
        <v>25</v>
      </c>
      <c r="C36" s="13">
        <v>0</v>
      </c>
      <c r="E36" s="13">
        <v>65.879000000000005</v>
      </c>
      <c r="F36" s="13">
        <v>61.781999999999996</v>
      </c>
      <c r="G36" s="20">
        <f t="shared" ref="G36:G37" si="8">F36/TAN(E36*PI()/200)</f>
        <v>36.696448550073441</v>
      </c>
      <c r="H36" s="20">
        <f>$I$38-C36+G36</f>
        <v>568.16695397714602</v>
      </c>
      <c r="I36" s="5" t="s">
        <v>26</v>
      </c>
    </row>
    <row r="37" spans="2:10" ht="16.2" thickBot="1" x14ac:dyDescent="0.35">
      <c r="B37" s="6" t="s">
        <v>27</v>
      </c>
      <c r="C37" s="16">
        <v>1.2</v>
      </c>
      <c r="D37" s="7"/>
      <c r="E37" s="16">
        <v>105.723</v>
      </c>
      <c r="F37" s="16">
        <v>57.929000000000002</v>
      </c>
      <c r="G37" s="20">
        <f t="shared" si="8"/>
        <v>-5.2216982312238471</v>
      </c>
      <c r="H37" s="20">
        <f>$I$38-C37+G37</f>
        <v>525.04880719584867</v>
      </c>
      <c r="I37" s="8" t="s">
        <v>28</v>
      </c>
    </row>
    <row r="38" spans="2:10" ht="16.2" thickBot="1" x14ac:dyDescent="0.35">
      <c r="B38" s="4" t="s">
        <v>30</v>
      </c>
      <c r="C38" s="15">
        <f>H35</f>
        <v>534.37300000000005</v>
      </c>
      <c r="D38" s="12" t="s">
        <v>11</v>
      </c>
      <c r="E38" s="15">
        <f>C35</f>
        <v>0.7</v>
      </c>
      <c r="F38" s="12" t="s">
        <v>31</v>
      </c>
      <c r="G38" s="14">
        <f>G35</f>
        <v>3.6024945729275104</v>
      </c>
      <c r="H38" s="17" t="s">
        <v>12</v>
      </c>
      <c r="I38" s="18">
        <f>H35+C35-G35</f>
        <v>531.47050542707257</v>
      </c>
      <c r="J38" t="s">
        <v>33</v>
      </c>
    </row>
    <row r="39" spans="2:10" ht="15.6" thickTop="1" thickBot="1" x14ac:dyDescent="0.35">
      <c r="B39" s="6"/>
      <c r="C39" s="7"/>
      <c r="D39" s="7"/>
      <c r="E39" s="7"/>
      <c r="F39" s="7"/>
      <c r="G39" s="7"/>
      <c r="H39" s="7"/>
      <c r="I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Meile Jeremy</cp:lastModifiedBy>
  <dcterms:created xsi:type="dcterms:W3CDTF">2025-02-03T06:55:55Z</dcterms:created>
  <dcterms:modified xsi:type="dcterms:W3CDTF">2025-02-09T14:58:15Z</dcterms:modified>
</cp:coreProperties>
</file>