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xr:revisionPtr revIDLastSave="0" documentId="13_ncr:1_{8DD28017-CD78-4B1D-867A-136863B42EB7}" xr6:coauthVersionLast="47" xr6:coauthVersionMax="47" xr10:uidLastSave="{00000000-0000-0000-0000-000000000000}"/>
  <bookViews>
    <workbookView xWindow="22668" yWindow="2040" windowWidth="23964" windowHeight="16368" xr2:uid="{6D3C65FD-B00F-46A1-A227-1588537BA5D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5" i="1" l="1"/>
  <c r="S96" i="1"/>
  <c r="S97" i="1"/>
  <c r="S98" i="1"/>
  <c r="S99" i="1"/>
  <c r="S100" i="1"/>
  <c r="S101" i="1"/>
  <c r="S102" i="1"/>
  <c r="S103" i="1"/>
  <c r="S104" i="1"/>
  <c r="F105" i="1"/>
  <c r="G105" i="1" s="1"/>
  <c r="I105" i="1" s="1"/>
  <c r="D19" i="1"/>
  <c r="K82" i="1"/>
  <c r="I80" i="1"/>
  <c r="H89" i="1" l="1"/>
  <c r="I97" i="1"/>
  <c r="H97" i="1"/>
  <c r="I89" i="1" l="1"/>
  <c r="J89" i="1"/>
  <c r="L89" i="1"/>
  <c r="I98" i="1"/>
  <c r="I96" i="1"/>
  <c r="H98" i="1"/>
  <c r="H96" i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67" i="1"/>
  <c r="H67" i="1" s="1"/>
  <c r="I81" i="1"/>
  <c r="K81" i="1" s="1"/>
  <c r="F53" i="1"/>
  <c r="F54" i="1"/>
  <c r="F55" i="1"/>
  <c r="F56" i="1"/>
  <c r="F57" i="1"/>
  <c r="F58" i="1"/>
  <c r="F59" i="1"/>
  <c r="F30" i="1"/>
  <c r="F31" i="1"/>
  <c r="F32" i="1"/>
  <c r="F33" i="1"/>
  <c r="F34" i="1"/>
  <c r="F35" i="1"/>
  <c r="F36" i="1"/>
  <c r="F37" i="1"/>
  <c r="F38" i="1"/>
  <c r="F39" i="1"/>
  <c r="F40" i="1"/>
  <c r="F29" i="1"/>
  <c r="F49" i="1"/>
  <c r="F50" i="1"/>
  <c r="F51" i="1"/>
  <c r="F52" i="1"/>
  <c r="F48" i="1"/>
  <c r="D20" i="1" l="1"/>
  <c r="H99" i="1"/>
  <c r="H101" i="1" s="1"/>
  <c r="F60" i="1"/>
  <c r="F41" i="1"/>
  <c r="D22" i="1" l="1"/>
  <c r="D21" i="1"/>
</calcChain>
</file>

<file path=xl/sharedStrings.xml><?xml version="1.0" encoding="utf-8"?>
<sst xmlns="http://schemas.openxmlformats.org/spreadsheetml/2006/main" count="93" uniqueCount="70">
  <si>
    <t>Prozent</t>
  </si>
  <si>
    <t>Stk.</t>
  </si>
  <si>
    <t>m2</t>
  </si>
  <si>
    <t>Total</t>
  </si>
  <si>
    <t>Stärke cm</t>
  </si>
  <si>
    <t>Länge m</t>
  </si>
  <si>
    <t>Prozentrechner</t>
  </si>
  <si>
    <t>Bohrkronenverbrauch</t>
  </si>
  <si>
    <t>länge</t>
  </si>
  <si>
    <t>breite</t>
  </si>
  <si>
    <t>K 335</t>
  </si>
  <si>
    <t>K 188</t>
  </si>
  <si>
    <t>Fläche (m2)</t>
  </si>
  <si>
    <t>Gewicht/m</t>
  </si>
  <si>
    <t>Steine pro m2</t>
  </si>
  <si>
    <t>Sackloch Volume Rechner</t>
  </si>
  <si>
    <t>Tiefe (mm)</t>
  </si>
  <si>
    <t>Volume (ml)</t>
  </si>
  <si>
    <t>Bohrloch</t>
  </si>
  <si>
    <t>Zu füllendes Volume</t>
  </si>
  <si>
    <t>Rechnungsweg</t>
  </si>
  <si>
    <t>ml Pro Gebinde</t>
  </si>
  <si>
    <t>Anzahl Gebinde</t>
  </si>
  <si>
    <t>Bauteil Rund</t>
  </si>
  <si>
    <t>Bauteil Eckig</t>
  </si>
  <si>
    <t xml:space="preserve"> Seite A (mm)</t>
  </si>
  <si>
    <t xml:space="preserve">Duchmesser o. Seite B (mm) </t>
  </si>
  <si>
    <t xml:space="preserve"> Höhe (cm)</t>
  </si>
  <si>
    <t>Länge (cm)</t>
  </si>
  <si>
    <r>
      <t>Mauerwerk Rechner</t>
    </r>
    <r>
      <rPr>
        <sz val="16"/>
        <color theme="0"/>
        <rFont val="Calibri"/>
        <family val="2"/>
        <scheme val="minor"/>
      </rPr>
      <t xml:space="preserve"> (Steinmass mit Mörtelfuge angeben)</t>
    </r>
  </si>
  <si>
    <t>Anzal Steine</t>
  </si>
  <si>
    <t>Breite (cm)</t>
  </si>
  <si>
    <t>Fugen (cm)</t>
  </si>
  <si>
    <t>Durchmesser</t>
  </si>
  <si>
    <t>Bewehrung</t>
  </si>
  <si>
    <t>Länge (m)</t>
  </si>
  <si>
    <t>Preis</t>
  </si>
  <si>
    <t>Gewicht (kg)</t>
  </si>
  <si>
    <t>Unser Preis pro kg</t>
  </si>
  <si>
    <t>Bewehrung - Netze</t>
  </si>
  <si>
    <t>Typ</t>
  </si>
  <si>
    <t>Gewicht pro Netz (kg)</t>
  </si>
  <si>
    <t>KN Mörtelbedarf (l/m2)</t>
  </si>
  <si>
    <t>BN Mörtelbedarf (l/m2)</t>
  </si>
  <si>
    <t>Blattverbrauch - Schnitte m2</t>
  </si>
  <si>
    <t>Durchmesser (mm)</t>
  </si>
  <si>
    <t>Anteil Prozent</t>
  </si>
  <si>
    <t>Abgezogen</t>
  </si>
  <si>
    <t>Summiert</t>
  </si>
  <si>
    <t>jeremymeile@gmail.com</t>
  </si>
  <si>
    <t>Fassa Bortolo GEOACTIVE EASY REPAIR 500</t>
  </si>
  <si>
    <t>Mapei PLANITOP RASA &amp; RIPARA R4</t>
  </si>
  <si>
    <t>Fassa Bortolo MT 140 (Mörtel normal)</t>
  </si>
  <si>
    <t>pro Sack (25kg)</t>
  </si>
  <si>
    <t>pro Kartusche</t>
  </si>
  <si>
    <t>Fassa Bortolo MP 220  (Mörtel zement)</t>
  </si>
  <si>
    <t>Fassa Bortolo GEOACTIVE JET T BLACK</t>
  </si>
  <si>
    <t>Mapei PLANITOP TRAFFIC</t>
  </si>
  <si>
    <t>Schnellbeton</t>
  </si>
  <si>
    <t>HiltiHit</t>
  </si>
  <si>
    <t>Profix</t>
  </si>
  <si>
    <t>RHEOCRETE Fließmörtel</t>
  </si>
  <si>
    <t>Volume Rechner</t>
  </si>
  <si>
    <t>Höhe (m)</t>
  </si>
  <si>
    <t>Breite (m)</t>
  </si>
  <si>
    <t>Volume (m3)</t>
  </si>
  <si>
    <t>Einheit</t>
  </si>
  <si>
    <t>Material</t>
  </si>
  <si>
    <t>Ergiebigkeit (ml)</t>
  </si>
  <si>
    <t>Ergiebigkeit (li)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</si>
</sst>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dd/mm/yy;@"/>
    <numFmt numFmtId="166" formatCode="&quot;CHF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E5B7"/>
        <bgColor indexed="64"/>
      </patternFill>
    </fill>
    <fill>
      <patternFill patternType="solid">
        <fgColor rgb="FFE5B78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B2B2B2"/>
      </bottom>
      <diagonal/>
    </border>
    <border>
      <left/>
      <right style="medium">
        <color indexed="64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16" applyNumberFormat="0" applyAlignment="0" applyProtection="0"/>
    <xf numFmtId="0" fontId="1" fillId="3" borderId="17" applyNumberFormat="0" applyFont="0" applyAlignment="0" applyProtection="0"/>
    <xf numFmtId="0" fontId="8" fillId="0" borderId="0" applyNumberFormat="0" applyFill="0" applyBorder="0" applyAlignment="0" applyProtection="0"/>
  </cellStyleXfs>
  <cellXfs count="124">
    <xf numFmtId="0" fontId="0" fillId="0" borderId="0" xfId="0"/>
    <xf numFmtId="0" fontId="4" fillId="2" borderId="28" xfId="1" applyFont="1" applyBorder="1" applyAlignment="1" applyProtection="1">
      <alignment horizontal="center" vertical="center"/>
      <protection locked="0"/>
    </xf>
    <xf numFmtId="0" fontId="4" fillId="2" borderId="29" xfId="1" applyFont="1" applyBorder="1" applyAlignment="1" applyProtection="1">
      <alignment horizontal="center" vertical="center"/>
      <protection locked="0"/>
    </xf>
    <xf numFmtId="0" fontId="4" fillId="2" borderId="32" xfId="1" applyFont="1" applyBorder="1" applyAlignment="1" applyProtection="1">
      <alignment horizontal="center" vertical="center"/>
      <protection locked="0"/>
    </xf>
    <xf numFmtId="0" fontId="4" fillId="2" borderId="33" xfId="1" applyFont="1" applyBorder="1" applyAlignment="1" applyProtection="1">
      <alignment horizontal="center" vertical="center"/>
      <protection locked="0"/>
    </xf>
    <xf numFmtId="0" fontId="5" fillId="6" borderId="22" xfId="1" applyNumberFormat="1" applyFont="1" applyFill="1" applyBorder="1" applyAlignment="1" applyProtection="1">
      <alignment horizontal="center" vertical="center"/>
      <protection locked="0"/>
    </xf>
    <xf numFmtId="0" fontId="5" fillId="6" borderId="24" xfId="1" applyNumberFormat="1" applyFont="1" applyFill="1" applyBorder="1" applyAlignment="1" applyProtection="1">
      <alignment horizontal="center" vertical="center"/>
      <protection locked="0"/>
    </xf>
    <xf numFmtId="0" fontId="4" fillId="2" borderId="35" xfId="1" applyFont="1" applyBorder="1" applyAlignment="1" applyProtection="1">
      <alignment horizontal="center" vertical="center"/>
      <protection locked="0"/>
    </xf>
    <xf numFmtId="0" fontId="4" fillId="2" borderId="36" xfId="1" applyFont="1" applyBorder="1" applyAlignment="1" applyProtection="1">
      <alignment horizontal="center" vertical="center"/>
      <protection locked="0"/>
    </xf>
    <xf numFmtId="0" fontId="4" fillId="2" borderId="11" xfId="1" applyFont="1" applyBorder="1" applyAlignment="1" applyProtection="1">
      <alignment horizontal="center" vertical="center"/>
      <protection locked="0"/>
    </xf>
    <xf numFmtId="0" fontId="4" fillId="2" borderId="46" xfId="1" applyNumberFormat="1" applyFont="1" applyBorder="1" applyAlignment="1" applyProtection="1">
      <alignment horizontal="center" vertical="center"/>
      <protection locked="0"/>
    </xf>
    <xf numFmtId="0" fontId="4" fillId="6" borderId="46" xfId="1" applyNumberFormat="1" applyFont="1" applyFill="1" applyBorder="1" applyAlignment="1" applyProtection="1">
      <alignment horizontal="center" vertical="center"/>
      <protection locked="0"/>
    </xf>
    <xf numFmtId="0" fontId="4" fillId="2" borderId="54" xfId="1" applyNumberFormat="1" applyFont="1" applyBorder="1" applyAlignment="1" applyProtection="1">
      <alignment horizontal="center" vertical="center"/>
      <protection locked="0"/>
    </xf>
    <xf numFmtId="0" fontId="4" fillId="6" borderId="54" xfId="1" applyNumberFormat="1" applyFont="1" applyFill="1" applyBorder="1" applyAlignment="1" applyProtection="1">
      <alignment horizontal="center" vertical="center"/>
      <protection locked="0"/>
    </xf>
    <xf numFmtId="0" fontId="4" fillId="6" borderId="55" xfId="1" applyNumberFormat="1" applyFont="1" applyFill="1" applyBorder="1" applyAlignment="1" applyProtection="1">
      <alignment horizontal="center" vertical="center"/>
      <protection locked="0"/>
    </xf>
    <xf numFmtId="0" fontId="4" fillId="2" borderId="52" xfId="1" applyNumberFormat="1" applyFont="1" applyBorder="1" applyAlignment="1" applyProtection="1">
      <alignment horizontal="center" vertical="center"/>
      <protection locked="0"/>
    </xf>
    <xf numFmtId="0" fontId="4" fillId="6" borderId="56" xfId="1" applyNumberFormat="1" applyFont="1" applyFill="1" applyBorder="1" applyAlignment="1" applyProtection="1">
      <alignment horizontal="center" vertical="center"/>
      <protection locked="0"/>
    </xf>
    <xf numFmtId="0" fontId="4" fillId="2" borderId="56" xfId="1" applyNumberFormat="1" applyFont="1" applyBorder="1" applyAlignment="1" applyProtection="1">
      <alignment horizontal="center" vertical="center"/>
      <protection locked="0"/>
    </xf>
    <xf numFmtId="0" fontId="4" fillId="6" borderId="53" xfId="1" applyNumberFormat="1" applyFont="1" applyFill="1" applyBorder="1" applyAlignment="1" applyProtection="1">
      <alignment horizontal="center" vertical="center"/>
      <protection locked="0"/>
    </xf>
    <xf numFmtId="0" fontId="4" fillId="2" borderId="57" xfId="1" applyNumberFormat="1" applyFont="1" applyBorder="1" applyAlignment="1" applyProtection="1">
      <alignment horizontal="center" vertical="center"/>
      <protection locked="0"/>
    </xf>
    <xf numFmtId="0" fontId="4" fillId="6" borderId="59" xfId="1" applyNumberFormat="1" applyFont="1" applyFill="1" applyBorder="1" applyAlignment="1" applyProtection="1">
      <alignment horizontal="center" vertical="center"/>
      <protection locked="0"/>
    </xf>
    <xf numFmtId="0" fontId="4" fillId="2" borderId="59" xfId="1" applyNumberFormat="1" applyFont="1" applyBorder="1" applyAlignment="1" applyProtection="1">
      <alignment horizontal="center" vertical="center"/>
      <protection locked="0"/>
    </xf>
    <xf numFmtId="10" fontId="4" fillId="2" borderId="30" xfId="1" applyNumberFormat="1" applyFont="1" applyBorder="1" applyAlignment="1" applyProtection="1">
      <alignment horizontal="center" vertical="center"/>
      <protection locked="0"/>
    </xf>
    <xf numFmtId="0" fontId="4" fillId="6" borderId="58" xfId="1" applyNumberFormat="1" applyFont="1" applyFill="1" applyBorder="1" applyAlignment="1" applyProtection="1">
      <alignment horizontal="center" vertical="center"/>
      <protection locked="0"/>
    </xf>
    <xf numFmtId="0" fontId="4" fillId="6" borderId="60" xfId="1" applyNumberFormat="1" applyFont="1" applyFill="1" applyBorder="1" applyAlignment="1" applyProtection="1">
      <alignment horizontal="center" vertical="center"/>
      <protection locked="0"/>
    </xf>
    <xf numFmtId="0" fontId="4" fillId="6" borderId="45" xfId="1" applyNumberFormat="1" applyFont="1" applyFill="1" applyBorder="1" applyAlignment="1" applyProtection="1">
      <alignment horizontal="center" vertical="center"/>
      <protection locked="0"/>
    </xf>
    <xf numFmtId="0" fontId="4" fillId="2" borderId="47" xfId="1" applyNumberFormat="1" applyFont="1" applyBorder="1" applyAlignment="1" applyProtection="1">
      <alignment horizontal="center" vertical="center"/>
      <protection locked="0"/>
    </xf>
    <xf numFmtId="0" fontId="4" fillId="6" borderId="50" xfId="1" applyNumberFormat="1" applyFont="1" applyFill="1" applyBorder="1" applyAlignment="1" applyProtection="1">
      <alignment horizontal="center" vertical="center"/>
      <protection locked="0"/>
    </xf>
    <xf numFmtId="0" fontId="4" fillId="6" borderId="52" xfId="1" applyNumberFormat="1" applyFont="1" applyFill="1" applyBorder="1" applyAlignment="1" applyProtection="1">
      <alignment horizontal="center" vertical="center"/>
      <protection locked="0"/>
    </xf>
    <xf numFmtId="0" fontId="4" fillId="2" borderId="51" xfId="1" applyNumberFormat="1" applyFont="1" applyBorder="1" applyAlignment="1" applyProtection="1">
      <alignment horizontal="center" vertical="center"/>
      <protection locked="0"/>
    </xf>
    <xf numFmtId="0" fontId="4" fillId="2" borderId="53" xfId="1" applyNumberFormat="1" applyFont="1" applyBorder="1" applyAlignment="1" applyProtection="1">
      <alignment horizontal="center" vertical="center"/>
      <protection locked="0"/>
    </xf>
    <xf numFmtId="164" fontId="4" fillId="7" borderId="5" xfId="0" applyNumberFormat="1" applyFont="1" applyFill="1" applyBorder="1" applyAlignment="1">
      <alignment horizontal="center" vertical="center"/>
    </xf>
    <xf numFmtId="0" fontId="10" fillId="0" borderId="0" xfId="0" applyFont="1"/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10" fillId="0" borderId="0" xfId="0" applyNumberFormat="1" applyFont="1"/>
    <xf numFmtId="4" fontId="10" fillId="0" borderId="0" xfId="0" applyNumberFormat="1" applyFont="1"/>
    <xf numFmtId="0" fontId="3" fillId="4" borderId="61" xfId="0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3" fillId="4" borderId="63" xfId="0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4" fillId="7" borderId="31" xfId="0" applyNumberFormat="1" applyFont="1" applyFill="1" applyBorder="1" applyAlignment="1">
      <alignment horizontal="center" vertical="center"/>
    </xf>
    <xf numFmtId="164" fontId="4" fillId="7" borderId="34" xfId="0" applyNumberFormat="1" applyFont="1" applyFill="1" applyBorder="1" applyAlignment="1">
      <alignment horizontal="center" vertical="center"/>
    </xf>
    <xf numFmtId="3" fontId="10" fillId="0" borderId="0" xfId="0" applyNumberFormat="1" applyFont="1"/>
    <xf numFmtId="0" fontId="3" fillId="4" borderId="6" xfId="0" applyFont="1" applyFill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6" fontId="4" fillId="0" borderId="48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166" fontId="4" fillId="7" borderId="25" xfId="0" applyNumberFormat="1" applyFont="1" applyFill="1" applyBorder="1" applyAlignment="1">
      <alignment horizontal="center" vertical="center"/>
    </xf>
    <xf numFmtId="166" fontId="5" fillId="7" borderId="5" xfId="0" applyNumberFormat="1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7" borderId="49" xfId="0" applyFont="1" applyFill="1" applyBorder="1" applyAlignment="1">
      <alignment horizontal="center" vertical="center"/>
    </xf>
    <xf numFmtId="166" fontId="4" fillId="7" borderId="49" xfId="0" applyNumberFormat="1" applyFont="1" applyFill="1" applyBorder="1" applyAlignment="1">
      <alignment horizontal="center" vertical="center"/>
    </xf>
    <xf numFmtId="166" fontId="5" fillId="7" borderId="7" xfId="0" applyNumberFormat="1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left" vertical="center"/>
    </xf>
    <xf numFmtId="0" fontId="4" fillId="0" borderId="30" xfId="0" applyFont="1" applyBorder="1" applyAlignment="1">
      <alignment horizontal="center" vertical="center"/>
    </xf>
    <xf numFmtId="0" fontId="5" fillId="7" borderId="13" xfId="0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left" vertical="center"/>
    </xf>
    <xf numFmtId="0" fontId="4" fillId="0" borderId="34" xfId="0" applyFont="1" applyBorder="1" applyAlignment="1">
      <alignment horizontal="center" vertical="center"/>
    </xf>
    <xf numFmtId="0" fontId="4" fillId="0" borderId="0" xfId="0" applyFont="1"/>
    <xf numFmtId="0" fontId="7" fillId="4" borderId="6" xfId="0" applyFont="1" applyFill="1" applyBorder="1" applyAlignment="1">
      <alignment horizontal="center" vertical="center"/>
    </xf>
    <xf numFmtId="4" fontId="5" fillId="0" borderId="14" xfId="0" applyNumberFormat="1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4" fillId="2" borderId="37" xfId="1" applyFont="1" applyBorder="1" applyAlignment="1" applyProtection="1">
      <alignment horizontal="center" vertical="center"/>
      <protection locked="0"/>
    </xf>
    <xf numFmtId="0" fontId="4" fillId="2" borderId="38" xfId="1" applyFont="1" applyBorder="1" applyAlignment="1" applyProtection="1">
      <alignment horizontal="center" vertical="center"/>
      <protection locked="0"/>
    </xf>
    <xf numFmtId="4" fontId="5" fillId="0" borderId="0" xfId="0" applyNumberFormat="1" applyFont="1" applyAlignment="1">
      <alignment horizontal="center" vertical="center"/>
    </xf>
    <xf numFmtId="4" fontId="5" fillId="0" borderId="9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/>
    </xf>
    <xf numFmtId="3" fontId="4" fillId="0" borderId="0" xfId="0" applyNumberFormat="1" applyFont="1"/>
    <xf numFmtId="164" fontId="4" fillId="0" borderId="0" xfId="0" applyNumberFormat="1" applyFont="1"/>
    <xf numFmtId="0" fontId="6" fillId="10" borderId="8" xfId="0" applyFont="1" applyFill="1" applyBorder="1" applyAlignment="1">
      <alignment horizontal="left" vertical="center"/>
    </xf>
    <xf numFmtId="0" fontId="6" fillId="10" borderId="9" xfId="0" applyFont="1" applyFill="1" applyBorder="1" applyAlignment="1">
      <alignment horizontal="left" vertical="center"/>
    </xf>
    <xf numFmtId="0" fontId="6" fillId="10" borderId="10" xfId="0" applyFont="1" applyFill="1" applyBorder="1" applyAlignment="1">
      <alignment horizontal="left" vertical="center"/>
    </xf>
    <xf numFmtId="0" fontId="6" fillId="10" borderId="2" xfId="0" applyFont="1" applyFill="1" applyBorder="1" applyAlignment="1">
      <alignment horizontal="left" vertical="center"/>
    </xf>
    <xf numFmtId="0" fontId="14" fillId="9" borderId="8" xfId="3" applyFont="1" applyFill="1" applyBorder="1" applyAlignment="1" applyProtection="1">
      <alignment horizontal="left"/>
    </xf>
    <xf numFmtId="0" fontId="13" fillId="9" borderId="9" xfId="0" applyFont="1" applyFill="1" applyBorder="1" applyAlignment="1">
      <alignment horizontal="left"/>
    </xf>
    <xf numFmtId="0" fontId="13" fillId="9" borderId="10" xfId="0" applyFont="1" applyFill="1" applyBorder="1" applyAlignment="1">
      <alignment horizontal="left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2" fontId="4" fillId="5" borderId="18" xfId="2" applyNumberFormat="1" applyFont="1" applyFill="1" applyBorder="1" applyAlignment="1" applyProtection="1">
      <alignment horizontal="left" vertical="center"/>
    </xf>
    <xf numFmtId="2" fontId="4" fillId="5" borderId="21" xfId="2" applyNumberFormat="1" applyFont="1" applyFill="1" applyBorder="1" applyAlignment="1" applyProtection="1">
      <alignment horizontal="left" vertical="center"/>
    </xf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2" fontId="4" fillId="3" borderId="26" xfId="2" applyNumberFormat="1" applyFont="1" applyBorder="1" applyAlignment="1" applyProtection="1">
      <alignment horizontal="left" vertical="center"/>
    </xf>
    <xf numFmtId="2" fontId="4" fillId="3" borderId="27" xfId="2" applyNumberFormat="1" applyFont="1" applyBorder="1" applyAlignment="1" applyProtection="1">
      <alignment horizontal="left" vertical="center"/>
    </xf>
    <xf numFmtId="2" fontId="4" fillId="3" borderId="19" xfId="2" applyNumberFormat="1" applyFont="1" applyBorder="1" applyAlignment="1" applyProtection="1">
      <alignment horizontal="left" vertical="center"/>
    </xf>
    <xf numFmtId="2" fontId="4" fillId="3" borderId="20" xfId="2" applyNumberFormat="1" applyFont="1" applyBorder="1" applyAlignment="1" applyProtection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</cellXfs>
  <cellStyles count="4">
    <cellStyle name="Eingabe" xfId="1" builtinId="20"/>
    <cellStyle name="Link" xfId="3" builtinId="8"/>
    <cellStyle name="Notiz" xfId="2" builtinId="10"/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A8D4BAA7-5423-4486-9745-C0CC4CA9109D}"/>
  </tableStyles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500742</xdr:colOff>
      <xdr:row>73</xdr:row>
      <xdr:rowOff>0</xdr:rowOff>
    </xdr:from>
    <xdr:to>
      <xdr:col>14</xdr:col>
      <xdr:colOff>1942217</xdr:colOff>
      <xdr:row>90</xdr:row>
      <xdr:rowOff>69076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7DA1E7D-63EC-5B82-5D11-E77C0952B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65685" y="24046543"/>
          <a:ext cx="2377646" cy="57078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803BA-64C3-4AA9-A79B-9C5D71B5170F}" name="Tabelle1" displayName="Tabelle1" ref="P94:S104" totalsRowShown="0" headerRowDxfId="5" dataDxfId="4">
  <autoFilter ref="P94:S104" xr:uid="{F16803BA-64C3-4AA9-A79B-9C5D71B5170F}"/>
  <sortState xmlns:xlrd2="http://schemas.microsoft.com/office/spreadsheetml/2017/richdata2" ref="P95:R104">
    <sortCondition ref="R94:R104"/>
  </sortState>
  <tableColumns count="4">
    <tableColumn id="1" xr3:uid="{33413FB5-0676-4D27-92C9-98A7AC10125A}" name="Material" dataDxfId="3"/>
    <tableColumn id="2" xr3:uid="{D9017F73-A8E2-4B88-80CE-ED1E10BB7733}" name="Einheit" dataDxfId="2"/>
    <tableColumn id="3" xr3:uid="{B2FC3A6A-2FA9-460E-90F1-B2F38A237349}" name="Ergiebigkeit (ml)" dataDxfId="1"/>
    <tableColumn id="4" xr3:uid="{7B0B3CA2-1765-42EF-BC93-EEE42D1FBFDC}" name="Ergiebigkeit (li)" dataDxfId="0">
      <calculatedColumnFormula>Tabelle1[[#This Row],[Ergiebigkeit (ml)]]/1000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remymeile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F66-9D3F-4C91-8BE9-ECE6EDE6D365}">
  <sheetPr codeName="Tabelle1"/>
  <dimension ref="A1:S105"/>
  <sheetViews>
    <sheetView tabSelected="1" topLeftCell="A87" zoomScale="70" zoomScaleNormal="70" workbookViewId="0">
      <selection activeCell="I109" sqref="I109"/>
    </sheetView>
  </sheetViews>
  <sheetFormatPr baseColWidth="10" defaultColWidth="11.44140625" defaultRowHeight="25.8" x14ac:dyDescent="0.5"/>
  <cols>
    <col min="1" max="1" width="11.44140625" style="32"/>
    <col min="2" max="2" width="3.21875" style="32" customWidth="1"/>
    <col min="3" max="3" width="18" style="32" customWidth="1"/>
    <col min="4" max="4" width="23.5546875" style="32" customWidth="1"/>
    <col min="5" max="5" width="28.109375" style="32" customWidth="1"/>
    <col min="6" max="6" width="35.21875" style="32" customWidth="1"/>
    <col min="7" max="7" width="31.88671875" style="32" bestFit="1" customWidth="1"/>
    <col min="8" max="8" width="24.21875" style="32" bestFit="1" customWidth="1"/>
    <col min="9" max="9" width="46.88671875" style="32" bestFit="1" customWidth="1"/>
    <col min="10" max="10" width="22.33203125" style="32" customWidth="1"/>
    <col min="11" max="11" width="30.88671875" style="32" customWidth="1"/>
    <col min="12" max="12" width="26.77734375" style="32" customWidth="1"/>
    <col min="13" max="13" width="16.6640625" style="32" bestFit="1" customWidth="1"/>
    <col min="14" max="14" width="13.6640625" style="32" bestFit="1" customWidth="1"/>
    <col min="15" max="15" width="29.6640625" style="32" bestFit="1" customWidth="1"/>
    <col min="16" max="16" width="46.88671875" style="32" bestFit="1" customWidth="1"/>
    <col min="17" max="17" width="17" style="32" bestFit="1" customWidth="1"/>
    <col min="18" max="18" width="30" style="32" bestFit="1" customWidth="1"/>
    <col min="19" max="19" width="27.88671875" style="32" bestFit="1" customWidth="1"/>
    <col min="20" max="16384" width="11.44140625" style="32"/>
  </cols>
  <sheetData>
    <row r="1" spans="1:18" ht="26.4" thickBot="1" x14ac:dyDescent="0.55000000000000004">
      <c r="A1" s="104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3" spans="1:18" ht="26.4" thickBot="1" x14ac:dyDescent="0.55000000000000004"/>
    <row r="4" spans="1:18" ht="26.4" thickBot="1" x14ac:dyDescent="0.55000000000000004">
      <c r="B4" s="100" t="s">
        <v>6</v>
      </c>
      <c r="C4" s="103"/>
      <c r="D4" s="103"/>
      <c r="E4" s="101"/>
      <c r="F4" s="101"/>
      <c r="G4" s="101"/>
      <c r="H4" s="101"/>
      <c r="I4" s="101"/>
      <c r="J4" s="101"/>
      <c r="K4" s="101"/>
      <c r="L4" s="101"/>
      <c r="M4" s="102"/>
    </row>
    <row r="5" spans="1:18" ht="26.4" thickBot="1" x14ac:dyDescent="0.55000000000000004">
      <c r="C5" s="33" t="s">
        <v>0</v>
      </c>
      <c r="D5" s="22">
        <v>0.15</v>
      </c>
    </row>
    <row r="6" spans="1:18" x14ac:dyDescent="0.5">
      <c r="C6" s="34">
        <v>1</v>
      </c>
      <c r="D6" s="23">
        <v>449.1</v>
      </c>
    </row>
    <row r="7" spans="1:18" x14ac:dyDescent="0.5">
      <c r="C7" s="35">
        <v>2</v>
      </c>
      <c r="D7" s="21"/>
    </row>
    <row r="8" spans="1:18" x14ac:dyDescent="0.5">
      <c r="C8" s="36">
        <v>3</v>
      </c>
      <c r="D8" s="20"/>
    </row>
    <row r="9" spans="1:18" x14ac:dyDescent="0.5">
      <c r="C9" s="35">
        <v>4</v>
      </c>
      <c r="D9" s="21"/>
      <c r="P9" s="37"/>
      <c r="Q9" s="38"/>
      <c r="R9" s="38"/>
    </row>
    <row r="10" spans="1:18" x14ac:dyDescent="0.5">
      <c r="C10" s="36">
        <v>5</v>
      </c>
      <c r="D10" s="20"/>
      <c r="P10" s="37"/>
      <c r="Q10" s="38"/>
      <c r="R10" s="38"/>
    </row>
    <row r="11" spans="1:18" x14ac:dyDescent="0.5">
      <c r="C11" s="35">
        <v>6</v>
      </c>
      <c r="D11" s="21"/>
      <c r="P11" s="37"/>
      <c r="Q11" s="38"/>
      <c r="R11" s="38"/>
    </row>
    <row r="12" spans="1:18" x14ac:dyDescent="0.5">
      <c r="C12" s="36">
        <v>7</v>
      </c>
      <c r="D12" s="20"/>
      <c r="P12" s="37"/>
      <c r="Q12" s="38"/>
      <c r="R12" s="38"/>
    </row>
    <row r="13" spans="1:18" x14ac:dyDescent="0.5">
      <c r="C13" s="35">
        <v>8</v>
      </c>
      <c r="D13" s="21"/>
      <c r="P13" s="37"/>
      <c r="Q13" s="38"/>
      <c r="R13" s="38"/>
    </row>
    <row r="14" spans="1:18" x14ac:dyDescent="0.5">
      <c r="C14" s="36">
        <v>9</v>
      </c>
      <c r="D14" s="20"/>
      <c r="P14" s="37"/>
      <c r="Q14" s="38"/>
      <c r="R14" s="38"/>
    </row>
    <row r="15" spans="1:18" x14ac:dyDescent="0.5">
      <c r="C15" s="35">
        <v>10</v>
      </c>
      <c r="D15" s="21"/>
      <c r="P15" s="37"/>
      <c r="Q15" s="38"/>
      <c r="R15" s="38"/>
    </row>
    <row r="16" spans="1:18" x14ac:dyDescent="0.5">
      <c r="C16" s="36">
        <v>11</v>
      </c>
      <c r="D16" s="20"/>
      <c r="P16" s="37"/>
      <c r="Q16" s="38"/>
      <c r="R16" s="38"/>
    </row>
    <row r="17" spans="2:19" x14ac:dyDescent="0.5">
      <c r="C17" s="35">
        <v>12</v>
      </c>
      <c r="D17" s="21"/>
      <c r="P17" s="37"/>
      <c r="Q17" s="38"/>
      <c r="R17" s="38"/>
    </row>
    <row r="18" spans="2:19" ht="26.4" thickBot="1" x14ac:dyDescent="0.55000000000000004">
      <c r="C18" s="36">
        <v>13</v>
      </c>
      <c r="D18" s="24"/>
      <c r="F18" s="113"/>
      <c r="G18" s="113"/>
      <c r="P18" s="37"/>
      <c r="Q18" s="38"/>
      <c r="R18" s="38"/>
    </row>
    <row r="19" spans="2:19" x14ac:dyDescent="0.5">
      <c r="C19" s="39" t="s">
        <v>3</v>
      </c>
      <c r="D19" s="40">
        <f>SUM(D6:D18)</f>
        <v>449.1</v>
      </c>
      <c r="F19" s="112"/>
      <c r="G19" s="112"/>
      <c r="P19" s="37"/>
      <c r="Q19" s="38"/>
      <c r="R19" s="38"/>
    </row>
    <row r="20" spans="2:19" x14ac:dyDescent="0.5">
      <c r="C20" s="41" t="s">
        <v>46</v>
      </c>
      <c r="D20" s="31">
        <f>MROUND(SUM(D19*D5),0.05)</f>
        <v>67.350000000000009</v>
      </c>
      <c r="E20" s="38"/>
      <c r="P20" s="37"/>
      <c r="Q20" s="38"/>
      <c r="R20" s="38"/>
    </row>
    <row r="21" spans="2:19" x14ac:dyDescent="0.5">
      <c r="C21" s="41" t="s">
        <v>48</v>
      </c>
      <c r="D21" s="42">
        <f>MROUND(SUM(D19,D20),0.05)</f>
        <v>516.45000000000005</v>
      </c>
      <c r="E21" s="38"/>
      <c r="P21" s="37"/>
      <c r="Q21" s="38"/>
      <c r="R21" s="38"/>
    </row>
    <row r="22" spans="2:19" ht="26.4" thickBot="1" x14ac:dyDescent="0.55000000000000004">
      <c r="C22" s="43" t="s">
        <v>47</v>
      </c>
      <c r="D22" s="44">
        <f>MROUND(SUM(D19-D20),0.05)</f>
        <v>381.75</v>
      </c>
      <c r="E22" s="38"/>
      <c r="P22" s="37"/>
      <c r="Q22" s="38"/>
      <c r="R22" s="38"/>
    </row>
    <row r="23" spans="2:19" x14ac:dyDescent="0.5">
      <c r="C23" s="45"/>
      <c r="D23" s="45"/>
      <c r="E23" s="45"/>
      <c r="F23" s="45"/>
      <c r="J23" s="38"/>
      <c r="P23" s="37"/>
      <c r="Q23" s="38"/>
      <c r="R23" s="38"/>
    </row>
    <row r="24" spans="2:19" x14ac:dyDescent="0.5">
      <c r="Q24" s="38"/>
      <c r="R24" s="38"/>
      <c r="S24" s="38"/>
    </row>
    <row r="26" spans="2:19" ht="26.4" thickBot="1" x14ac:dyDescent="0.55000000000000004"/>
    <row r="27" spans="2:19" ht="26.4" thickBot="1" x14ac:dyDescent="0.55000000000000004">
      <c r="B27" s="100" t="s">
        <v>7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2"/>
    </row>
    <row r="28" spans="2:19" ht="26.4" thickBot="1" x14ac:dyDescent="0.55000000000000004">
      <c r="C28" s="46" t="s">
        <v>1</v>
      </c>
      <c r="D28" s="47" t="s">
        <v>45</v>
      </c>
      <c r="E28" s="47" t="s">
        <v>28</v>
      </c>
      <c r="F28" s="48" t="s">
        <v>2</v>
      </c>
    </row>
    <row r="29" spans="2:19" x14ac:dyDescent="0.5">
      <c r="C29" s="12">
        <v>1</v>
      </c>
      <c r="D29" s="15">
        <v>150</v>
      </c>
      <c r="E29" s="15">
        <v>30</v>
      </c>
      <c r="F29" s="49">
        <f>SUM(C29*(E29*0.01))</f>
        <v>0.3</v>
      </c>
    </row>
    <row r="30" spans="2:19" x14ac:dyDescent="0.5">
      <c r="C30" s="13"/>
      <c r="D30" s="16"/>
      <c r="E30" s="16"/>
      <c r="F30" s="50">
        <f t="shared" ref="F30:F40" si="0">SUM(C30*(E30*0.01))</f>
        <v>0</v>
      </c>
    </row>
    <row r="31" spans="2:19" x14ac:dyDescent="0.5">
      <c r="C31" s="12"/>
      <c r="D31" s="17"/>
      <c r="E31" s="17"/>
      <c r="F31" s="49">
        <f t="shared" si="0"/>
        <v>0</v>
      </c>
    </row>
    <row r="32" spans="2:19" x14ac:dyDescent="0.5">
      <c r="C32" s="13"/>
      <c r="D32" s="16"/>
      <c r="E32" s="16"/>
      <c r="F32" s="50">
        <f t="shared" si="0"/>
        <v>0</v>
      </c>
    </row>
    <row r="33" spans="2:13" x14ac:dyDescent="0.5">
      <c r="C33" s="12"/>
      <c r="D33" s="17"/>
      <c r="E33" s="17"/>
      <c r="F33" s="49">
        <f t="shared" si="0"/>
        <v>0</v>
      </c>
    </row>
    <row r="34" spans="2:13" x14ac:dyDescent="0.5">
      <c r="C34" s="13"/>
      <c r="D34" s="16"/>
      <c r="E34" s="16"/>
      <c r="F34" s="50">
        <f t="shared" si="0"/>
        <v>0</v>
      </c>
    </row>
    <row r="35" spans="2:13" x14ac:dyDescent="0.5">
      <c r="C35" s="12"/>
      <c r="D35" s="17"/>
      <c r="E35" s="17"/>
      <c r="F35" s="49">
        <f t="shared" si="0"/>
        <v>0</v>
      </c>
    </row>
    <row r="36" spans="2:13" x14ac:dyDescent="0.5">
      <c r="C36" s="13"/>
      <c r="D36" s="16"/>
      <c r="E36" s="16"/>
      <c r="F36" s="50">
        <f t="shared" si="0"/>
        <v>0</v>
      </c>
    </row>
    <row r="37" spans="2:13" x14ac:dyDescent="0.5">
      <c r="C37" s="12"/>
      <c r="D37" s="17"/>
      <c r="E37" s="17"/>
      <c r="F37" s="49">
        <f t="shared" si="0"/>
        <v>0</v>
      </c>
    </row>
    <row r="38" spans="2:13" x14ac:dyDescent="0.5">
      <c r="C38" s="13"/>
      <c r="D38" s="16"/>
      <c r="E38" s="16"/>
      <c r="F38" s="50">
        <f t="shared" si="0"/>
        <v>0</v>
      </c>
    </row>
    <row r="39" spans="2:13" x14ac:dyDescent="0.5">
      <c r="C39" s="12"/>
      <c r="D39" s="17"/>
      <c r="E39" s="17"/>
      <c r="F39" s="49">
        <f t="shared" si="0"/>
        <v>0</v>
      </c>
    </row>
    <row r="40" spans="2:13" ht="26.4" thickBot="1" x14ac:dyDescent="0.55000000000000004">
      <c r="C40" s="14"/>
      <c r="D40" s="18"/>
      <c r="E40" s="18"/>
      <c r="F40" s="51">
        <f t="shared" si="0"/>
        <v>0</v>
      </c>
    </row>
    <row r="41" spans="2:13" ht="26.4" thickBot="1" x14ac:dyDescent="0.55000000000000004">
      <c r="C41" s="52"/>
      <c r="D41" s="38"/>
      <c r="E41" s="53" t="s">
        <v>3</v>
      </c>
      <c r="F41" s="54">
        <f>SUM(F29:F40)</f>
        <v>0.3</v>
      </c>
    </row>
    <row r="45" spans="2:13" ht="26.4" thickBot="1" x14ac:dyDescent="0.55000000000000004"/>
    <row r="46" spans="2:13" ht="26.4" thickBot="1" x14ac:dyDescent="0.55000000000000004">
      <c r="B46" s="100" t="s">
        <v>44</v>
      </c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2"/>
    </row>
    <row r="47" spans="2:13" ht="26.4" thickBot="1" x14ac:dyDescent="0.55000000000000004">
      <c r="C47" s="46" t="s">
        <v>1</v>
      </c>
      <c r="D47" s="47" t="s">
        <v>4</v>
      </c>
      <c r="E47" s="47" t="s">
        <v>5</v>
      </c>
      <c r="F47" s="48" t="s">
        <v>2</v>
      </c>
    </row>
    <row r="48" spans="2:13" x14ac:dyDescent="0.5">
      <c r="C48" s="19">
        <v>1</v>
      </c>
      <c r="D48" s="15">
        <v>23</v>
      </c>
      <c r="E48" s="15">
        <v>10</v>
      </c>
      <c r="F48" s="55">
        <f t="shared" ref="F48:F59" si="1">SUM(C48*(D48/100)*E48)</f>
        <v>2.3000000000000003</v>
      </c>
    </row>
    <row r="49" spans="3:6" x14ac:dyDescent="0.5">
      <c r="C49" s="13">
        <v>1</v>
      </c>
      <c r="D49" s="16">
        <v>10</v>
      </c>
      <c r="E49" s="16">
        <v>8</v>
      </c>
      <c r="F49" s="50">
        <f t="shared" si="1"/>
        <v>0.8</v>
      </c>
    </row>
    <row r="50" spans="3:6" x14ac:dyDescent="0.5">
      <c r="C50" s="12">
        <v>1</v>
      </c>
      <c r="D50" s="17">
        <v>27</v>
      </c>
      <c r="E50" s="17">
        <v>1</v>
      </c>
      <c r="F50" s="49">
        <f t="shared" si="1"/>
        <v>0.27</v>
      </c>
    </row>
    <row r="51" spans="3:6" x14ac:dyDescent="0.5">
      <c r="C51" s="13"/>
      <c r="D51" s="16"/>
      <c r="E51" s="16"/>
      <c r="F51" s="50">
        <f t="shared" si="1"/>
        <v>0</v>
      </c>
    </row>
    <row r="52" spans="3:6" x14ac:dyDescent="0.5">
      <c r="C52" s="12"/>
      <c r="D52" s="17"/>
      <c r="E52" s="17"/>
      <c r="F52" s="49">
        <f t="shared" si="1"/>
        <v>0</v>
      </c>
    </row>
    <row r="53" spans="3:6" x14ac:dyDescent="0.5">
      <c r="C53" s="13"/>
      <c r="D53" s="16"/>
      <c r="E53" s="16"/>
      <c r="F53" s="50">
        <f t="shared" si="1"/>
        <v>0</v>
      </c>
    </row>
    <row r="54" spans="3:6" x14ac:dyDescent="0.5">
      <c r="C54" s="12"/>
      <c r="D54" s="17"/>
      <c r="E54" s="17"/>
      <c r="F54" s="49">
        <f t="shared" si="1"/>
        <v>0</v>
      </c>
    </row>
    <row r="55" spans="3:6" x14ac:dyDescent="0.5">
      <c r="C55" s="13"/>
      <c r="D55" s="16"/>
      <c r="E55" s="16"/>
      <c r="F55" s="50">
        <f t="shared" si="1"/>
        <v>0</v>
      </c>
    </row>
    <row r="56" spans="3:6" x14ac:dyDescent="0.5">
      <c r="C56" s="12"/>
      <c r="D56" s="17"/>
      <c r="E56" s="17"/>
      <c r="F56" s="49">
        <f t="shared" si="1"/>
        <v>0</v>
      </c>
    </row>
    <row r="57" spans="3:6" x14ac:dyDescent="0.5">
      <c r="C57" s="13"/>
      <c r="D57" s="16"/>
      <c r="E57" s="16"/>
      <c r="F57" s="50">
        <f t="shared" si="1"/>
        <v>0</v>
      </c>
    </row>
    <row r="58" spans="3:6" x14ac:dyDescent="0.5">
      <c r="C58" s="12"/>
      <c r="D58" s="17"/>
      <c r="E58" s="17"/>
      <c r="F58" s="49">
        <f t="shared" si="1"/>
        <v>0</v>
      </c>
    </row>
    <row r="59" spans="3:6" ht="26.4" thickBot="1" x14ac:dyDescent="0.55000000000000004">
      <c r="C59" s="14"/>
      <c r="D59" s="18"/>
      <c r="E59" s="18"/>
      <c r="F59" s="51">
        <f t="shared" si="1"/>
        <v>0</v>
      </c>
    </row>
    <row r="60" spans="3:6" ht="26.4" thickBot="1" x14ac:dyDescent="0.55000000000000004">
      <c r="C60" s="52"/>
      <c r="D60" s="38"/>
      <c r="E60" s="53" t="s">
        <v>3</v>
      </c>
      <c r="F60" s="54">
        <f>SUM(F48:F59)</f>
        <v>3.3700000000000006</v>
      </c>
    </row>
    <row r="64" spans="3:6" ht="26.4" thickBot="1" x14ac:dyDescent="0.55000000000000004"/>
    <row r="65" spans="2:13" ht="26.4" thickBot="1" x14ac:dyDescent="0.55000000000000004">
      <c r="B65" s="100" t="s">
        <v>34</v>
      </c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2"/>
    </row>
    <row r="66" spans="2:13" ht="26.4" thickBot="1" x14ac:dyDescent="0.55000000000000004">
      <c r="C66" s="33" t="s">
        <v>33</v>
      </c>
      <c r="D66" s="56" t="s">
        <v>13</v>
      </c>
      <c r="E66" s="56" t="s">
        <v>35</v>
      </c>
      <c r="F66" s="56" t="s">
        <v>37</v>
      </c>
      <c r="G66" s="56" t="s">
        <v>38</v>
      </c>
      <c r="H66" s="57" t="s">
        <v>36</v>
      </c>
    </row>
    <row r="67" spans="2:13" x14ac:dyDescent="0.5">
      <c r="C67" s="58">
        <v>8</v>
      </c>
      <c r="D67" s="59">
        <v>0.39500000000000002</v>
      </c>
      <c r="E67" s="25"/>
      <c r="F67" s="60">
        <f t="shared" ref="F67:F78" si="2">D67*E67</f>
        <v>0</v>
      </c>
      <c r="G67" s="61">
        <v>2</v>
      </c>
      <c r="H67" s="62">
        <f>F67*G67</f>
        <v>0</v>
      </c>
    </row>
    <row r="68" spans="2:13" x14ac:dyDescent="0.5">
      <c r="C68" s="63">
        <v>10</v>
      </c>
      <c r="D68" s="64">
        <v>0.61699999999999999</v>
      </c>
      <c r="E68" s="10"/>
      <c r="F68" s="65">
        <f t="shared" si="2"/>
        <v>0</v>
      </c>
      <c r="G68" s="66">
        <v>2</v>
      </c>
      <c r="H68" s="67">
        <f t="shared" ref="H68:H78" si="3">F68*G68</f>
        <v>0</v>
      </c>
    </row>
    <row r="69" spans="2:13" x14ac:dyDescent="0.5">
      <c r="C69" s="68">
        <v>12</v>
      </c>
      <c r="D69" s="69">
        <v>0.88800000000000001</v>
      </c>
      <c r="E69" s="11">
        <v>25</v>
      </c>
      <c r="F69" s="70">
        <f t="shared" si="2"/>
        <v>22.2</v>
      </c>
      <c r="G69" s="71">
        <v>2</v>
      </c>
      <c r="H69" s="72">
        <f t="shared" si="3"/>
        <v>44.4</v>
      </c>
    </row>
    <row r="70" spans="2:13" x14ac:dyDescent="0.5">
      <c r="C70" s="63">
        <v>14</v>
      </c>
      <c r="D70" s="64">
        <v>1.21</v>
      </c>
      <c r="E70" s="10"/>
      <c r="F70" s="65">
        <f t="shared" si="2"/>
        <v>0</v>
      </c>
      <c r="G70" s="66">
        <v>2</v>
      </c>
      <c r="H70" s="67">
        <f t="shared" si="3"/>
        <v>0</v>
      </c>
    </row>
    <row r="71" spans="2:13" x14ac:dyDescent="0.5">
      <c r="C71" s="68">
        <v>16</v>
      </c>
      <c r="D71" s="69">
        <v>1.58</v>
      </c>
      <c r="E71" s="11"/>
      <c r="F71" s="70">
        <f t="shared" si="2"/>
        <v>0</v>
      </c>
      <c r="G71" s="71">
        <v>2</v>
      </c>
      <c r="H71" s="72">
        <f t="shared" si="3"/>
        <v>0</v>
      </c>
    </row>
    <row r="72" spans="2:13" x14ac:dyDescent="0.5">
      <c r="C72" s="63">
        <v>18</v>
      </c>
      <c r="D72" s="64">
        <v>2</v>
      </c>
      <c r="E72" s="10"/>
      <c r="F72" s="65">
        <f t="shared" si="2"/>
        <v>0</v>
      </c>
      <c r="G72" s="66">
        <v>2</v>
      </c>
      <c r="H72" s="67">
        <f t="shared" si="3"/>
        <v>0</v>
      </c>
    </row>
    <row r="73" spans="2:13" x14ac:dyDescent="0.5">
      <c r="C73" s="68">
        <v>20</v>
      </c>
      <c r="D73" s="69">
        <v>2.4700000000000002</v>
      </c>
      <c r="E73" s="11"/>
      <c r="F73" s="70">
        <f t="shared" si="2"/>
        <v>0</v>
      </c>
      <c r="G73" s="71">
        <v>2</v>
      </c>
      <c r="H73" s="72">
        <f t="shared" si="3"/>
        <v>0</v>
      </c>
    </row>
    <row r="74" spans="2:13" x14ac:dyDescent="0.5">
      <c r="C74" s="63">
        <v>22</v>
      </c>
      <c r="D74" s="64">
        <v>2.98</v>
      </c>
      <c r="E74" s="10"/>
      <c r="F74" s="65">
        <f t="shared" si="2"/>
        <v>0</v>
      </c>
      <c r="G74" s="66">
        <v>2</v>
      </c>
      <c r="H74" s="67">
        <f t="shared" si="3"/>
        <v>0</v>
      </c>
    </row>
    <row r="75" spans="2:13" x14ac:dyDescent="0.5">
      <c r="C75" s="68">
        <v>26</v>
      </c>
      <c r="D75" s="69">
        <v>4.17</v>
      </c>
      <c r="E75" s="11"/>
      <c r="F75" s="70">
        <f t="shared" si="2"/>
        <v>0</v>
      </c>
      <c r="G75" s="71">
        <v>2</v>
      </c>
      <c r="H75" s="72">
        <f t="shared" si="3"/>
        <v>0</v>
      </c>
    </row>
    <row r="76" spans="2:13" x14ac:dyDescent="0.5">
      <c r="C76" s="63">
        <v>30</v>
      </c>
      <c r="D76" s="64">
        <v>5.55</v>
      </c>
      <c r="E76" s="10"/>
      <c r="F76" s="65">
        <f t="shared" si="2"/>
        <v>0</v>
      </c>
      <c r="G76" s="66">
        <v>2</v>
      </c>
      <c r="H76" s="67">
        <f t="shared" si="3"/>
        <v>0</v>
      </c>
    </row>
    <row r="77" spans="2:13" x14ac:dyDescent="0.5">
      <c r="C77" s="68">
        <v>34</v>
      </c>
      <c r="D77" s="69">
        <v>7.13</v>
      </c>
      <c r="E77" s="11"/>
      <c r="F77" s="70">
        <f t="shared" si="2"/>
        <v>0</v>
      </c>
      <c r="G77" s="71">
        <v>2</v>
      </c>
      <c r="H77" s="72">
        <f t="shared" si="3"/>
        <v>0</v>
      </c>
    </row>
    <row r="78" spans="2:13" ht="26.4" thickBot="1" x14ac:dyDescent="0.55000000000000004">
      <c r="C78" s="73">
        <v>40</v>
      </c>
      <c r="D78" s="74">
        <v>9.8699999999999992</v>
      </c>
      <c r="E78" s="26"/>
      <c r="F78" s="75">
        <f t="shared" si="2"/>
        <v>0</v>
      </c>
      <c r="G78" s="76">
        <v>2</v>
      </c>
      <c r="H78" s="77">
        <f t="shared" si="3"/>
        <v>0</v>
      </c>
    </row>
    <row r="79" spans="2:13" ht="26.4" thickBot="1" x14ac:dyDescent="0.55000000000000004">
      <c r="B79" s="100" t="s">
        <v>39</v>
      </c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2"/>
    </row>
    <row r="80" spans="2:13" ht="26.4" thickBot="1" x14ac:dyDescent="0.55000000000000004">
      <c r="C80" s="46" t="s">
        <v>40</v>
      </c>
      <c r="D80" s="47" t="s">
        <v>12</v>
      </c>
      <c r="E80" s="47" t="s">
        <v>41</v>
      </c>
      <c r="F80" s="47" t="s">
        <v>8</v>
      </c>
      <c r="G80" s="47" t="s">
        <v>9</v>
      </c>
      <c r="H80" s="47" t="s">
        <v>1</v>
      </c>
      <c r="I80" s="47" t="str">
        <f>"Gewicht für " &amp; MROUND(F81*G81,2) &amp; " m2"</f>
        <v>Gewicht für 10 m2</v>
      </c>
      <c r="J80" s="47" t="s">
        <v>38</v>
      </c>
      <c r="K80" s="48" t="s">
        <v>36</v>
      </c>
    </row>
    <row r="81" spans="2:19" x14ac:dyDescent="0.5">
      <c r="C81" s="78" t="s">
        <v>11</v>
      </c>
      <c r="D81" s="59">
        <v>10</v>
      </c>
      <c r="E81" s="59">
        <v>30.2</v>
      </c>
      <c r="F81" s="25">
        <v>5</v>
      </c>
      <c r="G81" s="27">
        <v>2</v>
      </c>
      <c r="H81" s="28">
        <v>1</v>
      </c>
      <c r="I81" s="60">
        <f>E81/D81*(F81*G81*H81)</f>
        <v>30.2</v>
      </c>
      <c r="J81" s="61">
        <v>2.4500000000000002</v>
      </c>
      <c r="K81" s="62">
        <f>I81*J81</f>
        <v>73.990000000000009</v>
      </c>
    </row>
    <row r="82" spans="2:19" ht="26.4" thickBot="1" x14ac:dyDescent="0.55000000000000004">
      <c r="C82" s="79" t="s">
        <v>10</v>
      </c>
      <c r="D82" s="74">
        <v>10</v>
      </c>
      <c r="E82" s="74">
        <v>53.7</v>
      </c>
      <c r="F82" s="26"/>
      <c r="G82" s="29"/>
      <c r="H82" s="30"/>
      <c r="I82" s="75"/>
      <c r="J82" s="76">
        <v>2.4500000000000002</v>
      </c>
      <c r="K82" s="77">
        <f>I82*J82</f>
        <v>0</v>
      </c>
    </row>
    <row r="83" spans="2:19" x14ac:dyDescent="0.5">
      <c r="C83" s="38"/>
      <c r="D83" s="38"/>
      <c r="E83" s="38"/>
      <c r="F83" s="38"/>
      <c r="G83" s="38"/>
      <c r="H83" s="38"/>
      <c r="I83" s="38"/>
      <c r="J83" s="38"/>
      <c r="K83" s="80"/>
    </row>
    <row r="84" spans="2:19" x14ac:dyDescent="0.5">
      <c r="C84" s="38"/>
      <c r="D84" s="38"/>
      <c r="E84" s="38"/>
      <c r="F84" s="38"/>
      <c r="G84" s="38"/>
      <c r="H84" s="38"/>
      <c r="I84" s="38"/>
      <c r="J84" s="38"/>
      <c r="K84" s="80"/>
    </row>
    <row r="86" spans="2:19" ht="26.4" thickBot="1" x14ac:dyDescent="0.55000000000000004"/>
    <row r="87" spans="2:19" ht="26.4" thickBot="1" x14ac:dyDescent="0.55000000000000004">
      <c r="B87" s="100" t="s">
        <v>29</v>
      </c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2"/>
    </row>
    <row r="88" spans="2:19" ht="26.4" thickBot="1" x14ac:dyDescent="0.55000000000000004">
      <c r="C88" s="46" t="s">
        <v>2</v>
      </c>
      <c r="D88" s="47" t="s">
        <v>27</v>
      </c>
      <c r="E88" s="47" t="s">
        <v>28</v>
      </c>
      <c r="F88" s="47" t="s">
        <v>31</v>
      </c>
      <c r="G88" s="47" t="s">
        <v>32</v>
      </c>
      <c r="H88" s="47" t="s">
        <v>14</v>
      </c>
      <c r="I88" s="47" t="s">
        <v>30</v>
      </c>
      <c r="J88" s="118" t="s">
        <v>43</v>
      </c>
      <c r="K88" s="118"/>
      <c r="L88" s="118" t="s">
        <v>42</v>
      </c>
      <c r="M88" s="119"/>
    </row>
    <row r="89" spans="2:19" ht="26.4" thickBot="1" x14ac:dyDescent="0.55000000000000004">
      <c r="C89" s="93">
        <v>1</v>
      </c>
      <c r="D89" s="94">
        <v>19</v>
      </c>
      <c r="E89" s="94">
        <v>29</v>
      </c>
      <c r="F89" s="94">
        <v>12</v>
      </c>
      <c r="G89" s="94">
        <v>1</v>
      </c>
      <c r="H89" s="81">
        <f>ROUNDUP(10000 / ((D89 + G89) * (E89 + G89)), 1)</f>
        <v>16.700000000000003</v>
      </c>
      <c r="I89" s="82">
        <f>C89 * H89</f>
        <v>16.700000000000003</v>
      </c>
      <c r="J89" s="121">
        <f>(1.95 * F89 + 1 * H89 - 18.96) * G89</f>
        <v>21.14</v>
      </c>
      <c r="K89" s="122"/>
      <c r="L89" s="121">
        <f>(1.82 * F89 + 0.86 * H89 - 19.84) *G89</f>
        <v>16.361999999999998</v>
      </c>
      <c r="M89" s="123"/>
    </row>
    <row r="93" spans="2:19" ht="26.4" thickBot="1" x14ac:dyDescent="0.55000000000000004"/>
    <row r="94" spans="2:19" ht="26.4" thickBot="1" x14ac:dyDescent="0.55000000000000004">
      <c r="B94" s="100" t="s">
        <v>15</v>
      </c>
      <c r="C94" s="101"/>
      <c r="D94" s="103"/>
      <c r="E94" s="103"/>
      <c r="F94" s="103"/>
      <c r="G94" s="103"/>
      <c r="H94" s="103"/>
      <c r="I94" s="103"/>
      <c r="J94" s="103"/>
      <c r="K94" s="103"/>
      <c r="L94" s="103"/>
      <c r="M94" s="120"/>
      <c r="P94" s="89" t="s">
        <v>67</v>
      </c>
      <c r="Q94" s="89" t="s">
        <v>66</v>
      </c>
      <c r="R94" s="89" t="s">
        <v>68</v>
      </c>
      <c r="S94" s="89" t="s">
        <v>69</v>
      </c>
    </row>
    <row r="95" spans="2:19" ht="26.4" thickBot="1" x14ac:dyDescent="0.55000000000000004">
      <c r="C95" s="46" t="s">
        <v>40</v>
      </c>
      <c r="D95" s="47" t="s">
        <v>1</v>
      </c>
      <c r="E95" s="47" t="s">
        <v>25</v>
      </c>
      <c r="F95" s="47" t="s">
        <v>26</v>
      </c>
      <c r="G95" s="47" t="s">
        <v>16</v>
      </c>
      <c r="H95" s="47" t="s">
        <v>17</v>
      </c>
      <c r="I95" s="118" t="s">
        <v>20</v>
      </c>
      <c r="J95" s="118"/>
      <c r="K95" s="118"/>
      <c r="L95" s="118"/>
      <c r="M95" s="119"/>
      <c r="P95" s="89" t="s">
        <v>59</v>
      </c>
      <c r="Q95" s="89" t="s">
        <v>54</v>
      </c>
      <c r="R95" s="98">
        <v>330</v>
      </c>
      <c r="S95" s="99">
        <f>Tabelle1[[#This Row],[Ergiebigkeit (ml)]]/1000</f>
        <v>0.33</v>
      </c>
    </row>
    <row r="96" spans="2:19" x14ac:dyDescent="0.5">
      <c r="C96" s="83" t="s">
        <v>18</v>
      </c>
      <c r="D96" s="7">
        <v>15</v>
      </c>
      <c r="E96" s="1"/>
      <c r="F96" s="1">
        <v>50</v>
      </c>
      <c r="G96" s="2">
        <v>300</v>
      </c>
      <c r="H96" s="84">
        <f>ROUND(D96*PI()*(F96/2)^2*G96/1000, 1)</f>
        <v>8835.7000000000007</v>
      </c>
      <c r="I96" s="114" t="str">
        <f>"= " &amp; D96 &amp; " Stk. * π * (" &amp; F96 &amp; " mm / 2)² * " &amp; G96 &amp; " mm / 1000"</f>
        <v>= 15 Stk. * π * (50 mm / 2)² * 300 mm / 1000</v>
      </c>
      <c r="J96" s="114"/>
      <c r="K96" s="114"/>
      <c r="L96" s="114"/>
      <c r="M96" s="115"/>
      <c r="P96" s="89" t="s">
        <v>60</v>
      </c>
      <c r="Q96" s="89" t="s">
        <v>54</v>
      </c>
      <c r="R96" s="98">
        <v>345</v>
      </c>
      <c r="S96" s="99">
        <f>Tabelle1[[#This Row],[Ergiebigkeit (ml)]]/1000</f>
        <v>0.34499999999999997</v>
      </c>
    </row>
    <row r="97" spans="2:19" x14ac:dyDescent="0.5">
      <c r="C97" s="85" t="s">
        <v>24</v>
      </c>
      <c r="D97" s="5"/>
      <c r="E97" s="5"/>
      <c r="F97" s="5"/>
      <c r="G97" s="6"/>
      <c r="H97" s="86">
        <f>ROUND(D96 * E97 * F97 * G97 / 1000, 1)</f>
        <v>0</v>
      </c>
      <c r="I97" s="110" t="str">
        <f>"= " &amp; D96 &amp; " Stk. * " &amp; E97 &amp; " mm * " &amp; F97 &amp; " mm * " &amp; G96 &amp; " mm / 1000"</f>
        <v>= 15 Stk. *  mm *  mm * 300 mm / 1000</v>
      </c>
      <c r="J97" s="110"/>
      <c r="K97" s="110"/>
      <c r="L97" s="110"/>
      <c r="M97" s="111"/>
      <c r="P97" s="89" t="s">
        <v>61</v>
      </c>
      <c r="Q97" s="89" t="s">
        <v>53</v>
      </c>
      <c r="R97" s="98">
        <v>11364</v>
      </c>
      <c r="S97" s="99">
        <f>Tabelle1[[#This Row],[Ergiebigkeit (ml)]]/1000</f>
        <v>11.364000000000001</v>
      </c>
    </row>
    <row r="98" spans="2:19" ht="26.4" thickBot="1" x14ac:dyDescent="0.55000000000000004">
      <c r="C98" s="87" t="s">
        <v>23</v>
      </c>
      <c r="D98" s="8">
        <v>15</v>
      </c>
      <c r="E98" s="3"/>
      <c r="F98" s="3">
        <v>14</v>
      </c>
      <c r="G98" s="4">
        <v>300</v>
      </c>
      <c r="H98" s="88">
        <f>ROUND(D98*PI()*(F98/2)^2*G98/1000, 1)</f>
        <v>692.7</v>
      </c>
      <c r="I98" s="116" t="str">
        <f>"= " &amp; D98 &amp; " Stk. * π * (" &amp; F98 &amp; " mm / 2)² * " &amp; G98 &amp; " mm / 1000"</f>
        <v>= 15 Stk. * π * (14 mm / 2)² * 300 mm / 1000</v>
      </c>
      <c r="J98" s="116"/>
      <c r="K98" s="116"/>
      <c r="L98" s="116"/>
      <c r="M98" s="117"/>
      <c r="P98" s="89" t="s">
        <v>58</v>
      </c>
      <c r="Q98" s="89" t="s">
        <v>53</v>
      </c>
      <c r="R98" s="98">
        <v>12000</v>
      </c>
      <c r="S98" s="99">
        <f>Tabelle1[[#This Row],[Ergiebigkeit (ml)]]/1000</f>
        <v>12</v>
      </c>
    </row>
    <row r="99" spans="2:19" ht="26.4" thickBot="1" x14ac:dyDescent="0.55000000000000004">
      <c r="D99" s="89"/>
      <c r="E99" s="89"/>
      <c r="F99" s="89"/>
      <c r="G99" s="90" t="s">
        <v>19</v>
      </c>
      <c r="H99" s="91">
        <f>H96-H98-H97</f>
        <v>8143.0000000000009</v>
      </c>
      <c r="I99" s="89"/>
      <c r="J99" s="89"/>
      <c r="K99" s="89"/>
      <c r="L99" s="89"/>
      <c r="M99" s="89"/>
      <c r="P99" s="89" t="s">
        <v>57</v>
      </c>
      <c r="Q99" s="89" t="s">
        <v>53</v>
      </c>
      <c r="R99" s="98">
        <v>12820</v>
      </c>
      <c r="S99" s="99">
        <f>Tabelle1[[#This Row],[Ergiebigkeit (ml)]]/1000</f>
        <v>12.82</v>
      </c>
    </row>
    <row r="100" spans="2:19" ht="26.4" thickBot="1" x14ac:dyDescent="0.55000000000000004">
      <c r="G100" s="92" t="s">
        <v>21</v>
      </c>
      <c r="H100" s="9">
        <v>15625</v>
      </c>
      <c r="I100" s="107"/>
      <c r="J100" s="108"/>
      <c r="K100" s="108"/>
      <c r="L100" s="108"/>
      <c r="M100" s="109"/>
      <c r="P100" s="89" t="s">
        <v>56</v>
      </c>
      <c r="Q100" s="89" t="s">
        <v>53</v>
      </c>
      <c r="R100" s="98">
        <v>13160</v>
      </c>
      <c r="S100" s="99">
        <f>Tabelle1[[#This Row],[Ergiebigkeit (ml)]]/1000</f>
        <v>13.16</v>
      </c>
    </row>
    <row r="101" spans="2:19" ht="26.4" thickBot="1" x14ac:dyDescent="0.55000000000000004">
      <c r="G101" s="53" t="s">
        <v>22</v>
      </c>
      <c r="H101" s="91">
        <f>H99/H100</f>
        <v>0.52115200000000006</v>
      </c>
      <c r="P101" s="89" t="s">
        <v>55</v>
      </c>
      <c r="Q101" s="89" t="s">
        <v>53</v>
      </c>
      <c r="R101" s="98">
        <v>14500</v>
      </c>
      <c r="S101" s="99">
        <f>Tabelle1[[#This Row],[Ergiebigkeit (ml)]]/1000</f>
        <v>14.5</v>
      </c>
    </row>
    <row r="102" spans="2:19" ht="26.4" thickBot="1" x14ac:dyDescent="0.55000000000000004">
      <c r="H102" s="95"/>
      <c r="P102" s="89" t="s">
        <v>51</v>
      </c>
      <c r="Q102" s="89" t="s">
        <v>53</v>
      </c>
      <c r="R102" s="98">
        <v>14710</v>
      </c>
      <c r="S102" s="99">
        <f>Tabelle1[[#This Row],[Ergiebigkeit (ml)]]/1000</f>
        <v>14.71</v>
      </c>
    </row>
    <row r="103" spans="2:19" ht="26.4" thickBot="1" x14ac:dyDescent="0.55000000000000004">
      <c r="B103" s="100" t="s">
        <v>62</v>
      </c>
      <c r="C103" s="103"/>
      <c r="D103" s="103"/>
      <c r="E103" s="103"/>
      <c r="F103" s="103"/>
      <c r="G103" s="103"/>
      <c r="H103" s="103"/>
      <c r="I103" s="103"/>
      <c r="J103" s="101"/>
      <c r="K103" s="101"/>
      <c r="L103" s="101"/>
      <c r="M103" s="102"/>
      <c r="P103" s="89" t="s">
        <v>50</v>
      </c>
      <c r="Q103" s="89" t="s">
        <v>53</v>
      </c>
      <c r="R103" s="98">
        <v>15625</v>
      </c>
      <c r="S103" s="99">
        <f>Tabelle1[[#This Row],[Ergiebigkeit (ml)]]/1000</f>
        <v>15.625</v>
      </c>
    </row>
    <row r="104" spans="2:19" ht="26.4" thickBot="1" x14ac:dyDescent="0.55000000000000004">
      <c r="C104" s="33" t="s">
        <v>35</v>
      </c>
      <c r="D104" s="56" t="s">
        <v>64</v>
      </c>
      <c r="E104" s="56" t="s">
        <v>63</v>
      </c>
      <c r="F104" s="56" t="s">
        <v>65</v>
      </c>
      <c r="G104" s="56" t="s">
        <v>17</v>
      </c>
      <c r="H104" s="56" t="s">
        <v>21</v>
      </c>
      <c r="I104" s="57" t="s">
        <v>22</v>
      </c>
      <c r="P104" s="89" t="s">
        <v>52</v>
      </c>
      <c r="Q104" s="89" t="s">
        <v>53</v>
      </c>
      <c r="R104" s="98">
        <v>17500</v>
      </c>
      <c r="S104" s="99">
        <f>Tabelle1[[#This Row],[Ergiebigkeit (ml)]]/1000</f>
        <v>17.5</v>
      </c>
    </row>
    <row r="105" spans="2:19" ht="26.4" thickBot="1" x14ac:dyDescent="0.55000000000000004">
      <c r="C105" s="93">
        <v>4.0999999999999996</v>
      </c>
      <c r="D105" s="94">
        <v>4</v>
      </c>
      <c r="E105" s="94">
        <v>0.03</v>
      </c>
      <c r="F105" s="96">
        <f>C105*D105*E105</f>
        <v>0.49199999999999994</v>
      </c>
      <c r="G105" s="96">
        <f>F105*1000000</f>
        <v>491999.99999999994</v>
      </c>
      <c r="H105" s="94">
        <v>11364</v>
      </c>
      <c r="I105" s="97">
        <f>G105/H105</f>
        <v>43.294614572333678</v>
      </c>
    </row>
  </sheetData>
  <sheetProtection selectLockedCells="1"/>
  <mergeCells count="20">
    <mergeCell ref="L88:M88"/>
    <mergeCell ref="L89:M89"/>
    <mergeCell ref="B65:M65"/>
    <mergeCell ref="B79:M79"/>
    <mergeCell ref="B46:M46"/>
    <mergeCell ref="B27:M27"/>
    <mergeCell ref="B103:M103"/>
    <mergeCell ref="B4:M4"/>
    <mergeCell ref="A1:M1"/>
    <mergeCell ref="I100:M100"/>
    <mergeCell ref="I97:M97"/>
    <mergeCell ref="F19:G19"/>
    <mergeCell ref="F18:G18"/>
    <mergeCell ref="I96:M96"/>
    <mergeCell ref="I98:M98"/>
    <mergeCell ref="I95:M95"/>
    <mergeCell ref="B94:M94"/>
    <mergeCell ref="B87:M87"/>
    <mergeCell ref="J88:K88"/>
    <mergeCell ref="J89:K89"/>
  </mergeCells>
  <hyperlinks>
    <hyperlink ref="A1" r:id="rId1" xr:uid="{8755FF45-AE32-43C5-A8E5-3C9AD9B516FE}"/>
  </hyperlinks>
  <pageMargins left="0.7" right="0.7" top="0.78740157499999996" bottom="0.78740157499999996" header="0.3" footer="0.3"/>
  <pageSetup paperSize="9" orientation="portrait" r:id="rId2"/>
  <ignoredErrors>
    <ignoredError sqref="H97" formula="1"/>
    <ignoredError sqref="D19" formulaRange="1"/>
  </ignoredErrors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2023-08-02T14:03:23Z</dcterms:created>
  <dcterms:modified xsi:type="dcterms:W3CDTF">2025-04-04T14:42:13Z</dcterms:modified>
</cp:coreProperties>
</file>