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07" sheetId="1" r:id="rId3"/>
    <sheet state="visible" name="02-07" sheetId="2" r:id="rId4"/>
    <sheet state="visible" name="03-07" sheetId="3" r:id="rId5"/>
    <sheet state="visible" name="04-07" sheetId="4" r:id="rId6"/>
    <sheet state="visible" name="05-07" sheetId="5" r:id="rId7"/>
    <sheet state="visible" name="06-07" sheetId="6" r:id="rId8"/>
  </sheets>
  <definedNames/>
  <calcPr/>
</workbook>
</file>

<file path=xl/sharedStrings.xml><?xml version="1.0" encoding="utf-8"?>
<sst xmlns="http://schemas.openxmlformats.org/spreadsheetml/2006/main" count="1182" uniqueCount="90">
  <si>
    <t>Lista płac nr 01/07 za miesiąc styczeń 2007 r.</t>
  </si>
  <si>
    <t>Składka</t>
  </si>
  <si>
    <t>Lp.</t>
  </si>
  <si>
    <t>Przychód</t>
  </si>
  <si>
    <t>Urlop/ Up</t>
  </si>
  <si>
    <t>Przychód brutto razem</t>
  </si>
  <si>
    <t>emerytalna</t>
  </si>
  <si>
    <t>rentowa</t>
  </si>
  <si>
    <t>chorobowa</t>
  </si>
  <si>
    <t>Razem składki</t>
  </si>
  <si>
    <t>Koszty</t>
  </si>
  <si>
    <t>Dochód stanowiący podstawę obliczenia zaliczki na podatek</t>
  </si>
  <si>
    <t>Ulga</t>
  </si>
  <si>
    <t>Zaliczka</t>
  </si>
  <si>
    <t>Podstawa składki na ubezpieczenie zdrowotne</t>
  </si>
  <si>
    <t>Składka na ubezpieczenie zdrowotne 7,75%</t>
  </si>
  <si>
    <t>Składka na ubezpieczenie zdrowotne 1,25%</t>
  </si>
  <si>
    <t>Zaliczka do Urzędu Skarbowego</t>
  </si>
  <si>
    <t>PZU</t>
  </si>
  <si>
    <t>Korekta podatku   -</t>
  </si>
  <si>
    <t>Korekta podatku +</t>
  </si>
  <si>
    <t>Zasiłek rodzinny</t>
  </si>
  <si>
    <t>Do wypłaty</t>
  </si>
  <si>
    <t>Nazwisko i imię</t>
  </si>
  <si>
    <t>Data i podpis pracownika</t>
  </si>
  <si>
    <t>Składka na ubezp. Wypadkowe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</si>
  <si>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</si>
  <si>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</si>
  <si>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</si>
  <si>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</si>
  <si>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</si>
  <si>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</si>
  <si>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</si>
  <si>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</si>
  <si>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</si>
  <si>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</si>
  <si>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</si>
  <si>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</si>
  <si>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</si>
  <si>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</si>
  <si>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</si>
  <si>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</si>
  <si>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</si>
  <si>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</si>
  <si>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</si>
  <si>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</si>
  <si>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</si>
  <si>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</si>
  <si>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</si>
  <si>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</si>
  <si>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Bochenek Elżbieta</t>
  </si>
  <si>
    <t>przelew</t>
  </si>
  <si>
    <t>Czarnecka Mirosława</t>
  </si>
  <si>
    <t>Gozdan Hanna</t>
  </si>
  <si>
    <t>Grzeszkiewicz Bożena</t>
  </si>
  <si>
    <t>Jędrzejewska Grażyna</t>
  </si>
  <si>
    <t>Kaźmierczak Dorota</t>
  </si>
  <si>
    <t>Kłosińska Agnieszka</t>
  </si>
  <si>
    <t>Malik Iwona</t>
  </si>
  <si>
    <t>Małkiewicz Helena</t>
  </si>
  <si>
    <t>Matuszewska Monika</t>
  </si>
  <si>
    <t>Nowosielska Teresa</t>
  </si>
  <si>
    <t>Nowosielski Tymoteusz</t>
  </si>
  <si>
    <t>Olewnik Danuta</t>
  </si>
  <si>
    <t>Ostrowska Ewa</t>
  </si>
  <si>
    <t xml:space="preserve">przelew </t>
  </si>
  <si>
    <t>Puławska Cecylia</t>
  </si>
  <si>
    <t>Rojek Małgorzata</t>
  </si>
  <si>
    <t>Romańska Hanna</t>
  </si>
  <si>
    <t>Rzeczkowska Teresa</t>
  </si>
  <si>
    <t>Rzemek Jadwiga</t>
  </si>
  <si>
    <t>Siczek Danuta</t>
  </si>
  <si>
    <t>Szulecka Anna</t>
  </si>
  <si>
    <t>Świadkowska Beata</t>
  </si>
  <si>
    <t>Świadkowski Artur</t>
  </si>
  <si>
    <t>Tomporek Beata</t>
  </si>
  <si>
    <t>Zalewska Agnieszka</t>
  </si>
  <si>
    <t>Pieńkowska Barbara</t>
  </si>
  <si>
    <t>Tryc Beata</t>
  </si>
  <si>
    <t>Balcerzak Wojciech</t>
  </si>
  <si>
    <t>Dagis Agnieszka</t>
  </si>
  <si>
    <t>Krzyżewski Jerzy</t>
  </si>
  <si>
    <t>Stasiak Waldemar</t>
  </si>
  <si>
    <t>Składki na Fundusz Pracy (2,45%)</t>
  </si>
  <si>
    <t>Składki na Fundusz Gwarantowanych Świadczeń Pracowniczych ( 0,10%)</t>
  </si>
  <si>
    <t>Lista płac nr 02/07 za miesiąc luty 2007 r.</t>
  </si>
  <si>
    <t>Lista płac nr 03/07 za miesiąc marzec 2007 r.</t>
  </si>
  <si>
    <t>Lista płac nr 04/07 za miesiąc kwiecień 2007 r.</t>
  </si>
  <si>
    <t>Lista płac nr 05/07 za miesiąc maj 2007 r.</t>
  </si>
  <si>
    <t>Lista płac nr 06/07 za miesiąc czerwiec 2007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</si>
</sst>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 _z_ł;-#,##0 _z_ł"/>
    <numFmt numFmtId="165" formatCode="#,##0.00 _z_ł;-#,##0.00 _z_ł"/>
  </numFmts>
  <fonts count="18">
    <font>
      <sz val="10.0"/>
      <color rgb="FF000000"/>
      <name val="Arial"/>
    </font>
    <font>
      <sz val="10.0"/>
      <color rgb="FF000000"/>
      <name val="Abadi MT Condensed Light"/>
    </font>
    <font>
      <b/>
      <sz val="18.0"/>
      <color rgb="FF000000"/>
      <name val="Arial CE"/>
    </font>
    <font/>
    <font>
      <sz val="10.0"/>
      <color rgb="FF000000"/>
      <name val="Arial CE"/>
    </font>
    <font>
      <b/>
      <sz val="10.0"/>
      <color rgb="FF000000"/>
      <name val="Arial CE"/>
    </font>
    <font>
      <sz val="10.0"/>
      <color rgb="FF000000"/>
      <name val="Times New Roman"/>
    </font>
    <font>
      <b/>
      <sz val="10.0"/>
      <color rgb="FF000000"/>
      <name val="Times New Roman CE"/>
    </font>
    <font>
      <sz val="10.0"/>
      <color rgb="FF000000"/>
      <name val="Times New Roman CE"/>
    </font>
    <font>
      <b/>
      <sz val="10.0"/>
      <color rgb="FF000000"/>
      <name val="Times New Roman"/>
    </font>
    <font>
      <sz val="10.0"/>
      <color rgb="FF010000"/>
      <name val="Abadi MT Condensed Light"/>
    </font>
    <font>
      <sz val="10.0"/>
      <color rgb="FF010000"/>
      <name val="Arial CE"/>
    </font>
    <font>
      <sz val="10.0"/>
      <color rgb="FF010000"/>
      <name val="Times New Roman"/>
    </font>
    <font>
      <sz val="10.0"/>
      <color rgb="FFFF0000"/>
      <name val="Times New Roman"/>
    </font>
    <font>
      <b/>
      <sz val="10.0"/>
      <color rgb="FF000000"/>
      <name val="Abadi MT Condensed Light"/>
    </font>
    <font>
      <b/>
      <sz val="10.0"/>
      <color rgb="FF010000"/>
      <name val="Times New Roman"/>
    </font>
    <font>
      <b/>
      <sz val="10.0"/>
      <color rgb="FF800000"/>
      <name val="Myriad Roman"/>
    </font>
    <font>
      <b/>
      <sz val="10.0"/>
      <color rgb="FF010000"/>
      <name val="Myriad Roman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1"/>
    </xf>
    <xf borderId="1" fillId="0" fontId="1" numFmtId="164" xfId="0" applyAlignment="1" applyBorder="1" applyFont="1" applyNumberFormat="1">
      <alignment horizontal="center" shrinkToFit="0" vertical="bottom" wrapText="0"/>
    </xf>
    <xf borderId="1" fillId="0" fontId="2" numFmtId="165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shrinkToFit="0" wrapText="1"/>
    </xf>
    <xf borderId="1" fillId="0" fontId="4" numFmtId="165" xfId="0" applyAlignment="1" applyBorder="1" applyFont="1" applyNumberFormat="1">
      <alignment shrinkToFit="0" vertical="bottom" wrapText="0"/>
    </xf>
    <xf borderId="1" fillId="0" fontId="5" numFmtId="165" xfId="0" applyAlignment="1" applyBorder="1" applyFont="1" applyNumberFormat="1">
      <alignment shrinkToFit="0" vertical="bottom" wrapText="0"/>
    </xf>
    <xf borderId="1" fillId="0" fontId="6" numFmtId="165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0" fontId="1" numFmtId="164" xfId="0" applyAlignment="1" applyBorder="1" applyFont="1" applyNumberFormat="1">
      <alignment horizontal="center" shrinkToFit="0" vertical="bottom" wrapText="0"/>
    </xf>
    <xf borderId="2" fillId="0" fontId="7" numFmtId="165" xfId="0" applyAlignment="1" applyBorder="1" applyFont="1" applyNumberFormat="1">
      <alignment shrinkToFit="0" vertical="bottom" wrapText="0"/>
    </xf>
    <xf borderId="2" fillId="0" fontId="8" numFmtId="165" xfId="0" applyAlignment="1" applyBorder="1" applyFont="1" applyNumberFormat="1">
      <alignment shrinkToFit="0" vertical="bottom" wrapText="0"/>
    </xf>
    <xf borderId="3" fillId="0" fontId="7" numFmtId="165" xfId="0" applyAlignment="1" applyBorder="1" applyFont="1" applyNumberFormat="1">
      <alignment horizontal="center" readingOrder="0" shrinkToFit="0" vertical="bottom" wrapText="0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2" fillId="0" fontId="6" numFmtId="165" xfId="0" applyAlignment="1" applyBorder="1" applyFont="1" applyNumberForma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7" fillId="0" fontId="9" numFmtId="164" xfId="0" applyAlignment="1" applyBorder="1" applyFont="1" applyNumberFormat="1">
      <alignment horizontal="center" readingOrder="0" shrinkToFit="0" vertical="center" wrapText="1"/>
    </xf>
    <xf borderId="7" fillId="0" fontId="7" numFmtId="165" xfId="0" applyAlignment="1" applyBorder="1" applyFont="1" applyNumberFormat="1">
      <alignment horizontal="center" readingOrder="0" shrinkToFit="0" vertical="center" wrapText="1"/>
    </xf>
    <xf borderId="8" fillId="0" fontId="7" numFmtId="165" xfId="0" applyAlignment="1" applyBorder="1" applyFont="1" applyNumberFormat="1">
      <alignment horizontal="center" readingOrder="0" shrinkToFit="0" vertical="center" wrapText="1"/>
    </xf>
    <xf borderId="7" fillId="0" fontId="9" numFmtId="165" xfId="0" applyAlignment="1" applyBorder="1" applyFont="1" applyNumberFormat="1">
      <alignment horizontal="center" readingOrder="0" shrinkToFit="0" vertical="center" wrapText="1"/>
    </xf>
    <xf borderId="8" fillId="2" fontId="10" numFmtId="49" xfId="0" applyAlignment="1" applyBorder="1" applyFill="1" applyFont="1" applyNumberFormat="1">
      <alignment horizontal="center" readingOrder="0" shrinkToFit="0" vertical="bottom" wrapText="0"/>
    </xf>
    <xf borderId="6" fillId="0" fontId="3" numFmtId="0" xfId="0" applyAlignment="1" applyBorder="1" applyFont="1">
      <alignment shrinkToFit="0" wrapText="1"/>
    </xf>
    <xf borderId="8" fillId="2" fontId="10" numFmtId="164" xfId="0" applyAlignment="1" applyBorder="1" applyFont="1" applyNumberFormat="1">
      <alignment horizontal="left" readingOrder="0" shrinkToFit="0" vertical="center" wrapText="0"/>
    </xf>
    <xf borderId="8" fillId="2" fontId="11" numFmtId="165" xfId="0" applyAlignment="1" applyBorder="1" applyFont="1" applyNumberFormat="1">
      <alignment readingOrder="0" shrinkToFit="0" vertical="center" wrapText="0"/>
    </xf>
    <xf borderId="8" fillId="2" fontId="11" numFmtId="165" xfId="0" applyAlignment="1" applyBorder="1" applyFont="1" applyNumberFormat="1">
      <alignment shrinkToFit="0" vertical="center" wrapText="0"/>
    </xf>
    <xf borderId="8" fillId="2" fontId="12" numFmtId="165" xfId="0" applyAlignment="1" applyBorder="1" applyFont="1" applyNumberFormat="1">
      <alignment readingOrder="0" shrinkToFit="0" vertical="center" wrapText="0"/>
    </xf>
    <xf borderId="8" fillId="2" fontId="10" numFmtId="164" xfId="0" applyAlignment="1" applyBorder="1" applyFont="1" applyNumberFormat="1">
      <alignment horizontal="left" shrinkToFit="0" vertical="center" wrapText="0"/>
    </xf>
    <xf borderId="8" fillId="2" fontId="12" numFmtId="165" xfId="0" applyAlignment="1" applyBorder="1" applyFont="1" applyNumberFormat="1">
      <alignment shrinkToFit="0" vertical="center" wrapText="0"/>
    </xf>
    <xf borderId="8" fillId="2" fontId="13" numFmtId="165" xfId="0" applyAlignment="1" applyBorder="1" applyFont="1" applyNumberFormat="1">
      <alignment shrinkToFit="0" vertical="center" wrapText="0"/>
    </xf>
    <xf borderId="8" fillId="3" fontId="10" numFmtId="164" xfId="0" applyAlignment="1" applyBorder="1" applyFill="1" applyFont="1" applyNumberFormat="1">
      <alignment horizontal="left" readingOrder="0" shrinkToFit="0" vertical="center" wrapText="0"/>
    </xf>
    <xf borderId="8" fillId="3" fontId="11" numFmtId="165" xfId="0" applyAlignment="1" applyBorder="1" applyFont="1" applyNumberFormat="1">
      <alignment readingOrder="0" shrinkToFit="0" vertical="center" wrapText="0"/>
    </xf>
    <xf borderId="8" fillId="3" fontId="11" numFmtId="165" xfId="0" applyAlignment="1" applyBorder="1" applyFont="1" applyNumberFormat="1">
      <alignment shrinkToFit="0" vertical="center" wrapText="0"/>
    </xf>
    <xf borderId="8" fillId="3" fontId="12" numFmtId="165" xfId="0" applyAlignment="1" applyBorder="1" applyFont="1" applyNumberFormat="1">
      <alignment readingOrder="0" shrinkToFit="0" vertical="center" wrapText="0"/>
    </xf>
    <xf borderId="8" fillId="3" fontId="13" numFmtId="165" xfId="0" applyAlignment="1" applyBorder="1" applyFont="1" applyNumberFormat="1">
      <alignment shrinkToFit="0" vertical="center" wrapText="0"/>
    </xf>
    <xf borderId="8" fillId="3" fontId="12" numFmtId="165" xfId="0" applyAlignment="1" applyBorder="1" applyFont="1" applyNumberFormat="1">
      <alignment shrinkToFit="0" vertical="center" wrapText="0"/>
    </xf>
    <xf borderId="4" fillId="3" fontId="1" numFmtId="164" xfId="0" applyAlignment="1" applyBorder="1" applyFont="1" applyNumberFormat="1">
      <alignment horizontal="center" shrinkToFit="0" vertical="bottom" wrapText="0"/>
    </xf>
    <xf borderId="4" fillId="0" fontId="2" numFmtId="165" xfId="0" applyAlignment="1" applyBorder="1" applyFont="1" applyNumberFormat="1">
      <alignment readingOrder="0" shrinkToFit="0" vertical="bottom" wrapText="0"/>
    </xf>
    <xf borderId="4" fillId="3" fontId="4" numFmtId="165" xfId="0" applyAlignment="1" applyBorder="1" applyFont="1" applyNumberFormat="1">
      <alignment shrinkToFit="0" vertical="bottom" wrapText="0"/>
    </xf>
    <xf borderId="4" fillId="3" fontId="5" numFmtId="165" xfId="0" applyAlignment="1" applyBorder="1" applyFont="1" applyNumberFormat="1">
      <alignment shrinkToFit="0" vertical="bottom" wrapText="0"/>
    </xf>
    <xf borderId="4" fillId="3" fontId="8" numFmtId="165" xfId="0" applyAlignment="1" applyBorder="1" applyFont="1" applyNumberFormat="1">
      <alignment horizontal="left" shrinkToFit="0" vertical="bottom" wrapText="0"/>
    </xf>
    <xf borderId="4" fillId="3" fontId="12" numFmtId="165" xfId="0" applyAlignment="1" applyBorder="1" applyFont="1" applyNumberFormat="1">
      <alignment shrinkToFit="0" vertical="bottom" wrapText="0"/>
    </xf>
    <xf borderId="2" fillId="0" fontId="12" numFmtId="165" xfId="0" applyAlignment="1" applyBorder="1" applyFont="1" applyNumberFormat="1">
      <alignment shrinkToFit="0" vertical="bottom" wrapText="0"/>
    </xf>
    <xf borderId="7" fillId="0" fontId="14" numFmtId="164" xfId="0" applyAlignment="1" applyBorder="1" applyFont="1" applyNumberFormat="1">
      <alignment horizontal="center" readingOrder="0" shrinkToFit="0" vertical="center" wrapText="1"/>
    </xf>
    <xf borderId="7" fillId="0" fontId="8" numFmtId="165" xfId="0" applyAlignment="1" applyBorder="1" applyFont="1" applyNumberFormat="1">
      <alignment horizontal="center" readingOrder="0" shrinkToFit="0" vertical="center" wrapText="1"/>
    </xf>
    <xf borderId="7" fillId="0" fontId="15" numFmtId="165" xfId="0" applyAlignment="1" applyBorder="1" applyFont="1" applyNumberFormat="1">
      <alignment horizontal="center" readingOrder="0" shrinkToFit="0" vertical="center" wrapText="1"/>
    </xf>
    <xf borderId="8" fillId="3" fontId="16" numFmtId="164" xfId="0" applyAlignment="1" applyBorder="1" applyFont="1" applyNumberFormat="1">
      <alignment horizontal="left" shrinkToFit="0" vertical="bottom" wrapText="0"/>
    </xf>
    <xf borderId="8" fillId="3" fontId="16" numFmtId="165" xfId="0" applyAlignment="1" applyBorder="1" applyFont="1" applyNumberFormat="1">
      <alignment shrinkToFit="0" vertical="bottom" wrapText="0"/>
    </xf>
    <xf borderId="8" fillId="3" fontId="17" numFmtId="165" xfId="0" applyAlignment="1" applyBorder="1" applyFont="1" applyNumberForma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0" fillId="0" fontId="4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readingOrder="0" shrinkToFit="0" vertical="bottom" wrapText="0"/>
    </xf>
    <xf borderId="5" fillId="3" fontId="4" numFmtId="165" xfId="0" applyAlignment="1" applyBorder="1" applyFont="1" applyNumberFormat="1">
      <alignment shrinkToFit="0" vertical="bottom" wrapText="0"/>
    </xf>
    <xf borderId="3" fillId="3" fontId="4" numFmtId="165" xfId="0" applyAlignment="1" applyBorder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5" fillId="3" fontId="4" numFmtId="10" xfId="0" applyAlignment="1" applyBorder="1" applyFont="1" applyNumberFormat="1">
      <alignment shrinkToFit="0" vertical="bottom" wrapText="0"/>
    </xf>
    <xf borderId="9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.63"/>
    <col customWidth="1" min="2" max="2" width="12.38"/>
    <col customWidth="1" min="3" max="3" width="10.5"/>
    <col customWidth="1" min="4" max="4" width="15.25"/>
    <col customWidth="1" min="5" max="13" width="13.38"/>
    <col customWidth="1" min="14" max="17" width="12.38"/>
    <col customWidth="1" hidden="1" min="18" max="20" width="8.13"/>
    <col customWidth="1" min="21" max="21" width="13.38"/>
    <col customWidth="1" min="22" max="22" width="21.0"/>
    <col customWidth="1" min="23" max="23" width="13.38"/>
    <col customWidth="1" min="24" max="24" width="12.38"/>
    <col customWidth="1" min="25" max="25" width="8.13"/>
  </cols>
  <sheetData>
    <row r="1" ht="24.0" customHeight="1">
      <c r="A1" s="1"/>
      <c r="B1" s="2" t="s">
        <v>0</v>
      </c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6"/>
      <c r="X1" s="4"/>
      <c r="Y1" s="7"/>
    </row>
    <row r="2">
      <c r="A2" s="8"/>
      <c r="B2" s="9"/>
      <c r="C2" s="10"/>
      <c r="D2" s="10"/>
      <c r="E2" s="11" t="s">
        <v>1</v>
      </c>
      <c r="F2" s="12"/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10"/>
      <c r="W2" s="14"/>
      <c r="X2" s="10"/>
      <c r="Y2" s="15"/>
    </row>
    <row r="3" ht="87.0" customHeight="1">
      <c r="A3" s="16" t="s">
        <v>2</v>
      </c>
      <c r="B3" s="17" t="s">
        <v>3</v>
      </c>
      <c r="C3" s="17" t="s">
        <v>4</v>
      </c>
      <c r="D3" s="17" t="s">
        <v>5</v>
      </c>
      <c r="E3" s="18" t="s">
        <v>6</v>
      </c>
      <c r="F3" s="18" t="s">
        <v>7</v>
      </c>
      <c r="G3" s="18" t="s">
        <v>8</v>
      </c>
      <c r="H3" s="17" t="s">
        <v>9</v>
      </c>
      <c r="I3" s="17" t="s">
        <v>10</v>
      </c>
      <c r="J3" s="17" t="s">
        <v>11</v>
      </c>
      <c r="K3" s="17" t="s">
        <v>12</v>
      </c>
      <c r="L3" s="17" t="s">
        <v>13</v>
      </c>
      <c r="M3" s="17" t="s">
        <v>14</v>
      </c>
      <c r="N3" s="17" t="s">
        <v>15</v>
      </c>
      <c r="O3" s="17" t="s">
        <v>16</v>
      </c>
      <c r="P3" s="17" t="s">
        <v>17</v>
      </c>
      <c r="Q3" s="17" t="s">
        <v>18</v>
      </c>
      <c r="R3" s="17" t="s">
        <v>19</v>
      </c>
      <c r="S3" s="17" t="s">
        <v>20</v>
      </c>
      <c r="T3" s="17" t="s">
        <v>21</v>
      </c>
      <c r="U3" s="17" t="s">
        <v>22</v>
      </c>
      <c r="V3" s="17" t="s">
        <v>23</v>
      </c>
      <c r="W3" s="19" t="s">
        <v>24</v>
      </c>
      <c r="X3" s="17" t="s">
        <v>25</v>
      </c>
      <c r="Y3" s="15"/>
    </row>
    <row r="4">
      <c r="A4" s="20" t="s">
        <v>26</v>
      </c>
      <c r="B4" s="20" t="s">
        <v>27</v>
      </c>
      <c r="C4" s="20" t="s">
        <v>28</v>
      </c>
      <c r="D4" s="20" t="s">
        <v>29</v>
      </c>
      <c r="E4" s="20" t="s">
        <v>30</v>
      </c>
      <c r="F4" s="20" t="s">
        <v>31</v>
      </c>
      <c r="G4" s="20" t="s">
        <v>32</v>
      </c>
      <c r="H4" s="20" t="s">
        <v>33</v>
      </c>
      <c r="I4" s="20" t="s">
        <v>34</v>
      </c>
      <c r="J4" s="20" t="s">
        <v>35</v>
      </c>
      <c r="K4" s="20" t="s">
        <v>36</v>
      </c>
      <c r="L4" s="20" t="s">
        <v>37</v>
      </c>
      <c r="M4" s="20" t="s">
        <v>38</v>
      </c>
      <c r="N4" s="20" t="s">
        <v>39</v>
      </c>
      <c r="O4" s="20" t="s">
        <v>40</v>
      </c>
      <c r="P4" s="20" t="s">
        <v>41</v>
      </c>
      <c r="Q4" s="20" t="s">
        <v>42</v>
      </c>
      <c r="R4" s="20" t="s">
        <v>43</v>
      </c>
      <c r="S4" s="20" t="s">
        <v>44</v>
      </c>
      <c r="T4" s="20" t="s">
        <v>45</v>
      </c>
      <c r="U4" s="20" t="s">
        <v>46</v>
      </c>
      <c r="V4" s="20" t="s">
        <v>47</v>
      </c>
      <c r="W4" s="20" t="s">
        <v>48</v>
      </c>
      <c r="X4" s="20" t="s">
        <v>49</v>
      </c>
      <c r="Y4" s="21"/>
    </row>
    <row r="5">
      <c r="A5" s="22">
        <v>1.0</v>
      </c>
      <c r="B5" s="23">
        <v>1546.9</v>
      </c>
      <c r="C5" s="24"/>
      <c r="D5" s="24">
        <f t="shared" ref="D5:D22" si="1">SUM(B5:C5)</f>
        <v>1546.9</v>
      </c>
      <c r="E5" s="24">
        <f t="shared" ref="E5:E22" si="2">ROUND(D5*9.76%,2)</f>
        <v>150.98</v>
      </c>
      <c r="F5" s="24">
        <f t="shared" ref="F5:F22" si="3">ROUND(D5*6.5%,2)</f>
        <v>100.55</v>
      </c>
      <c r="G5" s="24">
        <f t="shared" ref="G5:G22" si="4">ROUND(D5*2.45%,2)</f>
        <v>37.9</v>
      </c>
      <c r="H5" s="24">
        <f t="shared" ref="H5:H22" si="5">SUM(E5:G5)</f>
        <v>289.43</v>
      </c>
      <c r="I5" s="23">
        <v>108.5</v>
      </c>
      <c r="J5" s="24">
        <f t="shared" ref="J5:J22" si="6">ROUND(D5-H5-I5,0)</f>
        <v>1149</v>
      </c>
      <c r="K5" s="23">
        <v>47.71</v>
      </c>
      <c r="L5" s="24">
        <f t="shared" ref="L5:L30" si="7">ROUND(IF(J5*19%-K5&lt;0,0,J5*19%-K5),2)</f>
        <v>170.6</v>
      </c>
      <c r="M5" s="24">
        <f t="shared" ref="M5:M22" si="8">D5-H5</f>
        <v>1257.47</v>
      </c>
      <c r="N5" s="24">
        <f t="shared" ref="N5:N22" si="9">IF(ROUND(M5*7.75%,2)&gt;L5,L5,ROUND(M5*7.75%,2))</f>
        <v>97.45</v>
      </c>
      <c r="O5" s="24">
        <f>ROUND(M5*1.25%,2)</f>
        <v>15.72</v>
      </c>
      <c r="P5" s="24">
        <f t="shared" ref="P5:P30" si="10">IF(ROUND(L5-N5,0)&lt;0,0,ROUND(L5-N5,0))</f>
        <v>73</v>
      </c>
      <c r="Q5" s="24"/>
      <c r="R5" s="24"/>
      <c r="S5" s="24"/>
      <c r="T5" s="24"/>
      <c r="U5" s="24">
        <f t="shared" ref="U5:U22" si="11">SUM(D5-H5-N5-O5-P5-Q5-R5+S5+T5)</f>
        <v>1071.3</v>
      </c>
      <c r="V5" s="25" t="s">
        <v>50</v>
      </c>
      <c r="W5" s="25" t="s">
        <v>51</v>
      </c>
      <c r="X5" s="24">
        <f t="shared" ref="X5:X30" si="12">ROUND(D5*0.96%,2)</f>
        <v>14.85</v>
      </c>
      <c r="Y5" s="21"/>
    </row>
    <row r="6" hidden="1">
      <c r="A6" s="26"/>
      <c r="B6" s="23">
        <v>0.0</v>
      </c>
      <c r="C6" s="24"/>
      <c r="D6" s="24">
        <f t="shared" si="1"/>
        <v>0</v>
      </c>
      <c r="E6" s="24">
        <f t="shared" si="2"/>
        <v>0</v>
      </c>
      <c r="F6" s="24">
        <f t="shared" si="3"/>
        <v>0</v>
      </c>
      <c r="G6" s="24">
        <f t="shared" si="4"/>
        <v>0</v>
      </c>
      <c r="H6" s="24">
        <f t="shared" si="5"/>
        <v>0</v>
      </c>
      <c r="I6" s="24"/>
      <c r="J6" s="24">
        <f t="shared" si="6"/>
        <v>0</v>
      </c>
      <c r="K6" s="24"/>
      <c r="L6" s="24">
        <f t="shared" si="7"/>
        <v>0</v>
      </c>
      <c r="M6" s="24">
        <f t="shared" si="8"/>
        <v>0</v>
      </c>
      <c r="N6" s="24">
        <f t="shared" si="9"/>
        <v>0</v>
      </c>
      <c r="O6" s="24">
        <f>ROUND(M6*1%,2)</f>
        <v>0</v>
      </c>
      <c r="P6" s="24">
        <f t="shared" si="10"/>
        <v>0</v>
      </c>
      <c r="Q6" s="24"/>
      <c r="R6" s="24"/>
      <c r="S6" s="24"/>
      <c r="T6" s="24"/>
      <c r="U6" s="24">
        <f t="shared" si="11"/>
        <v>0</v>
      </c>
      <c r="V6" s="27"/>
      <c r="W6" s="28"/>
      <c r="X6" s="24">
        <f t="shared" si="12"/>
        <v>0</v>
      </c>
      <c r="Y6" s="15"/>
    </row>
    <row r="7">
      <c r="A7" s="29">
        <v>2.0</v>
      </c>
      <c r="B7" s="30">
        <v>50.8</v>
      </c>
      <c r="C7" s="31"/>
      <c r="D7" s="31">
        <f t="shared" si="1"/>
        <v>50.8</v>
      </c>
      <c r="E7" s="31">
        <f t="shared" si="2"/>
        <v>4.96</v>
      </c>
      <c r="F7" s="31">
        <f t="shared" si="3"/>
        <v>3.3</v>
      </c>
      <c r="G7" s="31">
        <f t="shared" si="4"/>
        <v>1.24</v>
      </c>
      <c r="H7" s="31">
        <f t="shared" si="5"/>
        <v>9.5</v>
      </c>
      <c r="I7" s="30">
        <v>108.5</v>
      </c>
      <c r="J7" s="31">
        <f t="shared" si="6"/>
        <v>-67</v>
      </c>
      <c r="K7" s="30">
        <v>47.71</v>
      </c>
      <c r="L7" s="31">
        <f t="shared" si="7"/>
        <v>0</v>
      </c>
      <c r="M7" s="31">
        <f t="shared" si="8"/>
        <v>41.3</v>
      </c>
      <c r="N7" s="31">
        <f t="shared" si="9"/>
        <v>0</v>
      </c>
      <c r="O7" s="31">
        <f t="shared" ref="O7:O37" si="13">ROUND(M7*1.25%,2)</f>
        <v>0.52</v>
      </c>
      <c r="P7" s="31">
        <f t="shared" si="10"/>
        <v>0</v>
      </c>
      <c r="Q7" s="31"/>
      <c r="R7" s="31"/>
      <c r="S7" s="31"/>
      <c r="T7" s="31"/>
      <c r="U7" s="31">
        <f t="shared" si="11"/>
        <v>40.78</v>
      </c>
      <c r="V7" s="32" t="s">
        <v>52</v>
      </c>
      <c r="W7" s="33"/>
      <c r="X7" s="31">
        <f t="shared" si="12"/>
        <v>0.49</v>
      </c>
      <c r="Y7" s="21"/>
    </row>
    <row r="8">
      <c r="A8" s="22">
        <v>3.0</v>
      </c>
      <c r="B8" s="23">
        <v>1546.9</v>
      </c>
      <c r="C8" s="24"/>
      <c r="D8" s="24">
        <f t="shared" si="1"/>
        <v>1546.9</v>
      </c>
      <c r="E8" s="24">
        <f t="shared" si="2"/>
        <v>150.98</v>
      </c>
      <c r="F8" s="24">
        <f t="shared" si="3"/>
        <v>100.55</v>
      </c>
      <c r="G8" s="24">
        <f t="shared" si="4"/>
        <v>37.9</v>
      </c>
      <c r="H8" s="24">
        <f t="shared" si="5"/>
        <v>289.43</v>
      </c>
      <c r="I8" s="23">
        <v>108.5</v>
      </c>
      <c r="J8" s="24">
        <f t="shared" si="6"/>
        <v>1149</v>
      </c>
      <c r="K8" s="23">
        <v>47.71</v>
      </c>
      <c r="L8" s="24">
        <f t="shared" si="7"/>
        <v>170.6</v>
      </c>
      <c r="M8" s="24">
        <f t="shared" si="8"/>
        <v>1257.47</v>
      </c>
      <c r="N8" s="24">
        <f t="shared" si="9"/>
        <v>97.45</v>
      </c>
      <c r="O8" s="24">
        <f t="shared" si="13"/>
        <v>15.72</v>
      </c>
      <c r="P8" s="24">
        <f t="shared" si="10"/>
        <v>73</v>
      </c>
      <c r="Q8" s="24"/>
      <c r="R8" s="24"/>
      <c r="S8" s="24"/>
      <c r="T8" s="24"/>
      <c r="U8" s="24">
        <f t="shared" si="11"/>
        <v>1071.3</v>
      </c>
      <c r="V8" s="25" t="s">
        <v>53</v>
      </c>
      <c r="W8" s="25" t="s">
        <v>51</v>
      </c>
      <c r="X8" s="24">
        <f t="shared" si="12"/>
        <v>14.85</v>
      </c>
      <c r="Y8" s="21"/>
    </row>
    <row r="9">
      <c r="A9" s="29">
        <v>4.0</v>
      </c>
      <c r="B9" s="30">
        <v>1772.19</v>
      </c>
      <c r="C9" s="31"/>
      <c r="D9" s="31">
        <f t="shared" si="1"/>
        <v>1772.19</v>
      </c>
      <c r="E9" s="31">
        <f t="shared" si="2"/>
        <v>172.97</v>
      </c>
      <c r="F9" s="31">
        <f t="shared" si="3"/>
        <v>115.19</v>
      </c>
      <c r="G9" s="31">
        <f t="shared" si="4"/>
        <v>43.42</v>
      </c>
      <c r="H9" s="31">
        <f t="shared" si="5"/>
        <v>331.58</v>
      </c>
      <c r="I9" s="30">
        <v>108.5</v>
      </c>
      <c r="J9" s="31">
        <f t="shared" si="6"/>
        <v>1332</v>
      </c>
      <c r="K9" s="30">
        <v>47.71</v>
      </c>
      <c r="L9" s="31">
        <f t="shared" si="7"/>
        <v>205.37</v>
      </c>
      <c r="M9" s="31">
        <f t="shared" si="8"/>
        <v>1440.61</v>
      </c>
      <c r="N9" s="31">
        <f t="shared" si="9"/>
        <v>111.65</v>
      </c>
      <c r="O9" s="31">
        <f t="shared" si="13"/>
        <v>18.01</v>
      </c>
      <c r="P9" s="31">
        <f t="shared" si="10"/>
        <v>94</v>
      </c>
      <c r="Q9" s="30">
        <v>35.0</v>
      </c>
      <c r="R9" s="31"/>
      <c r="S9" s="31"/>
      <c r="T9" s="31"/>
      <c r="U9" s="31">
        <f t="shared" si="11"/>
        <v>1181.95</v>
      </c>
      <c r="V9" s="32" t="s">
        <v>54</v>
      </c>
      <c r="W9" s="33"/>
      <c r="X9" s="31">
        <f t="shared" si="12"/>
        <v>17.01</v>
      </c>
      <c r="Y9" s="21"/>
    </row>
    <row r="10">
      <c r="A10" s="22">
        <v>5.0</v>
      </c>
      <c r="B10" s="23">
        <v>1546.9</v>
      </c>
      <c r="C10" s="24"/>
      <c r="D10" s="24">
        <f t="shared" si="1"/>
        <v>1546.9</v>
      </c>
      <c r="E10" s="24">
        <f t="shared" si="2"/>
        <v>150.98</v>
      </c>
      <c r="F10" s="24">
        <f t="shared" si="3"/>
        <v>100.55</v>
      </c>
      <c r="G10" s="24">
        <f t="shared" si="4"/>
        <v>37.9</v>
      </c>
      <c r="H10" s="24">
        <f t="shared" si="5"/>
        <v>289.43</v>
      </c>
      <c r="I10" s="23">
        <v>108.5</v>
      </c>
      <c r="J10" s="24">
        <f t="shared" si="6"/>
        <v>1149</v>
      </c>
      <c r="K10" s="23">
        <v>47.71</v>
      </c>
      <c r="L10" s="24">
        <f t="shared" si="7"/>
        <v>170.6</v>
      </c>
      <c r="M10" s="24">
        <f t="shared" si="8"/>
        <v>1257.47</v>
      </c>
      <c r="N10" s="24">
        <f t="shared" si="9"/>
        <v>97.45</v>
      </c>
      <c r="O10" s="24">
        <f t="shared" si="13"/>
        <v>15.72</v>
      </c>
      <c r="P10" s="24">
        <f t="shared" si="10"/>
        <v>73</v>
      </c>
      <c r="Q10" s="23">
        <v>35.0</v>
      </c>
      <c r="R10" s="24"/>
      <c r="S10" s="24"/>
      <c r="T10" s="24"/>
      <c r="U10" s="24">
        <f t="shared" si="11"/>
        <v>1036.3</v>
      </c>
      <c r="V10" s="25" t="s">
        <v>55</v>
      </c>
      <c r="W10" s="28"/>
      <c r="X10" s="24">
        <f t="shared" si="12"/>
        <v>14.85</v>
      </c>
      <c r="Y10" s="21"/>
    </row>
    <row r="11" hidden="1">
      <c r="A11" s="29">
        <v>7.0</v>
      </c>
      <c r="B11" s="30">
        <v>0.0</v>
      </c>
      <c r="C11" s="31"/>
      <c r="D11" s="31">
        <f t="shared" si="1"/>
        <v>0</v>
      </c>
      <c r="E11" s="31">
        <f t="shared" si="2"/>
        <v>0</v>
      </c>
      <c r="F11" s="31">
        <f t="shared" si="3"/>
        <v>0</v>
      </c>
      <c r="G11" s="31">
        <f t="shared" si="4"/>
        <v>0</v>
      </c>
      <c r="H11" s="31">
        <f t="shared" si="5"/>
        <v>0</v>
      </c>
      <c r="I11" s="31"/>
      <c r="J11" s="31">
        <f t="shared" si="6"/>
        <v>0</v>
      </c>
      <c r="K11" s="31"/>
      <c r="L11" s="31">
        <f t="shared" si="7"/>
        <v>0</v>
      </c>
      <c r="M11" s="31">
        <f t="shared" si="8"/>
        <v>0</v>
      </c>
      <c r="N11" s="31">
        <f t="shared" si="9"/>
        <v>0</v>
      </c>
      <c r="O11" s="31">
        <f t="shared" si="13"/>
        <v>0</v>
      </c>
      <c r="P11" s="31">
        <f t="shared" si="10"/>
        <v>0</v>
      </c>
      <c r="Q11" s="31"/>
      <c r="R11" s="31"/>
      <c r="S11" s="31"/>
      <c r="T11" s="31"/>
      <c r="U11" s="31">
        <f t="shared" si="11"/>
        <v>0</v>
      </c>
      <c r="V11" s="34"/>
      <c r="W11" s="33"/>
      <c r="X11" s="31">
        <f t="shared" si="12"/>
        <v>0</v>
      </c>
      <c r="Y11" s="15"/>
    </row>
    <row r="12">
      <c r="A12" s="29">
        <v>6.0</v>
      </c>
      <c r="B12" s="30">
        <v>584.2</v>
      </c>
      <c r="C12" s="31"/>
      <c r="D12" s="31">
        <f t="shared" si="1"/>
        <v>584.2</v>
      </c>
      <c r="E12" s="31">
        <f t="shared" si="2"/>
        <v>57.02</v>
      </c>
      <c r="F12" s="31">
        <f t="shared" si="3"/>
        <v>37.97</v>
      </c>
      <c r="G12" s="31">
        <f t="shared" si="4"/>
        <v>14.31</v>
      </c>
      <c r="H12" s="31">
        <f t="shared" si="5"/>
        <v>109.3</v>
      </c>
      <c r="I12" s="30">
        <v>108.5</v>
      </c>
      <c r="J12" s="31">
        <f t="shared" si="6"/>
        <v>366</v>
      </c>
      <c r="K12" s="30">
        <v>47.71</v>
      </c>
      <c r="L12" s="31">
        <f t="shared" si="7"/>
        <v>21.83</v>
      </c>
      <c r="M12" s="31">
        <f t="shared" si="8"/>
        <v>474.9</v>
      </c>
      <c r="N12" s="31">
        <f t="shared" si="9"/>
        <v>21.83</v>
      </c>
      <c r="O12" s="31">
        <f t="shared" si="13"/>
        <v>5.94</v>
      </c>
      <c r="P12" s="31">
        <f t="shared" si="10"/>
        <v>0</v>
      </c>
      <c r="Q12" s="30">
        <v>35.0</v>
      </c>
      <c r="R12" s="31"/>
      <c r="S12" s="31"/>
      <c r="T12" s="31"/>
      <c r="U12" s="31">
        <f t="shared" si="11"/>
        <v>412.13</v>
      </c>
      <c r="V12" s="32" t="s">
        <v>56</v>
      </c>
      <c r="W12" s="32" t="s">
        <v>51</v>
      </c>
      <c r="X12" s="31">
        <f t="shared" si="12"/>
        <v>5.61</v>
      </c>
      <c r="Y12" s="21"/>
    </row>
    <row r="13">
      <c r="A13" s="22">
        <v>7.0</v>
      </c>
      <c r="B13" s="23">
        <v>1491.95</v>
      </c>
      <c r="C13" s="23">
        <v>207.66</v>
      </c>
      <c r="D13" s="24">
        <f t="shared" si="1"/>
        <v>1699.61</v>
      </c>
      <c r="E13" s="24">
        <f t="shared" si="2"/>
        <v>165.88</v>
      </c>
      <c r="F13" s="24">
        <f t="shared" si="3"/>
        <v>110.47</v>
      </c>
      <c r="G13" s="24">
        <f t="shared" si="4"/>
        <v>41.64</v>
      </c>
      <c r="H13" s="24">
        <f t="shared" si="5"/>
        <v>317.99</v>
      </c>
      <c r="I13" s="23">
        <v>108.5</v>
      </c>
      <c r="J13" s="24">
        <f t="shared" si="6"/>
        <v>1273</v>
      </c>
      <c r="K13" s="23">
        <v>47.71</v>
      </c>
      <c r="L13" s="24">
        <f t="shared" si="7"/>
        <v>194.16</v>
      </c>
      <c r="M13" s="24">
        <f t="shared" si="8"/>
        <v>1381.62</v>
      </c>
      <c r="N13" s="24">
        <f t="shared" si="9"/>
        <v>107.08</v>
      </c>
      <c r="O13" s="24">
        <f t="shared" si="13"/>
        <v>17.27</v>
      </c>
      <c r="P13" s="24">
        <f t="shared" si="10"/>
        <v>87</v>
      </c>
      <c r="Q13" s="23">
        <v>35.0</v>
      </c>
      <c r="R13" s="24"/>
      <c r="S13" s="24"/>
      <c r="T13" s="24"/>
      <c r="U13" s="24">
        <f t="shared" si="11"/>
        <v>1135.27</v>
      </c>
      <c r="V13" s="25" t="s">
        <v>57</v>
      </c>
      <c r="W13" s="25" t="s">
        <v>51</v>
      </c>
      <c r="X13" s="24">
        <f t="shared" si="12"/>
        <v>16.32</v>
      </c>
      <c r="Y13" s="21"/>
    </row>
    <row r="14">
      <c r="A14" s="29">
        <v>8.0</v>
      </c>
      <c r="B14" s="30">
        <v>1579.99</v>
      </c>
      <c r="C14" s="31"/>
      <c r="D14" s="31">
        <f t="shared" si="1"/>
        <v>1579.99</v>
      </c>
      <c r="E14" s="31">
        <f t="shared" si="2"/>
        <v>154.21</v>
      </c>
      <c r="F14" s="31">
        <f t="shared" si="3"/>
        <v>102.7</v>
      </c>
      <c r="G14" s="31">
        <f t="shared" si="4"/>
        <v>38.71</v>
      </c>
      <c r="H14" s="31">
        <f t="shared" si="5"/>
        <v>295.62</v>
      </c>
      <c r="I14" s="30">
        <v>108.5</v>
      </c>
      <c r="J14" s="31">
        <f t="shared" si="6"/>
        <v>1176</v>
      </c>
      <c r="K14" s="30">
        <v>47.71</v>
      </c>
      <c r="L14" s="31">
        <f t="shared" si="7"/>
        <v>175.73</v>
      </c>
      <c r="M14" s="31">
        <f t="shared" si="8"/>
        <v>1284.37</v>
      </c>
      <c r="N14" s="31">
        <f t="shared" si="9"/>
        <v>99.54</v>
      </c>
      <c r="O14" s="31">
        <f t="shared" si="13"/>
        <v>16.05</v>
      </c>
      <c r="P14" s="31">
        <f t="shared" si="10"/>
        <v>76</v>
      </c>
      <c r="Q14" s="30">
        <v>35.0</v>
      </c>
      <c r="R14" s="31"/>
      <c r="S14" s="31"/>
      <c r="T14" s="31"/>
      <c r="U14" s="31">
        <f t="shared" si="11"/>
        <v>1057.78</v>
      </c>
      <c r="V14" s="32" t="s">
        <v>58</v>
      </c>
      <c r="W14" s="33"/>
      <c r="X14" s="31">
        <f t="shared" si="12"/>
        <v>15.17</v>
      </c>
      <c r="Y14" s="21"/>
    </row>
    <row r="15" hidden="1">
      <c r="A15" s="22">
        <v>11.0</v>
      </c>
      <c r="B15" s="23">
        <v>0.0</v>
      </c>
      <c r="C15" s="24"/>
      <c r="D15" s="24">
        <f t="shared" si="1"/>
        <v>0</v>
      </c>
      <c r="E15" s="24">
        <f t="shared" si="2"/>
        <v>0</v>
      </c>
      <c r="F15" s="24">
        <f t="shared" si="3"/>
        <v>0</v>
      </c>
      <c r="G15" s="24">
        <f t="shared" si="4"/>
        <v>0</v>
      </c>
      <c r="H15" s="24">
        <f t="shared" si="5"/>
        <v>0</v>
      </c>
      <c r="I15" s="24"/>
      <c r="J15" s="24">
        <f t="shared" si="6"/>
        <v>0</v>
      </c>
      <c r="K15" s="24"/>
      <c r="L15" s="24">
        <f t="shared" si="7"/>
        <v>0</v>
      </c>
      <c r="M15" s="24">
        <f t="shared" si="8"/>
        <v>0</v>
      </c>
      <c r="N15" s="24">
        <f t="shared" si="9"/>
        <v>0</v>
      </c>
      <c r="O15" s="31">
        <f t="shared" si="13"/>
        <v>0</v>
      </c>
      <c r="P15" s="24">
        <f t="shared" si="10"/>
        <v>0</v>
      </c>
      <c r="Q15" s="24"/>
      <c r="R15" s="24"/>
      <c r="S15" s="24"/>
      <c r="T15" s="24"/>
      <c r="U15" s="24">
        <f t="shared" si="11"/>
        <v>0</v>
      </c>
      <c r="V15" s="27"/>
      <c r="W15" s="27"/>
      <c r="X15" s="31">
        <f t="shared" si="12"/>
        <v>0</v>
      </c>
      <c r="Y15" s="15"/>
    </row>
    <row r="16">
      <c r="A16" s="22">
        <v>9.0</v>
      </c>
      <c r="B16" s="23">
        <v>861.2</v>
      </c>
      <c r="C16" s="24"/>
      <c r="D16" s="24">
        <f t="shared" si="1"/>
        <v>861.2</v>
      </c>
      <c r="E16" s="24">
        <f t="shared" si="2"/>
        <v>84.05</v>
      </c>
      <c r="F16" s="24">
        <f t="shared" si="3"/>
        <v>55.98</v>
      </c>
      <c r="G16" s="24">
        <f t="shared" si="4"/>
        <v>21.1</v>
      </c>
      <c r="H16" s="24">
        <f t="shared" si="5"/>
        <v>161.13</v>
      </c>
      <c r="I16" s="23">
        <v>108.5</v>
      </c>
      <c r="J16" s="24">
        <f t="shared" si="6"/>
        <v>592</v>
      </c>
      <c r="K16" s="23">
        <v>47.71</v>
      </c>
      <c r="L16" s="24">
        <f t="shared" si="7"/>
        <v>64.77</v>
      </c>
      <c r="M16" s="24">
        <f t="shared" si="8"/>
        <v>700.07</v>
      </c>
      <c r="N16" s="24">
        <f t="shared" si="9"/>
        <v>54.26</v>
      </c>
      <c r="O16" s="24">
        <f t="shared" si="13"/>
        <v>8.75</v>
      </c>
      <c r="P16" s="24">
        <f t="shared" si="10"/>
        <v>11</v>
      </c>
      <c r="Q16" s="23">
        <v>35.0</v>
      </c>
      <c r="R16" s="24"/>
      <c r="S16" s="24"/>
      <c r="T16" s="24"/>
      <c r="U16" s="24">
        <f t="shared" si="11"/>
        <v>591.06</v>
      </c>
      <c r="V16" s="25" t="s">
        <v>59</v>
      </c>
      <c r="W16" s="28"/>
      <c r="X16" s="24">
        <f t="shared" si="12"/>
        <v>8.27</v>
      </c>
      <c r="Y16" s="21"/>
    </row>
    <row r="17">
      <c r="A17" s="29">
        <v>10.0</v>
      </c>
      <c r="B17" s="30">
        <v>1030.8</v>
      </c>
      <c r="C17" s="31"/>
      <c r="D17" s="31">
        <f t="shared" si="1"/>
        <v>1030.8</v>
      </c>
      <c r="E17" s="31">
        <f t="shared" si="2"/>
        <v>100.61</v>
      </c>
      <c r="F17" s="31">
        <f t="shared" si="3"/>
        <v>67</v>
      </c>
      <c r="G17" s="31">
        <f t="shared" si="4"/>
        <v>25.25</v>
      </c>
      <c r="H17" s="31">
        <f t="shared" si="5"/>
        <v>192.86</v>
      </c>
      <c r="I17" s="30">
        <v>108.5</v>
      </c>
      <c r="J17" s="31">
        <f t="shared" si="6"/>
        <v>729</v>
      </c>
      <c r="K17" s="30">
        <v>47.71</v>
      </c>
      <c r="L17" s="31">
        <f t="shared" si="7"/>
        <v>90.8</v>
      </c>
      <c r="M17" s="31">
        <f t="shared" si="8"/>
        <v>837.94</v>
      </c>
      <c r="N17" s="31">
        <f t="shared" si="9"/>
        <v>64.94</v>
      </c>
      <c r="O17" s="31">
        <f t="shared" si="13"/>
        <v>10.47</v>
      </c>
      <c r="P17" s="31">
        <f t="shared" si="10"/>
        <v>26</v>
      </c>
      <c r="Q17" s="30">
        <v>35.0</v>
      </c>
      <c r="R17" s="31"/>
      <c r="S17" s="31"/>
      <c r="T17" s="31"/>
      <c r="U17" s="31">
        <f t="shared" si="11"/>
        <v>701.53</v>
      </c>
      <c r="V17" s="32" t="s">
        <v>60</v>
      </c>
      <c r="W17" s="33"/>
      <c r="X17" s="31">
        <f t="shared" si="12"/>
        <v>9.9</v>
      </c>
      <c r="Y17" s="21"/>
    </row>
    <row r="18">
      <c r="A18" s="22">
        <v>11.0</v>
      </c>
      <c r="B18" s="23">
        <v>1168.4</v>
      </c>
      <c r="C18" s="24"/>
      <c r="D18" s="24">
        <f t="shared" si="1"/>
        <v>1168.4</v>
      </c>
      <c r="E18" s="24">
        <f t="shared" si="2"/>
        <v>114.04</v>
      </c>
      <c r="F18" s="24">
        <f t="shared" si="3"/>
        <v>75.95</v>
      </c>
      <c r="G18" s="24">
        <f t="shared" si="4"/>
        <v>28.63</v>
      </c>
      <c r="H18" s="24">
        <f t="shared" si="5"/>
        <v>218.62</v>
      </c>
      <c r="I18" s="23">
        <v>108.5</v>
      </c>
      <c r="J18" s="24">
        <f t="shared" si="6"/>
        <v>841</v>
      </c>
      <c r="K18" s="24"/>
      <c r="L18" s="24">
        <f t="shared" si="7"/>
        <v>159.79</v>
      </c>
      <c r="M18" s="24">
        <f t="shared" si="8"/>
        <v>949.78</v>
      </c>
      <c r="N18" s="24">
        <f t="shared" si="9"/>
        <v>73.61</v>
      </c>
      <c r="O18" s="24">
        <f t="shared" si="13"/>
        <v>11.87</v>
      </c>
      <c r="P18" s="24">
        <f t="shared" si="10"/>
        <v>86</v>
      </c>
      <c r="Q18" s="24"/>
      <c r="R18" s="24"/>
      <c r="S18" s="24"/>
      <c r="T18" s="24"/>
      <c r="U18" s="24">
        <f t="shared" si="11"/>
        <v>778.3</v>
      </c>
      <c r="V18" s="25" t="s">
        <v>61</v>
      </c>
      <c r="W18" s="28"/>
      <c r="X18" s="24">
        <f t="shared" si="12"/>
        <v>11.22</v>
      </c>
      <c r="Y18" s="21"/>
    </row>
    <row r="19">
      <c r="A19" s="29">
        <v>12.0</v>
      </c>
      <c r="B19" s="30">
        <v>1744.35</v>
      </c>
      <c r="C19" s="31"/>
      <c r="D19" s="31">
        <f t="shared" si="1"/>
        <v>1744.35</v>
      </c>
      <c r="E19" s="31">
        <f t="shared" si="2"/>
        <v>170.25</v>
      </c>
      <c r="F19" s="31">
        <f t="shared" si="3"/>
        <v>113.38</v>
      </c>
      <c r="G19" s="31">
        <f t="shared" si="4"/>
        <v>42.74</v>
      </c>
      <c r="H19" s="31">
        <f t="shared" si="5"/>
        <v>326.37</v>
      </c>
      <c r="I19" s="30">
        <v>108.5</v>
      </c>
      <c r="J19" s="31">
        <f t="shared" si="6"/>
        <v>1309</v>
      </c>
      <c r="K19" s="30">
        <v>47.71</v>
      </c>
      <c r="L19" s="31">
        <f t="shared" si="7"/>
        <v>201</v>
      </c>
      <c r="M19" s="31">
        <f t="shared" si="8"/>
        <v>1417.98</v>
      </c>
      <c r="N19" s="31">
        <f t="shared" si="9"/>
        <v>109.89</v>
      </c>
      <c r="O19" s="31">
        <f t="shared" si="13"/>
        <v>17.72</v>
      </c>
      <c r="P19" s="31">
        <f t="shared" si="10"/>
        <v>91</v>
      </c>
      <c r="Q19" s="31"/>
      <c r="R19" s="31"/>
      <c r="S19" s="31"/>
      <c r="T19" s="31"/>
      <c r="U19" s="31">
        <f t="shared" si="11"/>
        <v>1199.37</v>
      </c>
      <c r="V19" s="32" t="s">
        <v>62</v>
      </c>
      <c r="W19" s="32" t="s">
        <v>51</v>
      </c>
      <c r="X19" s="31">
        <f t="shared" si="12"/>
        <v>16.75</v>
      </c>
      <c r="Y19" s="21"/>
    </row>
    <row r="20">
      <c r="A20" s="22">
        <v>13.0</v>
      </c>
      <c r="B20" s="23">
        <v>1168.4</v>
      </c>
      <c r="C20" s="24"/>
      <c r="D20" s="24">
        <f t="shared" si="1"/>
        <v>1168.4</v>
      </c>
      <c r="E20" s="24">
        <f t="shared" si="2"/>
        <v>114.04</v>
      </c>
      <c r="F20" s="24">
        <f t="shared" si="3"/>
        <v>75.95</v>
      </c>
      <c r="G20" s="24">
        <f t="shared" si="4"/>
        <v>28.63</v>
      </c>
      <c r="H20" s="24">
        <f t="shared" si="5"/>
        <v>218.62</v>
      </c>
      <c r="I20" s="23">
        <v>108.5</v>
      </c>
      <c r="J20" s="24">
        <f t="shared" si="6"/>
        <v>841</v>
      </c>
      <c r="K20" s="23">
        <v>47.71</v>
      </c>
      <c r="L20" s="24">
        <f t="shared" si="7"/>
        <v>112.08</v>
      </c>
      <c r="M20" s="24">
        <f t="shared" si="8"/>
        <v>949.78</v>
      </c>
      <c r="N20" s="24">
        <f t="shared" si="9"/>
        <v>73.61</v>
      </c>
      <c r="O20" s="24">
        <f t="shared" si="13"/>
        <v>11.87</v>
      </c>
      <c r="P20" s="24">
        <f t="shared" si="10"/>
        <v>38</v>
      </c>
      <c r="Q20" s="23">
        <v>35.0</v>
      </c>
      <c r="R20" s="24"/>
      <c r="S20" s="24"/>
      <c r="T20" s="24"/>
      <c r="U20" s="24">
        <f t="shared" si="11"/>
        <v>791.3</v>
      </c>
      <c r="V20" s="25" t="s">
        <v>63</v>
      </c>
      <c r="W20" s="28"/>
      <c r="X20" s="24">
        <f t="shared" si="12"/>
        <v>11.22</v>
      </c>
      <c r="Y20" s="21"/>
    </row>
    <row r="21">
      <c r="A21" s="29">
        <v>14.0</v>
      </c>
      <c r="B21" s="30">
        <v>0.0</v>
      </c>
      <c r="C21" s="31"/>
      <c r="D21" s="31">
        <f t="shared" si="1"/>
        <v>0</v>
      </c>
      <c r="E21" s="31">
        <f t="shared" si="2"/>
        <v>0</v>
      </c>
      <c r="F21" s="31">
        <f t="shared" si="3"/>
        <v>0</v>
      </c>
      <c r="G21" s="31">
        <f t="shared" si="4"/>
        <v>0</v>
      </c>
      <c r="H21" s="31">
        <f t="shared" si="5"/>
        <v>0</v>
      </c>
      <c r="I21" s="30">
        <v>0.0</v>
      </c>
      <c r="J21" s="31">
        <f t="shared" si="6"/>
        <v>0</v>
      </c>
      <c r="K21" s="30">
        <v>0.0</v>
      </c>
      <c r="L21" s="31">
        <f t="shared" si="7"/>
        <v>0</v>
      </c>
      <c r="M21" s="31">
        <f t="shared" si="8"/>
        <v>0</v>
      </c>
      <c r="N21" s="31">
        <f t="shared" si="9"/>
        <v>0</v>
      </c>
      <c r="O21" s="31">
        <f t="shared" si="13"/>
        <v>0</v>
      </c>
      <c r="P21" s="31">
        <f t="shared" si="10"/>
        <v>0</v>
      </c>
      <c r="Q21" s="31"/>
      <c r="R21" s="31"/>
      <c r="S21" s="31"/>
      <c r="T21" s="31"/>
      <c r="U21" s="31">
        <f t="shared" si="11"/>
        <v>0</v>
      </c>
      <c r="V21" s="32" t="s">
        <v>64</v>
      </c>
      <c r="W21" s="32" t="s">
        <v>65</v>
      </c>
      <c r="X21" s="31">
        <f t="shared" si="12"/>
        <v>0</v>
      </c>
      <c r="Y21" s="21"/>
    </row>
    <row r="22" hidden="1">
      <c r="A22" s="22">
        <v>16.0</v>
      </c>
      <c r="B22" s="23">
        <v>0.0</v>
      </c>
      <c r="C22" s="24"/>
      <c r="D22" s="24">
        <f t="shared" si="1"/>
        <v>0</v>
      </c>
      <c r="E22" s="24">
        <f t="shared" si="2"/>
        <v>0</v>
      </c>
      <c r="F22" s="24">
        <f t="shared" si="3"/>
        <v>0</v>
      </c>
      <c r="G22" s="24">
        <f t="shared" si="4"/>
        <v>0</v>
      </c>
      <c r="H22" s="24">
        <f t="shared" si="5"/>
        <v>0</v>
      </c>
      <c r="I22" s="24"/>
      <c r="J22" s="24">
        <f t="shared" si="6"/>
        <v>0</v>
      </c>
      <c r="K22" s="24"/>
      <c r="L22" s="24">
        <f t="shared" si="7"/>
        <v>0</v>
      </c>
      <c r="M22" s="24">
        <f t="shared" si="8"/>
        <v>0</v>
      </c>
      <c r="N22" s="24">
        <f t="shared" si="9"/>
        <v>0</v>
      </c>
      <c r="O22" s="31">
        <f t="shared" si="13"/>
        <v>0</v>
      </c>
      <c r="P22" s="24">
        <f t="shared" si="10"/>
        <v>0</v>
      </c>
      <c r="Q22" s="24"/>
      <c r="R22" s="24"/>
      <c r="S22" s="24"/>
      <c r="T22" s="24"/>
      <c r="U22" s="24">
        <f t="shared" si="11"/>
        <v>0</v>
      </c>
      <c r="V22" s="27"/>
      <c r="W22" s="28"/>
      <c r="X22" s="24">
        <f t="shared" si="12"/>
        <v>0</v>
      </c>
      <c r="Y22" s="15"/>
    </row>
    <row r="23" hidden="1">
      <c r="A23" s="2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>
        <f t="shared" si="7"/>
        <v>0</v>
      </c>
      <c r="M23" s="24"/>
      <c r="N23" s="24"/>
      <c r="O23" s="31">
        <f t="shared" si="13"/>
        <v>0</v>
      </c>
      <c r="P23" s="24">
        <f t="shared" si="10"/>
        <v>0</v>
      </c>
      <c r="Q23" s="24"/>
      <c r="R23" s="24"/>
      <c r="S23" s="24"/>
      <c r="T23" s="24"/>
      <c r="U23" s="24"/>
      <c r="V23" s="27"/>
      <c r="W23" s="28"/>
      <c r="X23" s="31">
        <f t="shared" si="12"/>
        <v>0</v>
      </c>
      <c r="Y23" s="15"/>
    </row>
    <row r="24">
      <c r="A24" s="22">
        <v>15.0</v>
      </c>
      <c r="B24" s="23">
        <v>1491.95</v>
      </c>
      <c r="C24" s="23">
        <v>205.86</v>
      </c>
      <c r="D24" s="24">
        <f t="shared" ref="D24:D30" si="14">SUM(B24:C24)</f>
        <v>1697.81</v>
      </c>
      <c r="E24" s="24">
        <f t="shared" ref="E24:E30" si="15">ROUND(D24*9.76%,2)</f>
        <v>165.71</v>
      </c>
      <c r="F24" s="24">
        <f t="shared" ref="F24:F30" si="16">ROUND(D24*6.5%,2)</f>
        <v>110.36</v>
      </c>
      <c r="G24" s="24">
        <f t="shared" ref="G24:G30" si="17">ROUND(D24*2.45%,2)</f>
        <v>41.6</v>
      </c>
      <c r="H24" s="24">
        <f t="shared" ref="H24:H30" si="18">SUM(E24:G24)</f>
        <v>317.67</v>
      </c>
      <c r="I24" s="23">
        <v>108.5</v>
      </c>
      <c r="J24" s="24">
        <f t="shared" ref="J24:J30" si="19">ROUND(D24-H24-I24,0)</f>
        <v>1272</v>
      </c>
      <c r="K24" s="23">
        <v>47.71</v>
      </c>
      <c r="L24" s="24">
        <f t="shared" si="7"/>
        <v>193.97</v>
      </c>
      <c r="M24" s="24">
        <f t="shared" ref="M24:M29" si="20">D24-H24</f>
        <v>1380.14</v>
      </c>
      <c r="N24" s="24">
        <f t="shared" ref="N24:N30" si="21">IF(ROUND(M24*7.75%,2)&gt;L24,L24,ROUND(M24*7.75%,2))</f>
        <v>106.96</v>
      </c>
      <c r="O24" s="24">
        <f t="shared" si="13"/>
        <v>17.25</v>
      </c>
      <c r="P24" s="24">
        <f t="shared" si="10"/>
        <v>87</v>
      </c>
      <c r="Q24" s="23">
        <v>35.0</v>
      </c>
      <c r="R24" s="24"/>
      <c r="S24" s="24"/>
      <c r="T24" s="24"/>
      <c r="U24" s="24">
        <f t="shared" ref="U24:U30" si="22">SUM(D24-H24-N24-O24-P24-Q24-R24+S24+T24)</f>
        <v>1133.93</v>
      </c>
      <c r="V24" s="25" t="s">
        <v>66</v>
      </c>
      <c r="W24" s="28"/>
      <c r="X24" s="24">
        <f t="shared" si="12"/>
        <v>16.3</v>
      </c>
      <c r="Y24" s="21"/>
    </row>
    <row r="25">
      <c r="A25" s="29">
        <v>16.0</v>
      </c>
      <c r="B25" s="31"/>
      <c r="C25" s="30">
        <v>242.28</v>
      </c>
      <c r="D25" s="31">
        <f t="shared" si="14"/>
        <v>242.28</v>
      </c>
      <c r="E25" s="31">
        <f t="shared" si="15"/>
        <v>23.65</v>
      </c>
      <c r="F25" s="31">
        <f t="shared" si="16"/>
        <v>15.75</v>
      </c>
      <c r="G25" s="31">
        <f t="shared" si="17"/>
        <v>5.94</v>
      </c>
      <c r="H25" s="31">
        <f t="shared" si="18"/>
        <v>45.34</v>
      </c>
      <c r="I25" s="30">
        <v>108.5</v>
      </c>
      <c r="J25" s="31">
        <f t="shared" si="19"/>
        <v>88</v>
      </c>
      <c r="K25" s="30">
        <v>47.71</v>
      </c>
      <c r="L25" s="31">
        <f t="shared" si="7"/>
        <v>0</v>
      </c>
      <c r="M25" s="31">
        <f t="shared" si="20"/>
        <v>196.94</v>
      </c>
      <c r="N25" s="31">
        <f t="shared" si="21"/>
        <v>0</v>
      </c>
      <c r="O25" s="31">
        <f t="shared" si="13"/>
        <v>2.46</v>
      </c>
      <c r="P25" s="31">
        <f t="shared" si="10"/>
        <v>0</v>
      </c>
      <c r="Q25" s="31"/>
      <c r="R25" s="31"/>
      <c r="S25" s="31"/>
      <c r="T25" s="31"/>
      <c r="U25" s="31">
        <f t="shared" si="22"/>
        <v>194.48</v>
      </c>
      <c r="V25" s="32" t="s">
        <v>67</v>
      </c>
      <c r="W25" s="32" t="s">
        <v>51</v>
      </c>
      <c r="X25" s="31">
        <f t="shared" si="12"/>
        <v>2.33</v>
      </c>
      <c r="Y25" s="21"/>
    </row>
    <row r="26">
      <c r="A26" s="22">
        <v>17.0</v>
      </c>
      <c r="B26" s="23">
        <v>3062.2</v>
      </c>
      <c r="C26" s="24"/>
      <c r="D26" s="24">
        <f t="shared" si="14"/>
        <v>3062.2</v>
      </c>
      <c r="E26" s="24">
        <f t="shared" si="15"/>
        <v>298.87</v>
      </c>
      <c r="F26" s="24">
        <f t="shared" si="16"/>
        <v>199.04</v>
      </c>
      <c r="G26" s="24">
        <f t="shared" si="17"/>
        <v>75.02</v>
      </c>
      <c r="H26" s="24">
        <f t="shared" si="18"/>
        <v>572.93</v>
      </c>
      <c r="I26" s="23">
        <v>108.5</v>
      </c>
      <c r="J26" s="24">
        <f t="shared" si="19"/>
        <v>2381</v>
      </c>
      <c r="K26" s="23">
        <v>47.71</v>
      </c>
      <c r="L26" s="24">
        <f t="shared" si="7"/>
        <v>404.68</v>
      </c>
      <c r="M26" s="24">
        <f t="shared" si="20"/>
        <v>2489.27</v>
      </c>
      <c r="N26" s="24">
        <f t="shared" si="21"/>
        <v>192.92</v>
      </c>
      <c r="O26" s="24">
        <f t="shared" si="13"/>
        <v>31.12</v>
      </c>
      <c r="P26" s="24">
        <f t="shared" si="10"/>
        <v>212</v>
      </c>
      <c r="Q26" s="24"/>
      <c r="R26" s="24"/>
      <c r="S26" s="24"/>
      <c r="T26" s="24"/>
      <c r="U26" s="24">
        <f t="shared" si="22"/>
        <v>2053.23</v>
      </c>
      <c r="V26" s="25" t="s">
        <v>68</v>
      </c>
      <c r="W26" s="28"/>
      <c r="X26" s="24">
        <f t="shared" si="12"/>
        <v>29.4</v>
      </c>
      <c r="Y26" s="21"/>
    </row>
    <row r="27">
      <c r="A27" s="29">
        <v>18.0</v>
      </c>
      <c r="B27" s="30">
        <v>1546.9</v>
      </c>
      <c r="C27" s="31"/>
      <c r="D27" s="31">
        <f t="shared" si="14"/>
        <v>1546.9</v>
      </c>
      <c r="E27" s="31">
        <f t="shared" si="15"/>
        <v>150.98</v>
      </c>
      <c r="F27" s="31">
        <f t="shared" si="16"/>
        <v>100.55</v>
      </c>
      <c r="G27" s="31">
        <f t="shared" si="17"/>
        <v>37.9</v>
      </c>
      <c r="H27" s="31">
        <f t="shared" si="18"/>
        <v>289.43</v>
      </c>
      <c r="I27" s="30">
        <v>108.5</v>
      </c>
      <c r="J27" s="31">
        <f t="shared" si="19"/>
        <v>1149</v>
      </c>
      <c r="K27" s="30">
        <v>47.71</v>
      </c>
      <c r="L27" s="31">
        <f t="shared" si="7"/>
        <v>170.6</v>
      </c>
      <c r="M27" s="31">
        <f t="shared" si="20"/>
        <v>1257.47</v>
      </c>
      <c r="N27" s="31">
        <f t="shared" si="21"/>
        <v>97.45</v>
      </c>
      <c r="O27" s="31">
        <f t="shared" si="13"/>
        <v>15.72</v>
      </c>
      <c r="P27" s="31">
        <f t="shared" si="10"/>
        <v>73</v>
      </c>
      <c r="Q27" s="30">
        <v>35.0</v>
      </c>
      <c r="R27" s="31"/>
      <c r="S27" s="31"/>
      <c r="T27" s="31"/>
      <c r="U27" s="31">
        <f t="shared" si="22"/>
        <v>1036.3</v>
      </c>
      <c r="V27" s="32" t="s">
        <v>69</v>
      </c>
      <c r="W27" s="33"/>
      <c r="X27" s="31">
        <f t="shared" si="12"/>
        <v>14.85</v>
      </c>
      <c r="Y27" s="21"/>
    </row>
    <row r="28">
      <c r="A28" s="22">
        <v>19.0</v>
      </c>
      <c r="B28" s="23">
        <v>2207.34</v>
      </c>
      <c r="C28" s="24"/>
      <c r="D28" s="24">
        <f t="shared" si="14"/>
        <v>2207.34</v>
      </c>
      <c r="E28" s="24">
        <f t="shared" si="15"/>
        <v>215.44</v>
      </c>
      <c r="F28" s="24">
        <f t="shared" si="16"/>
        <v>143.48</v>
      </c>
      <c r="G28" s="24">
        <f t="shared" si="17"/>
        <v>54.08</v>
      </c>
      <c r="H28" s="24">
        <f t="shared" si="18"/>
        <v>413</v>
      </c>
      <c r="I28" s="23">
        <v>108.5</v>
      </c>
      <c r="J28" s="24">
        <f t="shared" si="19"/>
        <v>1686</v>
      </c>
      <c r="K28" s="23">
        <v>47.71</v>
      </c>
      <c r="L28" s="24">
        <f t="shared" si="7"/>
        <v>272.63</v>
      </c>
      <c r="M28" s="24">
        <f t="shared" si="20"/>
        <v>1794.34</v>
      </c>
      <c r="N28" s="24">
        <f t="shared" si="21"/>
        <v>139.06</v>
      </c>
      <c r="O28" s="24">
        <f t="shared" si="13"/>
        <v>22.43</v>
      </c>
      <c r="P28" s="24">
        <f t="shared" si="10"/>
        <v>134</v>
      </c>
      <c r="Q28" s="24"/>
      <c r="R28" s="24"/>
      <c r="S28" s="24"/>
      <c r="T28" s="24"/>
      <c r="U28" s="24">
        <f t="shared" si="22"/>
        <v>1498.85</v>
      </c>
      <c r="V28" s="25" t="s">
        <v>70</v>
      </c>
      <c r="W28" s="25" t="s">
        <v>51</v>
      </c>
      <c r="X28" s="24">
        <f t="shared" si="12"/>
        <v>21.19</v>
      </c>
      <c r="Y28" s="21"/>
    </row>
    <row r="29">
      <c r="A29" s="29">
        <v>20.0</v>
      </c>
      <c r="B29" s="30">
        <v>1398.67</v>
      </c>
      <c r="C29" s="30">
        <v>63.57</v>
      </c>
      <c r="D29" s="31">
        <f t="shared" si="14"/>
        <v>1462.24</v>
      </c>
      <c r="E29" s="31">
        <f t="shared" si="15"/>
        <v>142.71</v>
      </c>
      <c r="F29" s="31">
        <f t="shared" si="16"/>
        <v>95.05</v>
      </c>
      <c r="G29" s="31">
        <f t="shared" si="17"/>
        <v>35.82</v>
      </c>
      <c r="H29" s="31">
        <f t="shared" si="18"/>
        <v>273.58</v>
      </c>
      <c r="I29" s="30">
        <v>108.5</v>
      </c>
      <c r="J29" s="31">
        <f t="shared" si="19"/>
        <v>1080</v>
      </c>
      <c r="K29" s="30">
        <v>47.71</v>
      </c>
      <c r="L29" s="31">
        <f t="shared" si="7"/>
        <v>157.49</v>
      </c>
      <c r="M29" s="31">
        <f t="shared" si="20"/>
        <v>1188.66</v>
      </c>
      <c r="N29" s="31">
        <f t="shared" si="21"/>
        <v>92.12</v>
      </c>
      <c r="O29" s="31">
        <f t="shared" si="13"/>
        <v>14.86</v>
      </c>
      <c r="P29" s="31">
        <f t="shared" si="10"/>
        <v>65</v>
      </c>
      <c r="Q29" s="30">
        <v>35.0</v>
      </c>
      <c r="R29" s="31"/>
      <c r="S29" s="31"/>
      <c r="T29" s="31"/>
      <c r="U29" s="31">
        <f t="shared" si="22"/>
        <v>981.68</v>
      </c>
      <c r="V29" s="32" t="s">
        <v>71</v>
      </c>
      <c r="W29" s="32" t="s">
        <v>51</v>
      </c>
      <c r="X29" s="31">
        <f t="shared" si="12"/>
        <v>14.04</v>
      </c>
      <c r="Y29" s="21"/>
    </row>
    <row r="30" hidden="1">
      <c r="A30" s="22">
        <v>21.0</v>
      </c>
      <c r="B30" s="23">
        <v>0.0</v>
      </c>
      <c r="C30" s="24"/>
      <c r="D30" s="24">
        <f t="shared" si="14"/>
        <v>0</v>
      </c>
      <c r="E30" s="24">
        <f t="shared" si="15"/>
        <v>0</v>
      </c>
      <c r="F30" s="24">
        <f t="shared" si="16"/>
        <v>0</v>
      </c>
      <c r="G30" s="24">
        <f t="shared" si="17"/>
        <v>0</v>
      </c>
      <c r="H30" s="24">
        <f t="shared" si="18"/>
        <v>0</v>
      </c>
      <c r="I30" s="24"/>
      <c r="J30" s="24">
        <f t="shared" si="19"/>
        <v>0</v>
      </c>
      <c r="K30" s="24"/>
      <c r="L30" s="24">
        <f t="shared" si="7"/>
        <v>0</v>
      </c>
      <c r="M30" s="24"/>
      <c r="N30" s="24">
        <f t="shared" si="21"/>
        <v>0</v>
      </c>
      <c r="O30" s="31">
        <f t="shared" si="13"/>
        <v>0</v>
      </c>
      <c r="P30" s="24">
        <f t="shared" si="10"/>
        <v>0</v>
      </c>
      <c r="Q30" s="24"/>
      <c r="R30" s="24"/>
      <c r="S30" s="24"/>
      <c r="T30" s="24"/>
      <c r="U30" s="24">
        <f t="shared" si="22"/>
        <v>0</v>
      </c>
      <c r="V30" s="27"/>
      <c r="W30" s="27"/>
      <c r="X30" s="24">
        <f t="shared" si="12"/>
        <v>0</v>
      </c>
      <c r="Y30" s="15"/>
    </row>
    <row r="31" hidden="1">
      <c r="A31" s="2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31">
        <f t="shared" si="13"/>
        <v>0</v>
      </c>
      <c r="P31" s="24"/>
      <c r="Q31" s="24"/>
      <c r="R31" s="24"/>
      <c r="S31" s="24"/>
      <c r="T31" s="24"/>
      <c r="U31" s="24"/>
      <c r="V31" s="27"/>
      <c r="W31" s="27"/>
      <c r="X31" s="24"/>
      <c r="Y31" s="15"/>
    </row>
    <row r="32">
      <c r="A32" s="22">
        <v>21.0</v>
      </c>
      <c r="B32" s="23">
        <v>1491.95</v>
      </c>
      <c r="C32" s="23">
        <v>207.66</v>
      </c>
      <c r="D32" s="24">
        <f t="shared" ref="D32:D37" si="23">SUM(B32:C32)</f>
        <v>1699.61</v>
      </c>
      <c r="E32" s="24">
        <f t="shared" ref="E32:E37" si="24">ROUND(D32*9.76%,2)</f>
        <v>165.88</v>
      </c>
      <c r="F32" s="24">
        <f t="shared" ref="F32:F37" si="25">ROUND(D32*6.5%,2)</f>
        <v>110.47</v>
      </c>
      <c r="G32" s="24">
        <f t="shared" ref="G32:G37" si="26">ROUND(D32*2.45%,2)</f>
        <v>41.64</v>
      </c>
      <c r="H32" s="24">
        <f t="shared" ref="H32:H37" si="27">SUM(E32:G32)</f>
        <v>317.99</v>
      </c>
      <c r="I32" s="23">
        <v>108.5</v>
      </c>
      <c r="J32" s="24">
        <f t="shared" ref="J32:J37" si="28">ROUND(D32-H32-I32,0)</f>
        <v>1273</v>
      </c>
      <c r="K32" s="23">
        <v>47.71</v>
      </c>
      <c r="L32" s="24">
        <f t="shared" ref="L32:L37" si="29">ROUND(IF(J32*19%-K32&lt;0,0,J32*19%-K32),2)</f>
        <v>194.16</v>
      </c>
      <c r="M32" s="24">
        <f t="shared" ref="M32:M37" si="30">D32-H32</f>
        <v>1381.62</v>
      </c>
      <c r="N32" s="24">
        <f t="shared" ref="N32:N37" si="31">IF(ROUND(M32*7.75%,2)&gt;L32,L32,ROUND(M32*7.75%,2))</f>
        <v>107.08</v>
      </c>
      <c r="O32" s="24">
        <f t="shared" si="13"/>
        <v>17.27</v>
      </c>
      <c r="P32" s="24">
        <f t="shared" ref="P32:P37" si="32">IF(ROUND(L32-N32,0)&lt;0,0,ROUND(L32-N32,0))</f>
        <v>87</v>
      </c>
      <c r="Q32" s="23">
        <v>35.0</v>
      </c>
      <c r="R32" s="24"/>
      <c r="S32" s="24"/>
      <c r="T32" s="24"/>
      <c r="U32" s="24">
        <f t="shared" ref="U32:U37" si="33">SUM(D32-H32-N32-O32-P32-Q32-R32+S32+T32)</f>
        <v>1135.27</v>
      </c>
      <c r="V32" s="25" t="s">
        <v>72</v>
      </c>
      <c r="W32" s="28"/>
      <c r="X32" s="24">
        <f t="shared" ref="X32:X37" si="34">ROUND(D32*0.96%,2)</f>
        <v>16.32</v>
      </c>
      <c r="Y32" s="21"/>
    </row>
    <row r="33">
      <c r="A33" s="29">
        <v>22.0</v>
      </c>
      <c r="B33" s="30">
        <v>1168.4</v>
      </c>
      <c r="C33" s="31"/>
      <c r="D33" s="31">
        <f t="shared" si="23"/>
        <v>1168.4</v>
      </c>
      <c r="E33" s="31">
        <f t="shared" si="24"/>
        <v>114.04</v>
      </c>
      <c r="F33" s="31">
        <f t="shared" si="25"/>
        <v>75.95</v>
      </c>
      <c r="G33" s="31">
        <f t="shared" si="26"/>
        <v>28.63</v>
      </c>
      <c r="H33" s="31">
        <f t="shared" si="27"/>
        <v>218.62</v>
      </c>
      <c r="I33" s="30">
        <v>108.5</v>
      </c>
      <c r="J33" s="31">
        <f t="shared" si="28"/>
        <v>841</v>
      </c>
      <c r="K33" s="31"/>
      <c r="L33" s="31">
        <f t="shared" si="29"/>
        <v>159.79</v>
      </c>
      <c r="M33" s="31">
        <f t="shared" si="30"/>
        <v>949.78</v>
      </c>
      <c r="N33" s="31">
        <f t="shared" si="31"/>
        <v>73.61</v>
      </c>
      <c r="O33" s="31">
        <f t="shared" si="13"/>
        <v>11.87</v>
      </c>
      <c r="P33" s="31">
        <f t="shared" si="32"/>
        <v>86</v>
      </c>
      <c r="Q33" s="30">
        <v>35.0</v>
      </c>
      <c r="R33" s="31"/>
      <c r="S33" s="31"/>
      <c r="T33" s="31"/>
      <c r="U33" s="31">
        <f t="shared" si="33"/>
        <v>743.3</v>
      </c>
      <c r="V33" s="32" t="s">
        <v>73</v>
      </c>
      <c r="W33" s="33"/>
      <c r="X33" s="31">
        <f t="shared" si="34"/>
        <v>11.22</v>
      </c>
      <c r="Y33" s="21"/>
    </row>
    <row r="34">
      <c r="A34" s="22">
        <v>23.0</v>
      </c>
      <c r="B34" s="23">
        <v>1960.0</v>
      </c>
      <c r="C34" s="24"/>
      <c r="D34" s="24">
        <f t="shared" si="23"/>
        <v>1960</v>
      </c>
      <c r="E34" s="24">
        <f t="shared" si="24"/>
        <v>191.3</v>
      </c>
      <c r="F34" s="24">
        <f t="shared" si="25"/>
        <v>127.4</v>
      </c>
      <c r="G34" s="24">
        <f t="shared" si="26"/>
        <v>48.02</v>
      </c>
      <c r="H34" s="24">
        <f t="shared" si="27"/>
        <v>366.72</v>
      </c>
      <c r="I34" s="23">
        <v>108.5</v>
      </c>
      <c r="J34" s="24">
        <f t="shared" si="28"/>
        <v>1485</v>
      </c>
      <c r="K34" s="23">
        <v>47.71</v>
      </c>
      <c r="L34" s="24">
        <f t="shared" si="29"/>
        <v>234.44</v>
      </c>
      <c r="M34" s="24">
        <f t="shared" si="30"/>
        <v>1593.28</v>
      </c>
      <c r="N34" s="24">
        <f t="shared" si="31"/>
        <v>123.48</v>
      </c>
      <c r="O34" s="24">
        <f t="shared" si="13"/>
        <v>19.92</v>
      </c>
      <c r="P34" s="24">
        <f t="shared" si="32"/>
        <v>111</v>
      </c>
      <c r="Q34" s="23">
        <v>35.0</v>
      </c>
      <c r="R34" s="24"/>
      <c r="S34" s="24"/>
      <c r="T34" s="24"/>
      <c r="U34" s="24">
        <f t="shared" si="33"/>
        <v>1303.88</v>
      </c>
      <c r="V34" s="25" t="s">
        <v>74</v>
      </c>
      <c r="W34" s="25" t="s">
        <v>51</v>
      </c>
      <c r="X34" s="24">
        <f t="shared" si="34"/>
        <v>18.82</v>
      </c>
      <c r="Y34" s="21"/>
    </row>
    <row r="35">
      <c r="A35" s="29">
        <v>24.0</v>
      </c>
      <c r="B35" s="30">
        <v>1374.0</v>
      </c>
      <c r="C35" s="31"/>
      <c r="D35" s="31">
        <f t="shared" si="23"/>
        <v>1374</v>
      </c>
      <c r="E35" s="31">
        <f t="shared" si="24"/>
        <v>134.1</v>
      </c>
      <c r="F35" s="31">
        <f t="shared" si="25"/>
        <v>89.31</v>
      </c>
      <c r="G35" s="31">
        <f t="shared" si="26"/>
        <v>33.66</v>
      </c>
      <c r="H35" s="31">
        <f t="shared" si="27"/>
        <v>257.07</v>
      </c>
      <c r="I35" s="30">
        <v>108.5</v>
      </c>
      <c r="J35" s="31">
        <f t="shared" si="28"/>
        <v>1008</v>
      </c>
      <c r="K35" s="30">
        <v>47.71</v>
      </c>
      <c r="L35" s="31">
        <f t="shared" si="29"/>
        <v>143.81</v>
      </c>
      <c r="M35" s="31">
        <f t="shared" si="30"/>
        <v>1116.93</v>
      </c>
      <c r="N35" s="31">
        <f t="shared" si="31"/>
        <v>86.56</v>
      </c>
      <c r="O35" s="31">
        <f t="shared" si="13"/>
        <v>13.96</v>
      </c>
      <c r="P35" s="31">
        <f t="shared" si="32"/>
        <v>57</v>
      </c>
      <c r="Q35" s="31"/>
      <c r="R35" s="31"/>
      <c r="S35" s="31"/>
      <c r="T35" s="31"/>
      <c r="U35" s="31">
        <f t="shared" si="33"/>
        <v>959.41</v>
      </c>
      <c r="V35" s="32" t="s">
        <v>75</v>
      </c>
      <c r="W35" s="33"/>
      <c r="X35" s="31">
        <f t="shared" si="34"/>
        <v>13.19</v>
      </c>
      <c r="Y35" s="21"/>
    </row>
    <row r="36" hidden="1">
      <c r="A36" s="22">
        <v>28.0</v>
      </c>
      <c r="B36" s="23">
        <v>0.0</v>
      </c>
      <c r="C36" s="24"/>
      <c r="D36" s="24">
        <f t="shared" si="23"/>
        <v>0</v>
      </c>
      <c r="E36" s="24">
        <f t="shared" si="24"/>
        <v>0</v>
      </c>
      <c r="F36" s="24">
        <f t="shared" si="25"/>
        <v>0</v>
      </c>
      <c r="G36" s="24">
        <f t="shared" si="26"/>
        <v>0</v>
      </c>
      <c r="H36" s="24">
        <f t="shared" si="27"/>
        <v>0</v>
      </c>
      <c r="I36" s="24"/>
      <c r="J36" s="24">
        <f t="shared" si="28"/>
        <v>0</v>
      </c>
      <c r="K36" s="24"/>
      <c r="L36" s="24">
        <f t="shared" si="29"/>
        <v>0</v>
      </c>
      <c r="M36" s="24">
        <f t="shared" si="30"/>
        <v>0</v>
      </c>
      <c r="N36" s="24">
        <f t="shared" si="31"/>
        <v>0</v>
      </c>
      <c r="O36" s="31">
        <f t="shared" si="13"/>
        <v>0</v>
      </c>
      <c r="P36" s="24">
        <f t="shared" si="32"/>
        <v>0</v>
      </c>
      <c r="Q36" s="24"/>
      <c r="R36" s="24"/>
      <c r="S36" s="24"/>
      <c r="T36" s="24"/>
      <c r="U36" s="24">
        <f t="shared" si="33"/>
        <v>0</v>
      </c>
      <c r="V36" s="27"/>
      <c r="W36" s="28"/>
      <c r="X36" s="24">
        <f t="shared" si="34"/>
        <v>0</v>
      </c>
      <c r="Y36" s="15"/>
    </row>
    <row r="37">
      <c r="A37" s="22">
        <v>25.0</v>
      </c>
      <c r="B37" s="23">
        <v>0.0</v>
      </c>
      <c r="C37" s="24"/>
      <c r="D37" s="24">
        <f t="shared" si="23"/>
        <v>0</v>
      </c>
      <c r="E37" s="24">
        <f t="shared" si="24"/>
        <v>0</v>
      </c>
      <c r="F37" s="24">
        <f t="shared" si="25"/>
        <v>0</v>
      </c>
      <c r="G37" s="24">
        <f t="shared" si="26"/>
        <v>0</v>
      </c>
      <c r="H37" s="24">
        <f t="shared" si="27"/>
        <v>0</v>
      </c>
      <c r="I37" s="24"/>
      <c r="J37" s="24">
        <f t="shared" si="28"/>
        <v>0</v>
      </c>
      <c r="K37" s="24"/>
      <c r="L37" s="24">
        <f t="shared" si="29"/>
        <v>0</v>
      </c>
      <c r="M37" s="24">
        <f t="shared" si="30"/>
        <v>0</v>
      </c>
      <c r="N37" s="24">
        <f t="shared" si="31"/>
        <v>0</v>
      </c>
      <c r="O37" s="24">
        <f t="shared" si="13"/>
        <v>0</v>
      </c>
      <c r="P37" s="24">
        <f t="shared" si="32"/>
        <v>0</v>
      </c>
      <c r="Q37" s="24"/>
      <c r="R37" s="24"/>
      <c r="S37" s="24"/>
      <c r="T37" s="24"/>
      <c r="U37" s="24">
        <f t="shared" si="33"/>
        <v>0</v>
      </c>
      <c r="V37" s="25" t="s">
        <v>76</v>
      </c>
      <c r="W37" s="25" t="s">
        <v>51</v>
      </c>
      <c r="X37" s="24">
        <f t="shared" si="34"/>
        <v>0</v>
      </c>
      <c r="Y37" s="15"/>
    </row>
    <row r="38" ht="24.0" customHeight="1">
      <c r="A38" s="35"/>
      <c r="B38" s="36" t="s">
        <v>0</v>
      </c>
      <c r="C38" s="12"/>
      <c r="D38" s="12"/>
      <c r="E38" s="12"/>
      <c r="F38" s="12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9"/>
      <c r="W38" s="40"/>
      <c r="X38" s="37"/>
      <c r="Y38" s="7"/>
    </row>
    <row r="39">
      <c r="A39" s="8"/>
      <c r="B39" s="9"/>
      <c r="C39" s="10"/>
      <c r="D39" s="10"/>
      <c r="E39" s="11" t="s">
        <v>1</v>
      </c>
      <c r="F39" s="12"/>
      <c r="G39" s="13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10"/>
      <c r="W39" s="41"/>
      <c r="X39" s="10"/>
      <c r="Y39" s="15"/>
    </row>
    <row r="40" ht="87.0" customHeight="1">
      <c r="A40" s="42" t="s">
        <v>2</v>
      </c>
      <c r="B40" s="17" t="s">
        <v>3</v>
      </c>
      <c r="C40" s="17" t="s">
        <v>4</v>
      </c>
      <c r="D40" s="17" t="s">
        <v>5</v>
      </c>
      <c r="E40" s="18" t="s">
        <v>6</v>
      </c>
      <c r="F40" s="18" t="s">
        <v>7</v>
      </c>
      <c r="G40" s="18" t="s">
        <v>8</v>
      </c>
      <c r="H40" s="17" t="s">
        <v>9</v>
      </c>
      <c r="I40" s="17" t="s">
        <v>10</v>
      </c>
      <c r="J40" s="17" t="s">
        <v>11</v>
      </c>
      <c r="K40" s="17" t="s">
        <v>12</v>
      </c>
      <c r="L40" s="17" t="s">
        <v>13</v>
      </c>
      <c r="M40" s="17" t="s">
        <v>14</v>
      </c>
      <c r="N40" s="17" t="s">
        <v>15</v>
      </c>
      <c r="O40" s="17" t="s">
        <v>16</v>
      </c>
      <c r="P40" s="17" t="s">
        <v>17</v>
      </c>
      <c r="Q40" s="17" t="s">
        <v>18</v>
      </c>
      <c r="R40" s="17" t="s">
        <v>19</v>
      </c>
      <c r="S40" s="17" t="s">
        <v>20</v>
      </c>
      <c r="T40" s="17" t="s">
        <v>21</v>
      </c>
      <c r="U40" s="17" t="s">
        <v>22</v>
      </c>
      <c r="V40" s="43" t="s">
        <v>23</v>
      </c>
      <c r="W40" s="44" t="s">
        <v>24</v>
      </c>
      <c r="X40" s="17" t="s">
        <v>25</v>
      </c>
      <c r="Y40" s="15"/>
    </row>
    <row r="41">
      <c r="A41" s="20" t="s">
        <v>26</v>
      </c>
      <c r="B41" s="20" t="s">
        <v>27</v>
      </c>
      <c r="C41" s="20" t="s">
        <v>28</v>
      </c>
      <c r="D41" s="20" t="s">
        <v>29</v>
      </c>
      <c r="E41" s="20" t="s">
        <v>30</v>
      </c>
      <c r="F41" s="20" t="s">
        <v>31</v>
      </c>
      <c r="G41" s="20" t="s">
        <v>32</v>
      </c>
      <c r="H41" s="20" t="s">
        <v>33</v>
      </c>
      <c r="I41" s="20" t="s">
        <v>34</v>
      </c>
      <c r="J41" s="20" t="s">
        <v>35</v>
      </c>
      <c r="K41" s="20" t="s">
        <v>36</v>
      </c>
      <c r="L41" s="20" t="s">
        <v>37</v>
      </c>
      <c r="M41" s="20" t="s">
        <v>38</v>
      </c>
      <c r="N41" s="20" t="s">
        <v>39</v>
      </c>
      <c r="O41" s="20" t="s">
        <v>40</v>
      </c>
      <c r="P41" s="20" t="s">
        <v>41</v>
      </c>
      <c r="Q41" s="20" t="s">
        <v>42</v>
      </c>
      <c r="R41" s="20" t="s">
        <v>43</v>
      </c>
      <c r="S41" s="20" t="s">
        <v>44</v>
      </c>
      <c r="T41" s="20" t="s">
        <v>45</v>
      </c>
      <c r="U41" s="20" t="s">
        <v>46</v>
      </c>
      <c r="V41" s="20" t="s">
        <v>47</v>
      </c>
      <c r="W41" s="20" t="s">
        <v>48</v>
      </c>
      <c r="X41" s="20" t="s">
        <v>49</v>
      </c>
      <c r="Y41" s="21"/>
    </row>
    <row r="42">
      <c r="A42" s="29">
        <v>26.0</v>
      </c>
      <c r="B42" s="30">
        <v>1680.71</v>
      </c>
      <c r="C42" s="31"/>
      <c r="D42" s="31">
        <f t="shared" ref="D42:D43" si="35">SUM(B42:C42)</f>
        <v>1680.71</v>
      </c>
      <c r="E42" s="31">
        <f t="shared" ref="E42:E43" si="36">ROUND(D42*9.76%,2)</f>
        <v>164.04</v>
      </c>
      <c r="F42" s="31">
        <f t="shared" ref="F42:F43" si="37">ROUND(D42*6.5%,2)</f>
        <v>109.25</v>
      </c>
      <c r="G42" s="31">
        <f t="shared" ref="G42:G43" si="38">ROUND(D42*2.45%,2)</f>
        <v>41.18</v>
      </c>
      <c r="H42" s="31">
        <f t="shared" ref="H42:H43" si="39">SUM(E42:G42)</f>
        <v>314.47</v>
      </c>
      <c r="I42" s="30">
        <v>108.5</v>
      </c>
      <c r="J42" s="31">
        <f t="shared" ref="J42:J43" si="40">ROUND(D42-H42-I42,0)</f>
        <v>1258</v>
      </c>
      <c r="K42" s="30">
        <v>47.71</v>
      </c>
      <c r="L42" s="31">
        <f t="shared" ref="L42:L43" si="41">ROUND(IF(J42*19%-K42&lt;0,0,J42*19%-K42),2)</f>
        <v>191.31</v>
      </c>
      <c r="M42" s="31">
        <f t="shared" ref="M42:M43" si="42">D42-H42</f>
        <v>1366.24</v>
      </c>
      <c r="N42" s="31">
        <f t="shared" ref="N42:N43" si="43">IF(ROUND(M42*7.75%,2)&gt;L42,L42,ROUND(M42*7.75%,2))</f>
        <v>105.88</v>
      </c>
      <c r="O42" s="31">
        <f t="shared" ref="O42:O43" si="44">ROUND(M42*1.25%,2)</f>
        <v>17.08</v>
      </c>
      <c r="P42" s="31">
        <f t="shared" ref="P42:P43" si="45">IF(ROUND(L42-N42,0)&lt;0,0,ROUND(L42-N42,0))</f>
        <v>85</v>
      </c>
      <c r="Q42" s="30">
        <v>35.0</v>
      </c>
      <c r="R42" s="31"/>
      <c r="S42" s="31"/>
      <c r="T42" s="31"/>
      <c r="U42" s="31">
        <f t="shared" ref="U42:U43" si="46">SUM(D42-H42-N42-O42-P42-Q42-R42+S42+T42)</f>
        <v>1123.28</v>
      </c>
      <c r="V42" s="32" t="s">
        <v>77</v>
      </c>
      <c r="W42" s="33"/>
      <c r="X42" s="31">
        <f t="shared" ref="X42:X43" si="47">ROUND(D42*0.96%,2)</f>
        <v>16.13</v>
      </c>
      <c r="Y42" s="21"/>
    </row>
    <row r="43">
      <c r="A43" s="22">
        <v>27.0</v>
      </c>
      <c r="B43" s="23">
        <v>1805.21</v>
      </c>
      <c r="C43" s="24"/>
      <c r="D43" s="24">
        <f t="shared" si="35"/>
        <v>1805.21</v>
      </c>
      <c r="E43" s="24">
        <f t="shared" si="36"/>
        <v>176.19</v>
      </c>
      <c r="F43" s="24">
        <f t="shared" si="37"/>
        <v>117.34</v>
      </c>
      <c r="G43" s="24">
        <f t="shared" si="38"/>
        <v>44.23</v>
      </c>
      <c r="H43" s="24">
        <f t="shared" si="39"/>
        <v>337.76</v>
      </c>
      <c r="I43" s="23">
        <v>108.5</v>
      </c>
      <c r="J43" s="24">
        <f t="shared" si="40"/>
        <v>1359</v>
      </c>
      <c r="K43" s="23">
        <v>47.71</v>
      </c>
      <c r="L43" s="24">
        <f t="shared" si="41"/>
        <v>210.5</v>
      </c>
      <c r="M43" s="24">
        <f t="shared" si="42"/>
        <v>1467.45</v>
      </c>
      <c r="N43" s="24">
        <f t="shared" si="43"/>
        <v>113.73</v>
      </c>
      <c r="O43" s="24">
        <f t="shared" si="44"/>
        <v>18.34</v>
      </c>
      <c r="P43" s="24">
        <f t="shared" si="45"/>
        <v>97</v>
      </c>
      <c r="Q43" s="23">
        <v>35.0</v>
      </c>
      <c r="R43" s="24"/>
      <c r="S43" s="24"/>
      <c r="T43" s="24"/>
      <c r="U43" s="24">
        <f t="shared" si="46"/>
        <v>1203.38</v>
      </c>
      <c r="V43" s="25" t="s">
        <v>78</v>
      </c>
      <c r="W43" s="28"/>
      <c r="X43" s="24">
        <f t="shared" si="47"/>
        <v>17.33</v>
      </c>
      <c r="Y43" s="15"/>
    </row>
    <row r="44" ht="24.0" customHeight="1">
      <c r="A44" s="35"/>
      <c r="B44" s="36" t="s">
        <v>0</v>
      </c>
      <c r="C44" s="12"/>
      <c r="D44" s="12"/>
      <c r="E44" s="12"/>
      <c r="F44" s="12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8"/>
      <c r="V44" s="39"/>
      <c r="W44" s="40"/>
      <c r="X44" s="37"/>
      <c r="Y44" s="7"/>
    </row>
    <row r="45">
      <c r="A45" s="8"/>
      <c r="B45" s="9"/>
      <c r="C45" s="10"/>
      <c r="D45" s="10"/>
      <c r="E45" s="11" t="s">
        <v>1</v>
      </c>
      <c r="F45" s="12"/>
      <c r="G45" s="1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9"/>
      <c r="V45" s="10"/>
      <c r="W45" s="41"/>
      <c r="X45" s="10"/>
      <c r="Y45" s="15"/>
    </row>
    <row r="46" ht="87.0" customHeight="1">
      <c r="A46" s="42" t="s">
        <v>2</v>
      </c>
      <c r="B46" s="17" t="s">
        <v>3</v>
      </c>
      <c r="C46" s="17" t="s">
        <v>4</v>
      </c>
      <c r="D46" s="17" t="s">
        <v>5</v>
      </c>
      <c r="E46" s="18" t="s">
        <v>6</v>
      </c>
      <c r="F46" s="18" t="s">
        <v>7</v>
      </c>
      <c r="G46" s="18" t="s">
        <v>8</v>
      </c>
      <c r="H46" s="17" t="s">
        <v>9</v>
      </c>
      <c r="I46" s="17" t="s">
        <v>10</v>
      </c>
      <c r="J46" s="17" t="s">
        <v>11</v>
      </c>
      <c r="K46" s="17" t="s">
        <v>12</v>
      </c>
      <c r="L46" s="17" t="s">
        <v>13</v>
      </c>
      <c r="M46" s="17" t="s">
        <v>14</v>
      </c>
      <c r="N46" s="17" t="s">
        <v>15</v>
      </c>
      <c r="O46" s="17" t="s">
        <v>16</v>
      </c>
      <c r="P46" s="17" t="s">
        <v>17</v>
      </c>
      <c r="Q46" s="17" t="s">
        <v>18</v>
      </c>
      <c r="R46" s="17" t="s">
        <v>19</v>
      </c>
      <c r="S46" s="17" t="s">
        <v>20</v>
      </c>
      <c r="T46" s="17" t="s">
        <v>21</v>
      </c>
      <c r="U46" s="17" t="s">
        <v>22</v>
      </c>
      <c r="V46" s="43" t="s">
        <v>23</v>
      </c>
      <c r="W46" s="44" t="s">
        <v>24</v>
      </c>
      <c r="X46" s="17" t="s">
        <v>25</v>
      </c>
      <c r="Y46" s="15"/>
    </row>
    <row r="47">
      <c r="A47" s="20" t="s">
        <v>26</v>
      </c>
      <c r="B47" s="20" t="s">
        <v>27</v>
      </c>
      <c r="C47" s="20" t="s">
        <v>28</v>
      </c>
      <c r="D47" s="20" t="s">
        <v>29</v>
      </c>
      <c r="E47" s="20" t="s">
        <v>30</v>
      </c>
      <c r="F47" s="20" t="s">
        <v>31</v>
      </c>
      <c r="G47" s="20" t="s">
        <v>32</v>
      </c>
      <c r="H47" s="20" t="s">
        <v>33</v>
      </c>
      <c r="I47" s="20" t="s">
        <v>34</v>
      </c>
      <c r="J47" s="20" t="s">
        <v>35</v>
      </c>
      <c r="K47" s="20" t="s">
        <v>36</v>
      </c>
      <c r="L47" s="20" t="s">
        <v>37</v>
      </c>
      <c r="M47" s="20" t="s">
        <v>38</v>
      </c>
      <c r="N47" s="20" t="s">
        <v>39</v>
      </c>
      <c r="O47" s="20" t="s">
        <v>40</v>
      </c>
      <c r="P47" s="20" t="s">
        <v>41</v>
      </c>
      <c r="Q47" s="20" t="s">
        <v>42</v>
      </c>
      <c r="R47" s="20" t="s">
        <v>43</v>
      </c>
      <c r="S47" s="20" t="s">
        <v>44</v>
      </c>
      <c r="T47" s="20" t="s">
        <v>45</v>
      </c>
      <c r="U47" s="20" t="s">
        <v>46</v>
      </c>
      <c r="V47" s="20" t="s">
        <v>47</v>
      </c>
      <c r="W47" s="20" t="s">
        <v>48</v>
      </c>
      <c r="X47" s="20" t="s">
        <v>49</v>
      </c>
      <c r="Y47" s="21"/>
    </row>
    <row r="48">
      <c r="A48" s="29">
        <v>28.0</v>
      </c>
      <c r="B48" s="30">
        <v>1905.54</v>
      </c>
      <c r="C48" s="31"/>
      <c r="D48" s="31">
        <f t="shared" ref="D48:D51" si="48">SUM(B48:C48)</f>
        <v>1905.54</v>
      </c>
      <c r="E48" s="31">
        <f t="shared" ref="E48:E51" si="49">ROUND(D48*9.76%,2)</f>
        <v>185.98</v>
      </c>
      <c r="F48" s="31">
        <f t="shared" ref="F48:F51" si="50">ROUND(D48*6.5%,2)</f>
        <v>123.86</v>
      </c>
      <c r="G48" s="31">
        <f t="shared" ref="G48:G51" si="51">ROUND(D48*2.45%,2)</f>
        <v>46.69</v>
      </c>
      <c r="H48" s="31">
        <f t="shared" ref="H48:H51" si="52">SUM(E48:G48)</f>
        <v>356.53</v>
      </c>
      <c r="I48" s="30">
        <v>108.5</v>
      </c>
      <c r="J48" s="31">
        <f t="shared" ref="J48:J51" si="53">ROUND(D48-H48-I48,0)</f>
        <v>1441</v>
      </c>
      <c r="K48" s="30">
        <v>47.71</v>
      </c>
      <c r="L48" s="31">
        <f t="shared" ref="L48:L51" si="54">ROUND(IF(J48*19%-K48&lt;0,0,J48*19%-K48),2)</f>
        <v>226.08</v>
      </c>
      <c r="M48" s="31">
        <f t="shared" ref="M48:M51" si="55">D48-H48</f>
        <v>1549.01</v>
      </c>
      <c r="N48" s="31">
        <f t="shared" ref="N48:N51" si="56">IF(ROUND(M48*7.75%,2)&gt;L48,L48,ROUND(M48*7.75%,2))</f>
        <v>120.05</v>
      </c>
      <c r="O48" s="31">
        <f t="shared" ref="O48:O51" si="57">ROUND(M48*1.25%,2)</f>
        <v>19.36</v>
      </c>
      <c r="P48" s="31">
        <f t="shared" ref="P48:P51" si="58">IF(ROUND(L48-N48,0)&lt;0,0,ROUND(L48-N48,0))</f>
        <v>106</v>
      </c>
      <c r="Q48" s="31"/>
      <c r="R48" s="31"/>
      <c r="S48" s="31"/>
      <c r="T48" s="31"/>
      <c r="U48" s="31">
        <f t="shared" ref="U48:U51" si="59">SUM(D48-H48-N48-O48-P48-Q48-R48+S48+T48)</f>
        <v>1303.6</v>
      </c>
      <c r="V48" s="32" t="s">
        <v>79</v>
      </c>
      <c r="W48" s="32" t="s">
        <v>51</v>
      </c>
      <c r="X48" s="31">
        <f t="shared" ref="X48:X51" si="60">ROUND(D48*0.96%,2)</f>
        <v>18.29</v>
      </c>
      <c r="Y48" s="21"/>
    </row>
    <row r="49">
      <c r="A49" s="22">
        <v>29.0</v>
      </c>
      <c r="B49" s="23">
        <v>3050.0</v>
      </c>
      <c r="C49" s="24"/>
      <c r="D49" s="24">
        <f t="shared" si="48"/>
        <v>3050</v>
      </c>
      <c r="E49" s="24">
        <f t="shared" si="49"/>
        <v>297.68</v>
      </c>
      <c r="F49" s="24">
        <f t="shared" si="50"/>
        <v>198.25</v>
      </c>
      <c r="G49" s="24">
        <f t="shared" si="51"/>
        <v>74.73</v>
      </c>
      <c r="H49" s="24">
        <f t="shared" si="52"/>
        <v>570.66</v>
      </c>
      <c r="I49" s="23">
        <v>108.5</v>
      </c>
      <c r="J49" s="24">
        <f t="shared" si="53"/>
        <v>2371</v>
      </c>
      <c r="K49" s="23">
        <v>47.71</v>
      </c>
      <c r="L49" s="24">
        <f t="shared" si="54"/>
        <v>402.78</v>
      </c>
      <c r="M49" s="24">
        <f t="shared" si="55"/>
        <v>2479.34</v>
      </c>
      <c r="N49" s="24">
        <f t="shared" si="56"/>
        <v>192.15</v>
      </c>
      <c r="O49" s="24">
        <f t="shared" si="57"/>
        <v>30.99</v>
      </c>
      <c r="P49" s="24">
        <f t="shared" si="58"/>
        <v>211</v>
      </c>
      <c r="Q49" s="23">
        <v>35.0</v>
      </c>
      <c r="R49" s="24"/>
      <c r="S49" s="24"/>
      <c r="T49" s="24"/>
      <c r="U49" s="24">
        <f t="shared" si="59"/>
        <v>2010.2</v>
      </c>
      <c r="V49" s="25" t="s">
        <v>80</v>
      </c>
      <c r="W49" s="25" t="s">
        <v>51</v>
      </c>
      <c r="X49" s="24">
        <f t="shared" si="60"/>
        <v>29.28</v>
      </c>
      <c r="Y49" s="21"/>
    </row>
    <row r="50">
      <c r="A50" s="29">
        <v>30.0</v>
      </c>
      <c r="B50" s="30">
        <v>3700.0</v>
      </c>
      <c r="C50" s="31"/>
      <c r="D50" s="31">
        <f t="shared" si="48"/>
        <v>3700</v>
      </c>
      <c r="E50" s="31">
        <f t="shared" si="49"/>
        <v>361.12</v>
      </c>
      <c r="F50" s="31">
        <f t="shared" si="50"/>
        <v>240.5</v>
      </c>
      <c r="G50" s="31">
        <f t="shared" si="51"/>
        <v>90.65</v>
      </c>
      <c r="H50" s="31">
        <f t="shared" si="52"/>
        <v>692.27</v>
      </c>
      <c r="I50" s="30">
        <v>108.5</v>
      </c>
      <c r="J50" s="31">
        <f t="shared" si="53"/>
        <v>2899</v>
      </c>
      <c r="K50" s="31"/>
      <c r="L50" s="31">
        <f t="shared" si="54"/>
        <v>550.81</v>
      </c>
      <c r="M50" s="31">
        <f t="shared" si="55"/>
        <v>3007.73</v>
      </c>
      <c r="N50" s="31">
        <f t="shared" si="56"/>
        <v>233.1</v>
      </c>
      <c r="O50" s="31">
        <f t="shared" si="57"/>
        <v>37.6</v>
      </c>
      <c r="P50" s="31">
        <f t="shared" si="58"/>
        <v>318</v>
      </c>
      <c r="Q50" s="31"/>
      <c r="R50" s="31"/>
      <c r="S50" s="31"/>
      <c r="T50" s="31"/>
      <c r="U50" s="31">
        <f t="shared" si="59"/>
        <v>2419.03</v>
      </c>
      <c r="V50" s="32" t="s">
        <v>81</v>
      </c>
      <c r="W50" s="34"/>
      <c r="X50" s="31">
        <f t="shared" si="60"/>
        <v>35.52</v>
      </c>
      <c r="Y50" s="21"/>
    </row>
    <row r="51">
      <c r="A51" s="22">
        <v>31.0</v>
      </c>
      <c r="B51" s="23">
        <v>4000.0</v>
      </c>
      <c r="C51" s="24"/>
      <c r="D51" s="24">
        <f t="shared" si="48"/>
        <v>4000</v>
      </c>
      <c r="E51" s="24">
        <f t="shared" si="49"/>
        <v>390.4</v>
      </c>
      <c r="F51" s="24">
        <f t="shared" si="50"/>
        <v>260</v>
      </c>
      <c r="G51" s="24">
        <f t="shared" si="51"/>
        <v>98</v>
      </c>
      <c r="H51" s="24">
        <f t="shared" si="52"/>
        <v>748.4</v>
      </c>
      <c r="I51" s="23">
        <v>108.5</v>
      </c>
      <c r="J51" s="24">
        <f t="shared" si="53"/>
        <v>3143</v>
      </c>
      <c r="K51" s="23">
        <v>47.71</v>
      </c>
      <c r="L51" s="24">
        <f t="shared" si="54"/>
        <v>549.46</v>
      </c>
      <c r="M51" s="24">
        <f t="shared" si="55"/>
        <v>3251.6</v>
      </c>
      <c r="N51" s="24">
        <f t="shared" si="56"/>
        <v>252</v>
      </c>
      <c r="O51" s="24">
        <f t="shared" si="57"/>
        <v>40.65</v>
      </c>
      <c r="P51" s="24">
        <f t="shared" si="58"/>
        <v>297</v>
      </c>
      <c r="Q51" s="23">
        <v>35.0</v>
      </c>
      <c r="R51" s="24"/>
      <c r="S51" s="24"/>
      <c r="T51" s="24"/>
      <c r="U51" s="24">
        <f t="shared" si="59"/>
        <v>2626.95</v>
      </c>
      <c r="V51" s="25" t="s">
        <v>82</v>
      </c>
      <c r="W51" s="25" t="s">
        <v>51</v>
      </c>
      <c r="X51" s="24">
        <f t="shared" si="60"/>
        <v>38.4</v>
      </c>
      <c r="Y51" s="21"/>
    </row>
    <row r="52">
      <c r="A52" s="45"/>
      <c r="B52" s="46">
        <f t="shared" ref="B52:Q52" si="61">SUM(B5:B35,B42:B43,B48:B51)</f>
        <v>47935.85</v>
      </c>
      <c r="C52" s="46">
        <f t="shared" si="61"/>
        <v>927.03</v>
      </c>
      <c r="D52" s="46">
        <f t="shared" si="61"/>
        <v>48862.88</v>
      </c>
      <c r="E52" s="46">
        <f t="shared" si="61"/>
        <v>4769.06</v>
      </c>
      <c r="F52" s="46">
        <f t="shared" si="61"/>
        <v>3176.1</v>
      </c>
      <c r="G52" s="46">
        <f t="shared" si="61"/>
        <v>1197.16</v>
      </c>
      <c r="H52" s="46">
        <f t="shared" si="61"/>
        <v>9142.32</v>
      </c>
      <c r="I52" s="46">
        <f t="shared" si="61"/>
        <v>3146.5</v>
      </c>
      <c r="J52" s="46">
        <f t="shared" si="61"/>
        <v>36573</v>
      </c>
      <c r="K52" s="46">
        <f t="shared" si="61"/>
        <v>1240.46</v>
      </c>
      <c r="L52" s="46">
        <f t="shared" si="61"/>
        <v>5799.84</v>
      </c>
      <c r="M52" s="46">
        <f t="shared" si="61"/>
        <v>39720.56</v>
      </c>
      <c r="N52" s="46">
        <f t="shared" si="61"/>
        <v>3044.91</v>
      </c>
      <c r="O52" s="46">
        <f t="shared" si="61"/>
        <v>496.51</v>
      </c>
      <c r="P52" s="46">
        <f t="shared" si="61"/>
        <v>2754</v>
      </c>
      <c r="Q52" s="46">
        <f t="shared" si="61"/>
        <v>630</v>
      </c>
      <c r="R52" s="46">
        <f t="shared" ref="R52:S52" si="62">SUM(R5:R36,R48:R51)</f>
        <v>0</v>
      </c>
      <c r="S52" s="46">
        <f t="shared" si="62"/>
        <v>0</v>
      </c>
      <c r="T52" s="46">
        <f t="shared" ref="T52:U52" si="63">SUM(T5:T35,T42:T43,T48:T51)</f>
        <v>0</v>
      </c>
      <c r="U52" s="46">
        <f t="shared" si="63"/>
        <v>32795.14</v>
      </c>
      <c r="V52" s="46"/>
      <c r="W52" s="47"/>
      <c r="X52" s="46">
        <f>SUM(X5:X35,X42:X43,X48:X51)</f>
        <v>469.12</v>
      </c>
      <c r="Y52" s="15"/>
    </row>
    <row r="53">
      <c r="A53" s="48"/>
      <c r="B53" s="49"/>
      <c r="C53" s="50"/>
      <c r="D53" s="50"/>
      <c r="E53" s="51"/>
      <c r="F53" s="51"/>
      <c r="G53" s="51"/>
      <c r="H53" s="51"/>
      <c r="I53" s="51"/>
      <c r="J53" s="51"/>
      <c r="K53" s="51"/>
      <c r="L53" s="51"/>
      <c r="M53" s="50"/>
      <c r="N53" s="50"/>
      <c r="O53" s="50"/>
      <c r="P53" s="50"/>
      <c r="Q53" s="50"/>
      <c r="R53" s="50"/>
      <c r="S53" s="50"/>
      <c r="T53" s="50"/>
      <c r="U53" s="49"/>
      <c r="V53" s="50"/>
      <c r="W53" s="50"/>
      <c r="X53" s="50"/>
    </row>
    <row r="54">
      <c r="A54" s="52"/>
      <c r="B54" s="53"/>
      <c r="C54" s="7"/>
      <c r="D54" s="54"/>
      <c r="E54" s="55" t="s">
        <v>83</v>
      </c>
      <c r="F54" s="12"/>
      <c r="G54" s="37"/>
      <c r="H54" s="37"/>
      <c r="I54" s="37"/>
      <c r="J54" s="56"/>
      <c r="K54" s="57"/>
      <c r="L54" s="56"/>
      <c r="M54" s="15"/>
      <c r="N54" s="7"/>
      <c r="O54" s="7"/>
      <c r="P54" s="58"/>
      <c r="Q54" s="7"/>
      <c r="R54" s="7"/>
      <c r="S54" s="7"/>
      <c r="T54" s="7"/>
      <c r="U54" s="53"/>
      <c r="V54" s="7"/>
      <c r="W54" s="7"/>
      <c r="X54" s="7"/>
    </row>
    <row r="55">
      <c r="A55" s="52"/>
      <c r="B55" s="53"/>
      <c r="C55" s="7"/>
      <c r="D55" s="54"/>
      <c r="E55" s="55" t="s">
        <v>84</v>
      </c>
      <c r="F55" s="12"/>
      <c r="G55" s="12"/>
      <c r="H55" s="12"/>
      <c r="I55" s="37"/>
      <c r="J55" s="59"/>
      <c r="K55" s="57"/>
      <c r="L55" s="56"/>
      <c r="M55" s="15"/>
      <c r="N55" s="7"/>
      <c r="O55" s="7"/>
      <c r="P55" s="7"/>
      <c r="Q55" s="7"/>
      <c r="R55" s="7"/>
      <c r="S55" s="7"/>
      <c r="T55" s="7"/>
      <c r="U55" s="53"/>
      <c r="V55" s="7"/>
      <c r="W55" s="7"/>
      <c r="X55" s="7"/>
    </row>
    <row r="56">
      <c r="A56" s="7"/>
      <c r="B56" s="7"/>
      <c r="C56" s="7"/>
      <c r="D56" s="7"/>
      <c r="E56" s="50"/>
      <c r="F56" s="50"/>
      <c r="G56" s="50"/>
      <c r="H56" s="50"/>
      <c r="I56" s="50"/>
      <c r="J56" s="50"/>
      <c r="K56" s="50"/>
      <c r="L56" s="5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</sheetData>
  <mergeCells count="8">
    <mergeCell ref="B1:F1"/>
    <mergeCell ref="E2:G2"/>
    <mergeCell ref="B38:F38"/>
    <mergeCell ref="E39:G39"/>
    <mergeCell ref="B44:F44"/>
    <mergeCell ref="E45:G45"/>
    <mergeCell ref="E54:F54"/>
    <mergeCell ref="E55:H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5.75"/>
    <col customWidth="1" min="2" max="2" width="12.38"/>
    <col customWidth="1" min="3" max="3" width="10.5"/>
    <col customWidth="1" min="4" max="4" width="12.38"/>
    <col customWidth="1" min="5" max="6" width="11.5"/>
    <col customWidth="1" min="7" max="9" width="10.5"/>
    <col customWidth="1" min="10" max="10" width="11.5"/>
    <col customWidth="1" min="11" max="11" width="10.5"/>
    <col customWidth="1" min="12" max="13" width="12.38"/>
    <col customWidth="1" min="14" max="14" width="11.5"/>
    <col customWidth="1" min="15" max="17" width="12.38"/>
    <col customWidth="1" hidden="1" min="18" max="20" width="8.63"/>
    <col customWidth="1" min="21" max="21" width="13.38"/>
    <col customWidth="1" min="22" max="22" width="20.0"/>
    <col customWidth="1" min="23" max="23" width="12.38"/>
    <col customWidth="1" min="24" max="24" width="11.5"/>
    <col customWidth="1" min="25" max="25" width="8.13"/>
  </cols>
  <sheetData>
    <row r="1" ht="24.0" customHeight="1">
      <c r="A1" s="1"/>
      <c r="B1" s="2" t="s">
        <v>85</v>
      </c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6"/>
      <c r="X1" s="4"/>
      <c r="Y1" s="7"/>
    </row>
    <row r="2">
      <c r="A2" s="8"/>
      <c r="B2" s="9"/>
      <c r="C2" s="10"/>
      <c r="D2" s="10"/>
      <c r="E2" s="11" t="s">
        <v>1</v>
      </c>
      <c r="F2" s="12"/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10"/>
      <c r="W2" s="14"/>
      <c r="X2" s="10"/>
      <c r="Y2" s="15"/>
    </row>
    <row r="3" ht="87.0" customHeight="1">
      <c r="A3" s="16" t="s">
        <v>2</v>
      </c>
      <c r="B3" s="17" t="s">
        <v>3</v>
      </c>
      <c r="C3" s="17" t="s">
        <v>4</v>
      </c>
      <c r="D3" s="17" t="s">
        <v>5</v>
      </c>
      <c r="E3" s="18" t="s">
        <v>6</v>
      </c>
      <c r="F3" s="18" t="s">
        <v>7</v>
      </c>
      <c r="G3" s="18" t="s">
        <v>8</v>
      </c>
      <c r="H3" s="17" t="s">
        <v>9</v>
      </c>
      <c r="I3" s="17" t="s">
        <v>10</v>
      </c>
      <c r="J3" s="17" t="s">
        <v>11</v>
      </c>
      <c r="K3" s="17" t="s">
        <v>12</v>
      </c>
      <c r="L3" s="17" t="s">
        <v>13</v>
      </c>
      <c r="M3" s="17" t="s">
        <v>14</v>
      </c>
      <c r="N3" s="17" t="s">
        <v>15</v>
      </c>
      <c r="O3" s="17" t="s">
        <v>16</v>
      </c>
      <c r="P3" s="17" t="s">
        <v>17</v>
      </c>
      <c r="Q3" s="17" t="s">
        <v>18</v>
      </c>
      <c r="R3" s="17" t="s">
        <v>19</v>
      </c>
      <c r="S3" s="17" t="s">
        <v>20</v>
      </c>
      <c r="T3" s="17" t="s">
        <v>21</v>
      </c>
      <c r="U3" s="17" t="s">
        <v>22</v>
      </c>
      <c r="V3" s="17" t="s">
        <v>23</v>
      </c>
      <c r="W3" s="19" t="s">
        <v>24</v>
      </c>
      <c r="X3" s="17" t="s">
        <v>25</v>
      </c>
      <c r="Y3" s="15"/>
    </row>
    <row r="4">
      <c r="A4" s="20" t="s">
        <v>26</v>
      </c>
      <c r="B4" s="20" t="s">
        <v>27</v>
      </c>
      <c r="C4" s="20" t="s">
        <v>28</v>
      </c>
      <c r="D4" s="20" t="s">
        <v>29</v>
      </c>
      <c r="E4" s="20" t="s">
        <v>30</v>
      </c>
      <c r="F4" s="20" t="s">
        <v>31</v>
      </c>
      <c r="G4" s="20" t="s">
        <v>32</v>
      </c>
      <c r="H4" s="20" t="s">
        <v>33</v>
      </c>
      <c r="I4" s="20" t="s">
        <v>34</v>
      </c>
      <c r="J4" s="20" t="s">
        <v>35</v>
      </c>
      <c r="K4" s="20" t="s">
        <v>36</v>
      </c>
      <c r="L4" s="20" t="s">
        <v>37</v>
      </c>
      <c r="M4" s="20" t="s">
        <v>38</v>
      </c>
      <c r="N4" s="20" t="s">
        <v>39</v>
      </c>
      <c r="O4" s="20" t="s">
        <v>40</v>
      </c>
      <c r="P4" s="20" t="s">
        <v>41</v>
      </c>
      <c r="Q4" s="20" t="s">
        <v>42</v>
      </c>
      <c r="R4" s="20" t="s">
        <v>43</v>
      </c>
      <c r="S4" s="20" t="s">
        <v>44</v>
      </c>
      <c r="T4" s="20" t="s">
        <v>45</v>
      </c>
      <c r="U4" s="20" t="s">
        <v>46</v>
      </c>
      <c r="V4" s="20" t="s">
        <v>47</v>
      </c>
      <c r="W4" s="20" t="s">
        <v>48</v>
      </c>
      <c r="X4" s="20" t="s">
        <v>49</v>
      </c>
      <c r="Y4" s="21"/>
    </row>
    <row r="5">
      <c r="A5" s="22">
        <v>1.0</v>
      </c>
      <c r="B5" s="23">
        <v>1031.16</v>
      </c>
      <c r="C5" s="23">
        <v>456.24</v>
      </c>
      <c r="D5" s="24">
        <f t="shared" ref="D5:D22" si="1">SUM(B5:C5)</f>
        <v>1487.4</v>
      </c>
      <c r="E5" s="24">
        <f t="shared" ref="E5:E22" si="2">ROUND(D5*9.76%,2)</f>
        <v>145.17</v>
      </c>
      <c r="F5" s="24">
        <f t="shared" ref="F5:F22" si="3">ROUND(D5*6.5%,2)</f>
        <v>96.68</v>
      </c>
      <c r="G5" s="24">
        <f t="shared" ref="G5:G22" si="4">ROUND(D5*2.45%,2)</f>
        <v>36.44</v>
      </c>
      <c r="H5" s="24">
        <f t="shared" ref="H5:H22" si="5">SUM(E5:G5)</f>
        <v>278.29</v>
      </c>
      <c r="I5" s="23">
        <v>108.5</v>
      </c>
      <c r="J5" s="24">
        <f t="shared" ref="J5:J22" si="6">ROUND(D5-H5-I5,0)</f>
        <v>1101</v>
      </c>
      <c r="K5" s="23">
        <v>47.71</v>
      </c>
      <c r="L5" s="24">
        <f t="shared" ref="L5:L30" si="7">ROUND(IF(J5*19%-K5&lt;0,0,J5*19%-K5),2)</f>
        <v>161.48</v>
      </c>
      <c r="M5" s="24">
        <f t="shared" ref="M5:M22" si="8">D5-H5</f>
        <v>1209.11</v>
      </c>
      <c r="N5" s="24">
        <f t="shared" ref="N5:N22" si="9">IF(ROUND(M5*7.75%,2)&gt;L5,L5,ROUND(M5*7.75%,2))</f>
        <v>93.71</v>
      </c>
      <c r="O5" s="24">
        <f>ROUND(M5*1.25%,2)</f>
        <v>15.11</v>
      </c>
      <c r="P5" s="24">
        <f t="shared" ref="P5:P14" si="10">IF(ROUND(L5-N5,0)&lt;0,0,ROUND(L5-N5,0))</f>
        <v>68</v>
      </c>
      <c r="Q5" s="24"/>
      <c r="R5" s="24"/>
      <c r="S5" s="24"/>
      <c r="T5" s="24"/>
      <c r="U5" s="24">
        <f t="shared" ref="U5:U22" si="11">SUM(D5-H5-N5-O5-P5-Q5-R5+S5+T5)</f>
        <v>1032.29</v>
      </c>
      <c r="V5" s="25" t="s">
        <v>50</v>
      </c>
      <c r="W5" s="25" t="s">
        <v>51</v>
      </c>
      <c r="X5" s="24">
        <f t="shared" ref="X5:X30" si="12">ROUND(D5*0.96%,2)</f>
        <v>14.28</v>
      </c>
      <c r="Y5" s="21"/>
    </row>
    <row r="6" hidden="1">
      <c r="A6" s="26"/>
      <c r="B6" s="23">
        <v>0.0</v>
      </c>
      <c r="C6" s="24"/>
      <c r="D6" s="24">
        <f t="shared" si="1"/>
        <v>0</v>
      </c>
      <c r="E6" s="24">
        <f t="shared" si="2"/>
        <v>0</v>
      </c>
      <c r="F6" s="24">
        <f t="shared" si="3"/>
        <v>0</v>
      </c>
      <c r="G6" s="24">
        <f t="shared" si="4"/>
        <v>0</v>
      </c>
      <c r="H6" s="24">
        <f t="shared" si="5"/>
        <v>0</v>
      </c>
      <c r="I6" s="24"/>
      <c r="J6" s="24">
        <f t="shared" si="6"/>
        <v>0</v>
      </c>
      <c r="K6" s="24"/>
      <c r="L6" s="24">
        <f t="shared" si="7"/>
        <v>0</v>
      </c>
      <c r="M6" s="24">
        <f t="shared" si="8"/>
        <v>0</v>
      </c>
      <c r="N6" s="24">
        <f t="shared" si="9"/>
        <v>0</v>
      </c>
      <c r="O6" s="24">
        <f>ROUND(M6*1%,2)</f>
        <v>0</v>
      </c>
      <c r="P6" s="24">
        <f t="shared" si="10"/>
        <v>0</v>
      </c>
      <c r="Q6" s="24"/>
      <c r="R6" s="24"/>
      <c r="S6" s="24"/>
      <c r="T6" s="24"/>
      <c r="U6" s="24">
        <f t="shared" si="11"/>
        <v>0</v>
      </c>
      <c r="V6" s="27"/>
      <c r="W6" s="28"/>
      <c r="X6" s="24">
        <f t="shared" si="12"/>
        <v>0</v>
      </c>
      <c r="Y6" s="15"/>
    </row>
    <row r="7">
      <c r="A7" s="29">
        <v>2.0</v>
      </c>
      <c r="B7" s="30">
        <v>0.0</v>
      </c>
      <c r="C7" s="31"/>
      <c r="D7" s="31">
        <f t="shared" si="1"/>
        <v>0</v>
      </c>
      <c r="E7" s="31">
        <f t="shared" si="2"/>
        <v>0</v>
      </c>
      <c r="F7" s="31">
        <f t="shared" si="3"/>
        <v>0</v>
      </c>
      <c r="G7" s="31">
        <f t="shared" si="4"/>
        <v>0</v>
      </c>
      <c r="H7" s="31">
        <f t="shared" si="5"/>
        <v>0</v>
      </c>
      <c r="I7" s="30">
        <v>0.0</v>
      </c>
      <c r="J7" s="31">
        <f t="shared" si="6"/>
        <v>0</v>
      </c>
      <c r="K7" s="30">
        <v>0.0</v>
      </c>
      <c r="L7" s="31">
        <f t="shared" si="7"/>
        <v>0</v>
      </c>
      <c r="M7" s="31">
        <f t="shared" si="8"/>
        <v>0</v>
      </c>
      <c r="N7" s="31">
        <f t="shared" si="9"/>
        <v>0</v>
      </c>
      <c r="O7" s="31">
        <f t="shared" ref="O7:O37" si="13">ROUND(M7*1.25%,2)</f>
        <v>0</v>
      </c>
      <c r="P7" s="31">
        <f t="shared" si="10"/>
        <v>0</v>
      </c>
      <c r="Q7" s="31"/>
      <c r="R7" s="31"/>
      <c r="S7" s="31"/>
      <c r="T7" s="31"/>
      <c r="U7" s="31">
        <f t="shared" si="11"/>
        <v>0</v>
      </c>
      <c r="V7" s="32" t="s">
        <v>52</v>
      </c>
      <c r="W7" s="33"/>
      <c r="X7" s="31">
        <f t="shared" si="12"/>
        <v>0</v>
      </c>
      <c r="Y7" s="21"/>
    </row>
    <row r="8">
      <c r="A8" s="22">
        <v>3.0</v>
      </c>
      <c r="B8" s="23">
        <v>1031.16</v>
      </c>
      <c r="C8" s="23">
        <v>475.26</v>
      </c>
      <c r="D8" s="24">
        <f t="shared" si="1"/>
        <v>1506.42</v>
      </c>
      <c r="E8" s="24">
        <f t="shared" si="2"/>
        <v>147.03</v>
      </c>
      <c r="F8" s="24">
        <f t="shared" si="3"/>
        <v>97.92</v>
      </c>
      <c r="G8" s="24">
        <f t="shared" si="4"/>
        <v>36.91</v>
      </c>
      <c r="H8" s="24">
        <f t="shared" si="5"/>
        <v>281.86</v>
      </c>
      <c r="I8" s="23">
        <v>108.5</v>
      </c>
      <c r="J8" s="24">
        <f t="shared" si="6"/>
        <v>1116</v>
      </c>
      <c r="K8" s="23">
        <v>47.71</v>
      </c>
      <c r="L8" s="24">
        <f t="shared" si="7"/>
        <v>164.33</v>
      </c>
      <c r="M8" s="24">
        <f t="shared" si="8"/>
        <v>1224.56</v>
      </c>
      <c r="N8" s="24">
        <f t="shared" si="9"/>
        <v>94.9</v>
      </c>
      <c r="O8" s="24">
        <f t="shared" si="13"/>
        <v>15.31</v>
      </c>
      <c r="P8" s="24">
        <f t="shared" si="10"/>
        <v>69</v>
      </c>
      <c r="Q8" s="24"/>
      <c r="R8" s="24"/>
      <c r="S8" s="24"/>
      <c r="T8" s="24"/>
      <c r="U8" s="24">
        <f t="shared" si="11"/>
        <v>1045.35</v>
      </c>
      <c r="V8" s="25" t="s">
        <v>53</v>
      </c>
      <c r="W8" s="25" t="s">
        <v>51</v>
      </c>
      <c r="X8" s="24">
        <f t="shared" si="12"/>
        <v>14.46</v>
      </c>
      <c r="Y8" s="21"/>
    </row>
    <row r="9">
      <c r="A9" s="29">
        <v>4.0</v>
      </c>
      <c r="B9" s="30">
        <v>1045.45</v>
      </c>
      <c r="C9" s="30">
        <v>533.28</v>
      </c>
      <c r="D9" s="31">
        <f t="shared" si="1"/>
        <v>1578.73</v>
      </c>
      <c r="E9" s="31">
        <f t="shared" si="2"/>
        <v>154.08</v>
      </c>
      <c r="F9" s="31">
        <f t="shared" si="3"/>
        <v>102.62</v>
      </c>
      <c r="G9" s="31">
        <f t="shared" si="4"/>
        <v>38.68</v>
      </c>
      <c r="H9" s="31">
        <f t="shared" si="5"/>
        <v>295.38</v>
      </c>
      <c r="I9" s="30">
        <v>108.5</v>
      </c>
      <c r="J9" s="31">
        <f t="shared" si="6"/>
        <v>1175</v>
      </c>
      <c r="K9" s="30">
        <v>47.71</v>
      </c>
      <c r="L9" s="31">
        <f t="shared" si="7"/>
        <v>175.54</v>
      </c>
      <c r="M9" s="31">
        <f t="shared" si="8"/>
        <v>1283.35</v>
      </c>
      <c r="N9" s="31">
        <f t="shared" si="9"/>
        <v>99.46</v>
      </c>
      <c r="O9" s="31">
        <f t="shared" si="13"/>
        <v>16.04</v>
      </c>
      <c r="P9" s="31">
        <f t="shared" si="10"/>
        <v>76</v>
      </c>
      <c r="Q9" s="30">
        <v>35.0</v>
      </c>
      <c r="R9" s="31"/>
      <c r="S9" s="31"/>
      <c r="T9" s="31"/>
      <c r="U9" s="31">
        <f t="shared" si="11"/>
        <v>1056.85</v>
      </c>
      <c r="V9" s="32" t="s">
        <v>54</v>
      </c>
      <c r="W9" s="33"/>
      <c r="X9" s="31">
        <f t="shared" si="12"/>
        <v>15.16</v>
      </c>
      <c r="Y9" s="21"/>
    </row>
    <row r="10">
      <c r="A10" s="22">
        <v>5.0</v>
      </c>
      <c r="B10" s="23">
        <v>1031.16</v>
      </c>
      <c r="C10" s="23">
        <v>456.06</v>
      </c>
      <c r="D10" s="24">
        <f t="shared" si="1"/>
        <v>1487.22</v>
      </c>
      <c r="E10" s="24">
        <f t="shared" si="2"/>
        <v>145.15</v>
      </c>
      <c r="F10" s="24">
        <f t="shared" si="3"/>
        <v>96.67</v>
      </c>
      <c r="G10" s="24">
        <f t="shared" si="4"/>
        <v>36.44</v>
      </c>
      <c r="H10" s="24">
        <f t="shared" si="5"/>
        <v>278.26</v>
      </c>
      <c r="I10" s="23">
        <v>108.5</v>
      </c>
      <c r="J10" s="24">
        <f t="shared" si="6"/>
        <v>1100</v>
      </c>
      <c r="K10" s="23">
        <v>47.71</v>
      </c>
      <c r="L10" s="24">
        <f t="shared" si="7"/>
        <v>161.29</v>
      </c>
      <c r="M10" s="24">
        <f t="shared" si="8"/>
        <v>1208.96</v>
      </c>
      <c r="N10" s="24">
        <f t="shared" si="9"/>
        <v>93.69</v>
      </c>
      <c r="O10" s="24">
        <f t="shared" si="13"/>
        <v>15.11</v>
      </c>
      <c r="P10" s="24">
        <f t="shared" si="10"/>
        <v>68</v>
      </c>
      <c r="Q10" s="23">
        <v>35.0</v>
      </c>
      <c r="R10" s="24"/>
      <c r="S10" s="24"/>
      <c r="T10" s="24"/>
      <c r="U10" s="24">
        <f t="shared" si="11"/>
        <v>997.16</v>
      </c>
      <c r="V10" s="25" t="s">
        <v>55</v>
      </c>
      <c r="W10" s="28"/>
      <c r="X10" s="24">
        <f t="shared" si="12"/>
        <v>14.28</v>
      </c>
      <c r="Y10" s="21"/>
    </row>
    <row r="11" hidden="1">
      <c r="A11" s="29">
        <v>7.0</v>
      </c>
      <c r="B11" s="30">
        <v>0.0</v>
      </c>
      <c r="C11" s="31"/>
      <c r="D11" s="31">
        <f t="shared" si="1"/>
        <v>0</v>
      </c>
      <c r="E11" s="31">
        <f t="shared" si="2"/>
        <v>0</v>
      </c>
      <c r="F11" s="31">
        <f t="shared" si="3"/>
        <v>0</v>
      </c>
      <c r="G11" s="31">
        <f t="shared" si="4"/>
        <v>0</v>
      </c>
      <c r="H11" s="31">
        <f t="shared" si="5"/>
        <v>0</v>
      </c>
      <c r="I11" s="31"/>
      <c r="J11" s="31">
        <f t="shared" si="6"/>
        <v>0</v>
      </c>
      <c r="K11" s="31"/>
      <c r="L11" s="31">
        <f t="shared" si="7"/>
        <v>0</v>
      </c>
      <c r="M11" s="31">
        <f t="shared" si="8"/>
        <v>0</v>
      </c>
      <c r="N11" s="31">
        <f t="shared" si="9"/>
        <v>0</v>
      </c>
      <c r="O11" s="31">
        <f t="shared" si="13"/>
        <v>0</v>
      </c>
      <c r="P11" s="31">
        <f t="shared" si="10"/>
        <v>0</v>
      </c>
      <c r="Q11" s="31"/>
      <c r="R11" s="31"/>
      <c r="S11" s="31"/>
      <c r="T11" s="31"/>
      <c r="U11" s="31">
        <f t="shared" si="11"/>
        <v>0</v>
      </c>
      <c r="V11" s="34"/>
      <c r="W11" s="33"/>
      <c r="X11" s="31">
        <f t="shared" si="12"/>
        <v>0</v>
      </c>
      <c r="Y11" s="15"/>
    </row>
    <row r="12">
      <c r="A12" s="29">
        <v>6.0</v>
      </c>
      <c r="B12" s="30">
        <v>949.0</v>
      </c>
      <c r="C12" s="30">
        <v>381.54</v>
      </c>
      <c r="D12" s="31">
        <f t="shared" si="1"/>
        <v>1330.54</v>
      </c>
      <c r="E12" s="31">
        <f t="shared" si="2"/>
        <v>129.86</v>
      </c>
      <c r="F12" s="31">
        <f t="shared" si="3"/>
        <v>86.49</v>
      </c>
      <c r="G12" s="31">
        <f t="shared" si="4"/>
        <v>32.6</v>
      </c>
      <c r="H12" s="31">
        <f t="shared" si="5"/>
        <v>248.95</v>
      </c>
      <c r="I12" s="30">
        <v>108.5</v>
      </c>
      <c r="J12" s="31">
        <f t="shared" si="6"/>
        <v>973</v>
      </c>
      <c r="K12" s="30">
        <v>47.71</v>
      </c>
      <c r="L12" s="31">
        <f t="shared" si="7"/>
        <v>137.16</v>
      </c>
      <c r="M12" s="31">
        <f t="shared" si="8"/>
        <v>1081.59</v>
      </c>
      <c r="N12" s="31">
        <f t="shared" si="9"/>
        <v>83.82</v>
      </c>
      <c r="O12" s="31">
        <f t="shared" si="13"/>
        <v>13.52</v>
      </c>
      <c r="P12" s="31">
        <f t="shared" si="10"/>
        <v>53</v>
      </c>
      <c r="Q12" s="30">
        <v>35.0</v>
      </c>
      <c r="R12" s="31"/>
      <c r="S12" s="31"/>
      <c r="T12" s="31"/>
      <c r="U12" s="31">
        <f t="shared" si="11"/>
        <v>896.25</v>
      </c>
      <c r="V12" s="32" t="s">
        <v>56</v>
      </c>
      <c r="W12" s="32" t="s">
        <v>51</v>
      </c>
      <c r="X12" s="31">
        <f t="shared" si="12"/>
        <v>12.77</v>
      </c>
      <c r="Y12" s="21"/>
    </row>
    <row r="13">
      <c r="A13" s="22">
        <v>7.0</v>
      </c>
      <c r="B13" s="23">
        <v>1138.65</v>
      </c>
      <c r="C13" s="23">
        <v>463.08</v>
      </c>
      <c r="D13" s="24">
        <f t="shared" si="1"/>
        <v>1601.73</v>
      </c>
      <c r="E13" s="24">
        <f t="shared" si="2"/>
        <v>156.33</v>
      </c>
      <c r="F13" s="24">
        <f t="shared" si="3"/>
        <v>104.11</v>
      </c>
      <c r="G13" s="24">
        <f t="shared" si="4"/>
        <v>39.24</v>
      </c>
      <c r="H13" s="24">
        <f t="shared" si="5"/>
        <v>299.68</v>
      </c>
      <c r="I13" s="23">
        <v>108.5</v>
      </c>
      <c r="J13" s="24">
        <f t="shared" si="6"/>
        <v>1194</v>
      </c>
      <c r="K13" s="23">
        <v>47.71</v>
      </c>
      <c r="L13" s="24">
        <f t="shared" si="7"/>
        <v>179.15</v>
      </c>
      <c r="M13" s="24">
        <f t="shared" si="8"/>
        <v>1302.05</v>
      </c>
      <c r="N13" s="24">
        <f t="shared" si="9"/>
        <v>100.91</v>
      </c>
      <c r="O13" s="24">
        <f t="shared" si="13"/>
        <v>16.28</v>
      </c>
      <c r="P13" s="24">
        <f t="shared" si="10"/>
        <v>78</v>
      </c>
      <c r="Q13" s="23">
        <v>35.0</v>
      </c>
      <c r="R13" s="24"/>
      <c r="S13" s="24"/>
      <c r="T13" s="24"/>
      <c r="U13" s="24">
        <f t="shared" si="11"/>
        <v>1071.86</v>
      </c>
      <c r="V13" s="25" t="s">
        <v>57</v>
      </c>
      <c r="W13" s="25" t="s">
        <v>51</v>
      </c>
      <c r="X13" s="24">
        <f t="shared" si="12"/>
        <v>15.38</v>
      </c>
      <c r="Y13" s="21"/>
    </row>
    <row r="14">
      <c r="A14" s="29">
        <v>8.0</v>
      </c>
      <c r="B14" s="30">
        <v>1180.7</v>
      </c>
      <c r="C14" s="30">
        <v>584.88</v>
      </c>
      <c r="D14" s="31">
        <f t="shared" si="1"/>
        <v>1765.58</v>
      </c>
      <c r="E14" s="31">
        <f t="shared" si="2"/>
        <v>172.32</v>
      </c>
      <c r="F14" s="31">
        <f t="shared" si="3"/>
        <v>114.76</v>
      </c>
      <c r="G14" s="31">
        <f t="shared" si="4"/>
        <v>43.26</v>
      </c>
      <c r="H14" s="31">
        <f t="shared" si="5"/>
        <v>330.34</v>
      </c>
      <c r="I14" s="30">
        <v>108.5</v>
      </c>
      <c r="J14" s="31">
        <f t="shared" si="6"/>
        <v>1327</v>
      </c>
      <c r="K14" s="30">
        <v>47.71</v>
      </c>
      <c r="L14" s="31">
        <f t="shared" si="7"/>
        <v>204.42</v>
      </c>
      <c r="M14" s="31">
        <f t="shared" si="8"/>
        <v>1435.24</v>
      </c>
      <c r="N14" s="31">
        <f t="shared" si="9"/>
        <v>111.23</v>
      </c>
      <c r="O14" s="31">
        <f t="shared" si="13"/>
        <v>17.94</v>
      </c>
      <c r="P14" s="31">
        <f t="shared" si="10"/>
        <v>93</v>
      </c>
      <c r="Q14" s="30">
        <v>35.0</v>
      </c>
      <c r="R14" s="31"/>
      <c r="S14" s="31"/>
      <c r="T14" s="31"/>
      <c r="U14" s="31">
        <f t="shared" si="11"/>
        <v>1178.07</v>
      </c>
      <c r="V14" s="32" t="s">
        <v>58</v>
      </c>
      <c r="W14" s="33"/>
      <c r="X14" s="31">
        <f t="shared" si="12"/>
        <v>16.95</v>
      </c>
      <c r="Y14" s="21"/>
    </row>
    <row r="15" hidden="1">
      <c r="A15" s="22">
        <v>11.0</v>
      </c>
      <c r="B15" s="23">
        <v>0.0</v>
      </c>
      <c r="C15" s="24"/>
      <c r="D15" s="24">
        <f t="shared" si="1"/>
        <v>0</v>
      </c>
      <c r="E15" s="24">
        <f t="shared" si="2"/>
        <v>0</v>
      </c>
      <c r="F15" s="24">
        <f t="shared" si="3"/>
        <v>0</v>
      </c>
      <c r="G15" s="24">
        <f t="shared" si="4"/>
        <v>0</v>
      </c>
      <c r="H15" s="24">
        <f t="shared" si="5"/>
        <v>0</v>
      </c>
      <c r="I15" s="24"/>
      <c r="J15" s="24">
        <f t="shared" si="6"/>
        <v>0</v>
      </c>
      <c r="K15" s="24"/>
      <c r="L15" s="24">
        <f t="shared" si="7"/>
        <v>0</v>
      </c>
      <c r="M15" s="24">
        <f t="shared" si="8"/>
        <v>0</v>
      </c>
      <c r="N15" s="24">
        <f t="shared" si="9"/>
        <v>0</v>
      </c>
      <c r="O15" s="31">
        <f t="shared" si="13"/>
        <v>0</v>
      </c>
      <c r="P15" s="24">
        <f>SUM(N15:O15)</f>
        <v>0</v>
      </c>
      <c r="Q15" s="24"/>
      <c r="R15" s="24"/>
      <c r="S15" s="24"/>
      <c r="T15" s="24"/>
      <c r="U15" s="24">
        <f t="shared" si="11"/>
        <v>0</v>
      </c>
      <c r="V15" s="27"/>
      <c r="W15" s="27"/>
      <c r="X15" s="31">
        <f t="shared" si="12"/>
        <v>0</v>
      </c>
      <c r="Y15" s="15"/>
    </row>
    <row r="16">
      <c r="A16" s="22">
        <v>9.0</v>
      </c>
      <c r="B16" s="23">
        <v>1065.75</v>
      </c>
      <c r="C16" s="23">
        <v>515.76</v>
      </c>
      <c r="D16" s="24">
        <f t="shared" si="1"/>
        <v>1581.51</v>
      </c>
      <c r="E16" s="24">
        <f t="shared" si="2"/>
        <v>154.36</v>
      </c>
      <c r="F16" s="24">
        <f t="shared" si="3"/>
        <v>102.8</v>
      </c>
      <c r="G16" s="24">
        <f t="shared" si="4"/>
        <v>38.75</v>
      </c>
      <c r="H16" s="24">
        <f t="shared" si="5"/>
        <v>295.91</v>
      </c>
      <c r="I16" s="23">
        <v>108.5</v>
      </c>
      <c r="J16" s="24">
        <f t="shared" si="6"/>
        <v>1177</v>
      </c>
      <c r="K16" s="23">
        <v>47.71</v>
      </c>
      <c r="L16" s="24">
        <f t="shared" si="7"/>
        <v>175.92</v>
      </c>
      <c r="M16" s="24">
        <f t="shared" si="8"/>
        <v>1285.6</v>
      </c>
      <c r="N16" s="24">
        <f t="shared" si="9"/>
        <v>99.63</v>
      </c>
      <c r="O16" s="24">
        <f t="shared" si="13"/>
        <v>16.07</v>
      </c>
      <c r="P16" s="24">
        <f t="shared" ref="P16:P30" si="14">IF(ROUND(L16-N16,0)&lt;0,0,ROUND(L16-N16,0))</f>
        <v>76</v>
      </c>
      <c r="Q16" s="23">
        <v>35.0</v>
      </c>
      <c r="R16" s="24"/>
      <c r="S16" s="24"/>
      <c r="T16" s="24"/>
      <c r="U16" s="24">
        <f t="shared" si="11"/>
        <v>1058.9</v>
      </c>
      <c r="V16" s="25" t="s">
        <v>59</v>
      </c>
      <c r="W16" s="28"/>
      <c r="X16" s="24">
        <f t="shared" si="12"/>
        <v>15.18</v>
      </c>
      <c r="Y16" s="21"/>
    </row>
    <row r="17">
      <c r="A17" s="29">
        <v>10.0</v>
      </c>
      <c r="B17" s="30">
        <v>686.0</v>
      </c>
      <c r="C17" s="30">
        <v>303.3</v>
      </c>
      <c r="D17" s="31">
        <f t="shared" si="1"/>
        <v>989.3</v>
      </c>
      <c r="E17" s="31">
        <f t="shared" si="2"/>
        <v>96.56</v>
      </c>
      <c r="F17" s="31">
        <f t="shared" si="3"/>
        <v>64.3</v>
      </c>
      <c r="G17" s="31">
        <f t="shared" si="4"/>
        <v>24.24</v>
      </c>
      <c r="H17" s="31">
        <f t="shared" si="5"/>
        <v>185.1</v>
      </c>
      <c r="I17" s="30">
        <v>108.5</v>
      </c>
      <c r="J17" s="31">
        <f t="shared" si="6"/>
        <v>696</v>
      </c>
      <c r="K17" s="30">
        <v>47.71</v>
      </c>
      <c r="L17" s="31">
        <f t="shared" si="7"/>
        <v>84.53</v>
      </c>
      <c r="M17" s="31">
        <f t="shared" si="8"/>
        <v>804.2</v>
      </c>
      <c r="N17" s="31">
        <f t="shared" si="9"/>
        <v>62.33</v>
      </c>
      <c r="O17" s="31">
        <f t="shared" si="13"/>
        <v>10.05</v>
      </c>
      <c r="P17" s="31">
        <f t="shared" si="14"/>
        <v>22</v>
      </c>
      <c r="Q17" s="30">
        <v>35.0</v>
      </c>
      <c r="R17" s="31"/>
      <c r="S17" s="31"/>
      <c r="T17" s="31"/>
      <c r="U17" s="31">
        <f t="shared" si="11"/>
        <v>674.82</v>
      </c>
      <c r="V17" s="32" t="s">
        <v>60</v>
      </c>
      <c r="W17" s="33"/>
      <c r="X17" s="31">
        <f t="shared" si="12"/>
        <v>9.5</v>
      </c>
      <c r="Y17" s="21"/>
    </row>
    <row r="18">
      <c r="A18" s="22">
        <v>11.0</v>
      </c>
      <c r="B18" s="23">
        <v>955.45</v>
      </c>
      <c r="C18" s="23">
        <v>372.18</v>
      </c>
      <c r="D18" s="24">
        <f t="shared" si="1"/>
        <v>1327.63</v>
      </c>
      <c r="E18" s="24">
        <f t="shared" si="2"/>
        <v>129.58</v>
      </c>
      <c r="F18" s="24">
        <f t="shared" si="3"/>
        <v>86.3</v>
      </c>
      <c r="G18" s="24">
        <f t="shared" si="4"/>
        <v>32.53</v>
      </c>
      <c r="H18" s="24">
        <f t="shared" si="5"/>
        <v>248.41</v>
      </c>
      <c r="I18" s="23">
        <v>108.5</v>
      </c>
      <c r="J18" s="24">
        <f t="shared" si="6"/>
        <v>971</v>
      </c>
      <c r="K18" s="24"/>
      <c r="L18" s="24">
        <f t="shared" si="7"/>
        <v>184.49</v>
      </c>
      <c r="M18" s="24">
        <f t="shared" si="8"/>
        <v>1079.22</v>
      </c>
      <c r="N18" s="24">
        <f t="shared" si="9"/>
        <v>83.64</v>
      </c>
      <c r="O18" s="24">
        <f t="shared" si="13"/>
        <v>13.49</v>
      </c>
      <c r="P18" s="24">
        <f t="shared" si="14"/>
        <v>101</v>
      </c>
      <c r="Q18" s="24"/>
      <c r="R18" s="24"/>
      <c r="S18" s="24"/>
      <c r="T18" s="24"/>
      <c r="U18" s="24">
        <f t="shared" si="11"/>
        <v>881.09</v>
      </c>
      <c r="V18" s="25" t="s">
        <v>61</v>
      </c>
      <c r="W18" s="28"/>
      <c r="X18" s="24">
        <f t="shared" si="12"/>
        <v>12.75</v>
      </c>
      <c r="Y18" s="21"/>
    </row>
    <row r="19">
      <c r="A19" s="29">
        <v>12.0</v>
      </c>
      <c r="B19" s="30">
        <v>1229.67</v>
      </c>
      <c r="C19" s="30">
        <v>514.68</v>
      </c>
      <c r="D19" s="31">
        <f t="shared" si="1"/>
        <v>1744.35</v>
      </c>
      <c r="E19" s="31">
        <f t="shared" si="2"/>
        <v>170.25</v>
      </c>
      <c r="F19" s="31">
        <f t="shared" si="3"/>
        <v>113.38</v>
      </c>
      <c r="G19" s="31">
        <f t="shared" si="4"/>
        <v>42.74</v>
      </c>
      <c r="H19" s="31">
        <f t="shared" si="5"/>
        <v>326.37</v>
      </c>
      <c r="I19" s="30">
        <v>108.5</v>
      </c>
      <c r="J19" s="31">
        <f t="shared" si="6"/>
        <v>1309</v>
      </c>
      <c r="K19" s="30">
        <v>47.71</v>
      </c>
      <c r="L19" s="31">
        <f t="shared" si="7"/>
        <v>201</v>
      </c>
      <c r="M19" s="31">
        <f t="shared" si="8"/>
        <v>1417.98</v>
      </c>
      <c r="N19" s="31">
        <f t="shared" si="9"/>
        <v>109.89</v>
      </c>
      <c r="O19" s="31">
        <f t="shared" si="13"/>
        <v>17.72</v>
      </c>
      <c r="P19" s="31">
        <f t="shared" si="14"/>
        <v>91</v>
      </c>
      <c r="Q19" s="31"/>
      <c r="R19" s="31"/>
      <c r="S19" s="31"/>
      <c r="T19" s="31"/>
      <c r="U19" s="31">
        <f t="shared" si="11"/>
        <v>1199.37</v>
      </c>
      <c r="V19" s="32" t="s">
        <v>62</v>
      </c>
      <c r="W19" s="32" t="s">
        <v>51</v>
      </c>
      <c r="X19" s="31">
        <f t="shared" si="12"/>
        <v>16.75</v>
      </c>
      <c r="Y19" s="21"/>
    </row>
    <row r="20">
      <c r="A20" s="22">
        <v>13.0</v>
      </c>
      <c r="B20" s="23">
        <v>254.0</v>
      </c>
      <c r="C20" s="23">
        <v>849.3</v>
      </c>
      <c r="D20" s="24">
        <f t="shared" si="1"/>
        <v>1103.3</v>
      </c>
      <c r="E20" s="24">
        <f t="shared" si="2"/>
        <v>107.68</v>
      </c>
      <c r="F20" s="24">
        <f t="shared" si="3"/>
        <v>71.71</v>
      </c>
      <c r="G20" s="24">
        <f t="shared" si="4"/>
        <v>27.03</v>
      </c>
      <c r="H20" s="24">
        <f t="shared" si="5"/>
        <v>206.42</v>
      </c>
      <c r="I20" s="23">
        <v>108.5</v>
      </c>
      <c r="J20" s="24">
        <f t="shared" si="6"/>
        <v>788</v>
      </c>
      <c r="K20" s="23">
        <v>47.71</v>
      </c>
      <c r="L20" s="24">
        <f t="shared" si="7"/>
        <v>102.01</v>
      </c>
      <c r="M20" s="24">
        <f t="shared" si="8"/>
        <v>896.88</v>
      </c>
      <c r="N20" s="24">
        <f t="shared" si="9"/>
        <v>69.51</v>
      </c>
      <c r="O20" s="24">
        <f t="shared" si="13"/>
        <v>11.21</v>
      </c>
      <c r="P20" s="24">
        <f t="shared" si="14"/>
        <v>33</v>
      </c>
      <c r="Q20" s="23">
        <v>35.0</v>
      </c>
      <c r="R20" s="24"/>
      <c r="S20" s="24"/>
      <c r="T20" s="24"/>
      <c r="U20" s="24">
        <f t="shared" si="11"/>
        <v>748.16</v>
      </c>
      <c r="V20" s="25" t="s">
        <v>63</v>
      </c>
      <c r="W20" s="28"/>
      <c r="X20" s="24">
        <f t="shared" si="12"/>
        <v>10.59</v>
      </c>
      <c r="Y20" s="21"/>
    </row>
    <row r="21">
      <c r="A21" s="29">
        <v>14.0</v>
      </c>
      <c r="B21" s="30">
        <v>0.0</v>
      </c>
      <c r="C21" s="31"/>
      <c r="D21" s="31">
        <f t="shared" si="1"/>
        <v>0</v>
      </c>
      <c r="E21" s="31">
        <f t="shared" si="2"/>
        <v>0</v>
      </c>
      <c r="F21" s="31">
        <f t="shared" si="3"/>
        <v>0</v>
      </c>
      <c r="G21" s="31">
        <f t="shared" si="4"/>
        <v>0</v>
      </c>
      <c r="H21" s="31">
        <f t="shared" si="5"/>
        <v>0</v>
      </c>
      <c r="I21" s="30">
        <v>0.0</v>
      </c>
      <c r="J21" s="31">
        <f t="shared" si="6"/>
        <v>0</v>
      </c>
      <c r="K21" s="30">
        <v>0.0</v>
      </c>
      <c r="L21" s="31">
        <f t="shared" si="7"/>
        <v>0</v>
      </c>
      <c r="M21" s="31">
        <f t="shared" si="8"/>
        <v>0</v>
      </c>
      <c r="N21" s="31">
        <f t="shared" si="9"/>
        <v>0</v>
      </c>
      <c r="O21" s="31">
        <f t="shared" si="13"/>
        <v>0</v>
      </c>
      <c r="P21" s="31">
        <f t="shared" si="14"/>
        <v>0</v>
      </c>
      <c r="Q21" s="31"/>
      <c r="R21" s="31"/>
      <c r="S21" s="31"/>
      <c r="T21" s="31"/>
      <c r="U21" s="31">
        <f t="shared" si="11"/>
        <v>0</v>
      </c>
      <c r="V21" s="32" t="s">
        <v>64</v>
      </c>
      <c r="W21" s="32" t="s">
        <v>65</v>
      </c>
      <c r="X21" s="31">
        <f t="shared" si="12"/>
        <v>0</v>
      </c>
      <c r="Y21" s="21"/>
    </row>
    <row r="22" hidden="1">
      <c r="A22" s="22">
        <v>16.0</v>
      </c>
      <c r="B22" s="23">
        <v>0.0</v>
      </c>
      <c r="C22" s="24"/>
      <c r="D22" s="24">
        <f t="shared" si="1"/>
        <v>0</v>
      </c>
      <c r="E22" s="24">
        <f t="shared" si="2"/>
        <v>0</v>
      </c>
      <c r="F22" s="24">
        <f t="shared" si="3"/>
        <v>0</v>
      </c>
      <c r="G22" s="24">
        <f t="shared" si="4"/>
        <v>0</v>
      </c>
      <c r="H22" s="24">
        <f t="shared" si="5"/>
        <v>0</v>
      </c>
      <c r="I22" s="24"/>
      <c r="J22" s="24">
        <f t="shared" si="6"/>
        <v>0</v>
      </c>
      <c r="K22" s="24"/>
      <c r="L22" s="24">
        <f t="shared" si="7"/>
        <v>0</v>
      </c>
      <c r="M22" s="24">
        <f t="shared" si="8"/>
        <v>0</v>
      </c>
      <c r="N22" s="24">
        <f t="shared" si="9"/>
        <v>0</v>
      </c>
      <c r="O22" s="31">
        <f t="shared" si="13"/>
        <v>0</v>
      </c>
      <c r="P22" s="24">
        <f t="shared" si="14"/>
        <v>0</v>
      </c>
      <c r="Q22" s="24"/>
      <c r="R22" s="24"/>
      <c r="S22" s="24"/>
      <c r="T22" s="24"/>
      <c r="U22" s="24">
        <f t="shared" si="11"/>
        <v>0</v>
      </c>
      <c r="V22" s="27"/>
      <c r="W22" s="28"/>
      <c r="X22" s="24">
        <f t="shared" si="12"/>
        <v>0</v>
      </c>
      <c r="Y22" s="15"/>
    </row>
    <row r="23" hidden="1">
      <c r="A23" s="2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>
        <f t="shared" si="7"/>
        <v>0</v>
      </c>
      <c r="M23" s="24"/>
      <c r="N23" s="24"/>
      <c r="O23" s="31">
        <f t="shared" si="13"/>
        <v>0</v>
      </c>
      <c r="P23" s="24">
        <f t="shared" si="14"/>
        <v>0</v>
      </c>
      <c r="Q23" s="24"/>
      <c r="R23" s="24"/>
      <c r="S23" s="24"/>
      <c r="T23" s="24"/>
      <c r="U23" s="24"/>
      <c r="V23" s="27"/>
      <c r="W23" s="28"/>
      <c r="X23" s="31">
        <f t="shared" si="12"/>
        <v>0</v>
      </c>
      <c r="Y23" s="15"/>
    </row>
    <row r="24">
      <c r="A24" s="22">
        <v>15.0</v>
      </c>
      <c r="B24" s="23">
        <v>1138.65</v>
      </c>
      <c r="C24" s="23">
        <v>462.78</v>
      </c>
      <c r="D24" s="24">
        <f t="shared" ref="D24:D30" si="15">SUM(B24:C24)</f>
        <v>1601.43</v>
      </c>
      <c r="E24" s="24">
        <f t="shared" ref="E24:E30" si="16">ROUND(D24*9.76%,2)</f>
        <v>156.3</v>
      </c>
      <c r="F24" s="24">
        <f t="shared" ref="F24:F30" si="17">ROUND(D24*6.5%,2)</f>
        <v>104.09</v>
      </c>
      <c r="G24" s="24">
        <f t="shared" ref="G24:G30" si="18">ROUND(D24*2.45%,2)</f>
        <v>39.24</v>
      </c>
      <c r="H24" s="24">
        <f t="shared" ref="H24:H30" si="19">SUM(E24:G24)</f>
        <v>299.63</v>
      </c>
      <c r="I24" s="23">
        <v>108.5</v>
      </c>
      <c r="J24" s="24">
        <f t="shared" ref="J24:J30" si="20">ROUND(D24-H24-I24,0)</f>
        <v>1193</v>
      </c>
      <c r="K24" s="23">
        <v>47.71</v>
      </c>
      <c r="L24" s="24">
        <f t="shared" si="7"/>
        <v>178.96</v>
      </c>
      <c r="M24" s="24">
        <f t="shared" ref="M24:M29" si="21">D24-H24</f>
        <v>1301.8</v>
      </c>
      <c r="N24" s="24">
        <f t="shared" ref="N24:N30" si="22">IF(ROUND(M24*7.75%,2)&gt;L24,L24,ROUND(M24*7.75%,2))</f>
        <v>100.89</v>
      </c>
      <c r="O24" s="24">
        <f t="shared" si="13"/>
        <v>16.27</v>
      </c>
      <c r="P24" s="24">
        <f t="shared" si="14"/>
        <v>78</v>
      </c>
      <c r="Q24" s="23">
        <v>35.0</v>
      </c>
      <c r="R24" s="24"/>
      <c r="S24" s="24"/>
      <c r="T24" s="24"/>
      <c r="U24" s="24">
        <f t="shared" ref="U24:U30" si="23">SUM(D24-H24-N24-O24-P24-Q24-R24+S24+T24)</f>
        <v>1071.64</v>
      </c>
      <c r="V24" s="25" t="s">
        <v>66</v>
      </c>
      <c r="W24" s="28"/>
      <c r="X24" s="24">
        <f t="shared" si="12"/>
        <v>15.37</v>
      </c>
      <c r="Y24" s="21"/>
    </row>
    <row r="25">
      <c r="A25" s="29">
        <v>16.0</v>
      </c>
      <c r="B25" s="31"/>
      <c r="C25" s="30">
        <v>807.6</v>
      </c>
      <c r="D25" s="31">
        <f t="shared" si="15"/>
        <v>807.6</v>
      </c>
      <c r="E25" s="31">
        <f t="shared" si="16"/>
        <v>78.82</v>
      </c>
      <c r="F25" s="31">
        <f t="shared" si="17"/>
        <v>52.49</v>
      </c>
      <c r="G25" s="31">
        <f t="shared" si="18"/>
        <v>19.79</v>
      </c>
      <c r="H25" s="31">
        <f t="shared" si="19"/>
        <v>151.1</v>
      </c>
      <c r="I25" s="30">
        <v>108.5</v>
      </c>
      <c r="J25" s="31">
        <f t="shared" si="20"/>
        <v>548</v>
      </c>
      <c r="K25" s="30">
        <v>47.71</v>
      </c>
      <c r="L25" s="31">
        <f t="shared" si="7"/>
        <v>56.41</v>
      </c>
      <c r="M25" s="31">
        <f t="shared" si="21"/>
        <v>656.5</v>
      </c>
      <c r="N25" s="31">
        <f t="shared" si="22"/>
        <v>50.88</v>
      </c>
      <c r="O25" s="31">
        <f t="shared" si="13"/>
        <v>8.21</v>
      </c>
      <c r="P25" s="31">
        <f t="shared" si="14"/>
        <v>6</v>
      </c>
      <c r="Q25" s="30">
        <v>35.0</v>
      </c>
      <c r="R25" s="31"/>
      <c r="S25" s="31"/>
      <c r="T25" s="31"/>
      <c r="U25" s="31">
        <f t="shared" si="23"/>
        <v>556.41</v>
      </c>
      <c r="V25" s="32" t="s">
        <v>67</v>
      </c>
      <c r="W25" s="32" t="s">
        <v>51</v>
      </c>
      <c r="X25" s="31">
        <f t="shared" si="12"/>
        <v>7.75</v>
      </c>
      <c r="Y25" s="21"/>
    </row>
    <row r="26">
      <c r="A26" s="22">
        <v>17.0</v>
      </c>
      <c r="B26" s="23">
        <v>2630.4</v>
      </c>
      <c r="C26" s="23">
        <v>874.86</v>
      </c>
      <c r="D26" s="24">
        <f t="shared" si="15"/>
        <v>3505.26</v>
      </c>
      <c r="E26" s="24">
        <f t="shared" si="16"/>
        <v>342.11</v>
      </c>
      <c r="F26" s="24">
        <f t="shared" si="17"/>
        <v>227.84</v>
      </c>
      <c r="G26" s="24">
        <f t="shared" si="18"/>
        <v>85.88</v>
      </c>
      <c r="H26" s="24">
        <f t="shared" si="19"/>
        <v>655.83</v>
      </c>
      <c r="I26" s="23">
        <v>108.5</v>
      </c>
      <c r="J26" s="24">
        <f t="shared" si="20"/>
        <v>2741</v>
      </c>
      <c r="K26" s="23">
        <v>47.71</v>
      </c>
      <c r="L26" s="24">
        <f t="shared" si="7"/>
        <v>473.08</v>
      </c>
      <c r="M26" s="24">
        <f t="shared" si="21"/>
        <v>2849.43</v>
      </c>
      <c r="N26" s="24">
        <f t="shared" si="22"/>
        <v>220.83</v>
      </c>
      <c r="O26" s="24">
        <f t="shared" si="13"/>
        <v>35.62</v>
      </c>
      <c r="P26" s="24">
        <f t="shared" si="14"/>
        <v>252</v>
      </c>
      <c r="Q26" s="24"/>
      <c r="R26" s="24"/>
      <c r="S26" s="24"/>
      <c r="T26" s="24"/>
      <c r="U26" s="24">
        <f t="shared" si="23"/>
        <v>2340.98</v>
      </c>
      <c r="V26" s="25" t="s">
        <v>68</v>
      </c>
      <c r="W26" s="28"/>
      <c r="X26" s="24">
        <f t="shared" si="12"/>
        <v>33.65</v>
      </c>
      <c r="Y26" s="21"/>
    </row>
    <row r="27">
      <c r="A27" s="29">
        <v>18.0</v>
      </c>
      <c r="B27" s="30">
        <v>1031.16</v>
      </c>
      <c r="C27" s="30">
        <v>459.96</v>
      </c>
      <c r="D27" s="31">
        <f t="shared" si="15"/>
        <v>1491.12</v>
      </c>
      <c r="E27" s="31">
        <f t="shared" si="16"/>
        <v>145.53</v>
      </c>
      <c r="F27" s="31">
        <f t="shared" si="17"/>
        <v>96.92</v>
      </c>
      <c r="G27" s="31">
        <f t="shared" si="18"/>
        <v>36.53</v>
      </c>
      <c r="H27" s="31">
        <f t="shared" si="19"/>
        <v>278.98</v>
      </c>
      <c r="I27" s="30">
        <v>108.5</v>
      </c>
      <c r="J27" s="31">
        <f t="shared" si="20"/>
        <v>1104</v>
      </c>
      <c r="K27" s="30">
        <v>47.71</v>
      </c>
      <c r="L27" s="31">
        <f t="shared" si="7"/>
        <v>162.05</v>
      </c>
      <c r="M27" s="31">
        <f t="shared" si="21"/>
        <v>1212.14</v>
      </c>
      <c r="N27" s="31">
        <f t="shared" si="22"/>
        <v>93.94</v>
      </c>
      <c r="O27" s="31">
        <f t="shared" si="13"/>
        <v>15.15</v>
      </c>
      <c r="P27" s="31">
        <f t="shared" si="14"/>
        <v>68</v>
      </c>
      <c r="Q27" s="30">
        <v>35.0</v>
      </c>
      <c r="R27" s="31"/>
      <c r="S27" s="31"/>
      <c r="T27" s="31"/>
      <c r="U27" s="31">
        <f t="shared" si="23"/>
        <v>1000.05</v>
      </c>
      <c r="V27" s="32" t="s">
        <v>69</v>
      </c>
      <c r="W27" s="33"/>
      <c r="X27" s="31">
        <f t="shared" si="12"/>
        <v>14.31</v>
      </c>
      <c r="Y27" s="21"/>
    </row>
    <row r="28">
      <c r="A28" s="22">
        <v>19.0</v>
      </c>
      <c r="B28" s="23">
        <v>1524.72</v>
      </c>
      <c r="C28" s="23">
        <v>655.14</v>
      </c>
      <c r="D28" s="24">
        <f t="shared" si="15"/>
        <v>2179.86</v>
      </c>
      <c r="E28" s="24">
        <f t="shared" si="16"/>
        <v>212.75</v>
      </c>
      <c r="F28" s="24">
        <f t="shared" si="17"/>
        <v>141.69</v>
      </c>
      <c r="G28" s="24">
        <f t="shared" si="18"/>
        <v>53.41</v>
      </c>
      <c r="H28" s="24">
        <f t="shared" si="19"/>
        <v>407.85</v>
      </c>
      <c r="I28" s="23">
        <v>108.5</v>
      </c>
      <c r="J28" s="24">
        <f t="shared" si="20"/>
        <v>1664</v>
      </c>
      <c r="K28" s="23">
        <v>47.71</v>
      </c>
      <c r="L28" s="24">
        <f t="shared" si="7"/>
        <v>268.45</v>
      </c>
      <c r="M28" s="24">
        <f t="shared" si="21"/>
        <v>1772.01</v>
      </c>
      <c r="N28" s="24">
        <f t="shared" si="22"/>
        <v>137.33</v>
      </c>
      <c r="O28" s="24">
        <f t="shared" si="13"/>
        <v>22.15</v>
      </c>
      <c r="P28" s="24">
        <f t="shared" si="14"/>
        <v>131</v>
      </c>
      <c r="Q28" s="24"/>
      <c r="R28" s="24"/>
      <c r="S28" s="24"/>
      <c r="T28" s="24"/>
      <c r="U28" s="24">
        <f t="shared" si="23"/>
        <v>1481.53</v>
      </c>
      <c r="V28" s="25" t="s">
        <v>70</v>
      </c>
      <c r="W28" s="25" t="s">
        <v>51</v>
      </c>
      <c r="X28" s="24">
        <f t="shared" si="12"/>
        <v>20.93</v>
      </c>
      <c r="Y28" s="21"/>
    </row>
    <row r="29">
      <c r="A29" s="29">
        <v>20.0</v>
      </c>
      <c r="B29" s="30">
        <v>1031.16</v>
      </c>
      <c r="C29" s="30">
        <v>447.72</v>
      </c>
      <c r="D29" s="31">
        <f t="shared" si="15"/>
        <v>1478.88</v>
      </c>
      <c r="E29" s="31">
        <f t="shared" si="16"/>
        <v>144.34</v>
      </c>
      <c r="F29" s="31">
        <f t="shared" si="17"/>
        <v>96.13</v>
      </c>
      <c r="G29" s="31">
        <f t="shared" si="18"/>
        <v>36.23</v>
      </c>
      <c r="H29" s="31">
        <f t="shared" si="19"/>
        <v>276.7</v>
      </c>
      <c r="I29" s="30">
        <v>108.5</v>
      </c>
      <c r="J29" s="31">
        <f t="shared" si="20"/>
        <v>1094</v>
      </c>
      <c r="K29" s="30">
        <v>47.71</v>
      </c>
      <c r="L29" s="31">
        <f t="shared" si="7"/>
        <v>160.15</v>
      </c>
      <c r="M29" s="31">
        <f t="shared" si="21"/>
        <v>1202.18</v>
      </c>
      <c r="N29" s="31">
        <f t="shared" si="22"/>
        <v>93.17</v>
      </c>
      <c r="O29" s="31">
        <f t="shared" si="13"/>
        <v>15.03</v>
      </c>
      <c r="P29" s="31">
        <f t="shared" si="14"/>
        <v>67</v>
      </c>
      <c r="Q29" s="30">
        <v>35.0</v>
      </c>
      <c r="R29" s="31"/>
      <c r="S29" s="31"/>
      <c r="T29" s="31"/>
      <c r="U29" s="31">
        <f t="shared" si="23"/>
        <v>991.98</v>
      </c>
      <c r="V29" s="32" t="s">
        <v>71</v>
      </c>
      <c r="W29" s="32" t="s">
        <v>51</v>
      </c>
      <c r="X29" s="31">
        <f t="shared" si="12"/>
        <v>14.2</v>
      </c>
      <c r="Y29" s="21"/>
    </row>
    <row r="30" hidden="1">
      <c r="A30" s="22">
        <v>21.0</v>
      </c>
      <c r="B30" s="23">
        <v>0.0</v>
      </c>
      <c r="C30" s="24"/>
      <c r="D30" s="24">
        <f t="shared" si="15"/>
        <v>0</v>
      </c>
      <c r="E30" s="24">
        <f t="shared" si="16"/>
        <v>0</v>
      </c>
      <c r="F30" s="24">
        <f t="shared" si="17"/>
        <v>0</v>
      </c>
      <c r="G30" s="24">
        <f t="shared" si="18"/>
        <v>0</v>
      </c>
      <c r="H30" s="24">
        <f t="shared" si="19"/>
        <v>0</v>
      </c>
      <c r="I30" s="24"/>
      <c r="J30" s="24">
        <f t="shared" si="20"/>
        <v>0</v>
      </c>
      <c r="K30" s="24"/>
      <c r="L30" s="24">
        <f t="shared" si="7"/>
        <v>0</v>
      </c>
      <c r="M30" s="24"/>
      <c r="N30" s="24">
        <f t="shared" si="22"/>
        <v>0</v>
      </c>
      <c r="O30" s="31">
        <f t="shared" si="13"/>
        <v>0</v>
      </c>
      <c r="P30" s="24">
        <f t="shared" si="14"/>
        <v>0</v>
      </c>
      <c r="Q30" s="24"/>
      <c r="R30" s="24"/>
      <c r="S30" s="24"/>
      <c r="T30" s="24"/>
      <c r="U30" s="24">
        <f t="shared" si="23"/>
        <v>0</v>
      </c>
      <c r="V30" s="27"/>
      <c r="W30" s="27"/>
      <c r="X30" s="24">
        <f t="shared" si="12"/>
        <v>0</v>
      </c>
      <c r="Y30" s="15"/>
    </row>
    <row r="31" hidden="1">
      <c r="A31" s="2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31">
        <f t="shared" si="13"/>
        <v>0</v>
      </c>
      <c r="P31" s="24"/>
      <c r="Q31" s="24"/>
      <c r="R31" s="24"/>
      <c r="S31" s="24"/>
      <c r="T31" s="24"/>
      <c r="U31" s="24"/>
      <c r="V31" s="27"/>
      <c r="W31" s="27"/>
      <c r="X31" s="24"/>
      <c r="Y31" s="15"/>
    </row>
    <row r="32">
      <c r="A32" s="22">
        <v>21.0</v>
      </c>
      <c r="B32" s="23">
        <v>1138.65</v>
      </c>
      <c r="C32" s="23">
        <v>463.08</v>
      </c>
      <c r="D32" s="24">
        <f t="shared" ref="D32:D37" si="24">SUM(B32:C32)</f>
        <v>1601.73</v>
      </c>
      <c r="E32" s="24">
        <f t="shared" ref="E32:E37" si="25">ROUND(D32*9.76%,2)</f>
        <v>156.33</v>
      </c>
      <c r="F32" s="24">
        <f t="shared" ref="F32:F37" si="26">ROUND(D32*6.5%,2)</f>
        <v>104.11</v>
      </c>
      <c r="G32" s="24">
        <f t="shared" ref="G32:G37" si="27">ROUND(D32*2.45%,2)</f>
        <v>39.24</v>
      </c>
      <c r="H32" s="24">
        <f t="shared" ref="H32:H37" si="28">SUM(E32:G32)</f>
        <v>299.68</v>
      </c>
      <c r="I32" s="23">
        <v>108.5</v>
      </c>
      <c r="J32" s="24">
        <f t="shared" ref="J32:J37" si="29">ROUND(D32-H32-I32,0)</f>
        <v>1194</v>
      </c>
      <c r="K32" s="23">
        <v>47.71</v>
      </c>
      <c r="L32" s="24">
        <f t="shared" ref="L32:L37" si="30">ROUND(IF(J32*19%-K32&lt;0,0,J32*19%-K32),2)</f>
        <v>179.15</v>
      </c>
      <c r="M32" s="24">
        <f t="shared" ref="M32:M37" si="31">D32-H32</f>
        <v>1302.05</v>
      </c>
      <c r="N32" s="24">
        <f t="shared" ref="N32:N37" si="32">IF(ROUND(M32*7.75%,2)&gt;L32,L32,ROUND(M32*7.75%,2))</f>
        <v>100.91</v>
      </c>
      <c r="O32" s="24">
        <f t="shared" si="13"/>
        <v>16.28</v>
      </c>
      <c r="P32" s="24">
        <f t="shared" ref="P32:P37" si="33">IF(ROUND(L32-N32,0)&lt;0,0,ROUND(L32-N32,0))</f>
        <v>78</v>
      </c>
      <c r="Q32" s="23">
        <v>35.0</v>
      </c>
      <c r="R32" s="24"/>
      <c r="S32" s="24"/>
      <c r="T32" s="24"/>
      <c r="U32" s="24">
        <f t="shared" ref="U32:U37" si="34">SUM(D32-H32-N32-O32-P32-Q32-R32+S32+T32)</f>
        <v>1071.86</v>
      </c>
      <c r="V32" s="25" t="s">
        <v>72</v>
      </c>
      <c r="W32" s="28"/>
      <c r="X32" s="24">
        <f t="shared" ref="X32:X37" si="35">ROUND(D32*0.96%,2)</f>
        <v>15.38</v>
      </c>
      <c r="Y32" s="21"/>
    </row>
    <row r="33">
      <c r="A33" s="29">
        <v>22.0</v>
      </c>
      <c r="B33" s="30">
        <v>749.3</v>
      </c>
      <c r="C33" s="30">
        <v>344.88</v>
      </c>
      <c r="D33" s="31">
        <f t="shared" si="24"/>
        <v>1094.18</v>
      </c>
      <c r="E33" s="31">
        <f t="shared" si="25"/>
        <v>106.79</v>
      </c>
      <c r="F33" s="31">
        <f t="shared" si="26"/>
        <v>71.12</v>
      </c>
      <c r="G33" s="31">
        <f t="shared" si="27"/>
        <v>26.81</v>
      </c>
      <c r="H33" s="31">
        <f t="shared" si="28"/>
        <v>204.72</v>
      </c>
      <c r="I33" s="30">
        <v>108.5</v>
      </c>
      <c r="J33" s="31">
        <f t="shared" si="29"/>
        <v>781</v>
      </c>
      <c r="K33" s="31"/>
      <c r="L33" s="31">
        <f t="shared" si="30"/>
        <v>148.39</v>
      </c>
      <c r="M33" s="31">
        <f t="shared" si="31"/>
        <v>889.46</v>
      </c>
      <c r="N33" s="31">
        <f t="shared" si="32"/>
        <v>68.93</v>
      </c>
      <c r="O33" s="31">
        <f t="shared" si="13"/>
        <v>11.12</v>
      </c>
      <c r="P33" s="31">
        <f t="shared" si="33"/>
        <v>79</v>
      </c>
      <c r="Q33" s="30">
        <v>35.0</v>
      </c>
      <c r="R33" s="31"/>
      <c r="S33" s="31"/>
      <c r="T33" s="31"/>
      <c r="U33" s="31">
        <f t="shared" si="34"/>
        <v>695.41</v>
      </c>
      <c r="V33" s="32" t="s">
        <v>73</v>
      </c>
      <c r="W33" s="33"/>
      <c r="X33" s="31">
        <f t="shared" si="35"/>
        <v>10.5</v>
      </c>
      <c r="Y33" s="21"/>
    </row>
    <row r="34">
      <c r="A34" s="22">
        <v>23.0</v>
      </c>
      <c r="B34" s="23">
        <v>1381.66</v>
      </c>
      <c r="C34" s="23">
        <v>578.34</v>
      </c>
      <c r="D34" s="24">
        <f t="shared" si="24"/>
        <v>1960</v>
      </c>
      <c r="E34" s="24">
        <f t="shared" si="25"/>
        <v>191.3</v>
      </c>
      <c r="F34" s="24">
        <f t="shared" si="26"/>
        <v>127.4</v>
      </c>
      <c r="G34" s="24">
        <f t="shared" si="27"/>
        <v>48.02</v>
      </c>
      <c r="H34" s="24">
        <f t="shared" si="28"/>
        <v>366.72</v>
      </c>
      <c r="I34" s="23">
        <v>108.5</v>
      </c>
      <c r="J34" s="24">
        <f t="shared" si="29"/>
        <v>1485</v>
      </c>
      <c r="K34" s="23">
        <v>47.71</v>
      </c>
      <c r="L34" s="24">
        <f t="shared" si="30"/>
        <v>234.44</v>
      </c>
      <c r="M34" s="24">
        <f t="shared" si="31"/>
        <v>1593.28</v>
      </c>
      <c r="N34" s="24">
        <f t="shared" si="32"/>
        <v>123.48</v>
      </c>
      <c r="O34" s="24">
        <f t="shared" si="13"/>
        <v>19.92</v>
      </c>
      <c r="P34" s="24">
        <f t="shared" si="33"/>
        <v>111</v>
      </c>
      <c r="Q34" s="23">
        <v>35.0</v>
      </c>
      <c r="R34" s="24"/>
      <c r="S34" s="24"/>
      <c r="T34" s="24"/>
      <c r="U34" s="24">
        <f t="shared" si="34"/>
        <v>1303.88</v>
      </c>
      <c r="V34" s="25" t="s">
        <v>74</v>
      </c>
      <c r="W34" s="25" t="s">
        <v>51</v>
      </c>
      <c r="X34" s="24">
        <f t="shared" si="35"/>
        <v>18.82</v>
      </c>
      <c r="Y34" s="21"/>
    </row>
    <row r="35">
      <c r="A35" s="29">
        <v>24.0</v>
      </c>
      <c r="B35" s="30">
        <v>968.58</v>
      </c>
      <c r="C35" s="30">
        <v>405.42</v>
      </c>
      <c r="D35" s="31">
        <f t="shared" si="24"/>
        <v>1374</v>
      </c>
      <c r="E35" s="31">
        <f t="shared" si="25"/>
        <v>134.1</v>
      </c>
      <c r="F35" s="31">
        <f t="shared" si="26"/>
        <v>89.31</v>
      </c>
      <c r="G35" s="31">
        <f t="shared" si="27"/>
        <v>33.66</v>
      </c>
      <c r="H35" s="31">
        <f t="shared" si="28"/>
        <v>257.07</v>
      </c>
      <c r="I35" s="30">
        <v>108.5</v>
      </c>
      <c r="J35" s="31">
        <f t="shared" si="29"/>
        <v>1008</v>
      </c>
      <c r="K35" s="30">
        <v>47.71</v>
      </c>
      <c r="L35" s="31">
        <f t="shared" si="30"/>
        <v>143.81</v>
      </c>
      <c r="M35" s="31">
        <f t="shared" si="31"/>
        <v>1116.93</v>
      </c>
      <c r="N35" s="31">
        <f t="shared" si="32"/>
        <v>86.56</v>
      </c>
      <c r="O35" s="31">
        <f t="shared" si="13"/>
        <v>13.96</v>
      </c>
      <c r="P35" s="31">
        <f t="shared" si="33"/>
        <v>57</v>
      </c>
      <c r="Q35" s="31"/>
      <c r="R35" s="31"/>
      <c r="S35" s="31"/>
      <c r="T35" s="31"/>
      <c r="U35" s="31">
        <f t="shared" si="34"/>
        <v>959.41</v>
      </c>
      <c r="V35" s="32" t="s">
        <v>75</v>
      </c>
      <c r="W35" s="33"/>
      <c r="X35" s="31">
        <f t="shared" si="35"/>
        <v>13.19</v>
      </c>
      <c r="Y35" s="21"/>
    </row>
    <row r="36" hidden="1">
      <c r="A36" s="22">
        <v>28.0</v>
      </c>
      <c r="B36" s="23">
        <v>0.0</v>
      </c>
      <c r="C36" s="24"/>
      <c r="D36" s="24">
        <f t="shared" si="24"/>
        <v>0</v>
      </c>
      <c r="E36" s="24">
        <f t="shared" si="25"/>
        <v>0</v>
      </c>
      <c r="F36" s="24">
        <f t="shared" si="26"/>
        <v>0</v>
      </c>
      <c r="G36" s="24">
        <f t="shared" si="27"/>
        <v>0</v>
      </c>
      <c r="H36" s="24">
        <f t="shared" si="28"/>
        <v>0</v>
      </c>
      <c r="I36" s="24"/>
      <c r="J36" s="24">
        <f t="shared" si="29"/>
        <v>0</v>
      </c>
      <c r="K36" s="24"/>
      <c r="L36" s="24">
        <f t="shared" si="30"/>
        <v>0</v>
      </c>
      <c r="M36" s="24">
        <f t="shared" si="31"/>
        <v>0</v>
      </c>
      <c r="N36" s="24">
        <f t="shared" si="32"/>
        <v>0</v>
      </c>
      <c r="O36" s="31">
        <f t="shared" si="13"/>
        <v>0</v>
      </c>
      <c r="P36" s="24">
        <f t="shared" si="33"/>
        <v>0</v>
      </c>
      <c r="Q36" s="24"/>
      <c r="R36" s="24"/>
      <c r="S36" s="24"/>
      <c r="T36" s="24"/>
      <c r="U36" s="24">
        <f t="shared" si="34"/>
        <v>0</v>
      </c>
      <c r="V36" s="27"/>
      <c r="W36" s="28"/>
      <c r="X36" s="24">
        <f t="shared" si="35"/>
        <v>0</v>
      </c>
      <c r="Y36" s="15"/>
    </row>
    <row r="37">
      <c r="A37" s="22">
        <v>25.0</v>
      </c>
      <c r="B37" s="23">
        <v>0.0</v>
      </c>
      <c r="C37" s="24"/>
      <c r="D37" s="24">
        <f t="shared" si="24"/>
        <v>0</v>
      </c>
      <c r="E37" s="24">
        <f t="shared" si="25"/>
        <v>0</v>
      </c>
      <c r="F37" s="24">
        <f t="shared" si="26"/>
        <v>0</v>
      </c>
      <c r="G37" s="24">
        <f t="shared" si="27"/>
        <v>0</v>
      </c>
      <c r="H37" s="24">
        <f t="shared" si="28"/>
        <v>0</v>
      </c>
      <c r="I37" s="24"/>
      <c r="J37" s="24">
        <f t="shared" si="29"/>
        <v>0</v>
      </c>
      <c r="K37" s="24"/>
      <c r="L37" s="24">
        <f t="shared" si="30"/>
        <v>0</v>
      </c>
      <c r="M37" s="24">
        <f t="shared" si="31"/>
        <v>0</v>
      </c>
      <c r="N37" s="24">
        <f t="shared" si="32"/>
        <v>0</v>
      </c>
      <c r="O37" s="24">
        <f t="shared" si="13"/>
        <v>0</v>
      </c>
      <c r="P37" s="24">
        <f t="shared" si="33"/>
        <v>0</v>
      </c>
      <c r="Q37" s="24"/>
      <c r="R37" s="24"/>
      <c r="S37" s="24"/>
      <c r="T37" s="24"/>
      <c r="U37" s="24">
        <f t="shared" si="34"/>
        <v>0</v>
      </c>
      <c r="V37" s="25" t="s">
        <v>76</v>
      </c>
      <c r="W37" s="25" t="s">
        <v>51</v>
      </c>
      <c r="X37" s="24">
        <f t="shared" si="35"/>
        <v>0</v>
      </c>
      <c r="Y37" s="15"/>
    </row>
    <row r="38" ht="24.0" customHeight="1">
      <c r="A38" s="35"/>
      <c r="B38" s="36" t="s">
        <v>85</v>
      </c>
      <c r="C38" s="12"/>
      <c r="D38" s="12"/>
      <c r="E38" s="12"/>
      <c r="F38" s="12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9"/>
      <c r="W38" s="40"/>
      <c r="X38" s="37"/>
      <c r="Y38" s="7"/>
    </row>
    <row r="39">
      <c r="A39" s="8"/>
      <c r="B39" s="9"/>
      <c r="C39" s="10"/>
      <c r="D39" s="10"/>
      <c r="E39" s="11" t="s">
        <v>1</v>
      </c>
      <c r="F39" s="12"/>
      <c r="G39" s="13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10"/>
      <c r="W39" s="41"/>
      <c r="X39" s="10"/>
      <c r="Y39" s="15"/>
    </row>
    <row r="40" ht="87.0" customHeight="1">
      <c r="A40" s="42" t="s">
        <v>2</v>
      </c>
      <c r="B40" s="17" t="s">
        <v>3</v>
      </c>
      <c r="C40" s="17" t="s">
        <v>4</v>
      </c>
      <c r="D40" s="17" t="s">
        <v>5</v>
      </c>
      <c r="E40" s="18" t="s">
        <v>6</v>
      </c>
      <c r="F40" s="18" t="s">
        <v>7</v>
      </c>
      <c r="G40" s="18" t="s">
        <v>8</v>
      </c>
      <c r="H40" s="17" t="s">
        <v>9</v>
      </c>
      <c r="I40" s="17" t="s">
        <v>10</v>
      </c>
      <c r="J40" s="17" t="s">
        <v>11</v>
      </c>
      <c r="K40" s="17" t="s">
        <v>12</v>
      </c>
      <c r="L40" s="17" t="s">
        <v>13</v>
      </c>
      <c r="M40" s="17" t="s">
        <v>14</v>
      </c>
      <c r="N40" s="17" t="s">
        <v>15</v>
      </c>
      <c r="O40" s="17" t="s">
        <v>16</v>
      </c>
      <c r="P40" s="17" t="s">
        <v>17</v>
      </c>
      <c r="Q40" s="17" t="s">
        <v>18</v>
      </c>
      <c r="R40" s="17" t="s">
        <v>19</v>
      </c>
      <c r="S40" s="17" t="s">
        <v>20</v>
      </c>
      <c r="T40" s="17" t="s">
        <v>21</v>
      </c>
      <c r="U40" s="17" t="s">
        <v>22</v>
      </c>
      <c r="V40" s="43" t="s">
        <v>23</v>
      </c>
      <c r="W40" s="44" t="s">
        <v>24</v>
      </c>
      <c r="X40" s="17" t="s">
        <v>25</v>
      </c>
      <c r="Y40" s="15"/>
    </row>
    <row r="41">
      <c r="A41" s="20" t="s">
        <v>26</v>
      </c>
      <c r="B41" s="20" t="s">
        <v>27</v>
      </c>
      <c r="C41" s="20" t="s">
        <v>28</v>
      </c>
      <c r="D41" s="20" t="s">
        <v>29</v>
      </c>
      <c r="E41" s="20" t="s">
        <v>30</v>
      </c>
      <c r="F41" s="20" t="s">
        <v>31</v>
      </c>
      <c r="G41" s="20" t="s">
        <v>32</v>
      </c>
      <c r="H41" s="20" t="s">
        <v>33</v>
      </c>
      <c r="I41" s="20" t="s">
        <v>34</v>
      </c>
      <c r="J41" s="20" t="s">
        <v>35</v>
      </c>
      <c r="K41" s="20" t="s">
        <v>36</v>
      </c>
      <c r="L41" s="20" t="s">
        <v>37</v>
      </c>
      <c r="M41" s="20" t="s">
        <v>38</v>
      </c>
      <c r="N41" s="20" t="s">
        <v>39</v>
      </c>
      <c r="O41" s="20" t="s">
        <v>40</v>
      </c>
      <c r="P41" s="20" t="s">
        <v>41</v>
      </c>
      <c r="Q41" s="20" t="s">
        <v>42</v>
      </c>
      <c r="R41" s="20" t="s">
        <v>43</v>
      </c>
      <c r="S41" s="20" t="s">
        <v>44</v>
      </c>
      <c r="T41" s="20" t="s">
        <v>45</v>
      </c>
      <c r="U41" s="20" t="s">
        <v>46</v>
      </c>
      <c r="V41" s="20" t="s">
        <v>47</v>
      </c>
      <c r="W41" s="20" t="s">
        <v>48</v>
      </c>
      <c r="X41" s="20" t="s">
        <v>49</v>
      </c>
      <c r="Y41" s="21"/>
    </row>
    <row r="42">
      <c r="A42" s="29">
        <v>26.0</v>
      </c>
      <c r="B42" s="30">
        <v>1400.44</v>
      </c>
      <c r="C42" s="30">
        <v>514.74</v>
      </c>
      <c r="D42" s="31">
        <f t="shared" ref="D42:D43" si="36">SUM(B42:C42)</f>
        <v>1915.18</v>
      </c>
      <c r="E42" s="31">
        <f t="shared" ref="E42:E43" si="37">ROUND(D42*9.76%,2)</f>
        <v>186.92</v>
      </c>
      <c r="F42" s="31">
        <f t="shared" ref="F42:F43" si="38">ROUND(D42*6.5%,2)</f>
        <v>124.49</v>
      </c>
      <c r="G42" s="31">
        <f t="shared" ref="G42:G43" si="39">ROUND(D42*2.45%,2)</f>
        <v>46.92</v>
      </c>
      <c r="H42" s="31">
        <f t="shared" ref="H42:H43" si="40">SUM(E42:G42)</f>
        <v>358.33</v>
      </c>
      <c r="I42" s="30">
        <v>108.5</v>
      </c>
      <c r="J42" s="31">
        <f t="shared" ref="J42:J43" si="41">ROUND(D42-H42-I42,0)</f>
        <v>1448</v>
      </c>
      <c r="K42" s="30">
        <v>47.71</v>
      </c>
      <c r="L42" s="31">
        <f t="shared" ref="L42:L43" si="42">ROUND(IF(J42*19%-K42&lt;0,0,J42*19%-K42),2)</f>
        <v>227.41</v>
      </c>
      <c r="M42" s="31">
        <f t="shared" ref="M42:M43" si="43">D42-H42</f>
        <v>1556.85</v>
      </c>
      <c r="N42" s="31">
        <f t="shared" ref="N42:N43" si="44">IF(ROUND(M42*7.75%,2)&gt;L42,L42,ROUND(M42*7.75%,2))</f>
        <v>120.66</v>
      </c>
      <c r="O42" s="31">
        <f t="shared" ref="O42:O43" si="45">ROUND(M42*1.25%,2)</f>
        <v>19.46</v>
      </c>
      <c r="P42" s="31">
        <f t="shared" ref="P42:P43" si="46">IF(ROUND(L42-N42,0)&lt;0,0,ROUND(L42-N42,0))</f>
        <v>107</v>
      </c>
      <c r="Q42" s="30">
        <v>35.0</v>
      </c>
      <c r="R42" s="31"/>
      <c r="S42" s="31"/>
      <c r="T42" s="31"/>
      <c r="U42" s="31">
        <f t="shared" ref="U42:U43" si="47">SUM(D42-H42-N42-O42-P42-Q42-R42+S42+T42)</f>
        <v>1274.73</v>
      </c>
      <c r="V42" s="32" t="s">
        <v>77</v>
      </c>
      <c r="W42" s="33"/>
      <c r="X42" s="31">
        <f t="shared" ref="X42:X43" si="48">ROUND(D42*0.96%,2)</f>
        <v>18.39</v>
      </c>
      <c r="Y42" s="21"/>
    </row>
    <row r="43">
      <c r="A43" s="22">
        <v>27.0</v>
      </c>
      <c r="B43" s="23">
        <v>1400.44</v>
      </c>
      <c r="C43" s="23">
        <v>526.2</v>
      </c>
      <c r="D43" s="24">
        <f t="shared" si="36"/>
        <v>1926.64</v>
      </c>
      <c r="E43" s="24">
        <f t="shared" si="37"/>
        <v>188.04</v>
      </c>
      <c r="F43" s="24">
        <f t="shared" si="38"/>
        <v>125.23</v>
      </c>
      <c r="G43" s="24">
        <f t="shared" si="39"/>
        <v>47.2</v>
      </c>
      <c r="H43" s="24">
        <f t="shared" si="40"/>
        <v>360.47</v>
      </c>
      <c r="I43" s="23">
        <v>108.5</v>
      </c>
      <c r="J43" s="24">
        <f t="shared" si="41"/>
        <v>1458</v>
      </c>
      <c r="K43" s="23">
        <v>47.71</v>
      </c>
      <c r="L43" s="24">
        <f t="shared" si="42"/>
        <v>229.31</v>
      </c>
      <c r="M43" s="24">
        <f t="shared" si="43"/>
        <v>1566.17</v>
      </c>
      <c r="N43" s="24">
        <f t="shared" si="44"/>
        <v>121.38</v>
      </c>
      <c r="O43" s="24">
        <f t="shared" si="45"/>
        <v>19.58</v>
      </c>
      <c r="P43" s="24">
        <f t="shared" si="46"/>
        <v>108</v>
      </c>
      <c r="Q43" s="23">
        <v>35.0</v>
      </c>
      <c r="R43" s="24"/>
      <c r="S43" s="24"/>
      <c r="T43" s="24"/>
      <c r="U43" s="24">
        <f t="shared" si="47"/>
        <v>1282.21</v>
      </c>
      <c r="V43" s="25" t="s">
        <v>78</v>
      </c>
      <c r="W43" s="28"/>
      <c r="X43" s="24">
        <f t="shared" si="48"/>
        <v>18.5</v>
      </c>
      <c r="Y43" s="15"/>
    </row>
    <row r="44" ht="24.0" customHeight="1">
      <c r="A44" s="35"/>
      <c r="B44" s="36" t="s">
        <v>85</v>
      </c>
      <c r="C44" s="12"/>
      <c r="D44" s="12"/>
      <c r="E44" s="12"/>
      <c r="F44" s="12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8"/>
      <c r="V44" s="39"/>
      <c r="W44" s="40"/>
      <c r="X44" s="37"/>
      <c r="Y44" s="7"/>
    </row>
    <row r="45">
      <c r="A45" s="8"/>
      <c r="B45" s="9"/>
      <c r="C45" s="10"/>
      <c r="D45" s="10"/>
      <c r="E45" s="11" t="s">
        <v>1</v>
      </c>
      <c r="F45" s="12"/>
      <c r="G45" s="1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9"/>
      <c r="V45" s="10"/>
      <c r="W45" s="41"/>
      <c r="X45" s="10"/>
      <c r="Y45" s="15"/>
    </row>
    <row r="46" ht="87.0" customHeight="1">
      <c r="A46" s="42" t="s">
        <v>2</v>
      </c>
      <c r="B46" s="17" t="s">
        <v>3</v>
      </c>
      <c r="C46" s="17" t="s">
        <v>4</v>
      </c>
      <c r="D46" s="17" t="s">
        <v>5</v>
      </c>
      <c r="E46" s="18" t="s">
        <v>6</v>
      </c>
      <c r="F46" s="18" t="s">
        <v>7</v>
      </c>
      <c r="G46" s="18" t="s">
        <v>8</v>
      </c>
      <c r="H46" s="17" t="s">
        <v>9</v>
      </c>
      <c r="I46" s="17" t="s">
        <v>10</v>
      </c>
      <c r="J46" s="17" t="s">
        <v>11</v>
      </c>
      <c r="K46" s="17" t="s">
        <v>12</v>
      </c>
      <c r="L46" s="17" t="s">
        <v>13</v>
      </c>
      <c r="M46" s="17" t="s">
        <v>14</v>
      </c>
      <c r="N46" s="17" t="s">
        <v>15</v>
      </c>
      <c r="O46" s="17" t="s">
        <v>16</v>
      </c>
      <c r="P46" s="17" t="s">
        <v>17</v>
      </c>
      <c r="Q46" s="17" t="s">
        <v>18</v>
      </c>
      <c r="R46" s="17" t="s">
        <v>19</v>
      </c>
      <c r="S46" s="17" t="s">
        <v>20</v>
      </c>
      <c r="T46" s="17" t="s">
        <v>21</v>
      </c>
      <c r="U46" s="17" t="s">
        <v>22</v>
      </c>
      <c r="V46" s="43" t="s">
        <v>23</v>
      </c>
      <c r="W46" s="44" t="s">
        <v>24</v>
      </c>
      <c r="X46" s="17" t="s">
        <v>25</v>
      </c>
      <c r="Y46" s="15"/>
    </row>
    <row r="47">
      <c r="A47" s="20" t="s">
        <v>26</v>
      </c>
      <c r="B47" s="20" t="s">
        <v>27</v>
      </c>
      <c r="C47" s="20" t="s">
        <v>28</v>
      </c>
      <c r="D47" s="20" t="s">
        <v>29</v>
      </c>
      <c r="E47" s="20" t="s">
        <v>30</v>
      </c>
      <c r="F47" s="20" t="s">
        <v>31</v>
      </c>
      <c r="G47" s="20" t="s">
        <v>32</v>
      </c>
      <c r="H47" s="20" t="s">
        <v>33</v>
      </c>
      <c r="I47" s="20" t="s">
        <v>34</v>
      </c>
      <c r="J47" s="20" t="s">
        <v>35</v>
      </c>
      <c r="K47" s="20" t="s">
        <v>36</v>
      </c>
      <c r="L47" s="20" t="s">
        <v>37</v>
      </c>
      <c r="M47" s="20" t="s">
        <v>38</v>
      </c>
      <c r="N47" s="20" t="s">
        <v>39</v>
      </c>
      <c r="O47" s="20" t="s">
        <v>40</v>
      </c>
      <c r="P47" s="20" t="s">
        <v>41</v>
      </c>
      <c r="Q47" s="20" t="s">
        <v>42</v>
      </c>
      <c r="R47" s="20" t="s">
        <v>43</v>
      </c>
      <c r="S47" s="20" t="s">
        <v>44</v>
      </c>
      <c r="T47" s="20" t="s">
        <v>45</v>
      </c>
      <c r="U47" s="20" t="s">
        <v>46</v>
      </c>
      <c r="V47" s="20" t="s">
        <v>47</v>
      </c>
      <c r="W47" s="20" t="s">
        <v>48</v>
      </c>
      <c r="X47" s="20" t="s">
        <v>49</v>
      </c>
      <c r="Y47" s="21"/>
    </row>
    <row r="48">
      <c r="A48" s="29">
        <v>28.0</v>
      </c>
      <c r="B48" s="30">
        <v>1905.54</v>
      </c>
      <c r="C48" s="31"/>
      <c r="D48" s="31">
        <f t="shared" ref="D48:D51" si="49">SUM(B48:C48)</f>
        <v>1905.54</v>
      </c>
      <c r="E48" s="31">
        <f t="shared" ref="E48:E51" si="50">ROUND(D48*9.76%,2)</f>
        <v>185.98</v>
      </c>
      <c r="F48" s="31">
        <f t="shared" ref="F48:F51" si="51">ROUND(D48*6.5%,2)</f>
        <v>123.86</v>
      </c>
      <c r="G48" s="31">
        <f t="shared" ref="G48:G51" si="52">ROUND(D48*2.45%,2)</f>
        <v>46.69</v>
      </c>
      <c r="H48" s="31">
        <f t="shared" ref="H48:H51" si="53">SUM(E48:G48)</f>
        <v>356.53</v>
      </c>
      <c r="I48" s="30">
        <v>108.5</v>
      </c>
      <c r="J48" s="31">
        <f t="shared" ref="J48:J51" si="54">ROUND(D48-H48-I48,0)</f>
        <v>1441</v>
      </c>
      <c r="K48" s="30">
        <v>47.71</v>
      </c>
      <c r="L48" s="31">
        <f t="shared" ref="L48:L51" si="55">ROUND(IF(J48*19%-K48&lt;0,0,J48*19%-K48),2)</f>
        <v>226.08</v>
      </c>
      <c r="M48" s="31">
        <f t="shared" ref="M48:M51" si="56">D48-H48</f>
        <v>1549.01</v>
      </c>
      <c r="N48" s="31">
        <f t="shared" ref="N48:N51" si="57">IF(ROUND(M48*7.75%,2)&gt;L48,L48,ROUND(M48*7.75%,2))</f>
        <v>120.05</v>
      </c>
      <c r="O48" s="31">
        <f t="shared" ref="O48:O51" si="58">ROUND(M48*1.25%,2)</f>
        <v>19.36</v>
      </c>
      <c r="P48" s="31">
        <f t="shared" ref="P48:P51" si="59">IF(ROUND(L48-N48,0)&lt;0,0,ROUND(L48-N48,0))</f>
        <v>106</v>
      </c>
      <c r="Q48" s="31"/>
      <c r="R48" s="31"/>
      <c r="S48" s="31"/>
      <c r="T48" s="31"/>
      <c r="U48" s="31">
        <f t="shared" ref="U48:U51" si="60">SUM(D48-H48-N48-O48-P48-Q48-R48+S48+T48)</f>
        <v>1303.6</v>
      </c>
      <c r="V48" s="32" t="s">
        <v>79</v>
      </c>
      <c r="W48" s="32" t="s">
        <v>51</v>
      </c>
      <c r="X48" s="31">
        <f t="shared" ref="X48:X51" si="61">ROUND(D48*0.96%,2)</f>
        <v>18.29</v>
      </c>
      <c r="Y48" s="21"/>
    </row>
    <row r="49">
      <c r="A49" s="22">
        <v>29.0</v>
      </c>
      <c r="B49" s="23">
        <v>3050.0</v>
      </c>
      <c r="C49" s="24"/>
      <c r="D49" s="24">
        <f t="shared" si="49"/>
        <v>3050</v>
      </c>
      <c r="E49" s="24">
        <f t="shared" si="50"/>
        <v>297.68</v>
      </c>
      <c r="F49" s="24">
        <f t="shared" si="51"/>
        <v>198.25</v>
      </c>
      <c r="G49" s="24">
        <f t="shared" si="52"/>
        <v>74.73</v>
      </c>
      <c r="H49" s="24">
        <f t="shared" si="53"/>
        <v>570.66</v>
      </c>
      <c r="I49" s="23">
        <v>108.5</v>
      </c>
      <c r="J49" s="24">
        <f t="shared" si="54"/>
        <v>2371</v>
      </c>
      <c r="K49" s="23">
        <v>47.71</v>
      </c>
      <c r="L49" s="24">
        <f t="shared" si="55"/>
        <v>402.78</v>
      </c>
      <c r="M49" s="24">
        <f t="shared" si="56"/>
        <v>2479.34</v>
      </c>
      <c r="N49" s="24">
        <f t="shared" si="57"/>
        <v>192.15</v>
      </c>
      <c r="O49" s="24">
        <f t="shared" si="58"/>
        <v>30.99</v>
      </c>
      <c r="P49" s="24">
        <f t="shared" si="59"/>
        <v>211</v>
      </c>
      <c r="Q49" s="23">
        <v>35.0</v>
      </c>
      <c r="R49" s="24"/>
      <c r="S49" s="24"/>
      <c r="T49" s="24"/>
      <c r="U49" s="24">
        <f t="shared" si="60"/>
        <v>2010.2</v>
      </c>
      <c r="V49" s="25" t="s">
        <v>80</v>
      </c>
      <c r="W49" s="25" t="s">
        <v>51</v>
      </c>
      <c r="X49" s="24">
        <f t="shared" si="61"/>
        <v>29.28</v>
      </c>
      <c r="Y49" s="21"/>
    </row>
    <row r="50">
      <c r="A50" s="29">
        <v>30.0</v>
      </c>
      <c r="B50" s="30">
        <v>3700.0</v>
      </c>
      <c r="C50" s="31"/>
      <c r="D50" s="31">
        <f t="shared" si="49"/>
        <v>3700</v>
      </c>
      <c r="E50" s="31">
        <f t="shared" si="50"/>
        <v>361.12</v>
      </c>
      <c r="F50" s="31">
        <f t="shared" si="51"/>
        <v>240.5</v>
      </c>
      <c r="G50" s="31">
        <f t="shared" si="52"/>
        <v>90.65</v>
      </c>
      <c r="H50" s="31">
        <f t="shared" si="53"/>
        <v>692.27</v>
      </c>
      <c r="I50" s="30">
        <v>108.5</v>
      </c>
      <c r="J50" s="31">
        <f t="shared" si="54"/>
        <v>2899</v>
      </c>
      <c r="K50" s="31"/>
      <c r="L50" s="31">
        <f t="shared" si="55"/>
        <v>550.81</v>
      </c>
      <c r="M50" s="31">
        <f t="shared" si="56"/>
        <v>3007.73</v>
      </c>
      <c r="N50" s="31">
        <f t="shared" si="57"/>
        <v>233.1</v>
      </c>
      <c r="O50" s="31">
        <f t="shared" si="58"/>
        <v>37.6</v>
      </c>
      <c r="P50" s="31">
        <f t="shared" si="59"/>
        <v>318</v>
      </c>
      <c r="Q50" s="31"/>
      <c r="R50" s="31"/>
      <c r="S50" s="31"/>
      <c r="T50" s="31"/>
      <c r="U50" s="31">
        <f t="shared" si="60"/>
        <v>2419.03</v>
      </c>
      <c r="V50" s="32" t="s">
        <v>81</v>
      </c>
      <c r="W50" s="34"/>
      <c r="X50" s="31">
        <f t="shared" si="61"/>
        <v>35.52</v>
      </c>
      <c r="Y50" s="21"/>
    </row>
    <row r="51">
      <c r="A51" s="22">
        <v>31.0</v>
      </c>
      <c r="B51" s="23">
        <v>4000.0</v>
      </c>
      <c r="C51" s="24"/>
      <c r="D51" s="24">
        <f t="shared" si="49"/>
        <v>4000</v>
      </c>
      <c r="E51" s="24">
        <f t="shared" si="50"/>
        <v>390.4</v>
      </c>
      <c r="F51" s="24">
        <f t="shared" si="51"/>
        <v>260</v>
      </c>
      <c r="G51" s="24">
        <f t="shared" si="52"/>
        <v>98</v>
      </c>
      <c r="H51" s="24">
        <f t="shared" si="53"/>
        <v>748.4</v>
      </c>
      <c r="I51" s="23">
        <v>108.5</v>
      </c>
      <c r="J51" s="24">
        <f t="shared" si="54"/>
        <v>3143</v>
      </c>
      <c r="K51" s="23">
        <v>47.71</v>
      </c>
      <c r="L51" s="24">
        <f t="shared" si="55"/>
        <v>549.46</v>
      </c>
      <c r="M51" s="24">
        <f t="shared" si="56"/>
        <v>3251.6</v>
      </c>
      <c r="N51" s="24">
        <f t="shared" si="57"/>
        <v>252</v>
      </c>
      <c r="O51" s="24">
        <f t="shared" si="58"/>
        <v>40.65</v>
      </c>
      <c r="P51" s="24">
        <f t="shared" si="59"/>
        <v>297</v>
      </c>
      <c r="Q51" s="23">
        <v>35.0</v>
      </c>
      <c r="R51" s="24"/>
      <c r="S51" s="24"/>
      <c r="T51" s="24"/>
      <c r="U51" s="24">
        <f t="shared" si="60"/>
        <v>2626.95</v>
      </c>
      <c r="V51" s="25" t="s">
        <v>82</v>
      </c>
      <c r="W51" s="25" t="s">
        <v>51</v>
      </c>
      <c r="X51" s="24">
        <f t="shared" si="61"/>
        <v>38.4</v>
      </c>
      <c r="Y51" s="21"/>
    </row>
    <row r="52">
      <c r="A52" s="45"/>
      <c r="B52" s="46">
        <f t="shared" ref="B52:Q52" si="62">SUM(B5:B35,B42:B43,B48:B51)</f>
        <v>38648.85</v>
      </c>
      <c r="C52" s="46">
        <f t="shared" si="62"/>
        <v>12446.28</v>
      </c>
      <c r="D52" s="46">
        <f t="shared" si="62"/>
        <v>51095.13</v>
      </c>
      <c r="E52" s="46">
        <f t="shared" si="62"/>
        <v>4986.88</v>
      </c>
      <c r="F52" s="46">
        <f t="shared" si="62"/>
        <v>3321.17</v>
      </c>
      <c r="G52" s="46">
        <f t="shared" si="62"/>
        <v>1251.86</v>
      </c>
      <c r="H52" s="46">
        <f t="shared" si="62"/>
        <v>9559.91</v>
      </c>
      <c r="I52" s="46">
        <f t="shared" si="62"/>
        <v>3038</v>
      </c>
      <c r="J52" s="46">
        <f t="shared" si="62"/>
        <v>38499</v>
      </c>
      <c r="K52" s="46">
        <f t="shared" si="62"/>
        <v>1192.75</v>
      </c>
      <c r="L52" s="46">
        <f t="shared" si="62"/>
        <v>6122.06</v>
      </c>
      <c r="M52" s="46">
        <f t="shared" si="62"/>
        <v>41535.22</v>
      </c>
      <c r="N52" s="46">
        <f t="shared" si="62"/>
        <v>3218.98</v>
      </c>
      <c r="O52" s="46">
        <f t="shared" si="62"/>
        <v>519.2</v>
      </c>
      <c r="P52" s="46">
        <f t="shared" si="62"/>
        <v>2902</v>
      </c>
      <c r="Q52" s="46">
        <f t="shared" si="62"/>
        <v>665</v>
      </c>
      <c r="R52" s="46">
        <f t="shared" ref="R52:S52" si="63">SUM(R5:R36,R48:R51)</f>
        <v>0</v>
      </c>
      <c r="S52" s="46">
        <f t="shared" si="63"/>
        <v>0</v>
      </c>
      <c r="T52" s="46">
        <f t="shared" ref="T52:U52" si="64">SUM(T5:T35,T42:T43,T48:T51)</f>
        <v>0</v>
      </c>
      <c r="U52" s="46">
        <f t="shared" si="64"/>
        <v>34230.04</v>
      </c>
      <c r="V52" s="46"/>
      <c r="W52" s="47"/>
      <c r="X52" s="46">
        <f>SUM(X5:X35,X42:X43,X48:X51)</f>
        <v>490.53</v>
      </c>
      <c r="Y52" s="15"/>
    </row>
    <row r="53">
      <c r="A53" s="48"/>
      <c r="B53" s="49"/>
      <c r="C53" s="50"/>
      <c r="D53" s="50"/>
      <c r="E53" s="51"/>
      <c r="F53" s="51"/>
      <c r="G53" s="51"/>
      <c r="H53" s="51"/>
      <c r="I53" s="51"/>
      <c r="J53" s="51"/>
      <c r="K53" s="51"/>
      <c r="L53" s="51"/>
      <c r="M53" s="50"/>
      <c r="N53" s="50"/>
      <c r="O53" s="50"/>
      <c r="P53" s="50"/>
      <c r="Q53" s="50"/>
      <c r="R53" s="50"/>
      <c r="S53" s="50"/>
      <c r="T53" s="50"/>
      <c r="U53" s="49"/>
      <c r="V53" s="50"/>
      <c r="W53" s="50"/>
      <c r="X53" s="50"/>
    </row>
    <row r="54">
      <c r="A54" s="52"/>
      <c r="B54" s="53"/>
      <c r="C54" s="7"/>
      <c r="D54" s="54"/>
      <c r="E54" s="55" t="s">
        <v>83</v>
      </c>
      <c r="F54" s="12"/>
      <c r="G54" s="12"/>
      <c r="H54" s="37"/>
      <c r="I54" s="37"/>
      <c r="J54" s="56"/>
      <c r="K54" s="57"/>
      <c r="L54" s="56"/>
      <c r="M54" s="15"/>
      <c r="N54" s="7"/>
      <c r="O54" s="7"/>
      <c r="P54" s="58"/>
      <c r="Q54" s="7"/>
      <c r="R54" s="7"/>
      <c r="S54" s="7"/>
      <c r="T54" s="7"/>
      <c r="U54" s="53"/>
      <c r="V54" s="7"/>
      <c r="W54" s="7"/>
      <c r="X54" s="7"/>
    </row>
    <row r="55">
      <c r="A55" s="52"/>
      <c r="B55" s="53"/>
      <c r="C55" s="7"/>
      <c r="D55" s="54"/>
      <c r="E55" s="55" t="s">
        <v>84</v>
      </c>
      <c r="F55" s="12"/>
      <c r="G55" s="12"/>
      <c r="H55" s="12"/>
      <c r="I55" s="12"/>
      <c r="J55" s="59"/>
      <c r="K55" s="57"/>
      <c r="L55" s="56"/>
      <c r="M55" s="15"/>
      <c r="N55" s="7"/>
      <c r="O55" s="7"/>
      <c r="P55" s="7"/>
      <c r="Q55" s="7"/>
      <c r="R55" s="7"/>
      <c r="S55" s="7"/>
      <c r="T55" s="7"/>
      <c r="U55" s="53"/>
      <c r="V55" s="7"/>
      <c r="W55" s="7"/>
      <c r="X55" s="7"/>
    </row>
    <row r="56">
      <c r="A56" s="7"/>
      <c r="B56" s="7"/>
      <c r="C56" s="7"/>
      <c r="D56" s="7"/>
      <c r="E56" s="50"/>
      <c r="F56" s="50"/>
      <c r="G56" s="50"/>
      <c r="H56" s="50"/>
      <c r="I56" s="50"/>
      <c r="J56" s="50"/>
      <c r="K56" s="50"/>
      <c r="L56" s="5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</sheetData>
  <mergeCells count="8">
    <mergeCell ref="B1:F1"/>
    <mergeCell ref="E2:G2"/>
    <mergeCell ref="B38:F38"/>
    <mergeCell ref="E39:G39"/>
    <mergeCell ref="B44:F44"/>
    <mergeCell ref="E45:G45"/>
    <mergeCell ref="E54:G54"/>
    <mergeCell ref="E55:I5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5.75"/>
    <col customWidth="1" min="2" max="2" width="12.38"/>
    <col customWidth="1" min="3" max="3" width="10.5"/>
    <col customWidth="1" min="4" max="7" width="11.5"/>
    <col customWidth="1" min="8" max="9" width="12.38"/>
    <col customWidth="1" min="10" max="10" width="13.38"/>
    <col customWidth="1" min="11" max="11" width="11.5"/>
    <col customWidth="1" min="12" max="17" width="12.38"/>
    <col customWidth="1" hidden="1" min="18" max="20" width="8.13"/>
    <col customWidth="1" min="21" max="21" width="13.38"/>
    <col customWidth="1" min="22" max="22" width="21.88"/>
    <col customWidth="1" min="23" max="23" width="9.63"/>
    <col customWidth="1" min="24" max="24" width="12.38"/>
    <col customWidth="1" min="25" max="25" width="8.13"/>
  </cols>
  <sheetData>
    <row r="1" ht="24.0" customHeight="1">
      <c r="A1" s="1"/>
      <c r="B1" s="2" t="s">
        <v>86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6"/>
      <c r="X1" s="4"/>
      <c r="Y1" s="7"/>
    </row>
    <row r="2">
      <c r="A2" s="8"/>
      <c r="B2" s="9"/>
      <c r="C2" s="10"/>
      <c r="D2" s="10"/>
      <c r="E2" s="11" t="s">
        <v>1</v>
      </c>
      <c r="F2" s="12"/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10"/>
      <c r="W2" s="14"/>
      <c r="X2" s="10"/>
      <c r="Y2" s="15"/>
    </row>
    <row r="3" ht="87.0" customHeight="1">
      <c r="A3" s="16" t="s">
        <v>2</v>
      </c>
      <c r="B3" s="17" t="s">
        <v>3</v>
      </c>
      <c r="C3" s="17" t="s">
        <v>4</v>
      </c>
      <c r="D3" s="17" t="s">
        <v>5</v>
      </c>
      <c r="E3" s="18" t="s">
        <v>6</v>
      </c>
      <c r="F3" s="18" t="s">
        <v>7</v>
      </c>
      <c r="G3" s="18" t="s">
        <v>8</v>
      </c>
      <c r="H3" s="17" t="s">
        <v>9</v>
      </c>
      <c r="I3" s="17" t="s">
        <v>10</v>
      </c>
      <c r="J3" s="17" t="s">
        <v>11</v>
      </c>
      <c r="K3" s="17" t="s">
        <v>12</v>
      </c>
      <c r="L3" s="17" t="s">
        <v>13</v>
      </c>
      <c r="M3" s="17" t="s">
        <v>14</v>
      </c>
      <c r="N3" s="17" t="s">
        <v>15</v>
      </c>
      <c r="O3" s="17" t="s">
        <v>16</v>
      </c>
      <c r="P3" s="17" t="s">
        <v>17</v>
      </c>
      <c r="Q3" s="17" t="s">
        <v>18</v>
      </c>
      <c r="R3" s="17" t="s">
        <v>19</v>
      </c>
      <c r="S3" s="17" t="s">
        <v>20</v>
      </c>
      <c r="T3" s="17" t="s">
        <v>21</v>
      </c>
      <c r="U3" s="17" t="s">
        <v>22</v>
      </c>
      <c r="V3" s="17" t="s">
        <v>23</v>
      </c>
      <c r="W3" s="19" t="s">
        <v>24</v>
      </c>
      <c r="X3" s="17" t="s">
        <v>25</v>
      </c>
      <c r="Y3" s="15"/>
    </row>
    <row r="4">
      <c r="A4" s="20" t="s">
        <v>26</v>
      </c>
      <c r="B4" s="20" t="s">
        <v>27</v>
      </c>
      <c r="C4" s="20" t="s">
        <v>28</v>
      </c>
      <c r="D4" s="20" t="s">
        <v>29</v>
      </c>
      <c r="E4" s="20" t="s">
        <v>30</v>
      </c>
      <c r="F4" s="20" t="s">
        <v>31</v>
      </c>
      <c r="G4" s="20" t="s">
        <v>32</v>
      </c>
      <c r="H4" s="20" t="s">
        <v>33</v>
      </c>
      <c r="I4" s="20" t="s">
        <v>34</v>
      </c>
      <c r="J4" s="20" t="s">
        <v>35</v>
      </c>
      <c r="K4" s="20" t="s">
        <v>36</v>
      </c>
      <c r="L4" s="20" t="s">
        <v>37</v>
      </c>
      <c r="M4" s="20" t="s">
        <v>38</v>
      </c>
      <c r="N4" s="20" t="s">
        <v>39</v>
      </c>
      <c r="O4" s="20" t="s">
        <v>40</v>
      </c>
      <c r="P4" s="20" t="s">
        <v>41</v>
      </c>
      <c r="Q4" s="20" t="s">
        <v>42</v>
      </c>
      <c r="R4" s="20" t="s">
        <v>43</v>
      </c>
      <c r="S4" s="20" t="s">
        <v>44</v>
      </c>
      <c r="T4" s="20" t="s">
        <v>45</v>
      </c>
      <c r="U4" s="20" t="s">
        <v>46</v>
      </c>
      <c r="V4" s="20" t="s">
        <v>47</v>
      </c>
      <c r="W4" s="20" t="s">
        <v>48</v>
      </c>
      <c r="X4" s="20" t="s">
        <v>49</v>
      </c>
      <c r="Y4" s="21"/>
    </row>
    <row r="5">
      <c r="A5" s="22">
        <v>1.0</v>
      </c>
      <c r="B5" s="23">
        <v>1520.26</v>
      </c>
      <c r="C5" s="23">
        <v>151.9</v>
      </c>
      <c r="D5" s="24">
        <f t="shared" ref="D5:D22" si="1">SUM(B5:C5)</f>
        <v>1672.16</v>
      </c>
      <c r="E5" s="24">
        <f t="shared" ref="E5:E22" si="2">ROUND(D5*9.76%,2)</f>
        <v>163.2</v>
      </c>
      <c r="F5" s="24">
        <f t="shared" ref="F5:F22" si="3">ROUND(D5*6.5%,2)</f>
        <v>108.69</v>
      </c>
      <c r="G5" s="24">
        <f t="shared" ref="G5:G22" si="4">ROUND(D5*2.45%,2)</f>
        <v>40.97</v>
      </c>
      <c r="H5" s="24">
        <f t="shared" ref="H5:H22" si="5">SUM(E5:G5)</f>
        <v>312.86</v>
      </c>
      <c r="I5" s="23">
        <v>108.5</v>
      </c>
      <c r="J5" s="24">
        <f t="shared" ref="J5:J22" si="6">ROUND(D5-H5-I5,0)</f>
        <v>1251</v>
      </c>
      <c r="K5" s="23">
        <v>47.71</v>
      </c>
      <c r="L5" s="24">
        <f t="shared" ref="L5:L30" si="7">ROUND(IF(J5*19%-K5&lt;0,0,J5*19%-K5),2)</f>
        <v>189.98</v>
      </c>
      <c r="M5" s="24">
        <f t="shared" ref="M5:M22" si="8">D5-H5</f>
        <v>1359.3</v>
      </c>
      <c r="N5" s="24">
        <f t="shared" ref="N5:N22" si="9">IF(ROUND(M5*7.75%,2)&gt;L5,L5,ROUND(M5*7.75%,2))</f>
        <v>105.35</v>
      </c>
      <c r="O5" s="24">
        <f>ROUND(M5*1.25%,2)</f>
        <v>16.99</v>
      </c>
      <c r="P5" s="24">
        <f t="shared" ref="P5:P14" si="10">IF(ROUND(L5-N5,0)&lt;0,0,ROUND(L5-N5,0))</f>
        <v>85</v>
      </c>
      <c r="Q5" s="24"/>
      <c r="R5" s="24"/>
      <c r="S5" s="24"/>
      <c r="T5" s="24"/>
      <c r="U5" s="24">
        <f t="shared" ref="U5:U22" si="11">SUM(D5-H5-N5-O5-P5-Q5-R5+S5+T5)</f>
        <v>1151.96</v>
      </c>
      <c r="V5" s="25" t="s">
        <v>50</v>
      </c>
      <c r="W5" s="25" t="s">
        <v>51</v>
      </c>
      <c r="X5" s="24">
        <f t="shared" ref="X5:X30" si="12">ROUND(D5*0.96%,2)</f>
        <v>16.05</v>
      </c>
      <c r="Y5" s="21"/>
    </row>
    <row r="6" hidden="1">
      <c r="A6" s="26"/>
      <c r="B6" s="23">
        <v>0.0</v>
      </c>
      <c r="C6" s="24"/>
      <c r="D6" s="24">
        <f t="shared" si="1"/>
        <v>0</v>
      </c>
      <c r="E6" s="24">
        <f t="shared" si="2"/>
        <v>0</v>
      </c>
      <c r="F6" s="24">
        <f t="shared" si="3"/>
        <v>0</v>
      </c>
      <c r="G6" s="24">
        <f t="shared" si="4"/>
        <v>0</v>
      </c>
      <c r="H6" s="24">
        <f t="shared" si="5"/>
        <v>0</v>
      </c>
      <c r="I6" s="24"/>
      <c r="J6" s="24">
        <f t="shared" si="6"/>
        <v>0</v>
      </c>
      <c r="K6" s="24"/>
      <c r="L6" s="24">
        <f t="shared" si="7"/>
        <v>0</v>
      </c>
      <c r="M6" s="24">
        <f t="shared" si="8"/>
        <v>0</v>
      </c>
      <c r="N6" s="24">
        <f t="shared" si="9"/>
        <v>0</v>
      </c>
      <c r="O6" s="24">
        <f>ROUND(M6*1%,2)</f>
        <v>0</v>
      </c>
      <c r="P6" s="24">
        <f t="shared" si="10"/>
        <v>0</v>
      </c>
      <c r="Q6" s="24"/>
      <c r="R6" s="24"/>
      <c r="S6" s="24"/>
      <c r="T6" s="24"/>
      <c r="U6" s="24">
        <f t="shared" si="11"/>
        <v>0</v>
      </c>
      <c r="V6" s="27"/>
      <c r="W6" s="28"/>
      <c r="X6" s="24">
        <f t="shared" si="12"/>
        <v>0</v>
      </c>
      <c r="Y6" s="15"/>
    </row>
    <row r="7">
      <c r="A7" s="29">
        <v>2.0</v>
      </c>
      <c r="B7" s="30">
        <v>565.6</v>
      </c>
      <c r="C7" s="31"/>
      <c r="D7" s="31">
        <f t="shared" si="1"/>
        <v>565.6</v>
      </c>
      <c r="E7" s="31">
        <f t="shared" si="2"/>
        <v>55.2</v>
      </c>
      <c r="F7" s="31">
        <f t="shared" si="3"/>
        <v>36.76</v>
      </c>
      <c r="G7" s="31">
        <f t="shared" si="4"/>
        <v>13.86</v>
      </c>
      <c r="H7" s="31">
        <f t="shared" si="5"/>
        <v>105.82</v>
      </c>
      <c r="I7" s="30">
        <v>108.5</v>
      </c>
      <c r="J7" s="31">
        <f t="shared" si="6"/>
        <v>351</v>
      </c>
      <c r="K7" s="30">
        <v>0.0</v>
      </c>
      <c r="L7" s="31">
        <f t="shared" si="7"/>
        <v>66.69</v>
      </c>
      <c r="M7" s="31">
        <f t="shared" si="8"/>
        <v>459.78</v>
      </c>
      <c r="N7" s="31">
        <f t="shared" si="9"/>
        <v>35.63</v>
      </c>
      <c r="O7" s="31">
        <f t="shared" ref="O7:O37" si="13">ROUND(M7*1.25%,2)</f>
        <v>5.75</v>
      </c>
      <c r="P7" s="31">
        <f t="shared" si="10"/>
        <v>31</v>
      </c>
      <c r="Q7" s="31"/>
      <c r="R7" s="31"/>
      <c r="S7" s="31"/>
      <c r="T7" s="31"/>
      <c r="U7" s="31">
        <f t="shared" si="11"/>
        <v>387.4</v>
      </c>
      <c r="V7" s="32" t="s">
        <v>52</v>
      </c>
      <c r="W7" s="33"/>
      <c r="X7" s="31">
        <f t="shared" si="12"/>
        <v>5.43</v>
      </c>
      <c r="Y7" s="21"/>
    </row>
    <row r="8">
      <c r="A8" s="22">
        <v>3.0</v>
      </c>
      <c r="B8" s="23">
        <v>1520.26</v>
      </c>
      <c r="C8" s="23">
        <v>148.56</v>
      </c>
      <c r="D8" s="24">
        <f t="shared" si="1"/>
        <v>1668.82</v>
      </c>
      <c r="E8" s="24">
        <f t="shared" si="2"/>
        <v>162.88</v>
      </c>
      <c r="F8" s="24">
        <f t="shared" si="3"/>
        <v>108.47</v>
      </c>
      <c r="G8" s="24">
        <f t="shared" si="4"/>
        <v>40.89</v>
      </c>
      <c r="H8" s="24">
        <f t="shared" si="5"/>
        <v>312.24</v>
      </c>
      <c r="I8" s="23">
        <v>108.5</v>
      </c>
      <c r="J8" s="24">
        <f t="shared" si="6"/>
        <v>1248</v>
      </c>
      <c r="K8" s="23">
        <v>47.71</v>
      </c>
      <c r="L8" s="24">
        <f t="shared" si="7"/>
        <v>189.41</v>
      </c>
      <c r="M8" s="24">
        <f t="shared" si="8"/>
        <v>1356.58</v>
      </c>
      <c r="N8" s="24">
        <f t="shared" si="9"/>
        <v>105.13</v>
      </c>
      <c r="O8" s="24">
        <f t="shared" si="13"/>
        <v>16.96</v>
      </c>
      <c r="P8" s="24">
        <f t="shared" si="10"/>
        <v>84</v>
      </c>
      <c r="Q8" s="24"/>
      <c r="R8" s="24"/>
      <c r="S8" s="24"/>
      <c r="T8" s="24"/>
      <c r="U8" s="24">
        <f t="shared" si="11"/>
        <v>1150.49</v>
      </c>
      <c r="V8" s="25" t="s">
        <v>53</v>
      </c>
      <c r="W8" s="25" t="s">
        <v>51</v>
      </c>
      <c r="X8" s="24">
        <f t="shared" si="12"/>
        <v>16.02</v>
      </c>
      <c r="Y8" s="21"/>
    </row>
    <row r="9">
      <c r="A9" s="29">
        <v>4.0</v>
      </c>
      <c r="B9" s="30">
        <v>1505.38</v>
      </c>
      <c r="C9" s="30">
        <v>175.6</v>
      </c>
      <c r="D9" s="31">
        <f t="shared" si="1"/>
        <v>1680.98</v>
      </c>
      <c r="E9" s="31">
        <f t="shared" si="2"/>
        <v>164.06</v>
      </c>
      <c r="F9" s="31">
        <f t="shared" si="3"/>
        <v>109.26</v>
      </c>
      <c r="G9" s="31">
        <f t="shared" si="4"/>
        <v>41.18</v>
      </c>
      <c r="H9" s="31">
        <f t="shared" si="5"/>
        <v>314.5</v>
      </c>
      <c r="I9" s="30">
        <v>108.5</v>
      </c>
      <c r="J9" s="31">
        <f t="shared" si="6"/>
        <v>1258</v>
      </c>
      <c r="K9" s="30">
        <v>47.71</v>
      </c>
      <c r="L9" s="31">
        <f t="shared" si="7"/>
        <v>191.31</v>
      </c>
      <c r="M9" s="31">
        <f t="shared" si="8"/>
        <v>1366.48</v>
      </c>
      <c r="N9" s="31">
        <f t="shared" si="9"/>
        <v>105.9</v>
      </c>
      <c r="O9" s="31">
        <f t="shared" si="13"/>
        <v>17.08</v>
      </c>
      <c r="P9" s="31">
        <f t="shared" si="10"/>
        <v>85</v>
      </c>
      <c r="Q9" s="30">
        <v>35.0</v>
      </c>
      <c r="R9" s="31"/>
      <c r="S9" s="31"/>
      <c r="T9" s="31"/>
      <c r="U9" s="31">
        <f t="shared" si="11"/>
        <v>1123.5</v>
      </c>
      <c r="V9" s="32" t="s">
        <v>54</v>
      </c>
      <c r="W9" s="33"/>
      <c r="X9" s="31">
        <f t="shared" si="12"/>
        <v>16.14</v>
      </c>
      <c r="Y9" s="21"/>
    </row>
    <row r="10">
      <c r="A10" s="22">
        <v>5.0</v>
      </c>
      <c r="B10" s="23">
        <v>1520.26</v>
      </c>
      <c r="C10" s="23">
        <v>151.82</v>
      </c>
      <c r="D10" s="24">
        <f t="shared" si="1"/>
        <v>1672.08</v>
      </c>
      <c r="E10" s="24">
        <f t="shared" si="2"/>
        <v>163.2</v>
      </c>
      <c r="F10" s="24">
        <f t="shared" si="3"/>
        <v>108.69</v>
      </c>
      <c r="G10" s="24">
        <f t="shared" si="4"/>
        <v>40.97</v>
      </c>
      <c r="H10" s="24">
        <f t="shared" si="5"/>
        <v>312.86</v>
      </c>
      <c r="I10" s="23">
        <v>108.5</v>
      </c>
      <c r="J10" s="24">
        <f t="shared" si="6"/>
        <v>1251</v>
      </c>
      <c r="K10" s="23">
        <v>47.71</v>
      </c>
      <c r="L10" s="24">
        <f t="shared" si="7"/>
        <v>189.98</v>
      </c>
      <c r="M10" s="24">
        <f t="shared" si="8"/>
        <v>1359.22</v>
      </c>
      <c r="N10" s="24">
        <f t="shared" si="9"/>
        <v>105.34</v>
      </c>
      <c r="O10" s="24">
        <f t="shared" si="13"/>
        <v>16.99</v>
      </c>
      <c r="P10" s="24">
        <f t="shared" si="10"/>
        <v>85</v>
      </c>
      <c r="Q10" s="23">
        <v>35.0</v>
      </c>
      <c r="R10" s="24"/>
      <c r="S10" s="24"/>
      <c r="T10" s="24"/>
      <c r="U10" s="24">
        <f t="shared" si="11"/>
        <v>1116.89</v>
      </c>
      <c r="V10" s="25" t="s">
        <v>55</v>
      </c>
      <c r="W10" s="28"/>
      <c r="X10" s="24">
        <f t="shared" si="12"/>
        <v>16.05</v>
      </c>
      <c r="Y10" s="21"/>
    </row>
    <row r="11" hidden="1">
      <c r="A11" s="29">
        <v>7.0</v>
      </c>
      <c r="B11" s="30">
        <v>0.0</v>
      </c>
      <c r="C11" s="31"/>
      <c r="D11" s="31">
        <f t="shared" si="1"/>
        <v>0</v>
      </c>
      <c r="E11" s="31">
        <f t="shared" si="2"/>
        <v>0</v>
      </c>
      <c r="F11" s="31">
        <f t="shared" si="3"/>
        <v>0</v>
      </c>
      <c r="G11" s="31">
        <f t="shared" si="4"/>
        <v>0</v>
      </c>
      <c r="H11" s="31">
        <f t="shared" si="5"/>
        <v>0</v>
      </c>
      <c r="I11" s="31"/>
      <c r="J11" s="31">
        <f t="shared" si="6"/>
        <v>0</v>
      </c>
      <c r="K11" s="31"/>
      <c r="L11" s="31">
        <f t="shared" si="7"/>
        <v>0</v>
      </c>
      <c r="M11" s="31">
        <f t="shared" si="8"/>
        <v>0</v>
      </c>
      <c r="N11" s="31">
        <f t="shared" si="9"/>
        <v>0</v>
      </c>
      <c r="O11" s="31">
        <f t="shared" si="13"/>
        <v>0</v>
      </c>
      <c r="P11" s="31">
        <f t="shared" si="10"/>
        <v>0</v>
      </c>
      <c r="Q11" s="31"/>
      <c r="R11" s="31"/>
      <c r="S11" s="31"/>
      <c r="T11" s="31"/>
      <c r="U11" s="31">
        <f t="shared" si="11"/>
        <v>0</v>
      </c>
      <c r="V11" s="34"/>
      <c r="W11" s="33"/>
      <c r="X11" s="31">
        <f t="shared" si="12"/>
        <v>0</v>
      </c>
      <c r="Y11" s="15"/>
    </row>
    <row r="12">
      <c r="A12" s="29">
        <v>6.0</v>
      </c>
      <c r="B12" s="30">
        <v>1083.2</v>
      </c>
      <c r="C12" s="30">
        <v>211.02</v>
      </c>
      <c r="D12" s="31">
        <f t="shared" si="1"/>
        <v>1294.22</v>
      </c>
      <c r="E12" s="31">
        <f t="shared" si="2"/>
        <v>126.32</v>
      </c>
      <c r="F12" s="31">
        <f t="shared" si="3"/>
        <v>84.12</v>
      </c>
      <c r="G12" s="31">
        <f t="shared" si="4"/>
        <v>31.71</v>
      </c>
      <c r="H12" s="31">
        <f t="shared" si="5"/>
        <v>242.15</v>
      </c>
      <c r="I12" s="30">
        <v>108.5</v>
      </c>
      <c r="J12" s="31">
        <f t="shared" si="6"/>
        <v>944</v>
      </c>
      <c r="K12" s="30">
        <v>47.71</v>
      </c>
      <c r="L12" s="31">
        <f t="shared" si="7"/>
        <v>131.65</v>
      </c>
      <c r="M12" s="31">
        <f t="shared" si="8"/>
        <v>1052.07</v>
      </c>
      <c r="N12" s="31">
        <f t="shared" si="9"/>
        <v>81.54</v>
      </c>
      <c r="O12" s="31">
        <f t="shared" si="13"/>
        <v>13.15</v>
      </c>
      <c r="P12" s="31">
        <f t="shared" si="10"/>
        <v>50</v>
      </c>
      <c r="Q12" s="30">
        <v>35.0</v>
      </c>
      <c r="R12" s="31"/>
      <c r="S12" s="31"/>
      <c r="T12" s="31"/>
      <c r="U12" s="31">
        <f t="shared" si="11"/>
        <v>872.38</v>
      </c>
      <c r="V12" s="32" t="s">
        <v>56</v>
      </c>
      <c r="W12" s="32" t="s">
        <v>51</v>
      </c>
      <c r="X12" s="31">
        <f t="shared" si="12"/>
        <v>12.42</v>
      </c>
      <c r="Y12" s="21"/>
    </row>
    <row r="13">
      <c r="A13" s="22">
        <v>7.0</v>
      </c>
      <c r="B13" s="23">
        <v>1158.22</v>
      </c>
      <c r="C13" s="24"/>
      <c r="D13" s="24">
        <f t="shared" si="1"/>
        <v>1158.22</v>
      </c>
      <c r="E13" s="24">
        <f t="shared" si="2"/>
        <v>113.04</v>
      </c>
      <c r="F13" s="24">
        <f t="shared" si="3"/>
        <v>75.28</v>
      </c>
      <c r="G13" s="24">
        <f t="shared" si="4"/>
        <v>28.38</v>
      </c>
      <c r="H13" s="24">
        <f t="shared" si="5"/>
        <v>216.7</v>
      </c>
      <c r="I13" s="23">
        <v>108.5</v>
      </c>
      <c r="J13" s="24">
        <f t="shared" si="6"/>
        <v>833</v>
      </c>
      <c r="K13" s="23">
        <v>47.71</v>
      </c>
      <c r="L13" s="24">
        <f t="shared" si="7"/>
        <v>110.56</v>
      </c>
      <c r="M13" s="24">
        <f t="shared" si="8"/>
        <v>941.52</v>
      </c>
      <c r="N13" s="24">
        <f t="shared" si="9"/>
        <v>72.97</v>
      </c>
      <c r="O13" s="24">
        <f t="shared" si="13"/>
        <v>11.77</v>
      </c>
      <c r="P13" s="24">
        <f t="shared" si="10"/>
        <v>38</v>
      </c>
      <c r="Q13" s="23">
        <v>35.0</v>
      </c>
      <c r="R13" s="24"/>
      <c r="S13" s="24"/>
      <c r="T13" s="24"/>
      <c r="U13" s="24">
        <f t="shared" si="11"/>
        <v>783.78</v>
      </c>
      <c r="V13" s="25" t="s">
        <v>57</v>
      </c>
      <c r="W13" s="25" t="s">
        <v>51</v>
      </c>
      <c r="X13" s="24">
        <f t="shared" si="12"/>
        <v>11.12</v>
      </c>
      <c r="Y13" s="21"/>
    </row>
    <row r="14">
      <c r="A14" s="29">
        <v>8.0</v>
      </c>
      <c r="B14" s="30">
        <v>1454.58</v>
      </c>
      <c r="C14" s="30">
        <v>402.68</v>
      </c>
      <c r="D14" s="31">
        <f t="shared" si="1"/>
        <v>1857.26</v>
      </c>
      <c r="E14" s="31">
        <f t="shared" si="2"/>
        <v>181.27</v>
      </c>
      <c r="F14" s="31">
        <f t="shared" si="3"/>
        <v>120.72</v>
      </c>
      <c r="G14" s="31">
        <f t="shared" si="4"/>
        <v>45.5</v>
      </c>
      <c r="H14" s="31">
        <f t="shared" si="5"/>
        <v>347.49</v>
      </c>
      <c r="I14" s="30">
        <v>108.5</v>
      </c>
      <c r="J14" s="31">
        <f t="shared" si="6"/>
        <v>1401</v>
      </c>
      <c r="K14" s="30">
        <v>47.71</v>
      </c>
      <c r="L14" s="31">
        <f t="shared" si="7"/>
        <v>218.48</v>
      </c>
      <c r="M14" s="31">
        <f t="shared" si="8"/>
        <v>1509.77</v>
      </c>
      <c r="N14" s="31">
        <f t="shared" si="9"/>
        <v>117.01</v>
      </c>
      <c r="O14" s="31">
        <f t="shared" si="13"/>
        <v>18.87</v>
      </c>
      <c r="P14" s="31">
        <f t="shared" si="10"/>
        <v>101</v>
      </c>
      <c r="Q14" s="30">
        <v>35.0</v>
      </c>
      <c r="R14" s="31"/>
      <c r="S14" s="31"/>
      <c r="T14" s="31"/>
      <c r="U14" s="31">
        <f t="shared" si="11"/>
        <v>1237.89</v>
      </c>
      <c r="V14" s="32" t="s">
        <v>58</v>
      </c>
      <c r="W14" s="33"/>
      <c r="X14" s="31">
        <f t="shared" si="12"/>
        <v>17.83</v>
      </c>
      <c r="Y14" s="21"/>
    </row>
    <row r="15" hidden="1">
      <c r="A15" s="22">
        <v>11.0</v>
      </c>
      <c r="B15" s="23">
        <v>0.0</v>
      </c>
      <c r="C15" s="24"/>
      <c r="D15" s="24">
        <f t="shared" si="1"/>
        <v>0</v>
      </c>
      <c r="E15" s="24">
        <f t="shared" si="2"/>
        <v>0</v>
      </c>
      <c r="F15" s="24">
        <f t="shared" si="3"/>
        <v>0</v>
      </c>
      <c r="G15" s="24">
        <f t="shared" si="4"/>
        <v>0</v>
      </c>
      <c r="H15" s="24">
        <f t="shared" si="5"/>
        <v>0</v>
      </c>
      <c r="I15" s="24"/>
      <c r="J15" s="24">
        <f t="shared" si="6"/>
        <v>0</v>
      </c>
      <c r="K15" s="24"/>
      <c r="L15" s="24">
        <f t="shared" si="7"/>
        <v>0</v>
      </c>
      <c r="M15" s="24">
        <f t="shared" si="8"/>
        <v>0</v>
      </c>
      <c r="N15" s="24">
        <f t="shared" si="9"/>
        <v>0</v>
      </c>
      <c r="O15" s="31">
        <f t="shared" si="13"/>
        <v>0</v>
      </c>
      <c r="P15" s="24">
        <f>SUM(N15:O15)</f>
        <v>0</v>
      </c>
      <c r="Q15" s="24"/>
      <c r="R15" s="24"/>
      <c r="S15" s="24"/>
      <c r="T15" s="24"/>
      <c r="U15" s="24">
        <f t="shared" si="11"/>
        <v>0</v>
      </c>
      <c r="V15" s="27"/>
      <c r="W15" s="27"/>
      <c r="X15" s="31">
        <f t="shared" si="12"/>
        <v>0</v>
      </c>
      <c r="Y15" s="15"/>
    </row>
    <row r="16">
      <c r="A16" s="22">
        <v>9.0</v>
      </c>
      <c r="B16" s="23">
        <v>1199.79</v>
      </c>
      <c r="C16" s="23">
        <v>183.42</v>
      </c>
      <c r="D16" s="24">
        <f t="shared" si="1"/>
        <v>1383.21</v>
      </c>
      <c r="E16" s="24">
        <f t="shared" si="2"/>
        <v>135</v>
      </c>
      <c r="F16" s="24">
        <f t="shared" si="3"/>
        <v>89.91</v>
      </c>
      <c r="G16" s="24">
        <f t="shared" si="4"/>
        <v>33.89</v>
      </c>
      <c r="H16" s="24">
        <f t="shared" si="5"/>
        <v>258.8</v>
      </c>
      <c r="I16" s="23">
        <v>108.5</v>
      </c>
      <c r="J16" s="24">
        <f t="shared" si="6"/>
        <v>1016</v>
      </c>
      <c r="K16" s="23">
        <v>47.71</v>
      </c>
      <c r="L16" s="24">
        <f t="shared" si="7"/>
        <v>145.33</v>
      </c>
      <c r="M16" s="24">
        <f t="shared" si="8"/>
        <v>1124.41</v>
      </c>
      <c r="N16" s="24">
        <f t="shared" si="9"/>
        <v>87.14</v>
      </c>
      <c r="O16" s="24">
        <f t="shared" si="13"/>
        <v>14.06</v>
      </c>
      <c r="P16" s="24">
        <f t="shared" ref="P16:P30" si="14">IF(ROUND(L16-N16,0)&lt;0,0,ROUND(L16-N16,0))</f>
        <v>58</v>
      </c>
      <c r="Q16" s="23">
        <v>35.0</v>
      </c>
      <c r="R16" s="24"/>
      <c r="S16" s="24"/>
      <c r="T16" s="24"/>
      <c r="U16" s="24">
        <f t="shared" si="11"/>
        <v>930.21</v>
      </c>
      <c r="V16" s="25" t="s">
        <v>59</v>
      </c>
      <c r="W16" s="28"/>
      <c r="X16" s="24">
        <f t="shared" si="12"/>
        <v>13.28</v>
      </c>
      <c r="Y16" s="21"/>
    </row>
    <row r="17">
      <c r="A17" s="29">
        <v>10.0</v>
      </c>
      <c r="B17" s="30">
        <v>757.18</v>
      </c>
      <c r="C17" s="30">
        <v>253.8</v>
      </c>
      <c r="D17" s="31">
        <f t="shared" si="1"/>
        <v>1010.98</v>
      </c>
      <c r="E17" s="31">
        <f t="shared" si="2"/>
        <v>98.67</v>
      </c>
      <c r="F17" s="31">
        <f t="shared" si="3"/>
        <v>65.71</v>
      </c>
      <c r="G17" s="31">
        <f t="shared" si="4"/>
        <v>24.77</v>
      </c>
      <c r="H17" s="31">
        <f t="shared" si="5"/>
        <v>189.15</v>
      </c>
      <c r="I17" s="30">
        <v>108.5</v>
      </c>
      <c r="J17" s="31">
        <f t="shared" si="6"/>
        <v>713</v>
      </c>
      <c r="K17" s="30">
        <v>47.71</v>
      </c>
      <c r="L17" s="31">
        <f t="shared" si="7"/>
        <v>87.76</v>
      </c>
      <c r="M17" s="31">
        <f t="shared" si="8"/>
        <v>821.83</v>
      </c>
      <c r="N17" s="31">
        <f t="shared" si="9"/>
        <v>63.69</v>
      </c>
      <c r="O17" s="31">
        <f t="shared" si="13"/>
        <v>10.27</v>
      </c>
      <c r="P17" s="31">
        <f t="shared" si="14"/>
        <v>24</v>
      </c>
      <c r="Q17" s="30">
        <v>35.0</v>
      </c>
      <c r="R17" s="31"/>
      <c r="S17" s="31"/>
      <c r="T17" s="31"/>
      <c r="U17" s="31">
        <f t="shared" si="11"/>
        <v>688.87</v>
      </c>
      <c r="V17" s="32" t="s">
        <v>60</v>
      </c>
      <c r="W17" s="33"/>
      <c r="X17" s="31">
        <f t="shared" si="12"/>
        <v>9.71</v>
      </c>
      <c r="Y17" s="21"/>
    </row>
    <row r="18">
      <c r="A18" s="22">
        <v>11.0</v>
      </c>
      <c r="B18" s="23">
        <v>203.2</v>
      </c>
      <c r="C18" s="24"/>
      <c r="D18" s="24">
        <f t="shared" si="1"/>
        <v>203.2</v>
      </c>
      <c r="E18" s="24">
        <f t="shared" si="2"/>
        <v>19.83</v>
      </c>
      <c r="F18" s="24">
        <f t="shared" si="3"/>
        <v>13.21</v>
      </c>
      <c r="G18" s="24">
        <f t="shared" si="4"/>
        <v>4.98</v>
      </c>
      <c r="H18" s="24">
        <f t="shared" si="5"/>
        <v>38.02</v>
      </c>
      <c r="I18" s="23">
        <v>108.5</v>
      </c>
      <c r="J18" s="24">
        <f t="shared" si="6"/>
        <v>57</v>
      </c>
      <c r="K18" s="24"/>
      <c r="L18" s="24">
        <f t="shared" si="7"/>
        <v>10.83</v>
      </c>
      <c r="M18" s="24">
        <f t="shared" si="8"/>
        <v>165.18</v>
      </c>
      <c r="N18" s="24">
        <f t="shared" si="9"/>
        <v>10.83</v>
      </c>
      <c r="O18" s="24">
        <f t="shared" si="13"/>
        <v>2.06</v>
      </c>
      <c r="P18" s="24">
        <f t="shared" si="14"/>
        <v>0</v>
      </c>
      <c r="Q18" s="24"/>
      <c r="R18" s="24"/>
      <c r="S18" s="24"/>
      <c r="T18" s="24"/>
      <c r="U18" s="24">
        <f t="shared" si="11"/>
        <v>152.29</v>
      </c>
      <c r="V18" s="25" t="s">
        <v>61</v>
      </c>
      <c r="W18" s="28"/>
      <c r="X18" s="24">
        <f t="shared" si="12"/>
        <v>1.95</v>
      </c>
      <c r="Y18" s="21"/>
    </row>
    <row r="19">
      <c r="A19" s="29">
        <v>12.0</v>
      </c>
      <c r="B19" s="30">
        <v>436.2</v>
      </c>
      <c r="C19" s="30">
        <v>1308.15</v>
      </c>
      <c r="D19" s="31">
        <f t="shared" si="1"/>
        <v>1744.35</v>
      </c>
      <c r="E19" s="31">
        <f t="shared" si="2"/>
        <v>170.25</v>
      </c>
      <c r="F19" s="31">
        <f t="shared" si="3"/>
        <v>113.38</v>
      </c>
      <c r="G19" s="31">
        <f t="shared" si="4"/>
        <v>42.74</v>
      </c>
      <c r="H19" s="31">
        <f t="shared" si="5"/>
        <v>326.37</v>
      </c>
      <c r="I19" s="30">
        <v>108.5</v>
      </c>
      <c r="J19" s="31">
        <f t="shared" si="6"/>
        <v>1309</v>
      </c>
      <c r="K19" s="30">
        <v>47.71</v>
      </c>
      <c r="L19" s="31">
        <f t="shared" si="7"/>
        <v>201</v>
      </c>
      <c r="M19" s="31">
        <f t="shared" si="8"/>
        <v>1417.98</v>
      </c>
      <c r="N19" s="31">
        <f t="shared" si="9"/>
        <v>109.89</v>
      </c>
      <c r="O19" s="31">
        <f t="shared" si="13"/>
        <v>17.72</v>
      </c>
      <c r="P19" s="31">
        <f t="shared" si="14"/>
        <v>91</v>
      </c>
      <c r="Q19" s="31"/>
      <c r="R19" s="31"/>
      <c r="S19" s="31"/>
      <c r="T19" s="31"/>
      <c r="U19" s="31">
        <f t="shared" si="11"/>
        <v>1199.37</v>
      </c>
      <c r="V19" s="32" t="s">
        <v>62</v>
      </c>
      <c r="W19" s="32" t="s">
        <v>51</v>
      </c>
      <c r="X19" s="31">
        <f t="shared" si="12"/>
        <v>16.75</v>
      </c>
      <c r="Y19" s="21"/>
    </row>
    <row r="20">
      <c r="A20" s="22">
        <v>13.0</v>
      </c>
      <c r="B20" s="23">
        <v>2627.6</v>
      </c>
      <c r="C20" s="23">
        <v>171.51</v>
      </c>
      <c r="D20" s="24">
        <f t="shared" si="1"/>
        <v>2799.11</v>
      </c>
      <c r="E20" s="24">
        <f t="shared" si="2"/>
        <v>273.19</v>
      </c>
      <c r="F20" s="24">
        <f t="shared" si="3"/>
        <v>181.94</v>
      </c>
      <c r="G20" s="24">
        <f t="shared" si="4"/>
        <v>68.58</v>
      </c>
      <c r="H20" s="24">
        <f t="shared" si="5"/>
        <v>523.71</v>
      </c>
      <c r="I20" s="23">
        <v>108.5</v>
      </c>
      <c r="J20" s="24">
        <f t="shared" si="6"/>
        <v>2167</v>
      </c>
      <c r="K20" s="23">
        <v>47.71</v>
      </c>
      <c r="L20" s="24">
        <f t="shared" si="7"/>
        <v>364.02</v>
      </c>
      <c r="M20" s="24">
        <f t="shared" si="8"/>
        <v>2275.4</v>
      </c>
      <c r="N20" s="24">
        <f t="shared" si="9"/>
        <v>176.34</v>
      </c>
      <c r="O20" s="24">
        <f t="shared" si="13"/>
        <v>28.44</v>
      </c>
      <c r="P20" s="24">
        <f t="shared" si="14"/>
        <v>188</v>
      </c>
      <c r="Q20" s="23">
        <v>35.0</v>
      </c>
      <c r="R20" s="24"/>
      <c r="S20" s="24"/>
      <c r="T20" s="24"/>
      <c r="U20" s="24">
        <f t="shared" si="11"/>
        <v>1847.62</v>
      </c>
      <c r="V20" s="25" t="s">
        <v>63</v>
      </c>
      <c r="W20" s="28"/>
      <c r="X20" s="24">
        <f t="shared" si="12"/>
        <v>26.87</v>
      </c>
      <c r="Y20" s="21"/>
    </row>
    <row r="21">
      <c r="A21" s="29">
        <v>14.0</v>
      </c>
      <c r="B21" s="30">
        <v>0.0</v>
      </c>
      <c r="C21" s="31"/>
      <c r="D21" s="31">
        <f t="shared" si="1"/>
        <v>0</v>
      </c>
      <c r="E21" s="31">
        <f t="shared" si="2"/>
        <v>0</v>
      </c>
      <c r="F21" s="31">
        <f t="shared" si="3"/>
        <v>0</v>
      </c>
      <c r="G21" s="31">
        <f t="shared" si="4"/>
        <v>0</v>
      </c>
      <c r="H21" s="31">
        <f t="shared" si="5"/>
        <v>0</v>
      </c>
      <c r="I21" s="30">
        <v>0.0</v>
      </c>
      <c r="J21" s="31">
        <f t="shared" si="6"/>
        <v>0</v>
      </c>
      <c r="K21" s="30">
        <v>0.0</v>
      </c>
      <c r="L21" s="31">
        <f t="shared" si="7"/>
        <v>0</v>
      </c>
      <c r="M21" s="31">
        <f t="shared" si="8"/>
        <v>0</v>
      </c>
      <c r="N21" s="31">
        <f t="shared" si="9"/>
        <v>0</v>
      </c>
      <c r="O21" s="31">
        <f t="shared" si="13"/>
        <v>0</v>
      </c>
      <c r="P21" s="31">
        <f t="shared" si="14"/>
        <v>0</v>
      </c>
      <c r="Q21" s="31"/>
      <c r="R21" s="31"/>
      <c r="S21" s="31"/>
      <c r="T21" s="31"/>
      <c r="U21" s="31">
        <f t="shared" si="11"/>
        <v>0</v>
      </c>
      <c r="V21" s="32" t="s">
        <v>64</v>
      </c>
      <c r="W21" s="32" t="s">
        <v>65</v>
      </c>
      <c r="X21" s="31">
        <f t="shared" si="12"/>
        <v>0</v>
      </c>
      <c r="Y21" s="21"/>
    </row>
    <row r="22" hidden="1">
      <c r="A22" s="22">
        <v>16.0</v>
      </c>
      <c r="B22" s="23">
        <v>0.0</v>
      </c>
      <c r="C22" s="24"/>
      <c r="D22" s="24">
        <f t="shared" si="1"/>
        <v>0</v>
      </c>
      <c r="E22" s="24">
        <f t="shared" si="2"/>
        <v>0</v>
      </c>
      <c r="F22" s="24">
        <f t="shared" si="3"/>
        <v>0</v>
      </c>
      <c r="G22" s="24">
        <f t="shared" si="4"/>
        <v>0</v>
      </c>
      <c r="H22" s="24">
        <f t="shared" si="5"/>
        <v>0</v>
      </c>
      <c r="I22" s="24"/>
      <c r="J22" s="24">
        <f t="shared" si="6"/>
        <v>0</v>
      </c>
      <c r="K22" s="24"/>
      <c r="L22" s="24">
        <f t="shared" si="7"/>
        <v>0</v>
      </c>
      <c r="M22" s="24">
        <f t="shared" si="8"/>
        <v>0</v>
      </c>
      <c r="N22" s="24">
        <f t="shared" si="9"/>
        <v>0</v>
      </c>
      <c r="O22" s="31">
        <f t="shared" si="13"/>
        <v>0</v>
      </c>
      <c r="P22" s="24">
        <f t="shared" si="14"/>
        <v>0</v>
      </c>
      <c r="Q22" s="24"/>
      <c r="R22" s="24"/>
      <c r="S22" s="24"/>
      <c r="T22" s="24"/>
      <c r="U22" s="24">
        <f t="shared" si="11"/>
        <v>0</v>
      </c>
      <c r="V22" s="27"/>
      <c r="W22" s="28"/>
      <c r="X22" s="24">
        <f t="shared" si="12"/>
        <v>0</v>
      </c>
      <c r="Y22" s="15"/>
    </row>
    <row r="23" hidden="1">
      <c r="A23" s="2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>
        <f t="shared" si="7"/>
        <v>0</v>
      </c>
      <c r="M23" s="24"/>
      <c r="N23" s="24"/>
      <c r="O23" s="31">
        <f t="shared" si="13"/>
        <v>0</v>
      </c>
      <c r="P23" s="24">
        <f t="shared" si="14"/>
        <v>0</v>
      </c>
      <c r="Q23" s="24"/>
      <c r="R23" s="24"/>
      <c r="S23" s="24"/>
      <c r="T23" s="24"/>
      <c r="U23" s="24"/>
      <c r="V23" s="27"/>
      <c r="W23" s="28"/>
      <c r="X23" s="31">
        <f t="shared" si="12"/>
        <v>0</v>
      </c>
      <c r="Y23" s="15"/>
    </row>
    <row r="24">
      <c r="A24" s="22">
        <v>15.0</v>
      </c>
      <c r="B24" s="23">
        <v>1914.95</v>
      </c>
      <c r="C24" s="24"/>
      <c r="D24" s="24">
        <f t="shared" ref="D24:D30" si="15">SUM(B24:C24)</f>
        <v>1914.95</v>
      </c>
      <c r="E24" s="24">
        <f t="shared" ref="E24:E30" si="16">ROUND(D24*9.76%,2)</f>
        <v>186.9</v>
      </c>
      <c r="F24" s="24">
        <f t="shared" ref="F24:F30" si="17">ROUND(D24*6.5%,2)</f>
        <v>124.47</v>
      </c>
      <c r="G24" s="24">
        <f t="shared" ref="G24:G30" si="18">ROUND(D24*2.45%,2)</f>
        <v>46.92</v>
      </c>
      <c r="H24" s="24">
        <f t="shared" ref="H24:H30" si="19">SUM(E24:G24)</f>
        <v>358.29</v>
      </c>
      <c r="I24" s="23">
        <v>108.5</v>
      </c>
      <c r="J24" s="24">
        <f t="shared" ref="J24:J30" si="20">ROUND(D24-H24-I24,0)</f>
        <v>1448</v>
      </c>
      <c r="K24" s="23">
        <v>47.71</v>
      </c>
      <c r="L24" s="24">
        <f t="shared" si="7"/>
        <v>227.41</v>
      </c>
      <c r="M24" s="24">
        <f t="shared" ref="M24:M29" si="21">D24-H24</f>
        <v>1556.66</v>
      </c>
      <c r="N24" s="24">
        <f t="shared" ref="N24:N30" si="22">IF(ROUND(M24*7.75%,2)&gt;L24,L24,ROUND(M24*7.75%,2))</f>
        <v>120.64</v>
      </c>
      <c r="O24" s="24">
        <f t="shared" si="13"/>
        <v>19.46</v>
      </c>
      <c r="P24" s="24">
        <f t="shared" si="14"/>
        <v>107</v>
      </c>
      <c r="Q24" s="23">
        <v>35.0</v>
      </c>
      <c r="R24" s="24"/>
      <c r="S24" s="24"/>
      <c r="T24" s="24"/>
      <c r="U24" s="24">
        <f t="shared" ref="U24:U30" si="23">SUM(D24-H24-N24-O24-P24-Q24-R24+S24+T24)</f>
        <v>1274.56</v>
      </c>
      <c r="V24" s="25" t="s">
        <v>66</v>
      </c>
      <c r="W24" s="28"/>
      <c r="X24" s="24">
        <f t="shared" si="12"/>
        <v>18.38</v>
      </c>
      <c r="Y24" s="21"/>
    </row>
    <row r="25">
      <c r="A25" s="29">
        <v>16.0</v>
      </c>
      <c r="B25" s="31"/>
      <c r="C25" s="30">
        <v>888.36</v>
      </c>
      <c r="D25" s="31">
        <f t="shared" si="15"/>
        <v>888.36</v>
      </c>
      <c r="E25" s="31">
        <f t="shared" si="16"/>
        <v>86.7</v>
      </c>
      <c r="F25" s="31">
        <f t="shared" si="17"/>
        <v>57.74</v>
      </c>
      <c r="G25" s="31">
        <f t="shared" si="18"/>
        <v>21.76</v>
      </c>
      <c r="H25" s="31">
        <f t="shared" si="19"/>
        <v>166.2</v>
      </c>
      <c r="I25" s="30">
        <v>108.5</v>
      </c>
      <c r="J25" s="31">
        <f t="shared" si="20"/>
        <v>614</v>
      </c>
      <c r="K25" s="30">
        <v>47.71</v>
      </c>
      <c r="L25" s="31">
        <f t="shared" si="7"/>
        <v>68.95</v>
      </c>
      <c r="M25" s="31">
        <f t="shared" si="21"/>
        <v>722.16</v>
      </c>
      <c r="N25" s="31">
        <f t="shared" si="22"/>
        <v>55.97</v>
      </c>
      <c r="O25" s="31">
        <f t="shared" si="13"/>
        <v>9.03</v>
      </c>
      <c r="P25" s="31">
        <f t="shared" si="14"/>
        <v>13</v>
      </c>
      <c r="Q25" s="30">
        <v>35.0</v>
      </c>
      <c r="R25" s="31"/>
      <c r="S25" s="31"/>
      <c r="T25" s="31"/>
      <c r="U25" s="31">
        <f t="shared" si="23"/>
        <v>609.16</v>
      </c>
      <c r="V25" s="32" t="s">
        <v>67</v>
      </c>
      <c r="W25" s="32" t="s">
        <v>51</v>
      </c>
      <c r="X25" s="31">
        <f t="shared" si="12"/>
        <v>8.53</v>
      </c>
      <c r="Y25" s="21"/>
    </row>
    <row r="26">
      <c r="A26" s="22">
        <v>17.0</v>
      </c>
      <c r="B26" s="23">
        <v>2749.2</v>
      </c>
      <c r="C26" s="24"/>
      <c r="D26" s="24">
        <f t="shared" si="15"/>
        <v>2749.2</v>
      </c>
      <c r="E26" s="24">
        <f t="shared" si="16"/>
        <v>268.32</v>
      </c>
      <c r="F26" s="24">
        <f t="shared" si="17"/>
        <v>178.7</v>
      </c>
      <c r="G26" s="24">
        <f t="shared" si="18"/>
        <v>67.36</v>
      </c>
      <c r="H26" s="24">
        <f t="shared" si="19"/>
        <v>514.38</v>
      </c>
      <c r="I26" s="23">
        <v>108.5</v>
      </c>
      <c r="J26" s="24">
        <f t="shared" si="20"/>
        <v>2126</v>
      </c>
      <c r="K26" s="24"/>
      <c r="L26" s="24">
        <f t="shared" si="7"/>
        <v>403.94</v>
      </c>
      <c r="M26" s="24">
        <f t="shared" si="21"/>
        <v>2234.82</v>
      </c>
      <c r="N26" s="24">
        <f t="shared" si="22"/>
        <v>173.2</v>
      </c>
      <c r="O26" s="24">
        <f t="shared" si="13"/>
        <v>27.94</v>
      </c>
      <c r="P26" s="24">
        <f t="shared" si="14"/>
        <v>231</v>
      </c>
      <c r="Q26" s="24"/>
      <c r="R26" s="24"/>
      <c r="S26" s="24"/>
      <c r="T26" s="24"/>
      <c r="U26" s="24">
        <f t="shared" si="23"/>
        <v>1802.68</v>
      </c>
      <c r="V26" s="25" t="s">
        <v>68</v>
      </c>
      <c r="W26" s="28"/>
      <c r="X26" s="24">
        <f t="shared" si="12"/>
        <v>26.39</v>
      </c>
      <c r="Y26" s="21"/>
    </row>
    <row r="27">
      <c r="A27" s="29">
        <v>18.0</v>
      </c>
      <c r="B27" s="30">
        <v>2982.12</v>
      </c>
      <c r="C27" s="31"/>
      <c r="D27" s="31">
        <f t="shared" si="15"/>
        <v>2982.12</v>
      </c>
      <c r="E27" s="31">
        <f t="shared" si="16"/>
        <v>291.05</v>
      </c>
      <c r="F27" s="31">
        <f t="shared" si="17"/>
        <v>193.84</v>
      </c>
      <c r="G27" s="31">
        <f t="shared" si="18"/>
        <v>73.06</v>
      </c>
      <c r="H27" s="31">
        <f t="shared" si="19"/>
        <v>557.95</v>
      </c>
      <c r="I27" s="30">
        <v>108.5</v>
      </c>
      <c r="J27" s="31">
        <f t="shared" si="20"/>
        <v>2316</v>
      </c>
      <c r="K27" s="30">
        <v>47.71</v>
      </c>
      <c r="L27" s="31">
        <f t="shared" si="7"/>
        <v>392.33</v>
      </c>
      <c r="M27" s="31">
        <f t="shared" si="21"/>
        <v>2424.17</v>
      </c>
      <c r="N27" s="31">
        <f t="shared" si="22"/>
        <v>187.87</v>
      </c>
      <c r="O27" s="31">
        <f t="shared" si="13"/>
        <v>30.3</v>
      </c>
      <c r="P27" s="31">
        <f t="shared" si="14"/>
        <v>204</v>
      </c>
      <c r="Q27" s="30">
        <v>35.0</v>
      </c>
      <c r="R27" s="31"/>
      <c r="S27" s="31"/>
      <c r="T27" s="31"/>
      <c r="U27" s="31">
        <f t="shared" si="23"/>
        <v>1967</v>
      </c>
      <c r="V27" s="32" t="s">
        <v>69</v>
      </c>
      <c r="W27" s="33"/>
      <c r="X27" s="31">
        <f t="shared" si="12"/>
        <v>28.63</v>
      </c>
      <c r="Y27" s="21"/>
    </row>
    <row r="28">
      <c r="A28" s="22">
        <v>19.0</v>
      </c>
      <c r="B28" s="23">
        <v>1677.87</v>
      </c>
      <c r="C28" s="23">
        <v>552.8</v>
      </c>
      <c r="D28" s="24">
        <f t="shared" si="15"/>
        <v>2230.67</v>
      </c>
      <c r="E28" s="24">
        <f t="shared" si="16"/>
        <v>217.71</v>
      </c>
      <c r="F28" s="24">
        <f t="shared" si="17"/>
        <v>144.99</v>
      </c>
      <c r="G28" s="24">
        <f t="shared" si="18"/>
        <v>54.65</v>
      </c>
      <c r="H28" s="24">
        <f t="shared" si="19"/>
        <v>417.35</v>
      </c>
      <c r="I28" s="23">
        <v>108.5</v>
      </c>
      <c r="J28" s="24">
        <f t="shared" si="20"/>
        <v>1705</v>
      </c>
      <c r="K28" s="23">
        <v>47.71</v>
      </c>
      <c r="L28" s="24">
        <f t="shared" si="7"/>
        <v>276.24</v>
      </c>
      <c r="M28" s="24">
        <f t="shared" si="21"/>
        <v>1813.32</v>
      </c>
      <c r="N28" s="24">
        <f t="shared" si="22"/>
        <v>140.53</v>
      </c>
      <c r="O28" s="24">
        <f t="shared" si="13"/>
        <v>22.67</v>
      </c>
      <c r="P28" s="24">
        <f t="shared" si="14"/>
        <v>136</v>
      </c>
      <c r="Q28" s="24"/>
      <c r="R28" s="24"/>
      <c r="S28" s="24"/>
      <c r="T28" s="24"/>
      <c r="U28" s="24">
        <f t="shared" si="23"/>
        <v>1514.12</v>
      </c>
      <c r="V28" s="25" t="s">
        <v>70</v>
      </c>
      <c r="W28" s="25" t="s">
        <v>51</v>
      </c>
      <c r="X28" s="24">
        <f t="shared" si="12"/>
        <v>21.41</v>
      </c>
      <c r="Y28" s="21"/>
    </row>
    <row r="29">
      <c r="A29" s="29">
        <v>20.0</v>
      </c>
      <c r="B29" s="30">
        <v>1520.26</v>
      </c>
      <c r="C29" s="30">
        <v>148.72</v>
      </c>
      <c r="D29" s="31">
        <f t="shared" si="15"/>
        <v>1668.98</v>
      </c>
      <c r="E29" s="31">
        <f t="shared" si="16"/>
        <v>162.89</v>
      </c>
      <c r="F29" s="31">
        <f t="shared" si="17"/>
        <v>108.48</v>
      </c>
      <c r="G29" s="31">
        <f t="shared" si="18"/>
        <v>40.89</v>
      </c>
      <c r="H29" s="31">
        <f t="shared" si="19"/>
        <v>312.26</v>
      </c>
      <c r="I29" s="30">
        <v>108.5</v>
      </c>
      <c r="J29" s="31">
        <f t="shared" si="20"/>
        <v>1248</v>
      </c>
      <c r="K29" s="30">
        <v>47.71</v>
      </c>
      <c r="L29" s="31">
        <f t="shared" si="7"/>
        <v>189.41</v>
      </c>
      <c r="M29" s="31">
        <f t="shared" si="21"/>
        <v>1356.72</v>
      </c>
      <c r="N29" s="31">
        <f t="shared" si="22"/>
        <v>105.15</v>
      </c>
      <c r="O29" s="31">
        <f t="shared" si="13"/>
        <v>16.96</v>
      </c>
      <c r="P29" s="31">
        <f t="shared" si="14"/>
        <v>84</v>
      </c>
      <c r="Q29" s="30">
        <v>35.0</v>
      </c>
      <c r="R29" s="31"/>
      <c r="S29" s="31"/>
      <c r="T29" s="31"/>
      <c r="U29" s="31">
        <f t="shared" si="23"/>
        <v>1115.61</v>
      </c>
      <c r="V29" s="32" t="s">
        <v>71</v>
      </c>
      <c r="W29" s="32" t="s">
        <v>51</v>
      </c>
      <c r="X29" s="31">
        <f t="shared" si="12"/>
        <v>16.02</v>
      </c>
      <c r="Y29" s="21"/>
    </row>
    <row r="30" hidden="1">
      <c r="A30" s="22">
        <v>21.0</v>
      </c>
      <c r="B30" s="23">
        <v>0.0</v>
      </c>
      <c r="C30" s="24"/>
      <c r="D30" s="24">
        <f t="shared" si="15"/>
        <v>0</v>
      </c>
      <c r="E30" s="24">
        <f t="shared" si="16"/>
        <v>0</v>
      </c>
      <c r="F30" s="24">
        <f t="shared" si="17"/>
        <v>0</v>
      </c>
      <c r="G30" s="24">
        <f t="shared" si="18"/>
        <v>0</v>
      </c>
      <c r="H30" s="24">
        <f t="shared" si="19"/>
        <v>0</v>
      </c>
      <c r="I30" s="24"/>
      <c r="J30" s="24">
        <f t="shared" si="20"/>
        <v>0</v>
      </c>
      <c r="K30" s="24"/>
      <c r="L30" s="24">
        <f t="shared" si="7"/>
        <v>0</v>
      </c>
      <c r="M30" s="24"/>
      <c r="N30" s="24">
        <f t="shared" si="22"/>
        <v>0</v>
      </c>
      <c r="O30" s="31">
        <f t="shared" si="13"/>
        <v>0</v>
      </c>
      <c r="P30" s="24">
        <f t="shared" si="14"/>
        <v>0</v>
      </c>
      <c r="Q30" s="24"/>
      <c r="R30" s="24"/>
      <c r="S30" s="24"/>
      <c r="T30" s="24"/>
      <c r="U30" s="24">
        <f t="shared" si="23"/>
        <v>0</v>
      </c>
      <c r="V30" s="27"/>
      <c r="W30" s="27"/>
      <c r="X30" s="24">
        <f t="shared" si="12"/>
        <v>0</v>
      </c>
      <c r="Y30" s="15"/>
    </row>
    <row r="31" hidden="1">
      <c r="A31" s="2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31">
        <f t="shared" si="13"/>
        <v>0</v>
      </c>
      <c r="P31" s="24"/>
      <c r="Q31" s="24"/>
      <c r="R31" s="24"/>
      <c r="S31" s="24"/>
      <c r="T31" s="24"/>
      <c r="U31" s="24"/>
      <c r="V31" s="27"/>
      <c r="W31" s="27"/>
      <c r="X31" s="24"/>
      <c r="Y31" s="15"/>
    </row>
    <row r="32">
      <c r="A32" s="22">
        <v>21.0</v>
      </c>
      <c r="B32" s="23">
        <v>1660.95</v>
      </c>
      <c r="C32" s="23">
        <v>407.95</v>
      </c>
      <c r="D32" s="24">
        <f t="shared" ref="D32:D37" si="24">SUM(B32:C32)</f>
        <v>2068.9</v>
      </c>
      <c r="E32" s="24">
        <f t="shared" ref="E32:E37" si="25">ROUND(D32*9.76%,2)</f>
        <v>201.92</v>
      </c>
      <c r="F32" s="24">
        <f t="shared" ref="F32:F37" si="26">ROUND(D32*6.5%,2)</f>
        <v>134.48</v>
      </c>
      <c r="G32" s="24">
        <f t="shared" ref="G32:G37" si="27">ROUND(D32*2.45%,2)</f>
        <v>50.69</v>
      </c>
      <c r="H32" s="24">
        <f t="shared" ref="H32:H37" si="28">SUM(E32:G32)</f>
        <v>387.09</v>
      </c>
      <c r="I32" s="23">
        <v>108.5</v>
      </c>
      <c r="J32" s="24">
        <f t="shared" ref="J32:J37" si="29">ROUND(D32-H32-I32,0)</f>
        <v>1573</v>
      </c>
      <c r="K32" s="23">
        <v>47.71</v>
      </c>
      <c r="L32" s="24">
        <f t="shared" ref="L32:L37" si="30">ROUND(IF(J32*19%-K32&lt;0,0,J32*19%-K32),2)</f>
        <v>251.16</v>
      </c>
      <c r="M32" s="24">
        <f t="shared" ref="M32:M37" si="31">D32-H32</f>
        <v>1681.81</v>
      </c>
      <c r="N32" s="24">
        <f t="shared" ref="N32:N37" si="32">IF(ROUND(M32*7.75%,2)&gt;L32,L32,ROUND(M32*7.75%,2))</f>
        <v>130.34</v>
      </c>
      <c r="O32" s="24">
        <f t="shared" si="13"/>
        <v>21.02</v>
      </c>
      <c r="P32" s="24">
        <f t="shared" ref="P32:P37" si="33">IF(ROUND(L32-N32,0)&lt;0,0,ROUND(L32-N32,0))</f>
        <v>121</v>
      </c>
      <c r="Q32" s="23">
        <v>35.0</v>
      </c>
      <c r="R32" s="24"/>
      <c r="S32" s="24"/>
      <c r="T32" s="24"/>
      <c r="U32" s="24">
        <f t="shared" ref="U32:U37" si="34">SUM(D32-H32-N32-O32-P32-Q32-R32+S32+T32)</f>
        <v>1374.45</v>
      </c>
      <c r="V32" s="25" t="s">
        <v>72</v>
      </c>
      <c r="W32" s="28"/>
      <c r="X32" s="24">
        <f t="shared" ref="X32:X37" si="35">ROUND(D32*0.96%,2)</f>
        <v>19.86</v>
      </c>
      <c r="Y32" s="21"/>
    </row>
    <row r="33">
      <c r="A33" s="29">
        <v>22.0</v>
      </c>
      <c r="B33" s="30">
        <v>1231.5</v>
      </c>
      <c r="C33" s="30">
        <v>167.35</v>
      </c>
      <c r="D33" s="31">
        <f t="shared" si="24"/>
        <v>1398.85</v>
      </c>
      <c r="E33" s="31">
        <f t="shared" si="25"/>
        <v>136.53</v>
      </c>
      <c r="F33" s="31">
        <f t="shared" si="26"/>
        <v>90.93</v>
      </c>
      <c r="G33" s="31">
        <f t="shared" si="27"/>
        <v>34.27</v>
      </c>
      <c r="H33" s="31">
        <f t="shared" si="28"/>
        <v>261.73</v>
      </c>
      <c r="I33" s="30">
        <v>108.5</v>
      </c>
      <c r="J33" s="31">
        <f t="shared" si="29"/>
        <v>1029</v>
      </c>
      <c r="K33" s="31"/>
      <c r="L33" s="31">
        <f t="shared" si="30"/>
        <v>195.51</v>
      </c>
      <c r="M33" s="31">
        <f t="shared" si="31"/>
        <v>1137.12</v>
      </c>
      <c r="N33" s="31">
        <f t="shared" si="32"/>
        <v>88.13</v>
      </c>
      <c r="O33" s="31">
        <f t="shared" si="13"/>
        <v>14.21</v>
      </c>
      <c r="P33" s="31">
        <f t="shared" si="33"/>
        <v>107</v>
      </c>
      <c r="Q33" s="30">
        <v>35.0</v>
      </c>
      <c r="R33" s="31"/>
      <c r="S33" s="31"/>
      <c r="T33" s="31"/>
      <c r="U33" s="31">
        <f t="shared" si="34"/>
        <v>892.78</v>
      </c>
      <c r="V33" s="32" t="s">
        <v>73</v>
      </c>
      <c r="W33" s="33"/>
      <c r="X33" s="31">
        <f t="shared" si="35"/>
        <v>13.43</v>
      </c>
      <c r="Y33" s="21"/>
    </row>
    <row r="34">
      <c r="A34" s="22">
        <v>23.0</v>
      </c>
      <c r="B34" s="23">
        <v>1176.0</v>
      </c>
      <c r="C34" s="23">
        <v>784.0</v>
      </c>
      <c r="D34" s="24">
        <f t="shared" si="24"/>
        <v>1960</v>
      </c>
      <c r="E34" s="24">
        <f t="shared" si="25"/>
        <v>191.3</v>
      </c>
      <c r="F34" s="24">
        <f t="shared" si="26"/>
        <v>127.4</v>
      </c>
      <c r="G34" s="24">
        <f t="shared" si="27"/>
        <v>48.02</v>
      </c>
      <c r="H34" s="24">
        <f t="shared" si="28"/>
        <v>366.72</v>
      </c>
      <c r="I34" s="23">
        <v>108.5</v>
      </c>
      <c r="J34" s="24">
        <f t="shared" si="29"/>
        <v>1485</v>
      </c>
      <c r="K34" s="23">
        <v>47.71</v>
      </c>
      <c r="L34" s="24">
        <f t="shared" si="30"/>
        <v>234.44</v>
      </c>
      <c r="M34" s="24">
        <f t="shared" si="31"/>
        <v>1593.28</v>
      </c>
      <c r="N34" s="24">
        <f t="shared" si="32"/>
        <v>123.48</v>
      </c>
      <c r="O34" s="24">
        <f t="shared" si="13"/>
        <v>19.92</v>
      </c>
      <c r="P34" s="24">
        <f t="shared" si="33"/>
        <v>111</v>
      </c>
      <c r="Q34" s="23">
        <v>35.0</v>
      </c>
      <c r="R34" s="24"/>
      <c r="S34" s="24"/>
      <c r="T34" s="24"/>
      <c r="U34" s="24">
        <f t="shared" si="34"/>
        <v>1303.88</v>
      </c>
      <c r="V34" s="25" t="s">
        <v>74</v>
      </c>
      <c r="W34" s="25" t="s">
        <v>51</v>
      </c>
      <c r="X34" s="24">
        <f t="shared" si="35"/>
        <v>18.82</v>
      </c>
      <c r="Y34" s="21"/>
    </row>
    <row r="35">
      <c r="A35" s="29">
        <v>24.0</v>
      </c>
      <c r="B35" s="30">
        <v>1030.5</v>
      </c>
      <c r="C35" s="30">
        <v>343.5</v>
      </c>
      <c r="D35" s="31">
        <f t="shared" si="24"/>
        <v>1374</v>
      </c>
      <c r="E35" s="31">
        <f t="shared" si="25"/>
        <v>134.1</v>
      </c>
      <c r="F35" s="31">
        <f t="shared" si="26"/>
        <v>89.31</v>
      </c>
      <c r="G35" s="31">
        <f t="shared" si="27"/>
        <v>33.66</v>
      </c>
      <c r="H35" s="31">
        <f t="shared" si="28"/>
        <v>257.07</v>
      </c>
      <c r="I35" s="30">
        <v>108.5</v>
      </c>
      <c r="J35" s="31">
        <f t="shared" si="29"/>
        <v>1008</v>
      </c>
      <c r="K35" s="30">
        <v>47.71</v>
      </c>
      <c r="L35" s="31">
        <f t="shared" si="30"/>
        <v>143.81</v>
      </c>
      <c r="M35" s="31">
        <f t="shared" si="31"/>
        <v>1116.93</v>
      </c>
      <c r="N35" s="31">
        <f t="shared" si="32"/>
        <v>86.56</v>
      </c>
      <c r="O35" s="31">
        <f t="shared" si="13"/>
        <v>13.96</v>
      </c>
      <c r="P35" s="31">
        <f t="shared" si="33"/>
        <v>57</v>
      </c>
      <c r="Q35" s="31"/>
      <c r="R35" s="31"/>
      <c r="S35" s="31"/>
      <c r="T35" s="31"/>
      <c r="U35" s="31">
        <f t="shared" si="34"/>
        <v>959.41</v>
      </c>
      <c r="V35" s="32" t="s">
        <v>75</v>
      </c>
      <c r="W35" s="33"/>
      <c r="X35" s="31">
        <f t="shared" si="35"/>
        <v>13.19</v>
      </c>
      <c r="Y35" s="21"/>
    </row>
    <row r="36" hidden="1">
      <c r="A36" s="22">
        <v>28.0</v>
      </c>
      <c r="B36" s="23">
        <v>0.0</v>
      </c>
      <c r="C36" s="24"/>
      <c r="D36" s="24">
        <f t="shared" si="24"/>
        <v>0</v>
      </c>
      <c r="E36" s="24">
        <f t="shared" si="25"/>
        <v>0</v>
      </c>
      <c r="F36" s="24">
        <f t="shared" si="26"/>
        <v>0</v>
      </c>
      <c r="G36" s="24">
        <f t="shared" si="27"/>
        <v>0</v>
      </c>
      <c r="H36" s="24">
        <f t="shared" si="28"/>
        <v>0</v>
      </c>
      <c r="I36" s="24"/>
      <c r="J36" s="24">
        <f t="shared" si="29"/>
        <v>0</v>
      </c>
      <c r="K36" s="24"/>
      <c r="L36" s="24">
        <f t="shared" si="30"/>
        <v>0</v>
      </c>
      <c r="M36" s="24">
        <f t="shared" si="31"/>
        <v>0</v>
      </c>
      <c r="N36" s="24">
        <f t="shared" si="32"/>
        <v>0</v>
      </c>
      <c r="O36" s="31">
        <f t="shared" si="13"/>
        <v>0</v>
      </c>
      <c r="P36" s="24">
        <f t="shared" si="33"/>
        <v>0</v>
      </c>
      <c r="Q36" s="24"/>
      <c r="R36" s="24"/>
      <c r="S36" s="24"/>
      <c r="T36" s="24"/>
      <c r="U36" s="24">
        <f t="shared" si="34"/>
        <v>0</v>
      </c>
      <c r="V36" s="27"/>
      <c r="W36" s="28"/>
      <c r="X36" s="24">
        <f t="shared" si="35"/>
        <v>0</v>
      </c>
      <c r="Y36" s="15"/>
    </row>
    <row r="37">
      <c r="A37" s="22">
        <v>25.0</v>
      </c>
      <c r="B37" s="23">
        <v>0.0</v>
      </c>
      <c r="C37" s="23">
        <v>253.74</v>
      </c>
      <c r="D37" s="24">
        <f t="shared" si="24"/>
        <v>253.74</v>
      </c>
      <c r="E37" s="24">
        <f t="shared" si="25"/>
        <v>24.77</v>
      </c>
      <c r="F37" s="24">
        <f t="shared" si="26"/>
        <v>16.49</v>
      </c>
      <c r="G37" s="24">
        <f t="shared" si="27"/>
        <v>6.22</v>
      </c>
      <c r="H37" s="24">
        <f t="shared" si="28"/>
        <v>47.48</v>
      </c>
      <c r="I37" s="23">
        <v>108.5</v>
      </c>
      <c r="J37" s="24">
        <f t="shared" si="29"/>
        <v>98</v>
      </c>
      <c r="K37" s="23">
        <v>47.71</v>
      </c>
      <c r="L37" s="24">
        <f t="shared" si="30"/>
        <v>0</v>
      </c>
      <c r="M37" s="24">
        <f t="shared" si="31"/>
        <v>206.26</v>
      </c>
      <c r="N37" s="24">
        <f t="shared" si="32"/>
        <v>0</v>
      </c>
      <c r="O37" s="24">
        <f t="shared" si="13"/>
        <v>2.58</v>
      </c>
      <c r="P37" s="24">
        <f t="shared" si="33"/>
        <v>0</v>
      </c>
      <c r="Q37" s="23">
        <v>35.0</v>
      </c>
      <c r="R37" s="24"/>
      <c r="S37" s="24"/>
      <c r="T37" s="24"/>
      <c r="U37" s="24">
        <f t="shared" si="34"/>
        <v>168.68</v>
      </c>
      <c r="V37" s="25" t="s">
        <v>76</v>
      </c>
      <c r="W37" s="25" t="s">
        <v>51</v>
      </c>
      <c r="X37" s="24">
        <f t="shared" si="35"/>
        <v>2.44</v>
      </c>
      <c r="Y37" s="15"/>
    </row>
    <row r="38" ht="24.0" customHeight="1">
      <c r="A38" s="35"/>
      <c r="B38" s="36" t="s">
        <v>86</v>
      </c>
      <c r="C38" s="12"/>
      <c r="D38" s="12"/>
      <c r="E38" s="12"/>
      <c r="F38" s="12"/>
      <c r="G38" s="12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9"/>
      <c r="W38" s="40"/>
      <c r="X38" s="37"/>
      <c r="Y38" s="7"/>
    </row>
    <row r="39">
      <c r="A39" s="8"/>
      <c r="B39" s="9"/>
      <c r="C39" s="10"/>
      <c r="D39" s="10"/>
      <c r="E39" s="11" t="s">
        <v>1</v>
      </c>
      <c r="F39" s="12"/>
      <c r="G39" s="13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10"/>
      <c r="W39" s="41"/>
      <c r="X39" s="10"/>
      <c r="Y39" s="15"/>
    </row>
    <row r="40" ht="87.0" customHeight="1">
      <c r="A40" s="42" t="s">
        <v>2</v>
      </c>
      <c r="B40" s="17" t="s">
        <v>3</v>
      </c>
      <c r="C40" s="17" t="s">
        <v>4</v>
      </c>
      <c r="D40" s="17" t="s">
        <v>5</v>
      </c>
      <c r="E40" s="18" t="s">
        <v>6</v>
      </c>
      <c r="F40" s="18" t="s">
        <v>7</v>
      </c>
      <c r="G40" s="18" t="s">
        <v>8</v>
      </c>
      <c r="H40" s="17" t="s">
        <v>9</v>
      </c>
      <c r="I40" s="17" t="s">
        <v>10</v>
      </c>
      <c r="J40" s="17" t="s">
        <v>11</v>
      </c>
      <c r="K40" s="17" t="s">
        <v>12</v>
      </c>
      <c r="L40" s="17" t="s">
        <v>13</v>
      </c>
      <c r="M40" s="17" t="s">
        <v>14</v>
      </c>
      <c r="N40" s="17" t="s">
        <v>15</v>
      </c>
      <c r="O40" s="17" t="s">
        <v>16</v>
      </c>
      <c r="P40" s="17" t="s">
        <v>17</v>
      </c>
      <c r="Q40" s="17" t="s">
        <v>18</v>
      </c>
      <c r="R40" s="17" t="s">
        <v>19</v>
      </c>
      <c r="S40" s="17" t="s">
        <v>20</v>
      </c>
      <c r="T40" s="17" t="s">
        <v>21</v>
      </c>
      <c r="U40" s="17" t="s">
        <v>22</v>
      </c>
      <c r="V40" s="43" t="s">
        <v>23</v>
      </c>
      <c r="W40" s="44" t="s">
        <v>24</v>
      </c>
      <c r="X40" s="17" t="s">
        <v>25</v>
      </c>
      <c r="Y40" s="15"/>
    </row>
    <row r="41">
      <c r="A41" s="20" t="s">
        <v>26</v>
      </c>
      <c r="B41" s="20" t="s">
        <v>27</v>
      </c>
      <c r="C41" s="20" t="s">
        <v>28</v>
      </c>
      <c r="D41" s="20" t="s">
        <v>29</v>
      </c>
      <c r="E41" s="20" t="s">
        <v>30</v>
      </c>
      <c r="F41" s="20" t="s">
        <v>31</v>
      </c>
      <c r="G41" s="20" t="s">
        <v>32</v>
      </c>
      <c r="H41" s="20" t="s">
        <v>33</v>
      </c>
      <c r="I41" s="20" t="s">
        <v>34</v>
      </c>
      <c r="J41" s="20" t="s">
        <v>35</v>
      </c>
      <c r="K41" s="20" t="s">
        <v>36</v>
      </c>
      <c r="L41" s="20" t="s">
        <v>37</v>
      </c>
      <c r="M41" s="20" t="s">
        <v>38</v>
      </c>
      <c r="N41" s="20" t="s">
        <v>39</v>
      </c>
      <c r="O41" s="20" t="s">
        <v>40</v>
      </c>
      <c r="P41" s="20" t="s">
        <v>41</v>
      </c>
      <c r="Q41" s="20" t="s">
        <v>42</v>
      </c>
      <c r="R41" s="20" t="s">
        <v>43</v>
      </c>
      <c r="S41" s="20" t="s">
        <v>44</v>
      </c>
      <c r="T41" s="20" t="s">
        <v>45</v>
      </c>
      <c r="U41" s="20" t="s">
        <v>46</v>
      </c>
      <c r="V41" s="20" t="s">
        <v>47</v>
      </c>
      <c r="W41" s="20" t="s">
        <v>48</v>
      </c>
      <c r="X41" s="20" t="s">
        <v>49</v>
      </c>
      <c r="Y41" s="21"/>
    </row>
    <row r="42">
      <c r="A42" s="29">
        <v>26.0</v>
      </c>
      <c r="B42" s="30">
        <v>1561.78</v>
      </c>
      <c r="C42" s="30">
        <v>455.6</v>
      </c>
      <c r="D42" s="31">
        <f t="shared" ref="D42:D43" si="36">SUM(B42:C42)</f>
        <v>2017.38</v>
      </c>
      <c r="E42" s="31">
        <f t="shared" ref="E42:E43" si="37">ROUND(D42*9.76%,2)</f>
        <v>196.9</v>
      </c>
      <c r="F42" s="31">
        <f t="shared" ref="F42:F43" si="38">ROUND(D42*6.5%,2)</f>
        <v>131.13</v>
      </c>
      <c r="G42" s="31">
        <f t="shared" ref="G42:G43" si="39">ROUND(D42*2.45%,2)</f>
        <v>49.43</v>
      </c>
      <c r="H42" s="31">
        <f t="shared" ref="H42:H43" si="40">SUM(E42:G42)</f>
        <v>377.46</v>
      </c>
      <c r="I42" s="30">
        <v>108.5</v>
      </c>
      <c r="J42" s="31">
        <f t="shared" ref="J42:J43" si="41">ROUND(D42-H42-I42,0)</f>
        <v>1531</v>
      </c>
      <c r="K42" s="30">
        <v>47.71</v>
      </c>
      <c r="L42" s="31">
        <f t="shared" ref="L42:L43" si="42">ROUND(IF(J42*19%-K42&lt;0,0,J42*19%-K42),2)</f>
        <v>243.18</v>
      </c>
      <c r="M42" s="31">
        <f t="shared" ref="M42:M43" si="43">D42-H42</f>
        <v>1639.92</v>
      </c>
      <c r="N42" s="31">
        <f t="shared" ref="N42:N43" si="44">IF(ROUND(M42*7.75%,2)&gt;L42,L42,ROUND(M42*7.75%,2))</f>
        <v>127.09</v>
      </c>
      <c r="O42" s="31">
        <f t="shared" ref="O42:O43" si="45">ROUND(M42*1.25%,2)</f>
        <v>20.5</v>
      </c>
      <c r="P42" s="31">
        <f t="shared" ref="P42:P43" si="46">IF(ROUND(L42-N42,0)&lt;0,0,ROUND(L42-N42,0))</f>
        <v>116</v>
      </c>
      <c r="Q42" s="30">
        <v>35.0</v>
      </c>
      <c r="R42" s="31"/>
      <c r="S42" s="31"/>
      <c r="T42" s="31"/>
      <c r="U42" s="31">
        <f t="shared" ref="U42:U43" si="47">SUM(D42-H42-N42-O42-P42-Q42-R42+S42+T42)</f>
        <v>1341.33</v>
      </c>
      <c r="V42" s="32" t="s">
        <v>77</v>
      </c>
      <c r="W42" s="33"/>
      <c r="X42" s="31">
        <f t="shared" ref="X42:X43" si="48">ROUND(D42*0.96%,2)</f>
        <v>19.37</v>
      </c>
      <c r="Y42" s="21"/>
    </row>
    <row r="43">
      <c r="A43" s="22">
        <v>27.0</v>
      </c>
      <c r="B43" s="23">
        <v>1561.78</v>
      </c>
      <c r="C43" s="24"/>
      <c r="D43" s="24">
        <f t="shared" si="36"/>
        <v>1561.78</v>
      </c>
      <c r="E43" s="24">
        <f t="shared" si="37"/>
        <v>152.43</v>
      </c>
      <c r="F43" s="24">
        <f t="shared" si="38"/>
        <v>101.52</v>
      </c>
      <c r="G43" s="24">
        <f t="shared" si="39"/>
        <v>38.26</v>
      </c>
      <c r="H43" s="24">
        <f t="shared" si="40"/>
        <v>292.21</v>
      </c>
      <c r="I43" s="23">
        <v>108.5</v>
      </c>
      <c r="J43" s="24">
        <f t="shared" si="41"/>
        <v>1161</v>
      </c>
      <c r="K43" s="23">
        <v>47.71</v>
      </c>
      <c r="L43" s="24">
        <f t="shared" si="42"/>
        <v>172.88</v>
      </c>
      <c r="M43" s="24">
        <f t="shared" si="43"/>
        <v>1269.57</v>
      </c>
      <c r="N43" s="24">
        <f t="shared" si="44"/>
        <v>98.39</v>
      </c>
      <c r="O43" s="24">
        <f t="shared" si="45"/>
        <v>15.87</v>
      </c>
      <c r="P43" s="24">
        <f t="shared" si="46"/>
        <v>74</v>
      </c>
      <c r="Q43" s="23">
        <v>35.0</v>
      </c>
      <c r="R43" s="24"/>
      <c r="S43" s="24"/>
      <c r="T43" s="24"/>
      <c r="U43" s="24">
        <f t="shared" si="47"/>
        <v>1046.31</v>
      </c>
      <c r="V43" s="25" t="s">
        <v>78</v>
      </c>
      <c r="W43" s="28"/>
      <c r="X43" s="24">
        <f t="shared" si="48"/>
        <v>14.99</v>
      </c>
      <c r="Y43" s="15"/>
    </row>
    <row r="44" ht="24.0" customHeight="1">
      <c r="A44" s="35"/>
      <c r="B44" s="36" t="s">
        <v>86</v>
      </c>
      <c r="C44" s="12"/>
      <c r="D44" s="12"/>
      <c r="E44" s="12"/>
      <c r="F44" s="12"/>
      <c r="G44" s="12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8"/>
      <c r="V44" s="39"/>
      <c r="W44" s="40"/>
      <c r="X44" s="37"/>
      <c r="Y44" s="7"/>
    </row>
    <row r="45">
      <c r="A45" s="8"/>
      <c r="B45" s="9"/>
      <c r="C45" s="10"/>
      <c r="D45" s="10"/>
      <c r="E45" s="11" t="s">
        <v>1</v>
      </c>
      <c r="F45" s="12"/>
      <c r="G45" s="1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9"/>
      <c r="V45" s="10"/>
      <c r="W45" s="41"/>
      <c r="X45" s="10"/>
      <c r="Y45" s="15"/>
    </row>
    <row r="46" ht="87.0" customHeight="1">
      <c r="A46" s="42" t="s">
        <v>2</v>
      </c>
      <c r="B46" s="17" t="s">
        <v>3</v>
      </c>
      <c r="C46" s="17" t="s">
        <v>4</v>
      </c>
      <c r="D46" s="17" t="s">
        <v>5</v>
      </c>
      <c r="E46" s="18" t="s">
        <v>6</v>
      </c>
      <c r="F46" s="18" t="s">
        <v>7</v>
      </c>
      <c r="G46" s="18" t="s">
        <v>8</v>
      </c>
      <c r="H46" s="17" t="s">
        <v>9</v>
      </c>
      <c r="I46" s="17" t="s">
        <v>10</v>
      </c>
      <c r="J46" s="17" t="s">
        <v>11</v>
      </c>
      <c r="K46" s="17" t="s">
        <v>12</v>
      </c>
      <c r="L46" s="17" t="s">
        <v>13</v>
      </c>
      <c r="M46" s="17" t="s">
        <v>14</v>
      </c>
      <c r="N46" s="17" t="s">
        <v>15</v>
      </c>
      <c r="O46" s="17" t="s">
        <v>16</v>
      </c>
      <c r="P46" s="17" t="s">
        <v>17</v>
      </c>
      <c r="Q46" s="17" t="s">
        <v>18</v>
      </c>
      <c r="R46" s="17" t="s">
        <v>19</v>
      </c>
      <c r="S46" s="17" t="s">
        <v>20</v>
      </c>
      <c r="T46" s="17" t="s">
        <v>21</v>
      </c>
      <c r="U46" s="17" t="s">
        <v>22</v>
      </c>
      <c r="V46" s="43" t="s">
        <v>23</v>
      </c>
      <c r="W46" s="44" t="s">
        <v>24</v>
      </c>
      <c r="X46" s="17" t="s">
        <v>25</v>
      </c>
      <c r="Y46" s="15"/>
    </row>
    <row r="47">
      <c r="A47" s="20" t="s">
        <v>26</v>
      </c>
      <c r="B47" s="20" t="s">
        <v>27</v>
      </c>
      <c r="C47" s="20" t="s">
        <v>28</v>
      </c>
      <c r="D47" s="20" t="s">
        <v>29</v>
      </c>
      <c r="E47" s="20" t="s">
        <v>30</v>
      </c>
      <c r="F47" s="20" t="s">
        <v>31</v>
      </c>
      <c r="G47" s="20" t="s">
        <v>32</v>
      </c>
      <c r="H47" s="20" t="s">
        <v>33</v>
      </c>
      <c r="I47" s="20" t="s">
        <v>34</v>
      </c>
      <c r="J47" s="20" t="s">
        <v>35</v>
      </c>
      <c r="K47" s="20" t="s">
        <v>36</v>
      </c>
      <c r="L47" s="20" t="s">
        <v>37</v>
      </c>
      <c r="M47" s="20" t="s">
        <v>38</v>
      </c>
      <c r="N47" s="20" t="s">
        <v>39</v>
      </c>
      <c r="O47" s="20" t="s">
        <v>40</v>
      </c>
      <c r="P47" s="20" t="s">
        <v>41</v>
      </c>
      <c r="Q47" s="20" t="s">
        <v>42</v>
      </c>
      <c r="R47" s="20" t="s">
        <v>43</v>
      </c>
      <c r="S47" s="20" t="s">
        <v>44</v>
      </c>
      <c r="T47" s="20" t="s">
        <v>45</v>
      </c>
      <c r="U47" s="20" t="s">
        <v>46</v>
      </c>
      <c r="V47" s="20" t="s">
        <v>47</v>
      </c>
      <c r="W47" s="20" t="s">
        <v>48</v>
      </c>
      <c r="X47" s="20" t="s">
        <v>49</v>
      </c>
      <c r="Y47" s="21"/>
    </row>
    <row r="48">
      <c r="A48" s="29">
        <v>28.0</v>
      </c>
      <c r="B48" s="30">
        <v>1905.54</v>
      </c>
      <c r="C48" s="31"/>
      <c r="D48" s="31">
        <f t="shared" ref="D48:D51" si="49">SUM(B48:C48)</f>
        <v>1905.54</v>
      </c>
      <c r="E48" s="31">
        <f t="shared" ref="E48:E51" si="50">ROUND(D48*9.76%,2)</f>
        <v>185.98</v>
      </c>
      <c r="F48" s="31">
        <f t="shared" ref="F48:F51" si="51">ROUND(D48*6.5%,2)</f>
        <v>123.86</v>
      </c>
      <c r="G48" s="31">
        <f t="shared" ref="G48:G51" si="52">ROUND(D48*2.45%,2)</f>
        <v>46.69</v>
      </c>
      <c r="H48" s="31">
        <f t="shared" ref="H48:H51" si="53">SUM(E48:G48)</f>
        <v>356.53</v>
      </c>
      <c r="I48" s="30">
        <v>108.5</v>
      </c>
      <c r="J48" s="31">
        <f t="shared" ref="J48:J51" si="54">ROUND(D48-H48-I48,0)</f>
        <v>1441</v>
      </c>
      <c r="K48" s="30">
        <v>47.71</v>
      </c>
      <c r="L48" s="31">
        <f t="shared" ref="L48:L51" si="55">ROUND(IF(J48*19%-K48&lt;0,0,J48*19%-K48),2)</f>
        <v>226.08</v>
      </c>
      <c r="M48" s="31">
        <f t="shared" ref="M48:M51" si="56">D48-H48</f>
        <v>1549.01</v>
      </c>
      <c r="N48" s="31">
        <f t="shared" ref="N48:N51" si="57">IF(ROUND(M48*7.75%,2)&gt;L48,L48,ROUND(M48*7.75%,2))</f>
        <v>120.05</v>
      </c>
      <c r="O48" s="31">
        <f t="shared" ref="O48:O51" si="58">ROUND(M48*1.25%,2)</f>
        <v>19.36</v>
      </c>
      <c r="P48" s="31">
        <f t="shared" ref="P48:P51" si="59">IF(ROUND(L48-N48,0)&lt;0,0,ROUND(L48-N48,0))</f>
        <v>106</v>
      </c>
      <c r="Q48" s="31"/>
      <c r="R48" s="31"/>
      <c r="S48" s="31"/>
      <c r="T48" s="31"/>
      <c r="U48" s="31">
        <f t="shared" ref="U48:U51" si="60">SUM(D48-H48-N48-O48-P48-Q48-R48+S48+T48)</f>
        <v>1303.6</v>
      </c>
      <c r="V48" s="32" t="s">
        <v>79</v>
      </c>
      <c r="W48" s="32" t="s">
        <v>51</v>
      </c>
      <c r="X48" s="31">
        <f t="shared" ref="X48:X51" si="61">ROUND(D48*0.96%,2)</f>
        <v>18.29</v>
      </c>
      <c r="Y48" s="21"/>
    </row>
    <row r="49">
      <c r="A49" s="22">
        <v>29.0</v>
      </c>
      <c r="B49" s="23">
        <v>3050.0</v>
      </c>
      <c r="C49" s="24"/>
      <c r="D49" s="24">
        <f t="shared" si="49"/>
        <v>3050</v>
      </c>
      <c r="E49" s="24">
        <f t="shared" si="50"/>
        <v>297.68</v>
      </c>
      <c r="F49" s="24">
        <f t="shared" si="51"/>
        <v>198.25</v>
      </c>
      <c r="G49" s="24">
        <f t="shared" si="52"/>
        <v>74.73</v>
      </c>
      <c r="H49" s="24">
        <f t="shared" si="53"/>
        <v>570.66</v>
      </c>
      <c r="I49" s="23">
        <v>108.5</v>
      </c>
      <c r="J49" s="24">
        <f t="shared" si="54"/>
        <v>2371</v>
      </c>
      <c r="K49" s="23">
        <v>47.71</v>
      </c>
      <c r="L49" s="24">
        <f t="shared" si="55"/>
        <v>402.78</v>
      </c>
      <c r="M49" s="24">
        <f t="shared" si="56"/>
        <v>2479.34</v>
      </c>
      <c r="N49" s="24">
        <f t="shared" si="57"/>
        <v>192.15</v>
      </c>
      <c r="O49" s="24">
        <f t="shared" si="58"/>
        <v>30.99</v>
      </c>
      <c r="P49" s="24">
        <f t="shared" si="59"/>
        <v>211</v>
      </c>
      <c r="Q49" s="23">
        <v>35.0</v>
      </c>
      <c r="R49" s="24"/>
      <c r="S49" s="24"/>
      <c r="T49" s="24"/>
      <c r="U49" s="24">
        <f t="shared" si="60"/>
        <v>2010.2</v>
      </c>
      <c r="V49" s="25" t="s">
        <v>80</v>
      </c>
      <c r="W49" s="25" t="s">
        <v>51</v>
      </c>
      <c r="X49" s="24">
        <f t="shared" si="61"/>
        <v>29.28</v>
      </c>
      <c r="Y49" s="21"/>
    </row>
    <row r="50">
      <c r="A50" s="29">
        <v>30.0</v>
      </c>
      <c r="B50" s="30">
        <v>3700.0</v>
      </c>
      <c r="C50" s="31"/>
      <c r="D50" s="31">
        <f t="shared" si="49"/>
        <v>3700</v>
      </c>
      <c r="E50" s="31">
        <f t="shared" si="50"/>
        <v>361.12</v>
      </c>
      <c r="F50" s="31">
        <f t="shared" si="51"/>
        <v>240.5</v>
      </c>
      <c r="G50" s="31">
        <f t="shared" si="52"/>
        <v>90.65</v>
      </c>
      <c r="H50" s="31">
        <f t="shared" si="53"/>
        <v>692.27</v>
      </c>
      <c r="I50" s="30">
        <v>108.5</v>
      </c>
      <c r="J50" s="31">
        <f t="shared" si="54"/>
        <v>2899</v>
      </c>
      <c r="K50" s="31"/>
      <c r="L50" s="31">
        <f t="shared" si="55"/>
        <v>550.81</v>
      </c>
      <c r="M50" s="31">
        <f t="shared" si="56"/>
        <v>3007.73</v>
      </c>
      <c r="N50" s="31">
        <f t="shared" si="57"/>
        <v>233.1</v>
      </c>
      <c r="O50" s="31">
        <f t="shared" si="58"/>
        <v>37.6</v>
      </c>
      <c r="P50" s="31">
        <f t="shared" si="59"/>
        <v>318</v>
      </c>
      <c r="Q50" s="31"/>
      <c r="R50" s="31"/>
      <c r="S50" s="31"/>
      <c r="T50" s="31"/>
      <c r="U50" s="31">
        <f t="shared" si="60"/>
        <v>2419.03</v>
      </c>
      <c r="V50" s="32" t="s">
        <v>81</v>
      </c>
      <c r="W50" s="34"/>
      <c r="X50" s="31">
        <f t="shared" si="61"/>
        <v>35.52</v>
      </c>
      <c r="Y50" s="21"/>
    </row>
    <row r="51">
      <c r="A51" s="22">
        <v>31.0</v>
      </c>
      <c r="B51" s="23">
        <v>4000.0</v>
      </c>
      <c r="C51" s="24"/>
      <c r="D51" s="24">
        <f t="shared" si="49"/>
        <v>4000</v>
      </c>
      <c r="E51" s="24">
        <f t="shared" si="50"/>
        <v>390.4</v>
      </c>
      <c r="F51" s="24">
        <f t="shared" si="51"/>
        <v>260</v>
      </c>
      <c r="G51" s="24">
        <f t="shared" si="52"/>
        <v>98</v>
      </c>
      <c r="H51" s="24">
        <f t="shared" si="53"/>
        <v>748.4</v>
      </c>
      <c r="I51" s="23">
        <v>108.5</v>
      </c>
      <c r="J51" s="24">
        <f t="shared" si="54"/>
        <v>3143</v>
      </c>
      <c r="K51" s="23">
        <v>47.71</v>
      </c>
      <c r="L51" s="24">
        <f t="shared" si="55"/>
        <v>549.46</v>
      </c>
      <c r="M51" s="24">
        <f t="shared" si="56"/>
        <v>3251.6</v>
      </c>
      <c r="N51" s="24">
        <f t="shared" si="57"/>
        <v>252</v>
      </c>
      <c r="O51" s="24">
        <f t="shared" si="58"/>
        <v>40.65</v>
      </c>
      <c r="P51" s="24">
        <f t="shared" si="59"/>
        <v>297</v>
      </c>
      <c r="Q51" s="23">
        <v>35.0</v>
      </c>
      <c r="R51" s="24"/>
      <c r="S51" s="24"/>
      <c r="T51" s="24"/>
      <c r="U51" s="24">
        <f t="shared" si="60"/>
        <v>2626.95</v>
      </c>
      <c r="V51" s="25" t="s">
        <v>82</v>
      </c>
      <c r="W51" s="25" t="s">
        <v>51</v>
      </c>
      <c r="X51" s="24">
        <f t="shared" si="61"/>
        <v>38.4</v>
      </c>
      <c r="Y51" s="21"/>
    </row>
    <row r="52">
      <c r="A52" s="45"/>
      <c r="B52" s="46">
        <f t="shared" ref="B52:Q52" si="62">SUM(B5:B37,B42:B43,B48:B51)</f>
        <v>47274.18</v>
      </c>
      <c r="C52" s="46">
        <f t="shared" si="62"/>
        <v>7160.48</v>
      </c>
      <c r="D52" s="46">
        <f t="shared" si="62"/>
        <v>54434.66</v>
      </c>
      <c r="E52" s="46">
        <f t="shared" si="62"/>
        <v>5312.81</v>
      </c>
      <c r="F52" s="46">
        <f t="shared" si="62"/>
        <v>3538.23</v>
      </c>
      <c r="G52" s="46">
        <f t="shared" si="62"/>
        <v>1333.68</v>
      </c>
      <c r="H52" s="46">
        <f t="shared" si="62"/>
        <v>10184.72</v>
      </c>
      <c r="I52" s="46">
        <f t="shared" si="62"/>
        <v>3255</v>
      </c>
      <c r="J52" s="46">
        <f t="shared" si="62"/>
        <v>40995</v>
      </c>
      <c r="K52" s="46">
        <f t="shared" si="62"/>
        <v>1192.75</v>
      </c>
      <c r="L52" s="46">
        <f t="shared" si="62"/>
        <v>6625.39</v>
      </c>
      <c r="M52" s="46">
        <f t="shared" si="62"/>
        <v>44249.94</v>
      </c>
      <c r="N52" s="46">
        <f t="shared" si="62"/>
        <v>3411.41</v>
      </c>
      <c r="O52" s="46">
        <f t="shared" si="62"/>
        <v>553.13</v>
      </c>
      <c r="P52" s="46">
        <f t="shared" si="62"/>
        <v>3213</v>
      </c>
      <c r="Q52" s="46">
        <f t="shared" si="62"/>
        <v>700</v>
      </c>
      <c r="R52" s="46">
        <f t="shared" ref="R52:S52" si="63">SUM(R5:R36,R48:R51)</f>
        <v>0</v>
      </c>
      <c r="S52" s="46">
        <f t="shared" si="63"/>
        <v>0</v>
      </c>
      <c r="T52" s="46">
        <f>SUM(T5:T35,T42:T43,T48:T51)</f>
        <v>0</v>
      </c>
      <c r="U52" s="46">
        <f>SUM(U5:U37,U42:U43,U48:U51)</f>
        <v>36372.4</v>
      </c>
      <c r="V52" s="46"/>
      <c r="W52" s="47"/>
      <c r="X52" s="46">
        <f>SUM(X5:X37,X42:X43,X48:X51)</f>
        <v>522.57</v>
      </c>
      <c r="Y52" s="15"/>
    </row>
    <row r="53">
      <c r="A53" s="48"/>
      <c r="B53" s="49"/>
      <c r="C53" s="50"/>
      <c r="D53" s="50"/>
      <c r="E53" s="51"/>
      <c r="F53" s="51"/>
      <c r="G53" s="51"/>
      <c r="H53" s="51"/>
      <c r="I53" s="51"/>
      <c r="J53" s="51"/>
      <c r="K53" s="51"/>
      <c r="L53" s="51"/>
      <c r="M53" s="50"/>
      <c r="N53" s="50"/>
      <c r="O53" s="50"/>
      <c r="P53" s="50"/>
      <c r="Q53" s="50"/>
      <c r="R53" s="50"/>
      <c r="S53" s="50"/>
      <c r="T53" s="50"/>
      <c r="U53" s="49"/>
      <c r="V53" s="50"/>
      <c r="W53" s="50"/>
      <c r="X53" s="50"/>
    </row>
    <row r="54">
      <c r="A54" s="52"/>
      <c r="B54" s="53"/>
      <c r="C54" s="7"/>
      <c r="D54" s="54"/>
      <c r="E54" s="55" t="s">
        <v>83</v>
      </c>
      <c r="F54" s="12"/>
      <c r="G54" s="12"/>
      <c r="H54" s="37"/>
      <c r="I54" s="37"/>
      <c r="J54" s="56"/>
      <c r="K54" s="57"/>
      <c r="L54" s="56"/>
      <c r="M54" s="15"/>
      <c r="N54" s="7"/>
      <c r="O54" s="7"/>
      <c r="P54" s="58"/>
      <c r="Q54" s="7"/>
      <c r="R54" s="7"/>
      <c r="S54" s="7"/>
      <c r="T54" s="7"/>
      <c r="U54" s="53"/>
      <c r="V54" s="7"/>
      <c r="W54" s="7"/>
      <c r="X54" s="7"/>
    </row>
    <row r="55">
      <c r="A55" s="52"/>
      <c r="B55" s="53"/>
      <c r="C55" s="7"/>
      <c r="D55" s="54"/>
      <c r="E55" s="55" t="s">
        <v>84</v>
      </c>
      <c r="F55" s="12"/>
      <c r="G55" s="12"/>
      <c r="H55" s="12"/>
      <c r="I55" s="12"/>
      <c r="J55" s="59"/>
      <c r="K55" s="57"/>
      <c r="L55" s="56"/>
      <c r="M55" s="15"/>
      <c r="N55" s="7"/>
      <c r="O55" s="7"/>
      <c r="P55" s="7"/>
      <c r="Q55" s="7"/>
      <c r="R55" s="7"/>
      <c r="S55" s="7"/>
      <c r="T55" s="7"/>
      <c r="U55" s="53"/>
      <c r="V55" s="7"/>
      <c r="W55" s="7"/>
      <c r="X55" s="7"/>
    </row>
    <row r="56">
      <c r="A56" s="7"/>
      <c r="B56" s="7"/>
      <c r="C56" s="7"/>
      <c r="D56" s="7"/>
      <c r="E56" s="50"/>
      <c r="F56" s="50"/>
      <c r="G56" s="50"/>
      <c r="H56" s="50"/>
      <c r="I56" s="50"/>
      <c r="J56" s="50"/>
      <c r="K56" s="50"/>
      <c r="L56" s="5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</sheetData>
  <mergeCells count="8">
    <mergeCell ref="B1:G1"/>
    <mergeCell ref="E2:G2"/>
    <mergeCell ref="B38:G38"/>
    <mergeCell ref="E39:G39"/>
    <mergeCell ref="B44:G44"/>
    <mergeCell ref="E45:G45"/>
    <mergeCell ref="E54:G54"/>
    <mergeCell ref="E55:I5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75"/>
    <col customWidth="1" min="2" max="2" width="11.5"/>
    <col customWidth="1" min="3" max="3" width="10.5"/>
    <col customWidth="1" min="4" max="4" width="12.38"/>
    <col customWidth="1" min="5" max="6" width="11.5"/>
    <col customWidth="1" min="7" max="7" width="12.38"/>
    <col customWidth="1" min="8" max="8" width="11.5"/>
    <col customWidth="1" min="9" max="9" width="10.5"/>
    <col customWidth="1" min="10" max="10" width="12.38"/>
    <col customWidth="1" min="11" max="11" width="10.5"/>
    <col customWidth="1" min="12" max="12" width="11.5"/>
    <col customWidth="1" min="13" max="14" width="13.38"/>
    <col customWidth="1" min="15" max="15" width="12.38"/>
    <col customWidth="1" min="16" max="17" width="11.5"/>
    <col customWidth="1" hidden="1" min="18" max="20" width="8.13"/>
    <col customWidth="1" min="21" max="21" width="12.38"/>
    <col customWidth="1" min="22" max="22" width="21.88"/>
    <col customWidth="1" min="23" max="23" width="14.38"/>
    <col customWidth="1" min="24" max="24" width="12.38"/>
    <col customWidth="1" min="25" max="25" width="8.13"/>
  </cols>
  <sheetData>
    <row r="1" ht="24.0" customHeight="1">
      <c r="A1" s="1"/>
      <c r="B1" s="2" t="s">
        <v>87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6"/>
      <c r="X1" s="4"/>
      <c r="Y1" s="7"/>
    </row>
    <row r="2">
      <c r="A2" s="8"/>
      <c r="B2" s="9"/>
      <c r="C2" s="10"/>
      <c r="D2" s="10"/>
      <c r="E2" s="11" t="s">
        <v>1</v>
      </c>
      <c r="F2" s="12"/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10"/>
      <c r="W2" s="14"/>
      <c r="X2" s="10"/>
      <c r="Y2" s="15"/>
    </row>
    <row r="3" ht="87.0" customHeight="1">
      <c r="A3" s="16" t="s">
        <v>2</v>
      </c>
      <c r="B3" s="17" t="s">
        <v>3</v>
      </c>
      <c r="C3" s="17" t="s">
        <v>4</v>
      </c>
      <c r="D3" s="17" t="s">
        <v>5</v>
      </c>
      <c r="E3" s="18" t="s">
        <v>6</v>
      </c>
      <c r="F3" s="18" t="s">
        <v>7</v>
      </c>
      <c r="G3" s="18" t="s">
        <v>8</v>
      </c>
      <c r="H3" s="17" t="s">
        <v>9</v>
      </c>
      <c r="I3" s="17" t="s">
        <v>10</v>
      </c>
      <c r="J3" s="17" t="s">
        <v>11</v>
      </c>
      <c r="K3" s="17" t="s">
        <v>12</v>
      </c>
      <c r="L3" s="17" t="s">
        <v>13</v>
      </c>
      <c r="M3" s="17" t="s">
        <v>14</v>
      </c>
      <c r="N3" s="17" t="s">
        <v>15</v>
      </c>
      <c r="O3" s="17" t="s">
        <v>16</v>
      </c>
      <c r="P3" s="17" t="s">
        <v>17</v>
      </c>
      <c r="Q3" s="17" t="s">
        <v>18</v>
      </c>
      <c r="R3" s="17" t="s">
        <v>19</v>
      </c>
      <c r="S3" s="17" t="s">
        <v>20</v>
      </c>
      <c r="T3" s="17" t="s">
        <v>21</v>
      </c>
      <c r="U3" s="17" t="s">
        <v>22</v>
      </c>
      <c r="V3" s="17" t="s">
        <v>23</v>
      </c>
      <c r="W3" s="19" t="s">
        <v>24</v>
      </c>
      <c r="X3" s="17" t="s">
        <v>25</v>
      </c>
      <c r="Y3" s="15"/>
    </row>
    <row r="4">
      <c r="A4" s="20" t="s">
        <v>26</v>
      </c>
      <c r="B4" s="20" t="s">
        <v>27</v>
      </c>
      <c r="C4" s="20" t="s">
        <v>28</v>
      </c>
      <c r="D4" s="20" t="s">
        <v>29</v>
      </c>
      <c r="E4" s="20" t="s">
        <v>30</v>
      </c>
      <c r="F4" s="20" t="s">
        <v>31</v>
      </c>
      <c r="G4" s="20" t="s">
        <v>32</v>
      </c>
      <c r="H4" s="20" t="s">
        <v>33</v>
      </c>
      <c r="I4" s="20" t="s">
        <v>34</v>
      </c>
      <c r="J4" s="20" t="s">
        <v>35</v>
      </c>
      <c r="K4" s="20" t="s">
        <v>36</v>
      </c>
      <c r="L4" s="20" t="s">
        <v>37</v>
      </c>
      <c r="M4" s="20" t="s">
        <v>38</v>
      </c>
      <c r="N4" s="20" t="s">
        <v>39</v>
      </c>
      <c r="O4" s="20" t="s">
        <v>40</v>
      </c>
      <c r="P4" s="20" t="s">
        <v>41</v>
      </c>
      <c r="Q4" s="20" t="s">
        <v>42</v>
      </c>
      <c r="R4" s="20" t="s">
        <v>43</v>
      </c>
      <c r="S4" s="20" t="s">
        <v>44</v>
      </c>
      <c r="T4" s="20" t="s">
        <v>45</v>
      </c>
      <c r="U4" s="20" t="s">
        <v>46</v>
      </c>
      <c r="V4" s="20" t="s">
        <v>47</v>
      </c>
      <c r="W4" s="20" t="s">
        <v>48</v>
      </c>
      <c r="X4" s="20" t="s">
        <v>49</v>
      </c>
      <c r="Y4" s="21"/>
    </row>
    <row r="5">
      <c r="A5" s="22">
        <v>1.0</v>
      </c>
      <c r="B5" s="23">
        <v>975.08</v>
      </c>
      <c r="C5" s="24"/>
      <c r="D5" s="24">
        <f t="shared" ref="D5:D22" si="1">SUM(B5:C5)</f>
        <v>975.08</v>
      </c>
      <c r="E5" s="24">
        <f t="shared" ref="E5:E22" si="2">ROUND(D5*9.76%,2)</f>
        <v>95.17</v>
      </c>
      <c r="F5" s="24">
        <f t="shared" ref="F5:F22" si="3">ROUND(D5*6.5%,2)</f>
        <v>63.38</v>
      </c>
      <c r="G5" s="24">
        <f t="shared" ref="G5:G22" si="4">ROUND(D5*2.45%,2)</f>
        <v>23.89</v>
      </c>
      <c r="H5" s="24">
        <f t="shared" ref="H5:H22" si="5">SUM(E5:G5)</f>
        <v>182.44</v>
      </c>
      <c r="I5" s="23">
        <v>108.5</v>
      </c>
      <c r="J5" s="24">
        <f t="shared" ref="J5:J22" si="6">ROUND(D5-H5-I5,0)</f>
        <v>684</v>
      </c>
      <c r="K5" s="23">
        <v>47.71</v>
      </c>
      <c r="L5" s="24">
        <f t="shared" ref="L5:L30" si="7">ROUND(IF(J5*19%-K5&lt;0,0,J5*19%-K5),2)</f>
        <v>82.25</v>
      </c>
      <c r="M5" s="24">
        <f t="shared" ref="M5:M22" si="8">D5-H5</f>
        <v>792.64</v>
      </c>
      <c r="N5" s="24">
        <f t="shared" ref="N5:N22" si="9">IF(ROUND(M5*7.75%,2)&gt;L5,L5,ROUND(M5*7.75%,2))</f>
        <v>61.43</v>
      </c>
      <c r="O5" s="24">
        <f>ROUND(M5*1.25%,2)</f>
        <v>9.91</v>
      </c>
      <c r="P5" s="24">
        <f t="shared" ref="P5:P14" si="10">IF(ROUND(L5-N5,0)&lt;0,0,ROUND(L5-N5,0))</f>
        <v>21</v>
      </c>
      <c r="Q5" s="24"/>
      <c r="R5" s="24"/>
      <c r="S5" s="24"/>
      <c r="T5" s="24"/>
      <c r="U5" s="24">
        <f t="shared" ref="U5:U22" si="11">SUM(D5-H5-N5-O5-P5-Q5-R5+S5+T5)</f>
        <v>700.3</v>
      </c>
      <c r="V5" s="25" t="s">
        <v>50</v>
      </c>
      <c r="W5" s="25" t="s">
        <v>51</v>
      </c>
      <c r="X5" s="24">
        <f t="shared" ref="X5:X30" si="12">ROUND(D5*0.96%,2)</f>
        <v>9.36</v>
      </c>
      <c r="Y5" s="21"/>
    </row>
    <row r="6" hidden="1">
      <c r="A6" s="26"/>
      <c r="B6" s="23">
        <v>0.0</v>
      </c>
      <c r="C6" s="24"/>
      <c r="D6" s="24">
        <f t="shared" si="1"/>
        <v>0</v>
      </c>
      <c r="E6" s="24">
        <f t="shared" si="2"/>
        <v>0</v>
      </c>
      <c r="F6" s="24">
        <f t="shared" si="3"/>
        <v>0</v>
      </c>
      <c r="G6" s="24">
        <f t="shared" si="4"/>
        <v>0</v>
      </c>
      <c r="H6" s="24">
        <f t="shared" si="5"/>
        <v>0</v>
      </c>
      <c r="I6" s="24"/>
      <c r="J6" s="24">
        <f t="shared" si="6"/>
        <v>0</v>
      </c>
      <c r="K6" s="24"/>
      <c r="L6" s="24">
        <f t="shared" si="7"/>
        <v>0</v>
      </c>
      <c r="M6" s="24">
        <f t="shared" si="8"/>
        <v>0</v>
      </c>
      <c r="N6" s="24">
        <f t="shared" si="9"/>
        <v>0</v>
      </c>
      <c r="O6" s="24">
        <f>ROUND(M6*1%,2)</f>
        <v>0</v>
      </c>
      <c r="P6" s="24">
        <f t="shared" si="10"/>
        <v>0</v>
      </c>
      <c r="Q6" s="24"/>
      <c r="R6" s="24"/>
      <c r="S6" s="24"/>
      <c r="T6" s="24"/>
      <c r="U6" s="24">
        <f t="shared" si="11"/>
        <v>0</v>
      </c>
      <c r="V6" s="27"/>
      <c r="W6" s="28"/>
      <c r="X6" s="24">
        <f t="shared" si="12"/>
        <v>0</v>
      </c>
      <c r="Y6" s="15"/>
    </row>
    <row r="7">
      <c r="A7" s="29">
        <v>2.0</v>
      </c>
      <c r="B7" s="30">
        <v>142.2</v>
      </c>
      <c r="C7" s="30">
        <v>310.2</v>
      </c>
      <c r="D7" s="31">
        <f t="shared" si="1"/>
        <v>452.4</v>
      </c>
      <c r="E7" s="31">
        <f t="shared" si="2"/>
        <v>44.15</v>
      </c>
      <c r="F7" s="31">
        <f t="shared" si="3"/>
        <v>29.41</v>
      </c>
      <c r="G7" s="31">
        <f t="shared" si="4"/>
        <v>11.08</v>
      </c>
      <c r="H7" s="31">
        <f t="shared" si="5"/>
        <v>84.64</v>
      </c>
      <c r="I7" s="30">
        <v>108.5</v>
      </c>
      <c r="J7" s="31">
        <f t="shared" si="6"/>
        <v>259</v>
      </c>
      <c r="K7" s="30">
        <v>0.0</v>
      </c>
      <c r="L7" s="31">
        <f t="shared" si="7"/>
        <v>49.21</v>
      </c>
      <c r="M7" s="31">
        <f t="shared" si="8"/>
        <v>367.76</v>
      </c>
      <c r="N7" s="31">
        <f t="shared" si="9"/>
        <v>28.5</v>
      </c>
      <c r="O7" s="31">
        <f t="shared" ref="O7:O37" si="13">ROUND(M7*1.25%,2)</f>
        <v>4.6</v>
      </c>
      <c r="P7" s="31">
        <f t="shared" si="10"/>
        <v>21</v>
      </c>
      <c r="Q7" s="31"/>
      <c r="R7" s="31"/>
      <c r="S7" s="31"/>
      <c r="T7" s="31"/>
      <c r="U7" s="31">
        <f t="shared" si="11"/>
        <v>313.66</v>
      </c>
      <c r="V7" s="32" t="s">
        <v>52</v>
      </c>
      <c r="W7" s="33"/>
      <c r="X7" s="31">
        <f t="shared" si="12"/>
        <v>4.34</v>
      </c>
      <c r="Y7" s="21"/>
    </row>
    <row r="8">
      <c r="A8" s="22">
        <v>3.0</v>
      </c>
      <c r="B8" s="23">
        <v>975.08</v>
      </c>
      <c r="C8" s="24"/>
      <c r="D8" s="24">
        <f t="shared" si="1"/>
        <v>975.08</v>
      </c>
      <c r="E8" s="24">
        <f t="shared" si="2"/>
        <v>95.17</v>
      </c>
      <c r="F8" s="24">
        <f t="shared" si="3"/>
        <v>63.38</v>
      </c>
      <c r="G8" s="24">
        <f t="shared" si="4"/>
        <v>23.89</v>
      </c>
      <c r="H8" s="24">
        <f t="shared" si="5"/>
        <v>182.44</v>
      </c>
      <c r="I8" s="23">
        <v>108.5</v>
      </c>
      <c r="J8" s="24">
        <f t="shared" si="6"/>
        <v>684</v>
      </c>
      <c r="K8" s="23">
        <v>47.71</v>
      </c>
      <c r="L8" s="24">
        <f t="shared" si="7"/>
        <v>82.25</v>
      </c>
      <c r="M8" s="24">
        <f t="shared" si="8"/>
        <v>792.64</v>
      </c>
      <c r="N8" s="24">
        <f t="shared" si="9"/>
        <v>61.43</v>
      </c>
      <c r="O8" s="24">
        <f t="shared" si="13"/>
        <v>9.91</v>
      </c>
      <c r="P8" s="24">
        <f t="shared" si="10"/>
        <v>21</v>
      </c>
      <c r="Q8" s="24"/>
      <c r="R8" s="24"/>
      <c r="S8" s="24"/>
      <c r="T8" s="24"/>
      <c r="U8" s="24">
        <f t="shared" si="11"/>
        <v>700.3</v>
      </c>
      <c r="V8" s="25" t="s">
        <v>53</v>
      </c>
      <c r="W8" s="25" t="s">
        <v>51</v>
      </c>
      <c r="X8" s="24">
        <f t="shared" si="12"/>
        <v>9.36</v>
      </c>
      <c r="Y8" s="21"/>
    </row>
    <row r="9">
      <c r="A9" s="29">
        <v>4.0</v>
      </c>
      <c r="B9" s="30">
        <v>956.9</v>
      </c>
      <c r="C9" s="31"/>
      <c r="D9" s="31">
        <f t="shared" si="1"/>
        <v>956.9</v>
      </c>
      <c r="E9" s="31">
        <f t="shared" si="2"/>
        <v>93.39</v>
      </c>
      <c r="F9" s="31">
        <f t="shared" si="3"/>
        <v>62.2</v>
      </c>
      <c r="G9" s="31">
        <f t="shared" si="4"/>
        <v>23.44</v>
      </c>
      <c r="H9" s="31">
        <f t="shared" si="5"/>
        <v>179.03</v>
      </c>
      <c r="I9" s="30">
        <v>108.5</v>
      </c>
      <c r="J9" s="31">
        <f t="shared" si="6"/>
        <v>669</v>
      </c>
      <c r="K9" s="30">
        <v>47.71</v>
      </c>
      <c r="L9" s="31">
        <f t="shared" si="7"/>
        <v>79.4</v>
      </c>
      <c r="M9" s="31">
        <f t="shared" si="8"/>
        <v>777.87</v>
      </c>
      <c r="N9" s="31">
        <f t="shared" si="9"/>
        <v>60.28</v>
      </c>
      <c r="O9" s="31">
        <f t="shared" si="13"/>
        <v>9.72</v>
      </c>
      <c r="P9" s="31">
        <f t="shared" si="10"/>
        <v>19</v>
      </c>
      <c r="Q9" s="30">
        <v>35.0</v>
      </c>
      <c r="R9" s="31"/>
      <c r="S9" s="31"/>
      <c r="T9" s="31"/>
      <c r="U9" s="31">
        <f t="shared" si="11"/>
        <v>653.87</v>
      </c>
      <c r="V9" s="32" t="s">
        <v>54</v>
      </c>
      <c r="W9" s="33"/>
      <c r="X9" s="31">
        <f t="shared" si="12"/>
        <v>9.19</v>
      </c>
      <c r="Y9" s="21"/>
    </row>
    <row r="10">
      <c r="A10" s="22">
        <v>5.0</v>
      </c>
      <c r="B10" s="23">
        <v>975.08</v>
      </c>
      <c r="C10" s="24"/>
      <c r="D10" s="24">
        <f t="shared" si="1"/>
        <v>975.08</v>
      </c>
      <c r="E10" s="24">
        <f t="shared" si="2"/>
        <v>95.17</v>
      </c>
      <c r="F10" s="24">
        <f t="shared" si="3"/>
        <v>63.38</v>
      </c>
      <c r="G10" s="24">
        <f t="shared" si="4"/>
        <v>23.89</v>
      </c>
      <c r="H10" s="24">
        <f t="shared" si="5"/>
        <v>182.44</v>
      </c>
      <c r="I10" s="23">
        <v>108.5</v>
      </c>
      <c r="J10" s="24">
        <f t="shared" si="6"/>
        <v>684</v>
      </c>
      <c r="K10" s="23">
        <v>47.71</v>
      </c>
      <c r="L10" s="24">
        <f t="shared" si="7"/>
        <v>82.25</v>
      </c>
      <c r="M10" s="24">
        <f t="shared" si="8"/>
        <v>792.64</v>
      </c>
      <c r="N10" s="24">
        <f t="shared" si="9"/>
        <v>61.43</v>
      </c>
      <c r="O10" s="24">
        <f t="shared" si="13"/>
        <v>9.91</v>
      </c>
      <c r="P10" s="24">
        <f t="shared" si="10"/>
        <v>21</v>
      </c>
      <c r="Q10" s="23">
        <v>35.0</v>
      </c>
      <c r="R10" s="24"/>
      <c r="S10" s="24"/>
      <c r="T10" s="24"/>
      <c r="U10" s="24">
        <f t="shared" si="11"/>
        <v>665.3</v>
      </c>
      <c r="V10" s="25" t="s">
        <v>55</v>
      </c>
      <c r="W10" s="28"/>
      <c r="X10" s="24">
        <f t="shared" si="12"/>
        <v>9.36</v>
      </c>
      <c r="Y10" s="21"/>
    </row>
    <row r="11" hidden="1">
      <c r="A11" s="29">
        <v>7.0</v>
      </c>
      <c r="B11" s="30">
        <v>0.0</v>
      </c>
      <c r="C11" s="31"/>
      <c r="D11" s="31">
        <f t="shared" si="1"/>
        <v>0</v>
      </c>
      <c r="E11" s="31">
        <f t="shared" si="2"/>
        <v>0</v>
      </c>
      <c r="F11" s="31">
        <f t="shared" si="3"/>
        <v>0</v>
      </c>
      <c r="G11" s="31">
        <f t="shared" si="4"/>
        <v>0</v>
      </c>
      <c r="H11" s="31">
        <f t="shared" si="5"/>
        <v>0</v>
      </c>
      <c r="I11" s="31"/>
      <c r="J11" s="31">
        <f t="shared" si="6"/>
        <v>0</v>
      </c>
      <c r="K11" s="31"/>
      <c r="L11" s="31">
        <f t="shared" si="7"/>
        <v>0</v>
      </c>
      <c r="M11" s="31">
        <f t="shared" si="8"/>
        <v>0</v>
      </c>
      <c r="N11" s="31">
        <f t="shared" si="9"/>
        <v>0</v>
      </c>
      <c r="O11" s="31">
        <f t="shared" si="13"/>
        <v>0</v>
      </c>
      <c r="P11" s="31">
        <f t="shared" si="10"/>
        <v>0</v>
      </c>
      <c r="Q11" s="31"/>
      <c r="R11" s="31"/>
      <c r="S11" s="31"/>
      <c r="T11" s="31"/>
      <c r="U11" s="31">
        <f t="shared" si="11"/>
        <v>0</v>
      </c>
      <c r="V11" s="34"/>
      <c r="W11" s="33"/>
      <c r="X11" s="31">
        <f t="shared" si="12"/>
        <v>0</v>
      </c>
      <c r="Y11" s="15"/>
    </row>
    <row r="12">
      <c r="A12" s="29">
        <v>6.0</v>
      </c>
      <c r="B12" s="30">
        <v>711.2</v>
      </c>
      <c r="C12" s="30">
        <v>252.29</v>
      </c>
      <c r="D12" s="31">
        <f t="shared" si="1"/>
        <v>963.49</v>
      </c>
      <c r="E12" s="31">
        <f t="shared" si="2"/>
        <v>94.04</v>
      </c>
      <c r="F12" s="31">
        <f t="shared" si="3"/>
        <v>62.63</v>
      </c>
      <c r="G12" s="31">
        <f t="shared" si="4"/>
        <v>23.61</v>
      </c>
      <c r="H12" s="31">
        <f t="shared" si="5"/>
        <v>180.28</v>
      </c>
      <c r="I12" s="30">
        <v>108.5</v>
      </c>
      <c r="J12" s="31">
        <f t="shared" si="6"/>
        <v>675</v>
      </c>
      <c r="K12" s="30">
        <v>47.71</v>
      </c>
      <c r="L12" s="31">
        <f t="shared" si="7"/>
        <v>80.54</v>
      </c>
      <c r="M12" s="31">
        <f t="shared" si="8"/>
        <v>783.21</v>
      </c>
      <c r="N12" s="31">
        <f t="shared" si="9"/>
        <v>60.7</v>
      </c>
      <c r="O12" s="31">
        <f t="shared" si="13"/>
        <v>9.79</v>
      </c>
      <c r="P12" s="31">
        <f t="shared" si="10"/>
        <v>20</v>
      </c>
      <c r="Q12" s="30">
        <v>35.0</v>
      </c>
      <c r="R12" s="31"/>
      <c r="S12" s="31"/>
      <c r="T12" s="31"/>
      <c r="U12" s="31">
        <f t="shared" si="11"/>
        <v>657.72</v>
      </c>
      <c r="V12" s="32" t="s">
        <v>56</v>
      </c>
      <c r="W12" s="32" t="s">
        <v>51</v>
      </c>
      <c r="X12" s="31">
        <f t="shared" si="12"/>
        <v>9.25</v>
      </c>
      <c r="Y12" s="21"/>
    </row>
    <row r="13">
      <c r="A13" s="22">
        <v>7.0</v>
      </c>
      <c r="B13" s="23">
        <v>912.5</v>
      </c>
      <c r="C13" s="24"/>
      <c r="D13" s="24">
        <f t="shared" si="1"/>
        <v>912.5</v>
      </c>
      <c r="E13" s="24">
        <f t="shared" si="2"/>
        <v>89.06</v>
      </c>
      <c r="F13" s="24">
        <f t="shared" si="3"/>
        <v>59.31</v>
      </c>
      <c r="G13" s="24">
        <f t="shared" si="4"/>
        <v>22.36</v>
      </c>
      <c r="H13" s="24">
        <f t="shared" si="5"/>
        <v>170.73</v>
      </c>
      <c r="I13" s="23">
        <v>108.5</v>
      </c>
      <c r="J13" s="24">
        <f t="shared" si="6"/>
        <v>633</v>
      </c>
      <c r="K13" s="23">
        <v>47.71</v>
      </c>
      <c r="L13" s="24">
        <f t="shared" si="7"/>
        <v>72.56</v>
      </c>
      <c r="M13" s="24">
        <f t="shared" si="8"/>
        <v>741.77</v>
      </c>
      <c r="N13" s="24">
        <f t="shared" si="9"/>
        <v>57.49</v>
      </c>
      <c r="O13" s="24">
        <f t="shared" si="13"/>
        <v>9.27</v>
      </c>
      <c r="P13" s="24">
        <f t="shared" si="10"/>
        <v>15</v>
      </c>
      <c r="Q13" s="23">
        <v>35.0</v>
      </c>
      <c r="R13" s="24"/>
      <c r="S13" s="24"/>
      <c r="T13" s="24"/>
      <c r="U13" s="24">
        <f t="shared" si="11"/>
        <v>625.01</v>
      </c>
      <c r="V13" s="25" t="s">
        <v>57</v>
      </c>
      <c r="W13" s="25" t="s">
        <v>51</v>
      </c>
      <c r="X13" s="24">
        <f t="shared" si="12"/>
        <v>8.76</v>
      </c>
      <c r="Y13" s="21"/>
    </row>
    <row r="14">
      <c r="A14" s="29">
        <v>8.0</v>
      </c>
      <c r="B14" s="30">
        <v>956.9</v>
      </c>
      <c r="C14" s="31"/>
      <c r="D14" s="31">
        <f t="shared" si="1"/>
        <v>956.9</v>
      </c>
      <c r="E14" s="31">
        <f t="shared" si="2"/>
        <v>93.39</v>
      </c>
      <c r="F14" s="31">
        <f t="shared" si="3"/>
        <v>62.2</v>
      </c>
      <c r="G14" s="31">
        <f t="shared" si="4"/>
        <v>23.44</v>
      </c>
      <c r="H14" s="31">
        <f t="shared" si="5"/>
        <v>179.03</v>
      </c>
      <c r="I14" s="30">
        <v>108.5</v>
      </c>
      <c r="J14" s="31">
        <f t="shared" si="6"/>
        <v>669</v>
      </c>
      <c r="K14" s="30">
        <v>47.71</v>
      </c>
      <c r="L14" s="31">
        <f t="shared" si="7"/>
        <v>79.4</v>
      </c>
      <c r="M14" s="31">
        <f t="shared" si="8"/>
        <v>777.87</v>
      </c>
      <c r="N14" s="31">
        <f t="shared" si="9"/>
        <v>60.28</v>
      </c>
      <c r="O14" s="31">
        <f t="shared" si="13"/>
        <v>9.72</v>
      </c>
      <c r="P14" s="31">
        <f t="shared" si="10"/>
        <v>19</v>
      </c>
      <c r="Q14" s="30">
        <v>35.0</v>
      </c>
      <c r="R14" s="31"/>
      <c r="S14" s="31"/>
      <c r="T14" s="31"/>
      <c r="U14" s="31">
        <f t="shared" si="11"/>
        <v>653.87</v>
      </c>
      <c r="V14" s="32" t="s">
        <v>58</v>
      </c>
      <c r="W14" s="33"/>
      <c r="X14" s="31">
        <f t="shared" si="12"/>
        <v>9.19</v>
      </c>
      <c r="Y14" s="21"/>
    </row>
    <row r="15" hidden="1">
      <c r="A15" s="22">
        <v>11.0</v>
      </c>
      <c r="B15" s="23">
        <v>0.0</v>
      </c>
      <c r="C15" s="24"/>
      <c r="D15" s="24">
        <f t="shared" si="1"/>
        <v>0</v>
      </c>
      <c r="E15" s="24">
        <f t="shared" si="2"/>
        <v>0</v>
      </c>
      <c r="F15" s="24">
        <f t="shared" si="3"/>
        <v>0</v>
      </c>
      <c r="G15" s="24">
        <f t="shared" si="4"/>
        <v>0</v>
      </c>
      <c r="H15" s="24">
        <f t="shared" si="5"/>
        <v>0</v>
      </c>
      <c r="I15" s="24"/>
      <c r="J15" s="24">
        <f t="shared" si="6"/>
        <v>0</v>
      </c>
      <c r="K15" s="24"/>
      <c r="L15" s="24">
        <f t="shared" si="7"/>
        <v>0</v>
      </c>
      <c r="M15" s="24">
        <f t="shared" si="8"/>
        <v>0</v>
      </c>
      <c r="N15" s="24">
        <f t="shared" si="9"/>
        <v>0</v>
      </c>
      <c r="O15" s="31">
        <f t="shared" si="13"/>
        <v>0</v>
      </c>
      <c r="P15" s="24">
        <f>SUM(N15:O15)</f>
        <v>0</v>
      </c>
      <c r="Q15" s="24"/>
      <c r="R15" s="24"/>
      <c r="S15" s="24"/>
      <c r="T15" s="24"/>
      <c r="U15" s="24">
        <f t="shared" si="11"/>
        <v>0</v>
      </c>
      <c r="V15" s="27"/>
      <c r="W15" s="27"/>
      <c r="X15" s="31">
        <f t="shared" si="12"/>
        <v>0</v>
      </c>
      <c r="Y15" s="15"/>
    </row>
    <row r="16">
      <c r="A16" s="22">
        <v>9.0</v>
      </c>
      <c r="B16" s="23">
        <v>0.0</v>
      </c>
      <c r="C16" s="23">
        <v>0.0</v>
      </c>
      <c r="D16" s="24">
        <f t="shared" si="1"/>
        <v>0</v>
      </c>
      <c r="E16" s="24">
        <f t="shared" si="2"/>
        <v>0</v>
      </c>
      <c r="F16" s="24">
        <f t="shared" si="3"/>
        <v>0</v>
      </c>
      <c r="G16" s="24">
        <f t="shared" si="4"/>
        <v>0</v>
      </c>
      <c r="H16" s="24">
        <f t="shared" si="5"/>
        <v>0</v>
      </c>
      <c r="I16" s="23">
        <v>0.0</v>
      </c>
      <c r="J16" s="24">
        <f t="shared" si="6"/>
        <v>0</v>
      </c>
      <c r="K16" s="23">
        <v>0.0</v>
      </c>
      <c r="L16" s="24">
        <f t="shared" si="7"/>
        <v>0</v>
      </c>
      <c r="M16" s="24">
        <f t="shared" si="8"/>
        <v>0</v>
      </c>
      <c r="N16" s="24">
        <f t="shared" si="9"/>
        <v>0</v>
      </c>
      <c r="O16" s="24">
        <f t="shared" si="13"/>
        <v>0</v>
      </c>
      <c r="P16" s="24">
        <f t="shared" ref="P16:P30" si="14">IF(ROUND(L16-N16,0)&lt;0,0,ROUND(L16-N16,0))</f>
        <v>0</v>
      </c>
      <c r="Q16" s="24"/>
      <c r="R16" s="24"/>
      <c r="S16" s="24"/>
      <c r="T16" s="24"/>
      <c r="U16" s="24">
        <f t="shared" si="11"/>
        <v>0</v>
      </c>
      <c r="V16" s="25" t="s">
        <v>59</v>
      </c>
      <c r="W16" s="28"/>
      <c r="X16" s="24">
        <f t="shared" si="12"/>
        <v>0</v>
      </c>
      <c r="Y16" s="21"/>
    </row>
    <row r="17">
      <c r="A17" s="29">
        <v>10.0</v>
      </c>
      <c r="B17" s="30">
        <v>788.41</v>
      </c>
      <c r="C17" s="30">
        <v>142.08</v>
      </c>
      <c r="D17" s="31">
        <f t="shared" si="1"/>
        <v>930.49</v>
      </c>
      <c r="E17" s="31">
        <f t="shared" si="2"/>
        <v>90.82</v>
      </c>
      <c r="F17" s="31">
        <f t="shared" si="3"/>
        <v>60.48</v>
      </c>
      <c r="G17" s="31">
        <f t="shared" si="4"/>
        <v>22.8</v>
      </c>
      <c r="H17" s="31">
        <f t="shared" si="5"/>
        <v>174.1</v>
      </c>
      <c r="I17" s="30">
        <v>108.5</v>
      </c>
      <c r="J17" s="31">
        <f t="shared" si="6"/>
        <v>648</v>
      </c>
      <c r="K17" s="30">
        <v>47.71</v>
      </c>
      <c r="L17" s="31">
        <f t="shared" si="7"/>
        <v>75.41</v>
      </c>
      <c r="M17" s="31">
        <f t="shared" si="8"/>
        <v>756.39</v>
      </c>
      <c r="N17" s="31">
        <f t="shared" si="9"/>
        <v>58.62</v>
      </c>
      <c r="O17" s="31">
        <f t="shared" si="13"/>
        <v>9.45</v>
      </c>
      <c r="P17" s="31">
        <f t="shared" si="14"/>
        <v>17</v>
      </c>
      <c r="Q17" s="30">
        <v>35.0</v>
      </c>
      <c r="R17" s="31"/>
      <c r="S17" s="31"/>
      <c r="T17" s="31"/>
      <c r="U17" s="31">
        <f t="shared" si="11"/>
        <v>636.32</v>
      </c>
      <c r="V17" s="32" t="s">
        <v>60</v>
      </c>
      <c r="W17" s="33"/>
      <c r="X17" s="31">
        <f t="shared" si="12"/>
        <v>8.93</v>
      </c>
      <c r="Y17" s="21"/>
    </row>
    <row r="18">
      <c r="A18" s="22">
        <v>11.0</v>
      </c>
      <c r="B18" s="23">
        <v>1337.8</v>
      </c>
      <c r="C18" s="24"/>
      <c r="D18" s="24">
        <f t="shared" si="1"/>
        <v>1337.8</v>
      </c>
      <c r="E18" s="24">
        <f t="shared" si="2"/>
        <v>130.57</v>
      </c>
      <c r="F18" s="24">
        <f t="shared" si="3"/>
        <v>86.96</v>
      </c>
      <c r="G18" s="24">
        <f t="shared" si="4"/>
        <v>32.78</v>
      </c>
      <c r="H18" s="24">
        <f t="shared" si="5"/>
        <v>250.31</v>
      </c>
      <c r="I18" s="23">
        <v>108.5</v>
      </c>
      <c r="J18" s="24">
        <f t="shared" si="6"/>
        <v>979</v>
      </c>
      <c r="K18" s="24"/>
      <c r="L18" s="24">
        <f t="shared" si="7"/>
        <v>186.01</v>
      </c>
      <c r="M18" s="24">
        <f t="shared" si="8"/>
        <v>1087.49</v>
      </c>
      <c r="N18" s="24">
        <f t="shared" si="9"/>
        <v>84.28</v>
      </c>
      <c r="O18" s="24">
        <f t="shared" si="13"/>
        <v>13.59</v>
      </c>
      <c r="P18" s="24">
        <f t="shared" si="14"/>
        <v>102</v>
      </c>
      <c r="Q18" s="24"/>
      <c r="R18" s="24"/>
      <c r="S18" s="24"/>
      <c r="T18" s="24"/>
      <c r="U18" s="24">
        <f t="shared" si="11"/>
        <v>887.62</v>
      </c>
      <c r="V18" s="25" t="s">
        <v>61</v>
      </c>
      <c r="W18" s="28"/>
      <c r="X18" s="24">
        <f t="shared" si="12"/>
        <v>12.84</v>
      </c>
      <c r="Y18" s="21"/>
    </row>
    <row r="19">
      <c r="A19" s="29">
        <v>12.0</v>
      </c>
      <c r="B19" s="30">
        <v>1744.35</v>
      </c>
      <c r="C19" s="31"/>
      <c r="D19" s="31">
        <f t="shared" si="1"/>
        <v>1744.35</v>
      </c>
      <c r="E19" s="31">
        <f t="shared" si="2"/>
        <v>170.25</v>
      </c>
      <c r="F19" s="31">
        <f t="shared" si="3"/>
        <v>113.38</v>
      </c>
      <c r="G19" s="31">
        <f t="shared" si="4"/>
        <v>42.74</v>
      </c>
      <c r="H19" s="31">
        <f t="shared" si="5"/>
        <v>326.37</v>
      </c>
      <c r="I19" s="30">
        <v>108.5</v>
      </c>
      <c r="J19" s="31">
        <f t="shared" si="6"/>
        <v>1309</v>
      </c>
      <c r="K19" s="30">
        <v>47.71</v>
      </c>
      <c r="L19" s="31">
        <f t="shared" si="7"/>
        <v>201</v>
      </c>
      <c r="M19" s="31">
        <f t="shared" si="8"/>
        <v>1417.98</v>
      </c>
      <c r="N19" s="31">
        <f t="shared" si="9"/>
        <v>109.89</v>
      </c>
      <c r="O19" s="31">
        <f t="shared" si="13"/>
        <v>17.72</v>
      </c>
      <c r="P19" s="31">
        <f t="shared" si="14"/>
        <v>91</v>
      </c>
      <c r="Q19" s="31"/>
      <c r="R19" s="31"/>
      <c r="S19" s="31"/>
      <c r="T19" s="31"/>
      <c r="U19" s="31">
        <f t="shared" si="11"/>
        <v>1199.37</v>
      </c>
      <c r="V19" s="32" t="s">
        <v>62</v>
      </c>
      <c r="W19" s="32" t="s">
        <v>51</v>
      </c>
      <c r="X19" s="31">
        <f t="shared" si="12"/>
        <v>16.75</v>
      </c>
      <c r="Y19" s="21"/>
    </row>
    <row r="20">
      <c r="A20" s="22">
        <v>13.0</v>
      </c>
      <c r="B20" s="23">
        <v>1570.41</v>
      </c>
      <c r="C20" s="24"/>
      <c r="D20" s="24">
        <f t="shared" si="1"/>
        <v>1570.41</v>
      </c>
      <c r="E20" s="24">
        <f t="shared" si="2"/>
        <v>153.27</v>
      </c>
      <c r="F20" s="24">
        <f t="shared" si="3"/>
        <v>102.08</v>
      </c>
      <c r="G20" s="24">
        <f t="shared" si="4"/>
        <v>38.48</v>
      </c>
      <c r="H20" s="24">
        <f t="shared" si="5"/>
        <v>293.83</v>
      </c>
      <c r="I20" s="23">
        <v>108.5</v>
      </c>
      <c r="J20" s="24">
        <f t="shared" si="6"/>
        <v>1168</v>
      </c>
      <c r="K20" s="23">
        <v>47.71</v>
      </c>
      <c r="L20" s="24">
        <f t="shared" si="7"/>
        <v>174.21</v>
      </c>
      <c r="M20" s="24">
        <f t="shared" si="8"/>
        <v>1276.58</v>
      </c>
      <c r="N20" s="24">
        <f t="shared" si="9"/>
        <v>98.93</v>
      </c>
      <c r="O20" s="24">
        <f t="shared" si="13"/>
        <v>15.96</v>
      </c>
      <c r="P20" s="24">
        <f t="shared" si="14"/>
        <v>75</v>
      </c>
      <c r="Q20" s="23">
        <v>35.0</v>
      </c>
      <c r="R20" s="24"/>
      <c r="S20" s="24"/>
      <c r="T20" s="24"/>
      <c r="U20" s="24">
        <f t="shared" si="11"/>
        <v>1051.69</v>
      </c>
      <c r="V20" s="25" t="s">
        <v>63</v>
      </c>
      <c r="W20" s="28"/>
      <c r="X20" s="24">
        <f t="shared" si="12"/>
        <v>15.08</v>
      </c>
      <c r="Y20" s="21"/>
    </row>
    <row r="21">
      <c r="A21" s="29">
        <v>14.0</v>
      </c>
      <c r="B21" s="30">
        <v>0.0</v>
      </c>
      <c r="C21" s="31"/>
      <c r="D21" s="31">
        <f t="shared" si="1"/>
        <v>0</v>
      </c>
      <c r="E21" s="31">
        <f t="shared" si="2"/>
        <v>0</v>
      </c>
      <c r="F21" s="31">
        <f t="shared" si="3"/>
        <v>0</v>
      </c>
      <c r="G21" s="31">
        <f t="shared" si="4"/>
        <v>0</v>
      </c>
      <c r="H21" s="31">
        <f t="shared" si="5"/>
        <v>0</v>
      </c>
      <c r="I21" s="30">
        <v>0.0</v>
      </c>
      <c r="J21" s="31">
        <f t="shared" si="6"/>
        <v>0</v>
      </c>
      <c r="K21" s="30">
        <v>0.0</v>
      </c>
      <c r="L21" s="31">
        <f t="shared" si="7"/>
        <v>0</v>
      </c>
      <c r="M21" s="31">
        <f t="shared" si="8"/>
        <v>0</v>
      </c>
      <c r="N21" s="31">
        <f t="shared" si="9"/>
        <v>0</v>
      </c>
      <c r="O21" s="31">
        <f t="shared" si="13"/>
        <v>0</v>
      </c>
      <c r="P21" s="31">
        <f t="shared" si="14"/>
        <v>0</v>
      </c>
      <c r="Q21" s="31"/>
      <c r="R21" s="31"/>
      <c r="S21" s="31"/>
      <c r="T21" s="31"/>
      <c r="U21" s="31">
        <f t="shared" si="11"/>
        <v>0</v>
      </c>
      <c r="V21" s="32" t="s">
        <v>64</v>
      </c>
      <c r="W21" s="32" t="s">
        <v>65</v>
      </c>
      <c r="X21" s="31">
        <f t="shared" si="12"/>
        <v>0</v>
      </c>
      <c r="Y21" s="21"/>
    </row>
    <row r="22" hidden="1">
      <c r="A22" s="22">
        <v>16.0</v>
      </c>
      <c r="B22" s="23">
        <v>0.0</v>
      </c>
      <c r="C22" s="24"/>
      <c r="D22" s="24">
        <f t="shared" si="1"/>
        <v>0</v>
      </c>
      <c r="E22" s="24">
        <f t="shared" si="2"/>
        <v>0</v>
      </c>
      <c r="F22" s="24">
        <f t="shared" si="3"/>
        <v>0</v>
      </c>
      <c r="G22" s="24">
        <f t="shared" si="4"/>
        <v>0</v>
      </c>
      <c r="H22" s="24">
        <f t="shared" si="5"/>
        <v>0</v>
      </c>
      <c r="I22" s="24"/>
      <c r="J22" s="24">
        <f t="shared" si="6"/>
        <v>0</v>
      </c>
      <c r="K22" s="24"/>
      <c r="L22" s="24">
        <f t="shared" si="7"/>
        <v>0</v>
      </c>
      <c r="M22" s="24">
        <f t="shared" si="8"/>
        <v>0</v>
      </c>
      <c r="N22" s="24">
        <f t="shared" si="9"/>
        <v>0</v>
      </c>
      <c r="O22" s="31">
        <f t="shared" si="13"/>
        <v>0</v>
      </c>
      <c r="P22" s="24">
        <f t="shared" si="14"/>
        <v>0</v>
      </c>
      <c r="Q22" s="24"/>
      <c r="R22" s="24"/>
      <c r="S22" s="24"/>
      <c r="T22" s="24"/>
      <c r="U22" s="24">
        <f t="shared" si="11"/>
        <v>0</v>
      </c>
      <c r="V22" s="27"/>
      <c r="W22" s="28"/>
      <c r="X22" s="24">
        <f t="shared" si="12"/>
        <v>0</v>
      </c>
      <c r="Y22" s="15"/>
    </row>
    <row r="23" hidden="1">
      <c r="A23" s="2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>
        <f t="shared" si="7"/>
        <v>0</v>
      </c>
      <c r="M23" s="24"/>
      <c r="N23" s="24"/>
      <c r="O23" s="31">
        <f t="shared" si="13"/>
        <v>0</v>
      </c>
      <c r="P23" s="24">
        <f t="shared" si="14"/>
        <v>0</v>
      </c>
      <c r="Q23" s="24"/>
      <c r="R23" s="24"/>
      <c r="S23" s="24"/>
      <c r="T23" s="24"/>
      <c r="U23" s="24"/>
      <c r="V23" s="27"/>
      <c r="W23" s="28"/>
      <c r="X23" s="31">
        <f t="shared" si="12"/>
        <v>0</v>
      </c>
      <c r="Y23" s="15"/>
    </row>
    <row r="24">
      <c r="A24" s="22">
        <v>15.0</v>
      </c>
      <c r="B24" s="23">
        <v>912.5</v>
      </c>
      <c r="C24" s="24"/>
      <c r="D24" s="24">
        <f t="shared" ref="D24:D30" si="15">SUM(B24:C24)</f>
        <v>912.5</v>
      </c>
      <c r="E24" s="24">
        <f t="shared" ref="E24:E30" si="16">ROUND(D24*9.76%,2)</f>
        <v>89.06</v>
      </c>
      <c r="F24" s="24">
        <f t="shared" ref="F24:F30" si="17">ROUND(D24*6.5%,2)</f>
        <v>59.31</v>
      </c>
      <c r="G24" s="24">
        <f t="shared" ref="G24:G30" si="18">ROUND(D24*2.45%,2)</f>
        <v>22.36</v>
      </c>
      <c r="H24" s="24">
        <f t="shared" ref="H24:H30" si="19">SUM(E24:G24)</f>
        <v>170.73</v>
      </c>
      <c r="I24" s="23">
        <v>108.5</v>
      </c>
      <c r="J24" s="24">
        <f t="shared" ref="J24:J30" si="20">ROUND(D24-H24-I24,0)</f>
        <v>633</v>
      </c>
      <c r="K24" s="23">
        <v>47.71</v>
      </c>
      <c r="L24" s="24">
        <f t="shared" si="7"/>
        <v>72.56</v>
      </c>
      <c r="M24" s="24">
        <f t="shared" ref="M24:M29" si="21">D24-H24</f>
        <v>741.77</v>
      </c>
      <c r="N24" s="24">
        <f t="shared" ref="N24:N30" si="22">IF(ROUND(M24*7.75%,2)&gt;L24,L24,ROUND(M24*7.75%,2))</f>
        <v>57.49</v>
      </c>
      <c r="O24" s="24">
        <f t="shared" si="13"/>
        <v>9.27</v>
      </c>
      <c r="P24" s="24">
        <f t="shared" si="14"/>
        <v>15</v>
      </c>
      <c r="Q24" s="23">
        <v>35.0</v>
      </c>
      <c r="R24" s="24"/>
      <c r="S24" s="24"/>
      <c r="T24" s="24"/>
      <c r="U24" s="24">
        <f t="shared" ref="U24:U30" si="23">SUM(D24-H24-N24-O24-P24-Q24-R24+S24+T24)</f>
        <v>625.01</v>
      </c>
      <c r="V24" s="25" t="s">
        <v>66</v>
      </c>
      <c r="W24" s="28"/>
      <c r="X24" s="24">
        <f t="shared" si="12"/>
        <v>8.76</v>
      </c>
      <c r="Y24" s="21"/>
    </row>
    <row r="25">
      <c r="A25" s="29">
        <v>16.0</v>
      </c>
      <c r="B25" s="31"/>
      <c r="C25" s="30">
        <v>161.52</v>
      </c>
      <c r="D25" s="31">
        <f t="shared" si="15"/>
        <v>161.52</v>
      </c>
      <c r="E25" s="31">
        <f t="shared" si="16"/>
        <v>15.76</v>
      </c>
      <c r="F25" s="31">
        <f t="shared" si="17"/>
        <v>10.5</v>
      </c>
      <c r="G25" s="31">
        <f t="shared" si="18"/>
        <v>3.96</v>
      </c>
      <c r="H25" s="31">
        <f t="shared" si="19"/>
        <v>30.22</v>
      </c>
      <c r="I25" s="30">
        <v>108.5</v>
      </c>
      <c r="J25" s="31">
        <f t="shared" si="20"/>
        <v>23</v>
      </c>
      <c r="K25" s="30">
        <v>47.71</v>
      </c>
      <c r="L25" s="31">
        <f t="shared" si="7"/>
        <v>0</v>
      </c>
      <c r="M25" s="31">
        <f t="shared" si="21"/>
        <v>131.3</v>
      </c>
      <c r="N25" s="31">
        <f t="shared" si="22"/>
        <v>0</v>
      </c>
      <c r="O25" s="31">
        <f t="shared" si="13"/>
        <v>1.64</v>
      </c>
      <c r="P25" s="31">
        <f t="shared" si="14"/>
        <v>0</v>
      </c>
      <c r="Q25" s="30">
        <v>35.0</v>
      </c>
      <c r="R25" s="31"/>
      <c r="S25" s="31"/>
      <c r="T25" s="31"/>
      <c r="U25" s="31">
        <f t="shared" si="23"/>
        <v>94.66</v>
      </c>
      <c r="V25" s="32" t="s">
        <v>67</v>
      </c>
      <c r="W25" s="32" t="s">
        <v>51</v>
      </c>
      <c r="X25" s="31">
        <f t="shared" si="12"/>
        <v>1.55</v>
      </c>
      <c r="Y25" s="21"/>
    </row>
    <row r="26">
      <c r="A26" s="22">
        <v>17.0</v>
      </c>
      <c r="B26" s="23">
        <v>1448.49</v>
      </c>
      <c r="C26" s="23">
        <v>436.71</v>
      </c>
      <c r="D26" s="24">
        <f t="shared" si="15"/>
        <v>1885.2</v>
      </c>
      <c r="E26" s="24">
        <f t="shared" si="16"/>
        <v>184</v>
      </c>
      <c r="F26" s="24">
        <f t="shared" si="17"/>
        <v>122.54</v>
      </c>
      <c r="G26" s="24">
        <f t="shared" si="18"/>
        <v>46.19</v>
      </c>
      <c r="H26" s="24">
        <f t="shared" si="19"/>
        <v>352.73</v>
      </c>
      <c r="I26" s="23">
        <v>108.5</v>
      </c>
      <c r="J26" s="24">
        <f t="shared" si="20"/>
        <v>1424</v>
      </c>
      <c r="K26" s="24"/>
      <c r="L26" s="24">
        <f t="shared" si="7"/>
        <v>270.56</v>
      </c>
      <c r="M26" s="24">
        <f t="shared" si="21"/>
        <v>1532.47</v>
      </c>
      <c r="N26" s="24">
        <f t="shared" si="22"/>
        <v>118.77</v>
      </c>
      <c r="O26" s="24">
        <f t="shared" si="13"/>
        <v>19.16</v>
      </c>
      <c r="P26" s="24">
        <f t="shared" si="14"/>
        <v>152</v>
      </c>
      <c r="Q26" s="24"/>
      <c r="R26" s="24"/>
      <c r="S26" s="24"/>
      <c r="T26" s="24"/>
      <c r="U26" s="24">
        <f t="shared" si="23"/>
        <v>1242.54</v>
      </c>
      <c r="V26" s="25" t="s">
        <v>68</v>
      </c>
      <c r="W26" s="28"/>
      <c r="X26" s="24">
        <f t="shared" si="12"/>
        <v>18.1</v>
      </c>
      <c r="Y26" s="21"/>
    </row>
    <row r="27">
      <c r="A27" s="29">
        <v>18.0</v>
      </c>
      <c r="B27" s="30">
        <v>1699.46</v>
      </c>
      <c r="C27" s="30">
        <v>188.12</v>
      </c>
      <c r="D27" s="31">
        <f t="shared" si="15"/>
        <v>1887.58</v>
      </c>
      <c r="E27" s="31">
        <f t="shared" si="16"/>
        <v>184.23</v>
      </c>
      <c r="F27" s="31">
        <f t="shared" si="17"/>
        <v>122.69</v>
      </c>
      <c r="G27" s="31">
        <f t="shared" si="18"/>
        <v>46.25</v>
      </c>
      <c r="H27" s="31">
        <f t="shared" si="19"/>
        <v>353.17</v>
      </c>
      <c r="I27" s="30">
        <v>108.5</v>
      </c>
      <c r="J27" s="31">
        <f t="shared" si="20"/>
        <v>1426</v>
      </c>
      <c r="K27" s="30">
        <v>47.71</v>
      </c>
      <c r="L27" s="31">
        <f t="shared" si="7"/>
        <v>223.23</v>
      </c>
      <c r="M27" s="31">
        <f t="shared" si="21"/>
        <v>1534.41</v>
      </c>
      <c r="N27" s="31">
        <f t="shared" si="22"/>
        <v>118.92</v>
      </c>
      <c r="O27" s="31">
        <f t="shared" si="13"/>
        <v>19.18</v>
      </c>
      <c r="P27" s="31">
        <f t="shared" si="14"/>
        <v>104</v>
      </c>
      <c r="Q27" s="30">
        <v>35.0</v>
      </c>
      <c r="R27" s="31"/>
      <c r="S27" s="31"/>
      <c r="T27" s="31"/>
      <c r="U27" s="31">
        <f t="shared" si="23"/>
        <v>1257.31</v>
      </c>
      <c r="V27" s="32" t="s">
        <v>69</v>
      </c>
      <c r="W27" s="33"/>
      <c r="X27" s="31">
        <f t="shared" si="12"/>
        <v>18.12</v>
      </c>
      <c r="Y27" s="21"/>
    </row>
    <row r="28">
      <c r="A28" s="22">
        <v>19.0</v>
      </c>
      <c r="B28" s="23">
        <v>1751.49</v>
      </c>
      <c r="C28" s="23">
        <v>310.2</v>
      </c>
      <c r="D28" s="24">
        <f t="shared" si="15"/>
        <v>2061.69</v>
      </c>
      <c r="E28" s="24">
        <f t="shared" si="16"/>
        <v>201.22</v>
      </c>
      <c r="F28" s="24">
        <f t="shared" si="17"/>
        <v>134.01</v>
      </c>
      <c r="G28" s="24">
        <f t="shared" si="18"/>
        <v>50.51</v>
      </c>
      <c r="H28" s="24">
        <f t="shared" si="19"/>
        <v>385.74</v>
      </c>
      <c r="I28" s="23">
        <v>108.5</v>
      </c>
      <c r="J28" s="24">
        <f t="shared" si="20"/>
        <v>1567</v>
      </c>
      <c r="K28" s="23">
        <v>47.71</v>
      </c>
      <c r="L28" s="24">
        <f t="shared" si="7"/>
        <v>250.02</v>
      </c>
      <c r="M28" s="24">
        <f t="shared" si="21"/>
        <v>1675.95</v>
      </c>
      <c r="N28" s="24">
        <f t="shared" si="22"/>
        <v>129.89</v>
      </c>
      <c r="O28" s="24">
        <f t="shared" si="13"/>
        <v>20.95</v>
      </c>
      <c r="P28" s="24">
        <f t="shared" si="14"/>
        <v>120</v>
      </c>
      <c r="Q28" s="24"/>
      <c r="R28" s="24"/>
      <c r="S28" s="24"/>
      <c r="T28" s="24"/>
      <c r="U28" s="24">
        <f t="shared" si="23"/>
        <v>1405.11</v>
      </c>
      <c r="V28" s="25" t="s">
        <v>70</v>
      </c>
      <c r="W28" s="25" t="s">
        <v>51</v>
      </c>
      <c r="X28" s="24">
        <f t="shared" si="12"/>
        <v>19.79</v>
      </c>
      <c r="Y28" s="21"/>
    </row>
    <row r="29">
      <c r="A29" s="29">
        <v>20.0</v>
      </c>
      <c r="B29" s="30">
        <v>975.08</v>
      </c>
      <c r="C29" s="31"/>
      <c r="D29" s="31">
        <f t="shared" si="15"/>
        <v>975.08</v>
      </c>
      <c r="E29" s="31">
        <f t="shared" si="16"/>
        <v>95.17</v>
      </c>
      <c r="F29" s="31">
        <f t="shared" si="17"/>
        <v>63.38</v>
      </c>
      <c r="G29" s="31">
        <f t="shared" si="18"/>
        <v>23.89</v>
      </c>
      <c r="H29" s="31">
        <f t="shared" si="19"/>
        <v>182.44</v>
      </c>
      <c r="I29" s="30">
        <v>108.5</v>
      </c>
      <c r="J29" s="31">
        <f t="shared" si="20"/>
        <v>684</v>
      </c>
      <c r="K29" s="30">
        <v>47.71</v>
      </c>
      <c r="L29" s="31">
        <f t="shared" si="7"/>
        <v>82.25</v>
      </c>
      <c r="M29" s="31">
        <f t="shared" si="21"/>
        <v>792.64</v>
      </c>
      <c r="N29" s="31">
        <f t="shared" si="22"/>
        <v>61.43</v>
      </c>
      <c r="O29" s="31">
        <f t="shared" si="13"/>
        <v>9.91</v>
      </c>
      <c r="P29" s="31">
        <f t="shared" si="14"/>
        <v>21</v>
      </c>
      <c r="Q29" s="30">
        <v>35.0</v>
      </c>
      <c r="R29" s="31"/>
      <c r="S29" s="31"/>
      <c r="T29" s="31"/>
      <c r="U29" s="31">
        <f t="shared" si="23"/>
        <v>665.3</v>
      </c>
      <c r="V29" s="32" t="s">
        <v>71</v>
      </c>
      <c r="W29" s="32" t="s">
        <v>51</v>
      </c>
      <c r="X29" s="31">
        <f t="shared" si="12"/>
        <v>9.36</v>
      </c>
      <c r="Y29" s="21"/>
    </row>
    <row r="30" hidden="1">
      <c r="A30" s="22">
        <v>21.0</v>
      </c>
      <c r="B30" s="23">
        <v>0.0</v>
      </c>
      <c r="C30" s="24"/>
      <c r="D30" s="24">
        <f t="shared" si="15"/>
        <v>0</v>
      </c>
      <c r="E30" s="24">
        <f t="shared" si="16"/>
        <v>0</v>
      </c>
      <c r="F30" s="24">
        <f t="shared" si="17"/>
        <v>0</v>
      </c>
      <c r="G30" s="24">
        <f t="shared" si="18"/>
        <v>0</v>
      </c>
      <c r="H30" s="24">
        <f t="shared" si="19"/>
        <v>0</v>
      </c>
      <c r="I30" s="24"/>
      <c r="J30" s="24">
        <f t="shared" si="20"/>
        <v>0</v>
      </c>
      <c r="K30" s="24"/>
      <c r="L30" s="24">
        <f t="shared" si="7"/>
        <v>0</v>
      </c>
      <c r="M30" s="24"/>
      <c r="N30" s="24">
        <f t="shared" si="22"/>
        <v>0</v>
      </c>
      <c r="O30" s="31">
        <f t="shared" si="13"/>
        <v>0</v>
      </c>
      <c r="P30" s="24">
        <f t="shared" si="14"/>
        <v>0</v>
      </c>
      <c r="Q30" s="24"/>
      <c r="R30" s="24"/>
      <c r="S30" s="24"/>
      <c r="T30" s="24"/>
      <c r="U30" s="24">
        <f t="shared" si="23"/>
        <v>0</v>
      </c>
      <c r="V30" s="27"/>
      <c r="W30" s="27"/>
      <c r="X30" s="24">
        <f t="shared" si="12"/>
        <v>0</v>
      </c>
      <c r="Y30" s="15"/>
    </row>
    <row r="31" hidden="1">
      <c r="A31" s="2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31">
        <f t="shared" si="13"/>
        <v>0</v>
      </c>
      <c r="P31" s="24"/>
      <c r="Q31" s="24"/>
      <c r="R31" s="24"/>
      <c r="S31" s="24"/>
      <c r="T31" s="24"/>
      <c r="U31" s="24"/>
      <c r="V31" s="27"/>
      <c r="W31" s="27"/>
      <c r="X31" s="24"/>
      <c r="Y31" s="15"/>
    </row>
    <row r="32">
      <c r="A32" s="22">
        <v>21.0</v>
      </c>
      <c r="B32" s="23">
        <v>1125.86</v>
      </c>
      <c r="C32" s="23">
        <v>83.91</v>
      </c>
      <c r="D32" s="24">
        <f t="shared" ref="D32:D37" si="24">SUM(B32:C32)</f>
        <v>1209.77</v>
      </c>
      <c r="E32" s="24">
        <f t="shared" ref="E32:E37" si="25">ROUND(D32*9.76%,2)</f>
        <v>118.07</v>
      </c>
      <c r="F32" s="24">
        <f t="shared" ref="F32:F37" si="26">ROUND(D32*6.5%,2)</f>
        <v>78.64</v>
      </c>
      <c r="G32" s="24">
        <f t="shared" ref="G32:G37" si="27">ROUND(D32*2.45%,2)</f>
        <v>29.64</v>
      </c>
      <c r="H32" s="24">
        <f t="shared" ref="H32:H37" si="28">SUM(E32:G32)</f>
        <v>226.35</v>
      </c>
      <c r="I32" s="23">
        <v>108.5</v>
      </c>
      <c r="J32" s="24">
        <f t="shared" ref="J32:J37" si="29">ROUND(D32-H32-I32,0)</f>
        <v>875</v>
      </c>
      <c r="K32" s="23">
        <v>47.71</v>
      </c>
      <c r="L32" s="24">
        <f t="shared" ref="L32:L37" si="30">ROUND(IF(J32*19%-K32&lt;0,0,J32*19%-K32),2)</f>
        <v>118.54</v>
      </c>
      <c r="M32" s="24">
        <f t="shared" ref="M32:M37" si="31">D32-H32</f>
        <v>983.42</v>
      </c>
      <c r="N32" s="24">
        <f t="shared" ref="N32:N37" si="32">IF(ROUND(M32*7.75%,2)&gt;L32,L32,ROUND(M32*7.75%,2))</f>
        <v>76.22</v>
      </c>
      <c r="O32" s="24">
        <f t="shared" si="13"/>
        <v>12.29</v>
      </c>
      <c r="P32" s="24">
        <f t="shared" ref="P32:P37" si="33">IF(ROUND(L32-N32,0)&lt;0,0,ROUND(L32-N32,0))</f>
        <v>42</v>
      </c>
      <c r="Q32" s="23">
        <v>35.0</v>
      </c>
      <c r="R32" s="24"/>
      <c r="S32" s="24"/>
      <c r="T32" s="24"/>
      <c r="U32" s="24">
        <f t="shared" ref="U32:U37" si="34">SUM(D32-H32-N32-O32-P32-Q32-R32+S32+T32)</f>
        <v>817.91</v>
      </c>
      <c r="V32" s="25" t="s">
        <v>72</v>
      </c>
      <c r="W32" s="28"/>
      <c r="X32" s="24">
        <f t="shared" ref="X32:X37" si="35">ROUND(D32*0.96%,2)</f>
        <v>11.61</v>
      </c>
      <c r="Y32" s="21"/>
    </row>
    <row r="33">
      <c r="A33" s="29">
        <v>22.0</v>
      </c>
      <c r="B33" s="30">
        <v>457.2</v>
      </c>
      <c r="C33" s="31"/>
      <c r="D33" s="31">
        <f t="shared" si="24"/>
        <v>457.2</v>
      </c>
      <c r="E33" s="31">
        <f t="shared" si="25"/>
        <v>44.62</v>
      </c>
      <c r="F33" s="31">
        <f t="shared" si="26"/>
        <v>29.72</v>
      </c>
      <c r="G33" s="31">
        <f t="shared" si="27"/>
        <v>11.2</v>
      </c>
      <c r="H33" s="31">
        <f t="shared" si="28"/>
        <v>85.54</v>
      </c>
      <c r="I33" s="30">
        <v>108.5</v>
      </c>
      <c r="J33" s="31">
        <f t="shared" si="29"/>
        <v>263</v>
      </c>
      <c r="K33" s="31"/>
      <c r="L33" s="31">
        <f t="shared" si="30"/>
        <v>49.97</v>
      </c>
      <c r="M33" s="31">
        <f t="shared" si="31"/>
        <v>371.66</v>
      </c>
      <c r="N33" s="31">
        <f t="shared" si="32"/>
        <v>28.8</v>
      </c>
      <c r="O33" s="31">
        <f t="shared" si="13"/>
        <v>4.65</v>
      </c>
      <c r="P33" s="31">
        <f t="shared" si="33"/>
        <v>21</v>
      </c>
      <c r="Q33" s="30">
        <v>35.0</v>
      </c>
      <c r="R33" s="31"/>
      <c r="S33" s="31"/>
      <c r="T33" s="31"/>
      <c r="U33" s="31">
        <f t="shared" si="34"/>
        <v>282.21</v>
      </c>
      <c r="V33" s="32" t="s">
        <v>73</v>
      </c>
      <c r="W33" s="33"/>
      <c r="X33" s="31">
        <f t="shared" si="35"/>
        <v>4.39</v>
      </c>
      <c r="Y33" s="21"/>
    </row>
    <row r="34">
      <c r="A34" s="22">
        <v>23.0</v>
      </c>
      <c r="B34" s="23">
        <v>1960.0</v>
      </c>
      <c r="C34" s="24"/>
      <c r="D34" s="24">
        <f t="shared" si="24"/>
        <v>1960</v>
      </c>
      <c r="E34" s="24">
        <f t="shared" si="25"/>
        <v>191.3</v>
      </c>
      <c r="F34" s="24">
        <f t="shared" si="26"/>
        <v>127.4</v>
      </c>
      <c r="G34" s="24">
        <f t="shared" si="27"/>
        <v>48.02</v>
      </c>
      <c r="H34" s="24">
        <f t="shared" si="28"/>
        <v>366.72</v>
      </c>
      <c r="I34" s="23">
        <v>108.5</v>
      </c>
      <c r="J34" s="24">
        <f t="shared" si="29"/>
        <v>1485</v>
      </c>
      <c r="K34" s="23">
        <v>47.71</v>
      </c>
      <c r="L34" s="24">
        <f t="shared" si="30"/>
        <v>234.44</v>
      </c>
      <c r="M34" s="24">
        <f t="shared" si="31"/>
        <v>1593.28</v>
      </c>
      <c r="N34" s="24">
        <f t="shared" si="32"/>
        <v>123.48</v>
      </c>
      <c r="O34" s="24">
        <f t="shared" si="13"/>
        <v>19.92</v>
      </c>
      <c r="P34" s="24">
        <f t="shared" si="33"/>
        <v>111</v>
      </c>
      <c r="Q34" s="23">
        <v>35.0</v>
      </c>
      <c r="R34" s="24"/>
      <c r="S34" s="24"/>
      <c r="T34" s="24"/>
      <c r="U34" s="24">
        <f t="shared" si="34"/>
        <v>1303.88</v>
      </c>
      <c r="V34" s="25" t="s">
        <v>74</v>
      </c>
      <c r="W34" s="25" t="s">
        <v>51</v>
      </c>
      <c r="X34" s="24">
        <f t="shared" si="35"/>
        <v>18.82</v>
      </c>
      <c r="Y34" s="21"/>
    </row>
    <row r="35">
      <c r="A35" s="29">
        <v>24.0</v>
      </c>
      <c r="B35" s="30">
        <v>1105.42</v>
      </c>
      <c r="C35" s="30">
        <v>193.2</v>
      </c>
      <c r="D35" s="31">
        <f t="shared" si="24"/>
        <v>1298.62</v>
      </c>
      <c r="E35" s="31">
        <f t="shared" si="25"/>
        <v>126.75</v>
      </c>
      <c r="F35" s="31">
        <f t="shared" si="26"/>
        <v>84.41</v>
      </c>
      <c r="G35" s="31">
        <f t="shared" si="27"/>
        <v>31.82</v>
      </c>
      <c r="H35" s="31">
        <f t="shared" si="28"/>
        <v>242.98</v>
      </c>
      <c r="I35" s="30">
        <v>108.5</v>
      </c>
      <c r="J35" s="31">
        <f t="shared" si="29"/>
        <v>947</v>
      </c>
      <c r="K35" s="30">
        <v>47.71</v>
      </c>
      <c r="L35" s="31">
        <f t="shared" si="30"/>
        <v>132.22</v>
      </c>
      <c r="M35" s="31">
        <f t="shared" si="31"/>
        <v>1055.64</v>
      </c>
      <c r="N35" s="31">
        <f t="shared" si="32"/>
        <v>81.81</v>
      </c>
      <c r="O35" s="31">
        <f t="shared" si="13"/>
        <v>13.2</v>
      </c>
      <c r="P35" s="31">
        <f t="shared" si="33"/>
        <v>50</v>
      </c>
      <c r="Q35" s="31"/>
      <c r="R35" s="31"/>
      <c r="S35" s="31"/>
      <c r="T35" s="31"/>
      <c r="U35" s="31">
        <f t="shared" si="34"/>
        <v>910.63</v>
      </c>
      <c r="V35" s="32" t="s">
        <v>75</v>
      </c>
      <c r="W35" s="33"/>
      <c r="X35" s="31">
        <f t="shared" si="35"/>
        <v>12.47</v>
      </c>
      <c r="Y35" s="21"/>
    </row>
    <row r="36" hidden="1">
      <c r="A36" s="22">
        <v>28.0</v>
      </c>
      <c r="B36" s="23">
        <v>0.0</v>
      </c>
      <c r="C36" s="24"/>
      <c r="D36" s="24">
        <f t="shared" si="24"/>
        <v>0</v>
      </c>
      <c r="E36" s="24">
        <f t="shared" si="25"/>
        <v>0</v>
      </c>
      <c r="F36" s="24">
        <f t="shared" si="26"/>
        <v>0</v>
      </c>
      <c r="G36" s="24">
        <f t="shared" si="27"/>
        <v>0</v>
      </c>
      <c r="H36" s="24">
        <f t="shared" si="28"/>
        <v>0</v>
      </c>
      <c r="I36" s="24"/>
      <c r="J36" s="24">
        <f t="shared" si="29"/>
        <v>0</v>
      </c>
      <c r="K36" s="24"/>
      <c r="L36" s="24">
        <f t="shared" si="30"/>
        <v>0</v>
      </c>
      <c r="M36" s="24">
        <f t="shared" si="31"/>
        <v>0</v>
      </c>
      <c r="N36" s="24">
        <f t="shared" si="32"/>
        <v>0</v>
      </c>
      <c r="O36" s="31">
        <f t="shared" si="13"/>
        <v>0</v>
      </c>
      <c r="P36" s="24">
        <f t="shared" si="33"/>
        <v>0</v>
      </c>
      <c r="Q36" s="24"/>
      <c r="R36" s="24"/>
      <c r="S36" s="24"/>
      <c r="T36" s="24"/>
      <c r="U36" s="24">
        <f t="shared" si="34"/>
        <v>0</v>
      </c>
      <c r="V36" s="27"/>
      <c r="W36" s="28"/>
      <c r="X36" s="24">
        <f t="shared" si="35"/>
        <v>0</v>
      </c>
      <c r="Y36" s="15"/>
    </row>
    <row r="37">
      <c r="A37" s="22">
        <v>25.0</v>
      </c>
      <c r="B37" s="23">
        <v>0.0</v>
      </c>
      <c r="C37" s="23">
        <v>888.09</v>
      </c>
      <c r="D37" s="24">
        <f t="shared" si="24"/>
        <v>888.09</v>
      </c>
      <c r="E37" s="24">
        <f t="shared" si="25"/>
        <v>86.68</v>
      </c>
      <c r="F37" s="24">
        <f t="shared" si="26"/>
        <v>57.73</v>
      </c>
      <c r="G37" s="24">
        <f t="shared" si="27"/>
        <v>21.76</v>
      </c>
      <c r="H37" s="24">
        <f t="shared" si="28"/>
        <v>166.17</v>
      </c>
      <c r="I37" s="23">
        <v>108.5</v>
      </c>
      <c r="J37" s="24">
        <f t="shared" si="29"/>
        <v>613</v>
      </c>
      <c r="K37" s="23">
        <v>47.71</v>
      </c>
      <c r="L37" s="24">
        <f t="shared" si="30"/>
        <v>68.76</v>
      </c>
      <c r="M37" s="24">
        <f t="shared" si="31"/>
        <v>721.92</v>
      </c>
      <c r="N37" s="24">
        <f t="shared" si="32"/>
        <v>55.95</v>
      </c>
      <c r="O37" s="24">
        <f t="shared" si="13"/>
        <v>9.02</v>
      </c>
      <c r="P37" s="24">
        <f t="shared" si="33"/>
        <v>13</v>
      </c>
      <c r="Q37" s="23">
        <v>35.0</v>
      </c>
      <c r="R37" s="24"/>
      <c r="S37" s="24"/>
      <c r="T37" s="24"/>
      <c r="U37" s="24">
        <f t="shared" si="34"/>
        <v>608.95</v>
      </c>
      <c r="V37" s="25" t="s">
        <v>76</v>
      </c>
      <c r="W37" s="25" t="s">
        <v>51</v>
      </c>
      <c r="X37" s="24">
        <f t="shared" si="35"/>
        <v>8.53</v>
      </c>
      <c r="Y37" s="15"/>
    </row>
    <row r="38" ht="24.0" customHeight="1">
      <c r="A38" s="35"/>
      <c r="B38" s="36" t="s">
        <v>87</v>
      </c>
      <c r="C38" s="12"/>
      <c r="D38" s="12"/>
      <c r="E38" s="12"/>
      <c r="F38" s="12"/>
      <c r="G38" s="12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9"/>
      <c r="W38" s="40"/>
      <c r="X38" s="37"/>
      <c r="Y38" s="7"/>
    </row>
    <row r="39">
      <c r="A39" s="8"/>
      <c r="B39" s="9"/>
      <c r="C39" s="10"/>
      <c r="D39" s="10"/>
      <c r="E39" s="11" t="s">
        <v>1</v>
      </c>
      <c r="F39" s="12"/>
      <c r="G39" s="13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10"/>
      <c r="W39" s="41"/>
      <c r="X39" s="10"/>
      <c r="Y39" s="15"/>
    </row>
    <row r="40" ht="87.0" customHeight="1">
      <c r="A40" s="42" t="s">
        <v>2</v>
      </c>
      <c r="B40" s="17" t="s">
        <v>3</v>
      </c>
      <c r="C40" s="17" t="s">
        <v>4</v>
      </c>
      <c r="D40" s="17" t="s">
        <v>5</v>
      </c>
      <c r="E40" s="18" t="s">
        <v>6</v>
      </c>
      <c r="F40" s="18" t="s">
        <v>7</v>
      </c>
      <c r="G40" s="18" t="s">
        <v>8</v>
      </c>
      <c r="H40" s="17" t="s">
        <v>9</v>
      </c>
      <c r="I40" s="17" t="s">
        <v>10</v>
      </c>
      <c r="J40" s="17" t="s">
        <v>11</v>
      </c>
      <c r="K40" s="17" t="s">
        <v>12</v>
      </c>
      <c r="L40" s="17" t="s">
        <v>13</v>
      </c>
      <c r="M40" s="17" t="s">
        <v>14</v>
      </c>
      <c r="N40" s="17" t="s">
        <v>15</v>
      </c>
      <c r="O40" s="17" t="s">
        <v>16</v>
      </c>
      <c r="P40" s="17" t="s">
        <v>17</v>
      </c>
      <c r="Q40" s="17" t="s">
        <v>18</v>
      </c>
      <c r="R40" s="17" t="s">
        <v>19</v>
      </c>
      <c r="S40" s="17" t="s">
        <v>20</v>
      </c>
      <c r="T40" s="17" t="s">
        <v>21</v>
      </c>
      <c r="U40" s="17" t="s">
        <v>22</v>
      </c>
      <c r="V40" s="43" t="s">
        <v>23</v>
      </c>
      <c r="W40" s="44" t="s">
        <v>24</v>
      </c>
      <c r="X40" s="17" t="s">
        <v>25</v>
      </c>
      <c r="Y40" s="15"/>
    </row>
    <row r="41">
      <c r="A41" s="20" t="s">
        <v>26</v>
      </c>
      <c r="B41" s="20" t="s">
        <v>27</v>
      </c>
      <c r="C41" s="20" t="s">
        <v>28</v>
      </c>
      <c r="D41" s="20" t="s">
        <v>29</v>
      </c>
      <c r="E41" s="20" t="s">
        <v>30</v>
      </c>
      <c r="F41" s="20" t="s">
        <v>31</v>
      </c>
      <c r="G41" s="20" t="s">
        <v>32</v>
      </c>
      <c r="H41" s="20" t="s">
        <v>33</v>
      </c>
      <c r="I41" s="20" t="s">
        <v>34</v>
      </c>
      <c r="J41" s="20" t="s">
        <v>35</v>
      </c>
      <c r="K41" s="20" t="s">
        <v>36</v>
      </c>
      <c r="L41" s="20" t="s">
        <v>37</v>
      </c>
      <c r="M41" s="20" t="s">
        <v>38</v>
      </c>
      <c r="N41" s="20" t="s">
        <v>39</v>
      </c>
      <c r="O41" s="20" t="s">
        <v>40</v>
      </c>
      <c r="P41" s="20" t="s">
        <v>41</v>
      </c>
      <c r="Q41" s="20" t="s">
        <v>42</v>
      </c>
      <c r="R41" s="20" t="s">
        <v>43</v>
      </c>
      <c r="S41" s="20" t="s">
        <v>44</v>
      </c>
      <c r="T41" s="20" t="s">
        <v>45</v>
      </c>
      <c r="U41" s="20" t="s">
        <v>46</v>
      </c>
      <c r="V41" s="20" t="s">
        <v>47</v>
      </c>
      <c r="W41" s="20" t="s">
        <v>48</v>
      </c>
      <c r="X41" s="20" t="s">
        <v>49</v>
      </c>
      <c r="Y41" s="21"/>
    </row>
    <row r="42">
      <c r="A42" s="29">
        <v>26.0</v>
      </c>
      <c r="B42" s="30">
        <v>1097.96</v>
      </c>
      <c r="C42" s="30">
        <v>263.1</v>
      </c>
      <c r="D42" s="31">
        <f t="shared" ref="D42:D43" si="36">SUM(B42:C42)</f>
        <v>1361.06</v>
      </c>
      <c r="E42" s="31">
        <f t="shared" ref="E42:E43" si="37">ROUND(D42*9.76%,2)</f>
        <v>132.84</v>
      </c>
      <c r="F42" s="31">
        <f t="shared" ref="F42:F43" si="38">ROUND(D42*6.5%,2)</f>
        <v>88.47</v>
      </c>
      <c r="G42" s="31">
        <f t="shared" ref="G42:G43" si="39">ROUND(D42*2.45%,2)</f>
        <v>33.35</v>
      </c>
      <c r="H42" s="31">
        <f t="shared" ref="H42:H43" si="40">SUM(E42:G42)</f>
        <v>254.66</v>
      </c>
      <c r="I42" s="30">
        <v>108.5</v>
      </c>
      <c r="J42" s="31">
        <f t="shared" ref="J42:J43" si="41">ROUND(D42-H42-I42,0)</f>
        <v>998</v>
      </c>
      <c r="K42" s="30">
        <v>47.71</v>
      </c>
      <c r="L42" s="31">
        <f t="shared" ref="L42:L43" si="42">ROUND(IF(J42*19%-K42&lt;0,0,J42*19%-K42),2)</f>
        <v>141.91</v>
      </c>
      <c r="M42" s="31">
        <f t="shared" ref="M42:M43" si="43">D42-H42</f>
        <v>1106.4</v>
      </c>
      <c r="N42" s="31">
        <f t="shared" ref="N42:N43" si="44">IF(ROUND(M42*7.75%,2)&gt;L42,L42,ROUND(M42*7.75%,2))</f>
        <v>85.75</v>
      </c>
      <c r="O42" s="31">
        <f t="shared" ref="O42:O43" si="45">ROUND(M42*1.25%,2)</f>
        <v>13.83</v>
      </c>
      <c r="P42" s="31">
        <f t="shared" ref="P42:P43" si="46">IF(ROUND(L42-N42,0)&lt;0,0,ROUND(L42-N42,0))</f>
        <v>56</v>
      </c>
      <c r="Q42" s="30">
        <v>35.0</v>
      </c>
      <c r="R42" s="31"/>
      <c r="S42" s="31"/>
      <c r="T42" s="31"/>
      <c r="U42" s="31">
        <f t="shared" ref="U42:U43" si="47">SUM(D42-H42-N42-O42-P42-Q42-R42+S42+T42)</f>
        <v>915.82</v>
      </c>
      <c r="V42" s="32" t="s">
        <v>77</v>
      </c>
      <c r="W42" s="33"/>
      <c r="X42" s="31">
        <f t="shared" ref="X42:X43" si="48">ROUND(D42*0.96%,2)</f>
        <v>13.07</v>
      </c>
      <c r="Y42" s="21"/>
    </row>
    <row r="43">
      <c r="A43" s="22">
        <v>27.0</v>
      </c>
      <c r="B43" s="23">
        <v>1138.6</v>
      </c>
      <c r="C43" s="24"/>
      <c r="D43" s="24">
        <f t="shared" si="36"/>
        <v>1138.6</v>
      </c>
      <c r="E43" s="24">
        <f t="shared" si="37"/>
        <v>111.13</v>
      </c>
      <c r="F43" s="24">
        <f t="shared" si="38"/>
        <v>74.01</v>
      </c>
      <c r="G43" s="24">
        <f t="shared" si="39"/>
        <v>27.9</v>
      </c>
      <c r="H43" s="24">
        <f t="shared" si="40"/>
        <v>213.04</v>
      </c>
      <c r="I43" s="23">
        <v>108.5</v>
      </c>
      <c r="J43" s="24">
        <f t="shared" si="41"/>
        <v>817</v>
      </c>
      <c r="K43" s="23">
        <v>47.71</v>
      </c>
      <c r="L43" s="24">
        <f t="shared" si="42"/>
        <v>107.52</v>
      </c>
      <c r="M43" s="24">
        <f t="shared" si="43"/>
        <v>925.56</v>
      </c>
      <c r="N43" s="24">
        <f t="shared" si="44"/>
        <v>71.73</v>
      </c>
      <c r="O43" s="24">
        <f t="shared" si="45"/>
        <v>11.57</v>
      </c>
      <c r="P43" s="24">
        <f t="shared" si="46"/>
        <v>36</v>
      </c>
      <c r="Q43" s="23">
        <v>35.0</v>
      </c>
      <c r="R43" s="24"/>
      <c r="S43" s="24"/>
      <c r="T43" s="24"/>
      <c r="U43" s="24">
        <f t="shared" si="47"/>
        <v>771.26</v>
      </c>
      <c r="V43" s="25" t="s">
        <v>78</v>
      </c>
      <c r="W43" s="28"/>
      <c r="X43" s="24">
        <f t="shared" si="48"/>
        <v>10.93</v>
      </c>
      <c r="Y43" s="15"/>
    </row>
    <row r="44" ht="24.0" customHeight="1">
      <c r="A44" s="35"/>
      <c r="B44" s="36" t="s">
        <v>87</v>
      </c>
      <c r="C44" s="12"/>
      <c r="D44" s="12"/>
      <c r="E44" s="12"/>
      <c r="F44" s="12"/>
      <c r="G44" s="12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8"/>
      <c r="V44" s="39"/>
      <c r="W44" s="40"/>
      <c r="X44" s="37"/>
      <c r="Y44" s="7"/>
    </row>
    <row r="45">
      <c r="A45" s="8"/>
      <c r="B45" s="9"/>
      <c r="C45" s="10"/>
      <c r="D45" s="10"/>
      <c r="E45" s="11" t="s">
        <v>1</v>
      </c>
      <c r="F45" s="12"/>
      <c r="G45" s="1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9"/>
      <c r="V45" s="10"/>
      <c r="W45" s="41"/>
      <c r="X45" s="10"/>
      <c r="Y45" s="15"/>
    </row>
    <row r="46" ht="87.0" customHeight="1">
      <c r="A46" s="42" t="s">
        <v>2</v>
      </c>
      <c r="B46" s="17" t="s">
        <v>3</v>
      </c>
      <c r="C46" s="17" t="s">
        <v>4</v>
      </c>
      <c r="D46" s="17" t="s">
        <v>5</v>
      </c>
      <c r="E46" s="18" t="s">
        <v>6</v>
      </c>
      <c r="F46" s="18" t="s">
        <v>7</v>
      </c>
      <c r="G46" s="18" t="s">
        <v>8</v>
      </c>
      <c r="H46" s="17" t="s">
        <v>9</v>
      </c>
      <c r="I46" s="17" t="s">
        <v>10</v>
      </c>
      <c r="J46" s="17" t="s">
        <v>11</v>
      </c>
      <c r="K46" s="17" t="s">
        <v>12</v>
      </c>
      <c r="L46" s="17" t="s">
        <v>13</v>
      </c>
      <c r="M46" s="17" t="s">
        <v>14</v>
      </c>
      <c r="N46" s="17" t="s">
        <v>15</v>
      </c>
      <c r="O46" s="17" t="s">
        <v>16</v>
      </c>
      <c r="P46" s="17" t="s">
        <v>17</v>
      </c>
      <c r="Q46" s="17" t="s">
        <v>18</v>
      </c>
      <c r="R46" s="17" t="s">
        <v>19</v>
      </c>
      <c r="S46" s="17" t="s">
        <v>20</v>
      </c>
      <c r="T46" s="17" t="s">
        <v>21</v>
      </c>
      <c r="U46" s="17" t="s">
        <v>22</v>
      </c>
      <c r="V46" s="43" t="s">
        <v>23</v>
      </c>
      <c r="W46" s="44" t="s">
        <v>24</v>
      </c>
      <c r="X46" s="17" t="s">
        <v>25</v>
      </c>
      <c r="Y46" s="15"/>
    </row>
    <row r="47">
      <c r="A47" s="20" t="s">
        <v>26</v>
      </c>
      <c r="B47" s="20" t="s">
        <v>27</v>
      </c>
      <c r="C47" s="20" t="s">
        <v>28</v>
      </c>
      <c r="D47" s="20" t="s">
        <v>29</v>
      </c>
      <c r="E47" s="20" t="s">
        <v>30</v>
      </c>
      <c r="F47" s="20" t="s">
        <v>31</v>
      </c>
      <c r="G47" s="20" t="s">
        <v>32</v>
      </c>
      <c r="H47" s="20" t="s">
        <v>33</v>
      </c>
      <c r="I47" s="20" t="s">
        <v>34</v>
      </c>
      <c r="J47" s="20" t="s">
        <v>35</v>
      </c>
      <c r="K47" s="20" t="s">
        <v>36</v>
      </c>
      <c r="L47" s="20" t="s">
        <v>37</v>
      </c>
      <c r="M47" s="20" t="s">
        <v>38</v>
      </c>
      <c r="N47" s="20" t="s">
        <v>39</v>
      </c>
      <c r="O47" s="20" t="s">
        <v>40</v>
      </c>
      <c r="P47" s="20" t="s">
        <v>41</v>
      </c>
      <c r="Q47" s="20" t="s">
        <v>42</v>
      </c>
      <c r="R47" s="20" t="s">
        <v>43</v>
      </c>
      <c r="S47" s="20" t="s">
        <v>44</v>
      </c>
      <c r="T47" s="20" t="s">
        <v>45</v>
      </c>
      <c r="U47" s="20" t="s">
        <v>46</v>
      </c>
      <c r="V47" s="20" t="s">
        <v>47</v>
      </c>
      <c r="W47" s="20" t="s">
        <v>48</v>
      </c>
      <c r="X47" s="20" t="s">
        <v>49</v>
      </c>
      <c r="Y47" s="21"/>
    </row>
    <row r="48">
      <c r="A48" s="29">
        <v>28.0</v>
      </c>
      <c r="B48" s="30">
        <v>1905.54</v>
      </c>
      <c r="C48" s="31"/>
      <c r="D48" s="31">
        <f t="shared" ref="D48:D51" si="49">SUM(B48:C48)</f>
        <v>1905.54</v>
      </c>
      <c r="E48" s="31">
        <f t="shared" ref="E48:E51" si="50">ROUND(D48*9.76%,2)</f>
        <v>185.98</v>
      </c>
      <c r="F48" s="31">
        <f t="shared" ref="F48:F51" si="51">ROUND(D48*6.5%,2)</f>
        <v>123.86</v>
      </c>
      <c r="G48" s="31">
        <f t="shared" ref="G48:G51" si="52">ROUND(D48*2.45%,2)</f>
        <v>46.69</v>
      </c>
      <c r="H48" s="31">
        <f t="shared" ref="H48:H51" si="53">SUM(E48:G48)</f>
        <v>356.53</v>
      </c>
      <c r="I48" s="30">
        <v>108.5</v>
      </c>
      <c r="J48" s="31">
        <f t="shared" ref="J48:J51" si="54">ROUND(D48-H48-I48,0)</f>
        <v>1441</v>
      </c>
      <c r="K48" s="30">
        <v>47.71</v>
      </c>
      <c r="L48" s="31">
        <f t="shared" ref="L48:L51" si="55">ROUND(IF(J48*19%-K48&lt;0,0,J48*19%-K48),2)</f>
        <v>226.08</v>
      </c>
      <c r="M48" s="31">
        <f t="shared" ref="M48:M51" si="56">D48-H48</f>
        <v>1549.01</v>
      </c>
      <c r="N48" s="31">
        <f t="shared" ref="N48:N51" si="57">IF(ROUND(M48*7.75%,2)&gt;L48,L48,ROUND(M48*7.75%,2))</f>
        <v>120.05</v>
      </c>
      <c r="O48" s="31">
        <f t="shared" ref="O48:O51" si="58">ROUND(M48*1.25%,2)</f>
        <v>19.36</v>
      </c>
      <c r="P48" s="31">
        <f t="shared" ref="P48:P51" si="59">IF(ROUND(L48-N48,0)&lt;0,0,ROUND(L48-N48,0))</f>
        <v>106</v>
      </c>
      <c r="Q48" s="31"/>
      <c r="R48" s="31"/>
      <c r="S48" s="31"/>
      <c r="T48" s="31"/>
      <c r="U48" s="31">
        <f t="shared" ref="U48:U51" si="60">SUM(D48-H48-N48-O48-P48-Q48-R48+S48+T48)</f>
        <v>1303.6</v>
      </c>
      <c r="V48" s="32" t="s">
        <v>79</v>
      </c>
      <c r="W48" s="32" t="s">
        <v>51</v>
      </c>
      <c r="X48" s="31">
        <f t="shared" ref="X48:X51" si="61">ROUND(D48*0.96%,2)</f>
        <v>18.29</v>
      </c>
      <c r="Y48" s="21"/>
    </row>
    <row r="49">
      <c r="A49" s="22">
        <v>29.0</v>
      </c>
      <c r="B49" s="23">
        <v>435.69</v>
      </c>
      <c r="C49" s="24"/>
      <c r="D49" s="24">
        <f t="shared" si="49"/>
        <v>435.69</v>
      </c>
      <c r="E49" s="24">
        <f t="shared" si="50"/>
        <v>42.52</v>
      </c>
      <c r="F49" s="24">
        <f t="shared" si="51"/>
        <v>28.32</v>
      </c>
      <c r="G49" s="24">
        <f t="shared" si="52"/>
        <v>10.67</v>
      </c>
      <c r="H49" s="24">
        <f t="shared" si="53"/>
        <v>81.51</v>
      </c>
      <c r="I49" s="23">
        <v>108.5</v>
      </c>
      <c r="J49" s="24">
        <f t="shared" si="54"/>
        <v>246</v>
      </c>
      <c r="K49" s="23">
        <v>47.71</v>
      </c>
      <c r="L49" s="24">
        <f t="shared" si="55"/>
        <v>0</v>
      </c>
      <c r="M49" s="24">
        <f t="shared" si="56"/>
        <v>354.18</v>
      </c>
      <c r="N49" s="24">
        <f t="shared" si="57"/>
        <v>0</v>
      </c>
      <c r="O49" s="24">
        <f t="shared" si="58"/>
        <v>4.43</v>
      </c>
      <c r="P49" s="24">
        <f t="shared" si="59"/>
        <v>0</v>
      </c>
      <c r="Q49" s="23">
        <v>35.0</v>
      </c>
      <c r="R49" s="24"/>
      <c r="S49" s="24"/>
      <c r="T49" s="24"/>
      <c r="U49" s="24">
        <f t="shared" si="60"/>
        <v>314.75</v>
      </c>
      <c r="V49" s="25" t="s">
        <v>80</v>
      </c>
      <c r="W49" s="25" t="s">
        <v>51</v>
      </c>
      <c r="X49" s="24">
        <f t="shared" si="61"/>
        <v>4.18</v>
      </c>
      <c r="Y49" s="21"/>
    </row>
    <row r="50">
      <c r="A50" s="29">
        <v>30.0</v>
      </c>
      <c r="B50" s="30">
        <v>3700.0</v>
      </c>
      <c r="C50" s="31"/>
      <c r="D50" s="31">
        <f t="shared" si="49"/>
        <v>3700</v>
      </c>
      <c r="E50" s="31">
        <f t="shared" si="50"/>
        <v>361.12</v>
      </c>
      <c r="F50" s="31">
        <f t="shared" si="51"/>
        <v>240.5</v>
      </c>
      <c r="G50" s="31">
        <f t="shared" si="52"/>
        <v>90.65</v>
      </c>
      <c r="H50" s="31">
        <f t="shared" si="53"/>
        <v>692.27</v>
      </c>
      <c r="I50" s="30">
        <v>108.5</v>
      </c>
      <c r="J50" s="31">
        <f t="shared" si="54"/>
        <v>2899</v>
      </c>
      <c r="K50" s="31"/>
      <c r="L50" s="31">
        <f t="shared" si="55"/>
        <v>550.81</v>
      </c>
      <c r="M50" s="31">
        <f t="shared" si="56"/>
        <v>3007.73</v>
      </c>
      <c r="N50" s="31">
        <f t="shared" si="57"/>
        <v>233.1</v>
      </c>
      <c r="O50" s="31">
        <f t="shared" si="58"/>
        <v>37.6</v>
      </c>
      <c r="P50" s="31">
        <f t="shared" si="59"/>
        <v>318</v>
      </c>
      <c r="Q50" s="31"/>
      <c r="R50" s="31"/>
      <c r="S50" s="31"/>
      <c r="T50" s="31"/>
      <c r="U50" s="31">
        <f t="shared" si="60"/>
        <v>2419.03</v>
      </c>
      <c r="V50" s="32" t="s">
        <v>81</v>
      </c>
      <c r="W50" s="34"/>
      <c r="X50" s="31">
        <f t="shared" si="61"/>
        <v>35.52</v>
      </c>
      <c r="Y50" s="21"/>
    </row>
    <row r="51">
      <c r="A51" s="22">
        <v>31.0</v>
      </c>
      <c r="B51" s="23">
        <v>4000.0</v>
      </c>
      <c r="C51" s="24"/>
      <c r="D51" s="24">
        <f t="shared" si="49"/>
        <v>4000</v>
      </c>
      <c r="E51" s="24">
        <f t="shared" si="50"/>
        <v>390.4</v>
      </c>
      <c r="F51" s="24">
        <f t="shared" si="51"/>
        <v>260</v>
      </c>
      <c r="G51" s="24">
        <f t="shared" si="52"/>
        <v>98</v>
      </c>
      <c r="H51" s="24">
        <f t="shared" si="53"/>
        <v>748.4</v>
      </c>
      <c r="I51" s="23">
        <v>108.5</v>
      </c>
      <c r="J51" s="24">
        <f t="shared" si="54"/>
        <v>3143</v>
      </c>
      <c r="K51" s="23">
        <v>47.71</v>
      </c>
      <c r="L51" s="24">
        <f t="shared" si="55"/>
        <v>549.46</v>
      </c>
      <c r="M51" s="24">
        <f t="shared" si="56"/>
        <v>3251.6</v>
      </c>
      <c r="N51" s="24">
        <f t="shared" si="57"/>
        <v>252</v>
      </c>
      <c r="O51" s="24">
        <f t="shared" si="58"/>
        <v>40.65</v>
      </c>
      <c r="P51" s="24">
        <f t="shared" si="59"/>
        <v>297</v>
      </c>
      <c r="Q51" s="23">
        <v>35.0</v>
      </c>
      <c r="R51" s="24"/>
      <c r="S51" s="24"/>
      <c r="T51" s="24"/>
      <c r="U51" s="24">
        <f t="shared" si="60"/>
        <v>2626.95</v>
      </c>
      <c r="V51" s="25" t="s">
        <v>82</v>
      </c>
      <c r="W51" s="25" t="s">
        <v>51</v>
      </c>
      <c r="X51" s="24">
        <f t="shared" si="61"/>
        <v>38.4</v>
      </c>
      <c r="Y51" s="21"/>
    </row>
    <row r="52">
      <c r="A52" s="45"/>
      <c r="B52" s="46">
        <f t="shared" ref="B52:Q52" si="62">SUM(B5:B37,B42:B43,B48:B51)</f>
        <v>35759.2</v>
      </c>
      <c r="C52" s="46">
        <f t="shared" si="62"/>
        <v>3229.42</v>
      </c>
      <c r="D52" s="46">
        <f t="shared" si="62"/>
        <v>38988.62</v>
      </c>
      <c r="E52" s="46">
        <f t="shared" si="62"/>
        <v>3805.3</v>
      </c>
      <c r="F52" s="46">
        <f t="shared" si="62"/>
        <v>2534.28</v>
      </c>
      <c r="G52" s="46">
        <f t="shared" si="62"/>
        <v>955.26</v>
      </c>
      <c r="H52" s="46">
        <f t="shared" si="62"/>
        <v>7294.84</v>
      </c>
      <c r="I52" s="46">
        <f t="shared" si="62"/>
        <v>3146.5</v>
      </c>
      <c r="J52" s="46">
        <f t="shared" si="62"/>
        <v>28545</v>
      </c>
      <c r="K52" s="46">
        <f t="shared" si="62"/>
        <v>1145.04</v>
      </c>
      <c r="L52" s="46">
        <f t="shared" si="62"/>
        <v>4322.82</v>
      </c>
      <c r="M52" s="46">
        <f t="shared" si="62"/>
        <v>31693.78</v>
      </c>
      <c r="N52" s="46">
        <f t="shared" si="62"/>
        <v>2418.65</v>
      </c>
      <c r="O52" s="46">
        <f t="shared" si="62"/>
        <v>396.18</v>
      </c>
      <c r="P52" s="46">
        <f t="shared" si="62"/>
        <v>1904</v>
      </c>
      <c r="Q52" s="46">
        <f t="shared" si="62"/>
        <v>665</v>
      </c>
      <c r="R52" s="46">
        <f t="shared" ref="R52:S52" si="63">SUM(R5:R36,R48:R51)</f>
        <v>0</v>
      </c>
      <c r="S52" s="46">
        <f t="shared" si="63"/>
        <v>0</v>
      </c>
      <c r="T52" s="46">
        <f>SUM(T5:T35,T42:T43,T48:T51)</f>
        <v>0</v>
      </c>
      <c r="U52" s="46">
        <f>SUM(U5:U37,U42:U43,U48:U51)</f>
        <v>26309.95</v>
      </c>
      <c r="V52" s="46"/>
      <c r="W52" s="47"/>
      <c r="X52" s="46">
        <f>SUM(X5:X37,X42:X43,X48:X51)</f>
        <v>374.3</v>
      </c>
      <c r="Y52" s="15"/>
    </row>
    <row r="53">
      <c r="A53" s="48"/>
      <c r="B53" s="49"/>
      <c r="C53" s="50"/>
      <c r="D53" s="50"/>
      <c r="E53" s="51"/>
      <c r="F53" s="51"/>
      <c r="G53" s="51"/>
      <c r="H53" s="51"/>
      <c r="I53" s="51"/>
      <c r="J53" s="51"/>
      <c r="K53" s="51"/>
      <c r="L53" s="51"/>
      <c r="M53" s="50"/>
      <c r="N53" s="50"/>
      <c r="O53" s="50"/>
      <c r="P53" s="50"/>
      <c r="Q53" s="50"/>
      <c r="R53" s="50"/>
      <c r="S53" s="50"/>
      <c r="T53" s="50"/>
      <c r="U53" s="49"/>
      <c r="V53" s="50"/>
      <c r="W53" s="50"/>
      <c r="X53" s="50"/>
    </row>
    <row r="54">
      <c r="A54" s="52"/>
      <c r="B54" s="53"/>
      <c r="C54" s="7"/>
      <c r="D54" s="54"/>
      <c r="E54" s="55" t="s">
        <v>83</v>
      </c>
      <c r="F54" s="12"/>
      <c r="G54" s="12"/>
      <c r="H54" s="37"/>
      <c r="I54" s="37"/>
      <c r="J54" s="56"/>
      <c r="K54" s="57"/>
      <c r="L54" s="56"/>
      <c r="M54" s="15"/>
      <c r="N54" s="7"/>
      <c r="O54" s="7"/>
      <c r="P54" s="58"/>
      <c r="Q54" s="7"/>
      <c r="R54" s="7"/>
      <c r="S54" s="7"/>
      <c r="T54" s="7"/>
      <c r="U54" s="53"/>
      <c r="V54" s="7"/>
      <c r="W54" s="7"/>
      <c r="X54" s="7"/>
    </row>
    <row r="55">
      <c r="A55" s="52"/>
      <c r="B55" s="53"/>
      <c r="C55" s="7"/>
      <c r="D55" s="54"/>
      <c r="E55" s="55" t="s">
        <v>84</v>
      </c>
      <c r="F55" s="12"/>
      <c r="G55" s="12"/>
      <c r="H55" s="12"/>
      <c r="I55" s="12"/>
      <c r="J55" s="59"/>
      <c r="K55" s="57"/>
      <c r="L55" s="56"/>
      <c r="M55" s="15"/>
      <c r="N55" s="7"/>
      <c r="O55" s="7"/>
      <c r="P55" s="7"/>
      <c r="Q55" s="7"/>
      <c r="R55" s="7"/>
      <c r="S55" s="7"/>
      <c r="T55" s="7"/>
      <c r="U55" s="53"/>
      <c r="V55" s="7"/>
      <c r="W55" s="7"/>
      <c r="X55" s="7"/>
    </row>
    <row r="56">
      <c r="A56" s="7"/>
      <c r="B56" s="7"/>
      <c r="C56" s="7"/>
      <c r="D56" s="7"/>
      <c r="E56" s="50"/>
      <c r="F56" s="50"/>
      <c r="G56" s="50"/>
      <c r="H56" s="50"/>
      <c r="I56" s="50"/>
      <c r="J56" s="50"/>
      <c r="K56" s="50"/>
      <c r="L56" s="5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</sheetData>
  <mergeCells count="8">
    <mergeCell ref="B1:G1"/>
    <mergeCell ref="E2:G2"/>
    <mergeCell ref="B38:G38"/>
    <mergeCell ref="E39:G39"/>
    <mergeCell ref="B44:G44"/>
    <mergeCell ref="E45:G45"/>
    <mergeCell ref="E54:G54"/>
    <mergeCell ref="E55:I5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5.75"/>
    <col customWidth="1" min="2" max="2" width="12.38"/>
    <col customWidth="1" min="3" max="4" width="11.5"/>
    <col customWidth="1" min="5" max="6" width="10.5"/>
    <col customWidth="1" min="7" max="8" width="11.5"/>
    <col customWidth="1" min="9" max="9" width="10.5"/>
    <col customWidth="1" min="10" max="10" width="13.38"/>
    <col customWidth="1" min="11" max="11" width="10.5"/>
    <col customWidth="1" min="12" max="12" width="11.5"/>
    <col customWidth="1" min="13" max="14" width="12.38"/>
    <col customWidth="1" min="15" max="17" width="11.5"/>
    <col customWidth="1" hidden="1" min="18" max="18" width="8.13"/>
    <col customWidth="1" min="19" max="19" width="7.63"/>
    <col customWidth="1" hidden="1" min="20" max="20" width="8.13"/>
    <col customWidth="1" min="21" max="21" width="15.25"/>
    <col customWidth="1" min="22" max="22" width="20.0"/>
    <col customWidth="1" min="23" max="24" width="11.5"/>
    <col customWidth="1" min="25" max="25" width="8.13"/>
  </cols>
  <sheetData>
    <row r="1" ht="24.0" customHeight="1">
      <c r="A1" s="1"/>
      <c r="B1" s="2" t="s">
        <v>88</v>
      </c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6"/>
      <c r="X1" s="4"/>
      <c r="Y1" s="7"/>
    </row>
    <row r="2">
      <c r="A2" s="8"/>
      <c r="B2" s="9"/>
      <c r="C2" s="10"/>
      <c r="D2" s="10"/>
      <c r="E2" s="11" t="s">
        <v>1</v>
      </c>
      <c r="F2" s="12"/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10"/>
      <c r="W2" s="14"/>
      <c r="X2" s="10"/>
      <c r="Y2" s="15"/>
    </row>
    <row r="3" ht="87.0" customHeight="1">
      <c r="A3" s="16" t="s">
        <v>2</v>
      </c>
      <c r="B3" s="17" t="s">
        <v>3</v>
      </c>
      <c r="C3" s="17" t="s">
        <v>4</v>
      </c>
      <c r="D3" s="17" t="s">
        <v>5</v>
      </c>
      <c r="E3" s="18" t="s">
        <v>6</v>
      </c>
      <c r="F3" s="18" t="s">
        <v>7</v>
      </c>
      <c r="G3" s="18" t="s">
        <v>8</v>
      </c>
      <c r="H3" s="17" t="s">
        <v>9</v>
      </c>
      <c r="I3" s="17" t="s">
        <v>10</v>
      </c>
      <c r="J3" s="17" t="s">
        <v>11</v>
      </c>
      <c r="K3" s="17" t="s">
        <v>12</v>
      </c>
      <c r="L3" s="17" t="s">
        <v>13</v>
      </c>
      <c r="M3" s="17" t="s">
        <v>14</v>
      </c>
      <c r="N3" s="17" t="s">
        <v>15</v>
      </c>
      <c r="O3" s="17" t="s">
        <v>16</v>
      </c>
      <c r="P3" s="17" t="s">
        <v>17</v>
      </c>
      <c r="Q3" s="17" t="s">
        <v>18</v>
      </c>
      <c r="R3" s="17" t="s">
        <v>19</v>
      </c>
      <c r="S3" s="17" t="s">
        <v>20</v>
      </c>
      <c r="T3" s="17" t="s">
        <v>21</v>
      </c>
      <c r="U3" s="17" t="s">
        <v>22</v>
      </c>
      <c r="V3" s="17" t="s">
        <v>23</v>
      </c>
      <c r="W3" s="19" t="s">
        <v>24</v>
      </c>
      <c r="X3" s="17" t="s">
        <v>25</v>
      </c>
      <c r="Y3" s="15"/>
    </row>
    <row r="4">
      <c r="A4" s="20" t="s">
        <v>26</v>
      </c>
      <c r="B4" s="20" t="s">
        <v>27</v>
      </c>
      <c r="C4" s="20" t="s">
        <v>28</v>
      </c>
      <c r="D4" s="20" t="s">
        <v>29</v>
      </c>
      <c r="E4" s="20" t="s">
        <v>30</v>
      </c>
      <c r="F4" s="20" t="s">
        <v>31</v>
      </c>
      <c r="G4" s="20" t="s">
        <v>32</v>
      </c>
      <c r="H4" s="20" t="s">
        <v>33</v>
      </c>
      <c r="I4" s="20" t="s">
        <v>34</v>
      </c>
      <c r="J4" s="20" t="s">
        <v>35</v>
      </c>
      <c r="K4" s="20" t="s">
        <v>36</v>
      </c>
      <c r="L4" s="20" t="s">
        <v>37</v>
      </c>
      <c r="M4" s="20" t="s">
        <v>38</v>
      </c>
      <c r="N4" s="20" t="s">
        <v>39</v>
      </c>
      <c r="O4" s="20" t="s">
        <v>40</v>
      </c>
      <c r="P4" s="20" t="s">
        <v>41</v>
      </c>
      <c r="Q4" s="20" t="s">
        <v>42</v>
      </c>
      <c r="R4" s="20" t="s">
        <v>43</v>
      </c>
      <c r="S4" s="20" t="s">
        <v>44</v>
      </c>
      <c r="T4" s="20" t="s">
        <v>45</v>
      </c>
      <c r="U4" s="20" t="s">
        <v>46</v>
      </c>
      <c r="V4" s="20" t="s">
        <v>47</v>
      </c>
      <c r="W4" s="20" t="s">
        <v>48</v>
      </c>
      <c r="X4" s="20" t="s">
        <v>49</v>
      </c>
      <c r="Y4" s="21"/>
    </row>
    <row r="5">
      <c r="A5" s="22">
        <v>1.0</v>
      </c>
      <c r="B5" s="23">
        <v>1508.24</v>
      </c>
      <c r="C5" s="23">
        <v>66.68</v>
      </c>
      <c r="D5" s="24">
        <f t="shared" ref="D5:D22" si="1">SUM(B5:C5)</f>
        <v>1574.92</v>
      </c>
      <c r="E5" s="24">
        <f t="shared" ref="E5:E22" si="2">ROUND(D5*9.76%,2)</f>
        <v>153.71</v>
      </c>
      <c r="F5" s="24">
        <f t="shared" ref="F5:F22" si="3">ROUND(D5*6.5%,2)</f>
        <v>102.37</v>
      </c>
      <c r="G5" s="24">
        <f t="shared" ref="G5:G22" si="4">ROUND(D5*2.45%,2)</f>
        <v>38.59</v>
      </c>
      <c r="H5" s="24">
        <f t="shared" ref="H5:H22" si="5">SUM(E5:G5)</f>
        <v>294.67</v>
      </c>
      <c r="I5" s="23">
        <v>108.5</v>
      </c>
      <c r="J5" s="24">
        <f t="shared" ref="J5:J22" si="6">ROUND(D5-H5-I5,0)</f>
        <v>1172</v>
      </c>
      <c r="K5" s="23">
        <v>47.71</v>
      </c>
      <c r="L5" s="24">
        <f t="shared" ref="L5:L30" si="7">ROUND(IF(J5*19%-K5&lt;0,0,J5*19%-K5),2)</f>
        <v>174.97</v>
      </c>
      <c r="M5" s="24">
        <f t="shared" ref="M5:M22" si="8">D5-H5</f>
        <v>1280.25</v>
      </c>
      <c r="N5" s="24">
        <f t="shared" ref="N5:N22" si="9">IF(ROUND(M5*7.75%,2)&gt;L5,L5,ROUND(M5*7.75%,2))</f>
        <v>99.22</v>
      </c>
      <c r="O5" s="24">
        <f>ROUND(M5*1.25%,2)</f>
        <v>16</v>
      </c>
      <c r="P5" s="24">
        <f t="shared" ref="P5:P14" si="10">IF(ROUND(L5-N5,0)&lt;0,0,ROUND(L5-N5,0))</f>
        <v>76</v>
      </c>
      <c r="Q5" s="24"/>
      <c r="R5" s="24"/>
      <c r="S5" s="24"/>
      <c r="T5" s="24"/>
      <c r="U5" s="24">
        <f t="shared" ref="U5:U22" si="11">SUM(D5-H5-N5-O5-P5-Q5-R5+S5+T5)</f>
        <v>1089.03</v>
      </c>
      <c r="V5" s="25" t="s">
        <v>50</v>
      </c>
      <c r="W5" s="25" t="s">
        <v>51</v>
      </c>
      <c r="X5" s="24">
        <f t="shared" ref="X5:X30" si="12">ROUND(D5*0.96%,2)</f>
        <v>15.12</v>
      </c>
      <c r="Y5" s="21"/>
    </row>
    <row r="6" hidden="1">
      <c r="A6" s="26"/>
      <c r="B6" s="23">
        <v>0.0</v>
      </c>
      <c r="C6" s="24"/>
      <c r="D6" s="24">
        <f t="shared" si="1"/>
        <v>0</v>
      </c>
      <c r="E6" s="24">
        <f t="shared" si="2"/>
        <v>0</v>
      </c>
      <c r="F6" s="24">
        <f t="shared" si="3"/>
        <v>0</v>
      </c>
      <c r="G6" s="24">
        <f t="shared" si="4"/>
        <v>0</v>
      </c>
      <c r="H6" s="24">
        <f t="shared" si="5"/>
        <v>0</v>
      </c>
      <c r="I6" s="24"/>
      <c r="J6" s="24">
        <f t="shared" si="6"/>
        <v>0</v>
      </c>
      <c r="K6" s="24"/>
      <c r="L6" s="24">
        <f t="shared" si="7"/>
        <v>0</v>
      </c>
      <c r="M6" s="24">
        <f t="shared" si="8"/>
        <v>0</v>
      </c>
      <c r="N6" s="24">
        <f t="shared" si="9"/>
        <v>0</v>
      </c>
      <c r="O6" s="24">
        <f>ROUND(M6*1%,2)</f>
        <v>0</v>
      </c>
      <c r="P6" s="24">
        <f t="shared" si="10"/>
        <v>0</v>
      </c>
      <c r="Q6" s="24"/>
      <c r="R6" s="24"/>
      <c r="S6" s="24"/>
      <c r="T6" s="24"/>
      <c r="U6" s="24">
        <f t="shared" si="11"/>
        <v>0</v>
      </c>
      <c r="V6" s="27"/>
      <c r="W6" s="28"/>
      <c r="X6" s="24">
        <f t="shared" si="12"/>
        <v>0</v>
      </c>
      <c r="Y6" s="15"/>
    </row>
    <row r="7">
      <c r="A7" s="29">
        <v>2.0</v>
      </c>
      <c r="B7" s="30">
        <v>1271.6</v>
      </c>
      <c r="C7" s="30">
        <v>127.24</v>
      </c>
      <c r="D7" s="31">
        <f t="shared" si="1"/>
        <v>1398.84</v>
      </c>
      <c r="E7" s="31">
        <f t="shared" si="2"/>
        <v>136.53</v>
      </c>
      <c r="F7" s="31">
        <f t="shared" si="3"/>
        <v>90.92</v>
      </c>
      <c r="G7" s="31">
        <f t="shared" si="4"/>
        <v>34.27</v>
      </c>
      <c r="H7" s="31">
        <f t="shared" si="5"/>
        <v>261.72</v>
      </c>
      <c r="I7" s="30">
        <v>108.5</v>
      </c>
      <c r="J7" s="31">
        <f t="shared" si="6"/>
        <v>1029</v>
      </c>
      <c r="K7" s="30">
        <v>0.0</v>
      </c>
      <c r="L7" s="31">
        <f t="shared" si="7"/>
        <v>195.51</v>
      </c>
      <c r="M7" s="31">
        <f t="shared" si="8"/>
        <v>1137.12</v>
      </c>
      <c r="N7" s="31">
        <f t="shared" si="9"/>
        <v>88.13</v>
      </c>
      <c r="O7" s="31">
        <f t="shared" ref="O7:O37" si="13">ROUND(M7*1.25%,2)</f>
        <v>14.21</v>
      </c>
      <c r="P7" s="31">
        <f t="shared" si="10"/>
        <v>107</v>
      </c>
      <c r="Q7" s="31"/>
      <c r="R7" s="31"/>
      <c r="S7" s="31"/>
      <c r="T7" s="31"/>
      <c r="U7" s="31">
        <f t="shared" si="11"/>
        <v>927.78</v>
      </c>
      <c r="V7" s="32" t="s">
        <v>52</v>
      </c>
      <c r="W7" s="33"/>
      <c r="X7" s="31">
        <f t="shared" si="12"/>
        <v>13.43</v>
      </c>
      <c r="Y7" s="21"/>
    </row>
    <row r="8">
      <c r="A8" s="22">
        <v>3.0</v>
      </c>
      <c r="B8" s="23">
        <v>1457.44</v>
      </c>
      <c r="C8" s="23">
        <v>133.88</v>
      </c>
      <c r="D8" s="24">
        <f t="shared" si="1"/>
        <v>1591.32</v>
      </c>
      <c r="E8" s="24">
        <f t="shared" si="2"/>
        <v>155.31</v>
      </c>
      <c r="F8" s="24">
        <f t="shared" si="3"/>
        <v>103.44</v>
      </c>
      <c r="G8" s="24">
        <f t="shared" si="4"/>
        <v>38.99</v>
      </c>
      <c r="H8" s="24">
        <f t="shared" si="5"/>
        <v>297.74</v>
      </c>
      <c r="I8" s="23">
        <v>108.5</v>
      </c>
      <c r="J8" s="24">
        <f t="shared" si="6"/>
        <v>1185</v>
      </c>
      <c r="K8" s="23">
        <v>47.71</v>
      </c>
      <c r="L8" s="24">
        <f t="shared" si="7"/>
        <v>177.44</v>
      </c>
      <c r="M8" s="24">
        <f t="shared" si="8"/>
        <v>1293.58</v>
      </c>
      <c r="N8" s="24">
        <f t="shared" si="9"/>
        <v>100.25</v>
      </c>
      <c r="O8" s="24">
        <f t="shared" si="13"/>
        <v>16.17</v>
      </c>
      <c r="P8" s="24">
        <f t="shared" si="10"/>
        <v>77</v>
      </c>
      <c r="Q8" s="24"/>
      <c r="R8" s="24"/>
      <c r="S8" s="24"/>
      <c r="T8" s="24"/>
      <c r="U8" s="24">
        <f t="shared" si="11"/>
        <v>1100.16</v>
      </c>
      <c r="V8" s="25" t="s">
        <v>53</v>
      </c>
      <c r="W8" s="25" t="s">
        <v>51</v>
      </c>
      <c r="X8" s="24">
        <f t="shared" si="12"/>
        <v>15.28</v>
      </c>
      <c r="Y8" s="21"/>
    </row>
    <row r="9">
      <c r="A9" s="29">
        <v>4.0</v>
      </c>
      <c r="B9" s="30">
        <v>2062.93</v>
      </c>
      <c r="C9" s="30">
        <v>136.0</v>
      </c>
      <c r="D9" s="31">
        <f t="shared" si="1"/>
        <v>2198.93</v>
      </c>
      <c r="E9" s="31">
        <f t="shared" si="2"/>
        <v>214.62</v>
      </c>
      <c r="F9" s="31">
        <f t="shared" si="3"/>
        <v>142.93</v>
      </c>
      <c r="G9" s="31">
        <f t="shared" si="4"/>
        <v>53.87</v>
      </c>
      <c r="H9" s="31">
        <f t="shared" si="5"/>
        <v>411.42</v>
      </c>
      <c r="I9" s="30">
        <v>108.5</v>
      </c>
      <c r="J9" s="31">
        <f t="shared" si="6"/>
        <v>1679</v>
      </c>
      <c r="K9" s="30">
        <v>47.71</v>
      </c>
      <c r="L9" s="31">
        <f t="shared" si="7"/>
        <v>271.3</v>
      </c>
      <c r="M9" s="31">
        <f t="shared" si="8"/>
        <v>1787.51</v>
      </c>
      <c r="N9" s="31">
        <f t="shared" si="9"/>
        <v>138.53</v>
      </c>
      <c r="O9" s="31">
        <f t="shared" si="13"/>
        <v>22.34</v>
      </c>
      <c r="P9" s="31">
        <f t="shared" si="10"/>
        <v>133</v>
      </c>
      <c r="Q9" s="30">
        <v>35.0</v>
      </c>
      <c r="R9" s="31"/>
      <c r="S9" s="31"/>
      <c r="T9" s="31"/>
      <c r="U9" s="31">
        <f t="shared" si="11"/>
        <v>1458.64</v>
      </c>
      <c r="V9" s="32" t="s">
        <v>54</v>
      </c>
      <c r="W9" s="33"/>
      <c r="X9" s="31">
        <f t="shared" si="12"/>
        <v>21.11</v>
      </c>
      <c r="Y9" s="21"/>
    </row>
    <row r="10">
      <c r="A10" s="22">
        <v>5.0</v>
      </c>
      <c r="B10" s="23">
        <v>1508.24</v>
      </c>
      <c r="C10" s="23">
        <v>66.68</v>
      </c>
      <c r="D10" s="24">
        <f t="shared" si="1"/>
        <v>1574.92</v>
      </c>
      <c r="E10" s="24">
        <f t="shared" si="2"/>
        <v>153.71</v>
      </c>
      <c r="F10" s="24">
        <f t="shared" si="3"/>
        <v>102.37</v>
      </c>
      <c r="G10" s="24">
        <f t="shared" si="4"/>
        <v>38.59</v>
      </c>
      <c r="H10" s="24">
        <f t="shared" si="5"/>
        <v>294.67</v>
      </c>
      <c r="I10" s="23">
        <v>108.5</v>
      </c>
      <c r="J10" s="24">
        <f t="shared" si="6"/>
        <v>1172</v>
      </c>
      <c r="K10" s="23">
        <v>47.71</v>
      </c>
      <c r="L10" s="24">
        <f t="shared" si="7"/>
        <v>174.97</v>
      </c>
      <c r="M10" s="24">
        <f t="shared" si="8"/>
        <v>1280.25</v>
      </c>
      <c r="N10" s="24">
        <f t="shared" si="9"/>
        <v>99.22</v>
      </c>
      <c r="O10" s="24">
        <f t="shared" si="13"/>
        <v>16</v>
      </c>
      <c r="P10" s="24">
        <f t="shared" si="10"/>
        <v>76</v>
      </c>
      <c r="Q10" s="23">
        <v>35.0</v>
      </c>
      <c r="R10" s="24"/>
      <c r="S10" s="24"/>
      <c r="T10" s="24"/>
      <c r="U10" s="24">
        <f t="shared" si="11"/>
        <v>1054.03</v>
      </c>
      <c r="V10" s="25" t="s">
        <v>55</v>
      </c>
      <c r="W10" s="28"/>
      <c r="X10" s="24">
        <f t="shared" si="12"/>
        <v>15.12</v>
      </c>
      <c r="Y10" s="21"/>
    </row>
    <row r="11" hidden="1">
      <c r="A11" s="29">
        <v>7.0</v>
      </c>
      <c r="B11" s="30">
        <v>0.0</v>
      </c>
      <c r="C11" s="31"/>
      <c r="D11" s="31">
        <f t="shared" si="1"/>
        <v>0</v>
      </c>
      <c r="E11" s="31">
        <f t="shared" si="2"/>
        <v>0</v>
      </c>
      <c r="F11" s="31">
        <f t="shared" si="3"/>
        <v>0</v>
      </c>
      <c r="G11" s="31">
        <f t="shared" si="4"/>
        <v>0</v>
      </c>
      <c r="H11" s="31">
        <f t="shared" si="5"/>
        <v>0</v>
      </c>
      <c r="I11" s="31"/>
      <c r="J11" s="31">
        <f t="shared" si="6"/>
        <v>0</v>
      </c>
      <c r="K11" s="31"/>
      <c r="L11" s="31">
        <f t="shared" si="7"/>
        <v>0</v>
      </c>
      <c r="M11" s="31">
        <f t="shared" si="8"/>
        <v>0</v>
      </c>
      <c r="N11" s="31">
        <f t="shared" si="9"/>
        <v>0</v>
      </c>
      <c r="O11" s="31">
        <f t="shared" si="13"/>
        <v>0</v>
      </c>
      <c r="P11" s="31">
        <f t="shared" si="10"/>
        <v>0</v>
      </c>
      <c r="Q11" s="31"/>
      <c r="R11" s="31"/>
      <c r="S11" s="31"/>
      <c r="T11" s="31"/>
      <c r="U11" s="31">
        <f t="shared" si="11"/>
        <v>0</v>
      </c>
      <c r="V11" s="34"/>
      <c r="W11" s="33"/>
      <c r="X11" s="31">
        <f t="shared" si="12"/>
        <v>0</v>
      </c>
      <c r="Y11" s="15"/>
    </row>
    <row r="12">
      <c r="A12" s="29">
        <v>6.0</v>
      </c>
      <c r="B12" s="30">
        <v>1011.16</v>
      </c>
      <c r="C12" s="30">
        <v>115.74</v>
      </c>
      <c r="D12" s="31">
        <f t="shared" si="1"/>
        <v>1126.9</v>
      </c>
      <c r="E12" s="31">
        <f t="shared" si="2"/>
        <v>109.99</v>
      </c>
      <c r="F12" s="31">
        <f t="shared" si="3"/>
        <v>73.25</v>
      </c>
      <c r="G12" s="31">
        <f t="shared" si="4"/>
        <v>27.61</v>
      </c>
      <c r="H12" s="31">
        <f t="shared" si="5"/>
        <v>210.85</v>
      </c>
      <c r="I12" s="30">
        <v>108.5</v>
      </c>
      <c r="J12" s="31">
        <f t="shared" si="6"/>
        <v>808</v>
      </c>
      <c r="K12" s="30">
        <v>47.71</v>
      </c>
      <c r="L12" s="31">
        <f t="shared" si="7"/>
        <v>105.81</v>
      </c>
      <c r="M12" s="31">
        <f t="shared" si="8"/>
        <v>916.05</v>
      </c>
      <c r="N12" s="31">
        <f t="shared" si="9"/>
        <v>70.99</v>
      </c>
      <c r="O12" s="31">
        <f t="shared" si="13"/>
        <v>11.45</v>
      </c>
      <c r="P12" s="31">
        <f t="shared" si="10"/>
        <v>35</v>
      </c>
      <c r="Q12" s="30">
        <v>35.0</v>
      </c>
      <c r="R12" s="31"/>
      <c r="S12" s="31"/>
      <c r="T12" s="31"/>
      <c r="U12" s="31">
        <f t="shared" si="11"/>
        <v>763.61</v>
      </c>
      <c r="V12" s="32" t="s">
        <v>56</v>
      </c>
      <c r="W12" s="32" t="s">
        <v>51</v>
      </c>
      <c r="X12" s="31">
        <f t="shared" si="12"/>
        <v>10.82</v>
      </c>
      <c r="Y12" s="21"/>
    </row>
    <row r="13">
      <c r="A13" s="22">
        <v>7.0</v>
      </c>
      <c r="B13" s="23">
        <v>1317.8</v>
      </c>
      <c r="C13" s="23">
        <v>141.24</v>
      </c>
      <c r="D13" s="24">
        <f t="shared" si="1"/>
        <v>1459.04</v>
      </c>
      <c r="E13" s="24">
        <f t="shared" si="2"/>
        <v>142.4</v>
      </c>
      <c r="F13" s="24">
        <f t="shared" si="3"/>
        <v>94.84</v>
      </c>
      <c r="G13" s="24">
        <f t="shared" si="4"/>
        <v>35.75</v>
      </c>
      <c r="H13" s="24">
        <f t="shared" si="5"/>
        <v>272.99</v>
      </c>
      <c r="I13" s="23">
        <v>108.5</v>
      </c>
      <c r="J13" s="24">
        <f t="shared" si="6"/>
        <v>1078</v>
      </c>
      <c r="K13" s="23">
        <v>47.71</v>
      </c>
      <c r="L13" s="24">
        <f t="shared" si="7"/>
        <v>157.11</v>
      </c>
      <c r="M13" s="24">
        <f t="shared" si="8"/>
        <v>1186.05</v>
      </c>
      <c r="N13" s="24">
        <f t="shared" si="9"/>
        <v>91.92</v>
      </c>
      <c r="O13" s="24">
        <f t="shared" si="13"/>
        <v>14.83</v>
      </c>
      <c r="P13" s="24">
        <f t="shared" si="10"/>
        <v>65</v>
      </c>
      <c r="Q13" s="23">
        <v>35.0</v>
      </c>
      <c r="R13" s="24"/>
      <c r="S13" s="23">
        <v>3.0</v>
      </c>
      <c r="T13" s="24"/>
      <c r="U13" s="24">
        <f t="shared" si="11"/>
        <v>982.3</v>
      </c>
      <c r="V13" s="25" t="s">
        <v>57</v>
      </c>
      <c r="W13" s="25" t="s">
        <v>51</v>
      </c>
      <c r="X13" s="24">
        <f t="shared" si="12"/>
        <v>14.01</v>
      </c>
      <c r="Y13" s="21"/>
    </row>
    <row r="14">
      <c r="A14" s="29">
        <v>8.0</v>
      </c>
      <c r="B14" s="30">
        <v>0.0</v>
      </c>
      <c r="C14" s="31"/>
      <c r="D14" s="31">
        <f t="shared" si="1"/>
        <v>0</v>
      </c>
      <c r="E14" s="31">
        <f t="shared" si="2"/>
        <v>0</v>
      </c>
      <c r="F14" s="31">
        <f t="shared" si="3"/>
        <v>0</v>
      </c>
      <c r="G14" s="31">
        <f t="shared" si="4"/>
        <v>0</v>
      </c>
      <c r="H14" s="31">
        <f t="shared" si="5"/>
        <v>0</v>
      </c>
      <c r="I14" s="30">
        <v>0.0</v>
      </c>
      <c r="J14" s="31">
        <f t="shared" si="6"/>
        <v>0</v>
      </c>
      <c r="K14" s="30">
        <v>0.0</v>
      </c>
      <c r="L14" s="31">
        <f t="shared" si="7"/>
        <v>0</v>
      </c>
      <c r="M14" s="31">
        <f t="shared" si="8"/>
        <v>0</v>
      </c>
      <c r="N14" s="31">
        <f t="shared" si="9"/>
        <v>0</v>
      </c>
      <c r="O14" s="31">
        <f t="shared" si="13"/>
        <v>0</v>
      </c>
      <c r="P14" s="31">
        <f t="shared" si="10"/>
        <v>0</v>
      </c>
      <c r="Q14" s="30">
        <v>0.0</v>
      </c>
      <c r="R14" s="31"/>
      <c r="S14" s="31"/>
      <c r="T14" s="31"/>
      <c r="U14" s="31">
        <f t="shared" si="11"/>
        <v>0</v>
      </c>
      <c r="V14" s="32" t="s">
        <v>58</v>
      </c>
      <c r="W14" s="33"/>
      <c r="X14" s="31">
        <f t="shared" si="12"/>
        <v>0</v>
      </c>
      <c r="Y14" s="21"/>
    </row>
    <row r="15" hidden="1">
      <c r="A15" s="22">
        <v>11.0</v>
      </c>
      <c r="B15" s="23">
        <v>0.0</v>
      </c>
      <c r="C15" s="24"/>
      <c r="D15" s="24">
        <f t="shared" si="1"/>
        <v>0</v>
      </c>
      <c r="E15" s="24">
        <f t="shared" si="2"/>
        <v>0</v>
      </c>
      <c r="F15" s="24">
        <f t="shared" si="3"/>
        <v>0</v>
      </c>
      <c r="G15" s="24">
        <f t="shared" si="4"/>
        <v>0</v>
      </c>
      <c r="H15" s="24">
        <f t="shared" si="5"/>
        <v>0</v>
      </c>
      <c r="I15" s="24"/>
      <c r="J15" s="24">
        <f t="shared" si="6"/>
        <v>0</v>
      </c>
      <c r="K15" s="24"/>
      <c r="L15" s="24">
        <f t="shared" si="7"/>
        <v>0</v>
      </c>
      <c r="M15" s="24">
        <f t="shared" si="8"/>
        <v>0</v>
      </c>
      <c r="N15" s="24">
        <f t="shared" si="9"/>
        <v>0</v>
      </c>
      <c r="O15" s="31">
        <f t="shared" si="13"/>
        <v>0</v>
      </c>
      <c r="P15" s="24">
        <f>SUM(N15:O15)</f>
        <v>0</v>
      </c>
      <c r="Q15" s="24"/>
      <c r="R15" s="24"/>
      <c r="S15" s="24"/>
      <c r="T15" s="24"/>
      <c r="U15" s="24">
        <f t="shared" si="11"/>
        <v>0</v>
      </c>
      <c r="V15" s="27"/>
      <c r="W15" s="27"/>
      <c r="X15" s="31">
        <f t="shared" si="12"/>
        <v>0</v>
      </c>
      <c r="Y15" s="15"/>
    </row>
    <row r="16">
      <c r="A16" s="22">
        <v>9.0</v>
      </c>
      <c r="B16" s="23">
        <v>1317.8</v>
      </c>
      <c r="C16" s="23">
        <v>80.12</v>
      </c>
      <c r="D16" s="24">
        <f t="shared" si="1"/>
        <v>1397.92</v>
      </c>
      <c r="E16" s="24">
        <f t="shared" si="2"/>
        <v>136.44</v>
      </c>
      <c r="F16" s="24">
        <f t="shared" si="3"/>
        <v>90.86</v>
      </c>
      <c r="G16" s="24">
        <f t="shared" si="4"/>
        <v>34.25</v>
      </c>
      <c r="H16" s="24">
        <f t="shared" si="5"/>
        <v>261.55</v>
      </c>
      <c r="I16" s="23">
        <v>108.5</v>
      </c>
      <c r="J16" s="24">
        <f t="shared" si="6"/>
        <v>1028</v>
      </c>
      <c r="K16" s="23">
        <v>47.71</v>
      </c>
      <c r="L16" s="24">
        <f t="shared" si="7"/>
        <v>147.61</v>
      </c>
      <c r="M16" s="24">
        <f t="shared" si="8"/>
        <v>1136.37</v>
      </c>
      <c r="N16" s="24">
        <f t="shared" si="9"/>
        <v>88.07</v>
      </c>
      <c r="O16" s="24">
        <f t="shared" si="13"/>
        <v>14.2</v>
      </c>
      <c r="P16" s="24">
        <f t="shared" ref="P16:P30" si="14">IF(ROUND(L16-N16,0)&lt;0,0,ROUND(L16-N16,0))</f>
        <v>60</v>
      </c>
      <c r="Q16" s="23">
        <v>35.0</v>
      </c>
      <c r="R16" s="24"/>
      <c r="S16" s="23">
        <v>1.0</v>
      </c>
      <c r="T16" s="24"/>
      <c r="U16" s="24">
        <f t="shared" si="11"/>
        <v>940.1</v>
      </c>
      <c r="V16" s="25" t="s">
        <v>59</v>
      </c>
      <c r="W16" s="28"/>
      <c r="X16" s="24">
        <f t="shared" si="12"/>
        <v>13.42</v>
      </c>
      <c r="Y16" s="21"/>
    </row>
    <row r="17">
      <c r="A17" s="29">
        <v>10.0</v>
      </c>
      <c r="B17" s="30">
        <v>981.79</v>
      </c>
      <c r="C17" s="30">
        <v>94.54</v>
      </c>
      <c r="D17" s="31">
        <f t="shared" si="1"/>
        <v>1076.33</v>
      </c>
      <c r="E17" s="31">
        <f t="shared" si="2"/>
        <v>105.05</v>
      </c>
      <c r="F17" s="31">
        <f t="shared" si="3"/>
        <v>69.96</v>
      </c>
      <c r="G17" s="31">
        <f t="shared" si="4"/>
        <v>26.37</v>
      </c>
      <c r="H17" s="31">
        <f t="shared" si="5"/>
        <v>201.38</v>
      </c>
      <c r="I17" s="30">
        <v>108.5</v>
      </c>
      <c r="J17" s="31">
        <f t="shared" si="6"/>
        <v>766</v>
      </c>
      <c r="K17" s="30">
        <v>47.71</v>
      </c>
      <c r="L17" s="31">
        <f t="shared" si="7"/>
        <v>97.83</v>
      </c>
      <c r="M17" s="31">
        <f t="shared" si="8"/>
        <v>874.95</v>
      </c>
      <c r="N17" s="31">
        <f t="shared" si="9"/>
        <v>67.81</v>
      </c>
      <c r="O17" s="31">
        <f t="shared" si="13"/>
        <v>10.94</v>
      </c>
      <c r="P17" s="31">
        <f t="shared" si="14"/>
        <v>30</v>
      </c>
      <c r="Q17" s="30">
        <v>35.0</v>
      </c>
      <c r="R17" s="31"/>
      <c r="S17" s="31"/>
      <c r="T17" s="31"/>
      <c r="U17" s="31">
        <f t="shared" si="11"/>
        <v>731.2</v>
      </c>
      <c r="V17" s="32" t="s">
        <v>60</v>
      </c>
      <c r="W17" s="33"/>
      <c r="X17" s="31">
        <f t="shared" si="12"/>
        <v>10.33</v>
      </c>
      <c r="Y17" s="21"/>
    </row>
    <row r="18">
      <c r="A18" s="22">
        <v>11.0</v>
      </c>
      <c r="B18" s="23">
        <v>1066.8</v>
      </c>
      <c r="C18" s="23">
        <v>136.6</v>
      </c>
      <c r="D18" s="24">
        <f t="shared" si="1"/>
        <v>1203.4</v>
      </c>
      <c r="E18" s="24">
        <f t="shared" si="2"/>
        <v>117.45</v>
      </c>
      <c r="F18" s="24">
        <f t="shared" si="3"/>
        <v>78.22</v>
      </c>
      <c r="G18" s="24">
        <f t="shared" si="4"/>
        <v>29.48</v>
      </c>
      <c r="H18" s="24">
        <f t="shared" si="5"/>
        <v>225.15</v>
      </c>
      <c r="I18" s="23">
        <v>108.5</v>
      </c>
      <c r="J18" s="24">
        <f t="shared" si="6"/>
        <v>870</v>
      </c>
      <c r="K18" s="24"/>
      <c r="L18" s="24">
        <f t="shared" si="7"/>
        <v>165.3</v>
      </c>
      <c r="M18" s="24">
        <f t="shared" si="8"/>
        <v>978.25</v>
      </c>
      <c r="N18" s="24">
        <f t="shared" si="9"/>
        <v>75.81</v>
      </c>
      <c r="O18" s="24">
        <f t="shared" si="13"/>
        <v>12.23</v>
      </c>
      <c r="P18" s="24">
        <f t="shared" si="14"/>
        <v>89</v>
      </c>
      <c r="Q18" s="24"/>
      <c r="R18" s="24"/>
      <c r="S18" s="24"/>
      <c r="T18" s="24"/>
      <c r="U18" s="24">
        <f t="shared" si="11"/>
        <v>801.21</v>
      </c>
      <c r="V18" s="25" t="s">
        <v>61</v>
      </c>
      <c r="W18" s="28"/>
      <c r="X18" s="24">
        <f t="shared" si="12"/>
        <v>11.55</v>
      </c>
      <c r="Y18" s="21"/>
    </row>
    <row r="19">
      <c r="A19" s="29">
        <v>12.0</v>
      </c>
      <c r="B19" s="30">
        <v>1744.35</v>
      </c>
      <c r="C19" s="31"/>
      <c r="D19" s="31">
        <f t="shared" si="1"/>
        <v>1744.35</v>
      </c>
      <c r="E19" s="31">
        <f t="shared" si="2"/>
        <v>170.25</v>
      </c>
      <c r="F19" s="31">
        <f t="shared" si="3"/>
        <v>113.38</v>
      </c>
      <c r="G19" s="31">
        <f t="shared" si="4"/>
        <v>42.74</v>
      </c>
      <c r="H19" s="31">
        <f t="shared" si="5"/>
        <v>326.37</v>
      </c>
      <c r="I19" s="30">
        <v>108.5</v>
      </c>
      <c r="J19" s="31">
        <f t="shared" si="6"/>
        <v>1309</v>
      </c>
      <c r="K19" s="30">
        <v>47.71</v>
      </c>
      <c r="L19" s="31">
        <f t="shared" si="7"/>
        <v>201</v>
      </c>
      <c r="M19" s="31">
        <f t="shared" si="8"/>
        <v>1417.98</v>
      </c>
      <c r="N19" s="31">
        <f t="shared" si="9"/>
        <v>109.89</v>
      </c>
      <c r="O19" s="31">
        <f t="shared" si="13"/>
        <v>17.72</v>
      </c>
      <c r="P19" s="31">
        <f t="shared" si="14"/>
        <v>91</v>
      </c>
      <c r="Q19" s="31"/>
      <c r="R19" s="31"/>
      <c r="S19" s="31"/>
      <c r="T19" s="31"/>
      <c r="U19" s="31">
        <f t="shared" si="11"/>
        <v>1199.37</v>
      </c>
      <c r="V19" s="32" t="s">
        <v>62</v>
      </c>
      <c r="W19" s="32" t="s">
        <v>51</v>
      </c>
      <c r="X19" s="31">
        <f t="shared" si="12"/>
        <v>16.75</v>
      </c>
      <c r="Y19" s="21"/>
    </row>
    <row r="20">
      <c r="A20" s="22">
        <v>13.0</v>
      </c>
      <c r="B20" s="23">
        <v>1708.31</v>
      </c>
      <c r="C20" s="23">
        <v>176.54</v>
      </c>
      <c r="D20" s="24">
        <f t="shared" si="1"/>
        <v>1884.85</v>
      </c>
      <c r="E20" s="24">
        <f t="shared" si="2"/>
        <v>183.96</v>
      </c>
      <c r="F20" s="24">
        <f t="shared" si="3"/>
        <v>122.52</v>
      </c>
      <c r="G20" s="24">
        <f t="shared" si="4"/>
        <v>46.18</v>
      </c>
      <c r="H20" s="24">
        <f t="shared" si="5"/>
        <v>352.66</v>
      </c>
      <c r="I20" s="23">
        <v>108.5</v>
      </c>
      <c r="J20" s="24">
        <f t="shared" si="6"/>
        <v>1424</v>
      </c>
      <c r="K20" s="23">
        <v>47.71</v>
      </c>
      <c r="L20" s="24">
        <f t="shared" si="7"/>
        <v>222.85</v>
      </c>
      <c r="M20" s="24">
        <f t="shared" si="8"/>
        <v>1532.19</v>
      </c>
      <c r="N20" s="24">
        <f t="shared" si="9"/>
        <v>118.74</v>
      </c>
      <c r="O20" s="24">
        <f t="shared" si="13"/>
        <v>19.15</v>
      </c>
      <c r="P20" s="24">
        <f t="shared" si="14"/>
        <v>104</v>
      </c>
      <c r="Q20" s="23">
        <v>35.0</v>
      </c>
      <c r="R20" s="24"/>
      <c r="S20" s="24"/>
      <c r="T20" s="24"/>
      <c r="U20" s="24">
        <f t="shared" si="11"/>
        <v>1255.3</v>
      </c>
      <c r="V20" s="25" t="s">
        <v>63</v>
      </c>
      <c r="W20" s="28"/>
      <c r="X20" s="24">
        <f t="shared" si="12"/>
        <v>18.09</v>
      </c>
      <c r="Y20" s="21"/>
    </row>
    <row r="21">
      <c r="A21" s="29">
        <v>14.0</v>
      </c>
      <c r="B21" s="30">
        <v>0.0</v>
      </c>
      <c r="C21" s="31"/>
      <c r="D21" s="31">
        <f t="shared" si="1"/>
        <v>0</v>
      </c>
      <c r="E21" s="31">
        <f t="shared" si="2"/>
        <v>0</v>
      </c>
      <c r="F21" s="31">
        <f t="shared" si="3"/>
        <v>0</v>
      </c>
      <c r="G21" s="31">
        <f t="shared" si="4"/>
        <v>0</v>
      </c>
      <c r="H21" s="31">
        <f t="shared" si="5"/>
        <v>0</v>
      </c>
      <c r="I21" s="30">
        <v>0.0</v>
      </c>
      <c r="J21" s="31">
        <f t="shared" si="6"/>
        <v>0</v>
      </c>
      <c r="K21" s="30">
        <v>0.0</v>
      </c>
      <c r="L21" s="31">
        <f t="shared" si="7"/>
        <v>0</v>
      </c>
      <c r="M21" s="31">
        <f t="shared" si="8"/>
        <v>0</v>
      </c>
      <c r="N21" s="31">
        <f t="shared" si="9"/>
        <v>0</v>
      </c>
      <c r="O21" s="31">
        <f t="shared" si="13"/>
        <v>0</v>
      </c>
      <c r="P21" s="31">
        <f t="shared" si="14"/>
        <v>0</v>
      </c>
      <c r="Q21" s="31"/>
      <c r="R21" s="31"/>
      <c r="S21" s="31"/>
      <c r="T21" s="31"/>
      <c r="U21" s="31">
        <f t="shared" si="11"/>
        <v>0</v>
      </c>
      <c r="V21" s="32" t="s">
        <v>64</v>
      </c>
      <c r="W21" s="32" t="s">
        <v>65</v>
      </c>
      <c r="X21" s="31">
        <f t="shared" si="12"/>
        <v>0</v>
      </c>
      <c r="Y21" s="21"/>
    </row>
    <row r="22" hidden="1">
      <c r="A22" s="22">
        <v>16.0</v>
      </c>
      <c r="B22" s="23">
        <v>0.0</v>
      </c>
      <c r="C22" s="24"/>
      <c r="D22" s="24">
        <f t="shared" si="1"/>
        <v>0</v>
      </c>
      <c r="E22" s="24">
        <f t="shared" si="2"/>
        <v>0</v>
      </c>
      <c r="F22" s="24">
        <f t="shared" si="3"/>
        <v>0</v>
      </c>
      <c r="G22" s="24">
        <f t="shared" si="4"/>
        <v>0</v>
      </c>
      <c r="H22" s="24">
        <f t="shared" si="5"/>
        <v>0</v>
      </c>
      <c r="I22" s="24"/>
      <c r="J22" s="24">
        <f t="shared" si="6"/>
        <v>0</v>
      </c>
      <c r="K22" s="24"/>
      <c r="L22" s="24">
        <f t="shared" si="7"/>
        <v>0</v>
      </c>
      <c r="M22" s="24">
        <f t="shared" si="8"/>
        <v>0</v>
      </c>
      <c r="N22" s="24">
        <f t="shared" si="9"/>
        <v>0</v>
      </c>
      <c r="O22" s="31">
        <f t="shared" si="13"/>
        <v>0</v>
      </c>
      <c r="P22" s="24">
        <f t="shared" si="14"/>
        <v>0</v>
      </c>
      <c r="Q22" s="24"/>
      <c r="R22" s="24"/>
      <c r="S22" s="24"/>
      <c r="T22" s="24"/>
      <c r="U22" s="24">
        <f t="shared" si="11"/>
        <v>0</v>
      </c>
      <c r="V22" s="27"/>
      <c r="W22" s="28"/>
      <c r="X22" s="24">
        <f t="shared" si="12"/>
        <v>0</v>
      </c>
      <c r="Y22" s="15"/>
    </row>
    <row r="23" hidden="1">
      <c r="A23" s="2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>
        <f t="shared" si="7"/>
        <v>0</v>
      </c>
      <c r="M23" s="24"/>
      <c r="N23" s="24"/>
      <c r="O23" s="31">
        <f t="shared" si="13"/>
        <v>0</v>
      </c>
      <c r="P23" s="24">
        <f t="shared" si="14"/>
        <v>0</v>
      </c>
      <c r="Q23" s="24"/>
      <c r="R23" s="24"/>
      <c r="S23" s="24"/>
      <c r="T23" s="24"/>
      <c r="U23" s="24"/>
      <c r="V23" s="27"/>
      <c r="W23" s="28"/>
      <c r="X23" s="31">
        <f t="shared" si="12"/>
        <v>0</v>
      </c>
      <c r="Y23" s="15"/>
    </row>
    <row r="24">
      <c r="A24" s="22">
        <v>15.0</v>
      </c>
      <c r="B24" s="23">
        <v>1317.8</v>
      </c>
      <c r="C24" s="23">
        <v>155.38</v>
      </c>
      <c r="D24" s="24">
        <f t="shared" ref="D24:D30" si="15">SUM(B24:C24)</f>
        <v>1473.18</v>
      </c>
      <c r="E24" s="24">
        <f t="shared" ref="E24:E30" si="16">ROUND(D24*9.76%,2)</f>
        <v>143.78</v>
      </c>
      <c r="F24" s="24">
        <f t="shared" ref="F24:F30" si="17">ROUND(D24*6.5%,2)</f>
        <v>95.76</v>
      </c>
      <c r="G24" s="24">
        <f t="shared" ref="G24:G30" si="18">ROUND(D24*2.45%,2)</f>
        <v>36.09</v>
      </c>
      <c r="H24" s="24">
        <f t="shared" ref="H24:H30" si="19">SUM(E24:G24)</f>
        <v>275.63</v>
      </c>
      <c r="I24" s="23">
        <v>108.5</v>
      </c>
      <c r="J24" s="24">
        <f t="shared" ref="J24:J30" si="20">ROUND(D24-H24-I24,0)</f>
        <v>1089</v>
      </c>
      <c r="K24" s="23">
        <v>47.71</v>
      </c>
      <c r="L24" s="24">
        <f t="shared" si="7"/>
        <v>159.2</v>
      </c>
      <c r="M24" s="24">
        <f t="shared" ref="M24:M29" si="21">D24-H24</f>
        <v>1197.55</v>
      </c>
      <c r="N24" s="24">
        <f t="shared" ref="N24:N30" si="22">IF(ROUND(M24*7.75%,2)&gt;L24,L24,ROUND(M24*7.75%,2))</f>
        <v>92.81</v>
      </c>
      <c r="O24" s="24">
        <f t="shared" si="13"/>
        <v>14.97</v>
      </c>
      <c r="P24" s="24">
        <f t="shared" si="14"/>
        <v>66</v>
      </c>
      <c r="Q24" s="23">
        <v>35.0</v>
      </c>
      <c r="R24" s="24"/>
      <c r="S24" s="24"/>
      <c r="T24" s="24"/>
      <c r="U24" s="24">
        <f t="shared" ref="U24:U30" si="23">SUM(D24-H24-N24-O24-P24-Q24-R24+S24+T24)</f>
        <v>988.77</v>
      </c>
      <c r="V24" s="25" t="s">
        <v>66</v>
      </c>
      <c r="W24" s="28"/>
      <c r="X24" s="24">
        <f t="shared" si="12"/>
        <v>14.14</v>
      </c>
      <c r="Y24" s="21"/>
    </row>
    <row r="25">
      <c r="A25" s="29">
        <v>16.0</v>
      </c>
      <c r="B25" s="31"/>
      <c r="C25" s="30">
        <v>0.0</v>
      </c>
      <c r="D25" s="31">
        <f t="shared" si="15"/>
        <v>0</v>
      </c>
      <c r="E25" s="31">
        <f t="shared" si="16"/>
        <v>0</v>
      </c>
      <c r="F25" s="31">
        <f t="shared" si="17"/>
        <v>0</v>
      </c>
      <c r="G25" s="31">
        <f t="shared" si="18"/>
        <v>0</v>
      </c>
      <c r="H25" s="31">
        <f t="shared" si="19"/>
        <v>0</v>
      </c>
      <c r="I25" s="30">
        <v>0.0</v>
      </c>
      <c r="J25" s="31">
        <f t="shared" si="20"/>
        <v>0</v>
      </c>
      <c r="K25" s="30">
        <v>0.0</v>
      </c>
      <c r="L25" s="31">
        <f t="shared" si="7"/>
        <v>0</v>
      </c>
      <c r="M25" s="31">
        <f t="shared" si="21"/>
        <v>0</v>
      </c>
      <c r="N25" s="31">
        <f t="shared" si="22"/>
        <v>0</v>
      </c>
      <c r="O25" s="31">
        <f t="shared" si="13"/>
        <v>0</v>
      </c>
      <c r="P25" s="31">
        <f t="shared" si="14"/>
        <v>0</v>
      </c>
      <c r="Q25" s="30">
        <v>0.0</v>
      </c>
      <c r="R25" s="31"/>
      <c r="S25" s="31"/>
      <c r="T25" s="31"/>
      <c r="U25" s="31">
        <f t="shared" si="23"/>
        <v>0</v>
      </c>
      <c r="V25" s="32" t="s">
        <v>67</v>
      </c>
      <c r="W25" s="32" t="s">
        <v>51</v>
      </c>
      <c r="X25" s="31">
        <f t="shared" si="12"/>
        <v>0</v>
      </c>
      <c r="Y25" s="21"/>
    </row>
    <row r="26">
      <c r="A26" s="22">
        <v>17.0</v>
      </c>
      <c r="B26" s="23">
        <v>1889.7</v>
      </c>
      <c r="C26" s="23">
        <v>262.56</v>
      </c>
      <c r="D26" s="24">
        <f t="shared" si="15"/>
        <v>2152.26</v>
      </c>
      <c r="E26" s="24">
        <f t="shared" si="16"/>
        <v>210.06</v>
      </c>
      <c r="F26" s="24">
        <f t="shared" si="17"/>
        <v>139.9</v>
      </c>
      <c r="G26" s="24">
        <f t="shared" si="18"/>
        <v>52.73</v>
      </c>
      <c r="H26" s="24">
        <f t="shared" si="19"/>
        <v>402.69</v>
      </c>
      <c r="I26" s="23">
        <v>108.5</v>
      </c>
      <c r="J26" s="24">
        <f t="shared" si="20"/>
        <v>1641</v>
      </c>
      <c r="K26" s="24"/>
      <c r="L26" s="24">
        <f t="shared" si="7"/>
        <v>311.79</v>
      </c>
      <c r="M26" s="24">
        <f t="shared" si="21"/>
        <v>1749.57</v>
      </c>
      <c r="N26" s="24">
        <f t="shared" si="22"/>
        <v>135.59</v>
      </c>
      <c r="O26" s="24">
        <f t="shared" si="13"/>
        <v>21.87</v>
      </c>
      <c r="P26" s="24">
        <f t="shared" si="14"/>
        <v>176</v>
      </c>
      <c r="Q26" s="24"/>
      <c r="R26" s="24"/>
      <c r="S26" s="24"/>
      <c r="T26" s="24"/>
      <c r="U26" s="24">
        <f t="shared" si="23"/>
        <v>1416.11</v>
      </c>
      <c r="V26" s="25" t="s">
        <v>68</v>
      </c>
      <c r="W26" s="28"/>
      <c r="X26" s="24">
        <f t="shared" si="12"/>
        <v>20.66</v>
      </c>
      <c r="Y26" s="21"/>
    </row>
    <row r="27">
      <c r="A27" s="29">
        <v>18.0</v>
      </c>
      <c r="B27" s="30">
        <v>2108.05</v>
      </c>
      <c r="C27" s="30">
        <v>205.18</v>
      </c>
      <c r="D27" s="31">
        <f t="shared" si="15"/>
        <v>2313.23</v>
      </c>
      <c r="E27" s="31">
        <f t="shared" si="16"/>
        <v>225.77</v>
      </c>
      <c r="F27" s="31">
        <f t="shared" si="17"/>
        <v>150.36</v>
      </c>
      <c r="G27" s="31">
        <f t="shared" si="18"/>
        <v>56.67</v>
      </c>
      <c r="H27" s="31">
        <f t="shared" si="19"/>
        <v>432.8</v>
      </c>
      <c r="I27" s="30">
        <v>108.5</v>
      </c>
      <c r="J27" s="31">
        <f t="shared" si="20"/>
        <v>1772</v>
      </c>
      <c r="K27" s="30">
        <v>47.71</v>
      </c>
      <c r="L27" s="31">
        <f t="shared" si="7"/>
        <v>288.97</v>
      </c>
      <c r="M27" s="31">
        <f t="shared" si="21"/>
        <v>1880.43</v>
      </c>
      <c r="N27" s="31">
        <f t="shared" si="22"/>
        <v>145.73</v>
      </c>
      <c r="O27" s="31">
        <f t="shared" si="13"/>
        <v>23.51</v>
      </c>
      <c r="P27" s="31">
        <f t="shared" si="14"/>
        <v>143</v>
      </c>
      <c r="Q27" s="30">
        <v>35.0</v>
      </c>
      <c r="R27" s="31"/>
      <c r="S27" s="31"/>
      <c r="T27" s="31"/>
      <c r="U27" s="31">
        <f t="shared" si="23"/>
        <v>1533.19</v>
      </c>
      <c r="V27" s="32" t="s">
        <v>69</v>
      </c>
      <c r="W27" s="33"/>
      <c r="X27" s="31">
        <f t="shared" si="12"/>
        <v>22.21</v>
      </c>
      <c r="Y27" s="21"/>
    </row>
    <row r="28">
      <c r="A28" s="22">
        <v>19.0</v>
      </c>
      <c r="B28" s="23">
        <v>2006.73</v>
      </c>
      <c r="C28" s="23">
        <v>208.78</v>
      </c>
      <c r="D28" s="24">
        <f t="shared" si="15"/>
        <v>2215.51</v>
      </c>
      <c r="E28" s="24">
        <f t="shared" si="16"/>
        <v>216.23</v>
      </c>
      <c r="F28" s="24">
        <f t="shared" si="17"/>
        <v>144.01</v>
      </c>
      <c r="G28" s="24">
        <f t="shared" si="18"/>
        <v>54.28</v>
      </c>
      <c r="H28" s="24">
        <f t="shared" si="19"/>
        <v>414.52</v>
      </c>
      <c r="I28" s="23">
        <v>108.5</v>
      </c>
      <c r="J28" s="24">
        <f t="shared" si="20"/>
        <v>1692</v>
      </c>
      <c r="K28" s="23">
        <v>47.71</v>
      </c>
      <c r="L28" s="24">
        <f t="shared" si="7"/>
        <v>273.77</v>
      </c>
      <c r="M28" s="24">
        <f t="shared" si="21"/>
        <v>1800.99</v>
      </c>
      <c r="N28" s="24">
        <f t="shared" si="22"/>
        <v>139.58</v>
      </c>
      <c r="O28" s="24">
        <f t="shared" si="13"/>
        <v>22.51</v>
      </c>
      <c r="P28" s="24">
        <f t="shared" si="14"/>
        <v>134</v>
      </c>
      <c r="Q28" s="24"/>
      <c r="R28" s="24"/>
      <c r="S28" s="24"/>
      <c r="T28" s="24"/>
      <c r="U28" s="24">
        <f t="shared" si="23"/>
        <v>1504.9</v>
      </c>
      <c r="V28" s="25" t="s">
        <v>70</v>
      </c>
      <c r="W28" s="25" t="s">
        <v>51</v>
      </c>
      <c r="X28" s="24">
        <f t="shared" si="12"/>
        <v>21.27</v>
      </c>
      <c r="Y28" s="21"/>
    </row>
    <row r="29">
      <c r="A29" s="29">
        <v>20.0</v>
      </c>
      <c r="B29" s="30">
        <v>1508.24</v>
      </c>
      <c r="C29" s="30">
        <v>66.49</v>
      </c>
      <c r="D29" s="31">
        <f t="shared" si="15"/>
        <v>1574.73</v>
      </c>
      <c r="E29" s="31">
        <f t="shared" si="16"/>
        <v>153.69</v>
      </c>
      <c r="F29" s="31">
        <f t="shared" si="17"/>
        <v>102.36</v>
      </c>
      <c r="G29" s="31">
        <f t="shared" si="18"/>
        <v>38.58</v>
      </c>
      <c r="H29" s="31">
        <f t="shared" si="19"/>
        <v>294.63</v>
      </c>
      <c r="I29" s="30">
        <v>108.5</v>
      </c>
      <c r="J29" s="31">
        <f t="shared" si="20"/>
        <v>1172</v>
      </c>
      <c r="K29" s="30">
        <v>47.71</v>
      </c>
      <c r="L29" s="31">
        <f t="shared" si="7"/>
        <v>174.97</v>
      </c>
      <c r="M29" s="31">
        <f t="shared" si="21"/>
        <v>1280.1</v>
      </c>
      <c r="N29" s="31">
        <f t="shared" si="22"/>
        <v>99.21</v>
      </c>
      <c r="O29" s="31">
        <f t="shared" si="13"/>
        <v>16</v>
      </c>
      <c r="P29" s="31">
        <f t="shared" si="14"/>
        <v>76</v>
      </c>
      <c r="Q29" s="30">
        <v>35.0</v>
      </c>
      <c r="R29" s="31"/>
      <c r="S29" s="31"/>
      <c r="T29" s="31"/>
      <c r="U29" s="31">
        <f t="shared" si="23"/>
        <v>1053.89</v>
      </c>
      <c r="V29" s="32" t="s">
        <v>71</v>
      </c>
      <c r="W29" s="32" t="s">
        <v>51</v>
      </c>
      <c r="X29" s="31">
        <f t="shared" si="12"/>
        <v>15.12</v>
      </c>
      <c r="Y29" s="21"/>
    </row>
    <row r="30" hidden="1">
      <c r="A30" s="22">
        <v>21.0</v>
      </c>
      <c r="B30" s="23">
        <v>0.0</v>
      </c>
      <c r="C30" s="24"/>
      <c r="D30" s="24">
        <f t="shared" si="15"/>
        <v>0</v>
      </c>
      <c r="E30" s="24">
        <f t="shared" si="16"/>
        <v>0</v>
      </c>
      <c r="F30" s="24">
        <f t="shared" si="17"/>
        <v>0</v>
      </c>
      <c r="G30" s="24">
        <f t="shared" si="18"/>
        <v>0</v>
      </c>
      <c r="H30" s="24">
        <f t="shared" si="19"/>
        <v>0</v>
      </c>
      <c r="I30" s="24"/>
      <c r="J30" s="24">
        <f t="shared" si="20"/>
        <v>0</v>
      </c>
      <c r="K30" s="24"/>
      <c r="L30" s="24">
        <f t="shared" si="7"/>
        <v>0</v>
      </c>
      <c r="M30" s="24"/>
      <c r="N30" s="24">
        <f t="shared" si="22"/>
        <v>0</v>
      </c>
      <c r="O30" s="31">
        <f t="shared" si="13"/>
        <v>0</v>
      </c>
      <c r="P30" s="24">
        <f t="shared" si="14"/>
        <v>0</v>
      </c>
      <c r="Q30" s="24"/>
      <c r="R30" s="24"/>
      <c r="S30" s="24"/>
      <c r="T30" s="24"/>
      <c r="U30" s="24">
        <f t="shared" si="23"/>
        <v>0</v>
      </c>
      <c r="V30" s="27"/>
      <c r="W30" s="27"/>
      <c r="X30" s="24">
        <f t="shared" si="12"/>
        <v>0</v>
      </c>
      <c r="Y30" s="15"/>
    </row>
    <row r="31" hidden="1">
      <c r="A31" s="2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31">
        <f t="shared" si="13"/>
        <v>0</v>
      </c>
      <c r="P31" s="24"/>
      <c r="Q31" s="24"/>
      <c r="R31" s="24"/>
      <c r="S31" s="24"/>
      <c r="T31" s="24"/>
      <c r="U31" s="24"/>
      <c r="V31" s="27"/>
      <c r="W31" s="27"/>
      <c r="X31" s="24"/>
      <c r="Y31" s="15"/>
    </row>
    <row r="32">
      <c r="A32" s="22">
        <v>21.0</v>
      </c>
      <c r="B32" s="23">
        <v>1317.8</v>
      </c>
      <c r="C32" s="23">
        <v>157.42</v>
      </c>
      <c r="D32" s="24">
        <f t="shared" ref="D32:D37" si="24">SUM(B32:C32)</f>
        <v>1475.22</v>
      </c>
      <c r="E32" s="24">
        <f t="shared" ref="E32:E37" si="25">ROUND(D32*9.76%,2)</f>
        <v>143.98</v>
      </c>
      <c r="F32" s="24">
        <f t="shared" ref="F32:F37" si="26">ROUND(D32*6.5%,2)</f>
        <v>95.89</v>
      </c>
      <c r="G32" s="24">
        <f t="shared" ref="G32:G37" si="27">ROUND(D32*2.45%,2)</f>
        <v>36.14</v>
      </c>
      <c r="H32" s="24">
        <f t="shared" ref="H32:H37" si="28">SUM(E32:G32)</f>
        <v>276.01</v>
      </c>
      <c r="I32" s="23">
        <v>108.5</v>
      </c>
      <c r="J32" s="24">
        <f t="shared" ref="J32:J37" si="29">ROUND(D32-H32-I32,0)</f>
        <v>1091</v>
      </c>
      <c r="K32" s="23">
        <v>47.71</v>
      </c>
      <c r="L32" s="24">
        <f t="shared" ref="L32:L37" si="30">ROUND(IF(J32*19%-K32&lt;0,0,J32*19%-K32),2)</f>
        <v>159.58</v>
      </c>
      <c r="M32" s="24">
        <f t="shared" ref="M32:M37" si="31">D32-H32</f>
        <v>1199.21</v>
      </c>
      <c r="N32" s="24">
        <f t="shared" ref="N32:N37" si="32">IF(ROUND(M32*7.75%,2)&gt;L32,L32,ROUND(M32*7.75%,2))</f>
        <v>92.94</v>
      </c>
      <c r="O32" s="24">
        <f t="shared" si="13"/>
        <v>14.99</v>
      </c>
      <c r="P32" s="24">
        <f t="shared" ref="P32:P37" si="33">IF(ROUND(L32-N32,0)&lt;0,0,ROUND(L32-N32,0))</f>
        <v>67</v>
      </c>
      <c r="Q32" s="23">
        <v>35.0</v>
      </c>
      <c r="R32" s="24"/>
      <c r="S32" s="24"/>
      <c r="T32" s="24"/>
      <c r="U32" s="24">
        <f t="shared" ref="U32:U37" si="34">SUM(D32-H32-N32-O32-P32-Q32-R32+S32+T32)</f>
        <v>989.28</v>
      </c>
      <c r="V32" s="25" t="s">
        <v>72</v>
      </c>
      <c r="W32" s="28"/>
      <c r="X32" s="24">
        <f t="shared" ref="X32:X37" si="35">ROUND(D32*0.96%,2)</f>
        <v>14.16</v>
      </c>
      <c r="Y32" s="21"/>
    </row>
    <row r="33">
      <c r="A33" s="29">
        <v>22.0</v>
      </c>
      <c r="B33" s="30">
        <v>1085.85</v>
      </c>
      <c r="C33" s="31"/>
      <c r="D33" s="31">
        <f t="shared" si="24"/>
        <v>1085.85</v>
      </c>
      <c r="E33" s="31">
        <f t="shared" si="25"/>
        <v>105.98</v>
      </c>
      <c r="F33" s="31">
        <f t="shared" si="26"/>
        <v>70.58</v>
      </c>
      <c r="G33" s="31">
        <f t="shared" si="27"/>
        <v>26.6</v>
      </c>
      <c r="H33" s="31">
        <f t="shared" si="28"/>
        <v>203.16</v>
      </c>
      <c r="I33" s="30">
        <v>108.5</v>
      </c>
      <c r="J33" s="31">
        <f t="shared" si="29"/>
        <v>774</v>
      </c>
      <c r="K33" s="31"/>
      <c r="L33" s="31">
        <f t="shared" si="30"/>
        <v>147.06</v>
      </c>
      <c r="M33" s="31">
        <f t="shared" si="31"/>
        <v>882.69</v>
      </c>
      <c r="N33" s="31">
        <f t="shared" si="32"/>
        <v>68.41</v>
      </c>
      <c r="O33" s="31">
        <f t="shared" si="13"/>
        <v>11.03</v>
      </c>
      <c r="P33" s="31">
        <f t="shared" si="33"/>
        <v>79</v>
      </c>
      <c r="Q33" s="30">
        <v>35.0</v>
      </c>
      <c r="R33" s="31"/>
      <c r="S33" s="31"/>
      <c r="T33" s="31"/>
      <c r="U33" s="31">
        <f t="shared" si="34"/>
        <v>689.25</v>
      </c>
      <c r="V33" s="32" t="s">
        <v>73</v>
      </c>
      <c r="W33" s="33"/>
      <c r="X33" s="31">
        <f t="shared" si="35"/>
        <v>10.42</v>
      </c>
      <c r="Y33" s="21"/>
    </row>
    <row r="34">
      <c r="A34" s="22">
        <v>23.0</v>
      </c>
      <c r="B34" s="23">
        <v>1770.34</v>
      </c>
      <c r="C34" s="23">
        <v>189.66</v>
      </c>
      <c r="D34" s="24">
        <f t="shared" si="24"/>
        <v>1960</v>
      </c>
      <c r="E34" s="24">
        <f t="shared" si="25"/>
        <v>191.3</v>
      </c>
      <c r="F34" s="24">
        <f t="shared" si="26"/>
        <v>127.4</v>
      </c>
      <c r="G34" s="24">
        <f t="shared" si="27"/>
        <v>48.02</v>
      </c>
      <c r="H34" s="24">
        <f t="shared" si="28"/>
        <v>366.72</v>
      </c>
      <c r="I34" s="23">
        <v>108.5</v>
      </c>
      <c r="J34" s="24">
        <f t="shared" si="29"/>
        <v>1485</v>
      </c>
      <c r="K34" s="23">
        <v>47.71</v>
      </c>
      <c r="L34" s="24">
        <f t="shared" si="30"/>
        <v>234.44</v>
      </c>
      <c r="M34" s="24">
        <f t="shared" si="31"/>
        <v>1593.28</v>
      </c>
      <c r="N34" s="24">
        <f t="shared" si="32"/>
        <v>123.48</v>
      </c>
      <c r="O34" s="24">
        <f t="shared" si="13"/>
        <v>19.92</v>
      </c>
      <c r="P34" s="24">
        <f t="shared" si="33"/>
        <v>111</v>
      </c>
      <c r="Q34" s="23">
        <v>35.0</v>
      </c>
      <c r="R34" s="24"/>
      <c r="S34" s="24"/>
      <c r="T34" s="24"/>
      <c r="U34" s="24">
        <f t="shared" si="34"/>
        <v>1303.88</v>
      </c>
      <c r="V34" s="25" t="s">
        <v>74</v>
      </c>
      <c r="W34" s="25" t="s">
        <v>51</v>
      </c>
      <c r="X34" s="24">
        <f t="shared" si="35"/>
        <v>18.82</v>
      </c>
      <c r="Y34" s="21"/>
    </row>
    <row r="35">
      <c r="A35" s="29">
        <v>24.0</v>
      </c>
      <c r="B35" s="30">
        <v>1243.48</v>
      </c>
      <c r="C35" s="30">
        <v>130.52</v>
      </c>
      <c r="D35" s="31">
        <f t="shared" si="24"/>
        <v>1374</v>
      </c>
      <c r="E35" s="31">
        <f t="shared" si="25"/>
        <v>134.1</v>
      </c>
      <c r="F35" s="31">
        <f t="shared" si="26"/>
        <v>89.31</v>
      </c>
      <c r="G35" s="31">
        <f t="shared" si="27"/>
        <v>33.66</v>
      </c>
      <c r="H35" s="31">
        <f t="shared" si="28"/>
        <v>257.07</v>
      </c>
      <c r="I35" s="30">
        <v>108.5</v>
      </c>
      <c r="J35" s="31">
        <f t="shared" si="29"/>
        <v>1008</v>
      </c>
      <c r="K35" s="30">
        <v>47.71</v>
      </c>
      <c r="L35" s="31">
        <f t="shared" si="30"/>
        <v>143.81</v>
      </c>
      <c r="M35" s="31">
        <f t="shared" si="31"/>
        <v>1116.93</v>
      </c>
      <c r="N35" s="31">
        <f t="shared" si="32"/>
        <v>86.56</v>
      </c>
      <c r="O35" s="31">
        <f t="shared" si="13"/>
        <v>13.96</v>
      </c>
      <c r="P35" s="31">
        <f t="shared" si="33"/>
        <v>57</v>
      </c>
      <c r="Q35" s="31"/>
      <c r="R35" s="31"/>
      <c r="S35" s="31"/>
      <c r="T35" s="31"/>
      <c r="U35" s="31">
        <f t="shared" si="34"/>
        <v>959.41</v>
      </c>
      <c r="V35" s="32" t="s">
        <v>75</v>
      </c>
      <c r="W35" s="33"/>
      <c r="X35" s="31">
        <f t="shared" si="35"/>
        <v>13.19</v>
      </c>
      <c r="Y35" s="21"/>
    </row>
    <row r="36" hidden="1">
      <c r="A36" s="22">
        <v>28.0</v>
      </c>
      <c r="B36" s="23">
        <v>0.0</v>
      </c>
      <c r="C36" s="24"/>
      <c r="D36" s="24">
        <f t="shared" si="24"/>
        <v>0</v>
      </c>
      <c r="E36" s="24">
        <f t="shared" si="25"/>
        <v>0</v>
      </c>
      <c r="F36" s="24">
        <f t="shared" si="26"/>
        <v>0</v>
      </c>
      <c r="G36" s="24">
        <f t="shared" si="27"/>
        <v>0</v>
      </c>
      <c r="H36" s="24">
        <f t="shared" si="28"/>
        <v>0</v>
      </c>
      <c r="I36" s="24"/>
      <c r="J36" s="24">
        <f t="shared" si="29"/>
        <v>0</v>
      </c>
      <c r="K36" s="24"/>
      <c r="L36" s="24">
        <f t="shared" si="30"/>
        <v>0</v>
      </c>
      <c r="M36" s="24">
        <f t="shared" si="31"/>
        <v>0</v>
      </c>
      <c r="N36" s="24">
        <f t="shared" si="32"/>
        <v>0</v>
      </c>
      <c r="O36" s="31">
        <f t="shared" si="13"/>
        <v>0</v>
      </c>
      <c r="P36" s="24">
        <f t="shared" si="33"/>
        <v>0</v>
      </c>
      <c r="Q36" s="24"/>
      <c r="R36" s="24"/>
      <c r="S36" s="24"/>
      <c r="T36" s="24"/>
      <c r="U36" s="24">
        <f t="shared" si="34"/>
        <v>0</v>
      </c>
      <c r="V36" s="27"/>
      <c r="W36" s="28"/>
      <c r="X36" s="24">
        <f t="shared" si="35"/>
        <v>0</v>
      </c>
      <c r="Y36" s="15"/>
    </row>
    <row r="37">
      <c r="A37" s="22">
        <v>25.0</v>
      </c>
      <c r="B37" s="23">
        <v>0.0</v>
      </c>
      <c r="C37" s="23">
        <v>845.8</v>
      </c>
      <c r="D37" s="24">
        <f t="shared" si="24"/>
        <v>845.8</v>
      </c>
      <c r="E37" s="24">
        <f t="shared" si="25"/>
        <v>82.55</v>
      </c>
      <c r="F37" s="24">
        <f t="shared" si="26"/>
        <v>54.98</v>
      </c>
      <c r="G37" s="24">
        <f t="shared" si="27"/>
        <v>20.72</v>
      </c>
      <c r="H37" s="24">
        <f t="shared" si="28"/>
        <v>158.25</v>
      </c>
      <c r="I37" s="23">
        <v>108.5</v>
      </c>
      <c r="J37" s="24">
        <f t="shared" si="29"/>
        <v>579</v>
      </c>
      <c r="K37" s="23">
        <v>47.71</v>
      </c>
      <c r="L37" s="24">
        <f t="shared" si="30"/>
        <v>62.3</v>
      </c>
      <c r="M37" s="24">
        <f t="shared" si="31"/>
        <v>687.55</v>
      </c>
      <c r="N37" s="24">
        <f t="shared" si="32"/>
        <v>53.29</v>
      </c>
      <c r="O37" s="24">
        <f t="shared" si="13"/>
        <v>8.59</v>
      </c>
      <c r="P37" s="24">
        <f t="shared" si="33"/>
        <v>9</v>
      </c>
      <c r="Q37" s="23">
        <v>35.0</v>
      </c>
      <c r="R37" s="24"/>
      <c r="S37" s="24"/>
      <c r="T37" s="24"/>
      <c r="U37" s="24">
        <f t="shared" si="34"/>
        <v>581.67</v>
      </c>
      <c r="V37" s="25" t="s">
        <v>76</v>
      </c>
      <c r="W37" s="25" t="s">
        <v>51</v>
      </c>
      <c r="X37" s="24">
        <f t="shared" si="35"/>
        <v>8.12</v>
      </c>
      <c r="Y37" s="15"/>
    </row>
    <row r="38" ht="24.0" customHeight="1">
      <c r="A38" s="35"/>
      <c r="B38" s="36" t="s">
        <v>88</v>
      </c>
      <c r="C38" s="12"/>
      <c r="D38" s="12"/>
      <c r="E38" s="12"/>
      <c r="F38" s="12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9"/>
      <c r="W38" s="40"/>
      <c r="X38" s="37"/>
      <c r="Y38" s="7"/>
    </row>
    <row r="39">
      <c r="A39" s="8"/>
      <c r="B39" s="9"/>
      <c r="C39" s="10"/>
      <c r="D39" s="10"/>
      <c r="E39" s="11" t="s">
        <v>1</v>
      </c>
      <c r="F39" s="12"/>
      <c r="G39" s="13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10"/>
      <c r="W39" s="41"/>
      <c r="X39" s="10"/>
      <c r="Y39" s="15"/>
    </row>
    <row r="40" ht="87.0" customHeight="1">
      <c r="A40" s="42" t="s">
        <v>2</v>
      </c>
      <c r="B40" s="17" t="s">
        <v>3</v>
      </c>
      <c r="C40" s="17" t="s">
        <v>4</v>
      </c>
      <c r="D40" s="17" t="s">
        <v>5</v>
      </c>
      <c r="E40" s="18" t="s">
        <v>6</v>
      </c>
      <c r="F40" s="18" t="s">
        <v>7</v>
      </c>
      <c r="G40" s="18" t="s">
        <v>8</v>
      </c>
      <c r="H40" s="17" t="s">
        <v>9</v>
      </c>
      <c r="I40" s="17" t="s">
        <v>10</v>
      </c>
      <c r="J40" s="17" t="s">
        <v>11</v>
      </c>
      <c r="K40" s="17" t="s">
        <v>12</v>
      </c>
      <c r="L40" s="17" t="s">
        <v>13</v>
      </c>
      <c r="M40" s="17" t="s">
        <v>14</v>
      </c>
      <c r="N40" s="17" t="s">
        <v>15</v>
      </c>
      <c r="O40" s="17" t="s">
        <v>16</v>
      </c>
      <c r="P40" s="17" t="s">
        <v>17</v>
      </c>
      <c r="Q40" s="17" t="s">
        <v>18</v>
      </c>
      <c r="R40" s="17" t="s">
        <v>19</v>
      </c>
      <c r="S40" s="17" t="s">
        <v>20</v>
      </c>
      <c r="T40" s="17" t="s">
        <v>21</v>
      </c>
      <c r="U40" s="17" t="s">
        <v>22</v>
      </c>
      <c r="V40" s="43" t="s">
        <v>23</v>
      </c>
      <c r="W40" s="44" t="s">
        <v>24</v>
      </c>
      <c r="X40" s="17" t="s">
        <v>25</v>
      </c>
      <c r="Y40" s="15"/>
    </row>
    <row r="41">
      <c r="A41" s="20" t="s">
        <v>26</v>
      </c>
      <c r="B41" s="20" t="s">
        <v>27</v>
      </c>
      <c r="C41" s="20" t="s">
        <v>28</v>
      </c>
      <c r="D41" s="20" t="s">
        <v>29</v>
      </c>
      <c r="E41" s="20" t="s">
        <v>30</v>
      </c>
      <c r="F41" s="20" t="s">
        <v>31</v>
      </c>
      <c r="G41" s="20" t="s">
        <v>32</v>
      </c>
      <c r="H41" s="20" t="s">
        <v>33</v>
      </c>
      <c r="I41" s="20" t="s">
        <v>34</v>
      </c>
      <c r="J41" s="20" t="s">
        <v>35</v>
      </c>
      <c r="K41" s="20" t="s">
        <v>36</v>
      </c>
      <c r="L41" s="20" t="s">
        <v>37</v>
      </c>
      <c r="M41" s="20" t="s">
        <v>38</v>
      </c>
      <c r="N41" s="20" t="s">
        <v>39</v>
      </c>
      <c r="O41" s="20" t="s">
        <v>40</v>
      </c>
      <c r="P41" s="20" t="s">
        <v>41</v>
      </c>
      <c r="Q41" s="20" t="s">
        <v>42</v>
      </c>
      <c r="R41" s="20" t="s">
        <v>43</v>
      </c>
      <c r="S41" s="20" t="s">
        <v>44</v>
      </c>
      <c r="T41" s="20" t="s">
        <v>45</v>
      </c>
      <c r="U41" s="20" t="s">
        <v>46</v>
      </c>
      <c r="V41" s="20" t="s">
        <v>47</v>
      </c>
      <c r="W41" s="20" t="s">
        <v>48</v>
      </c>
      <c r="X41" s="20" t="s">
        <v>49</v>
      </c>
      <c r="Y41" s="21"/>
    </row>
    <row r="42">
      <c r="A42" s="29">
        <v>26.0</v>
      </c>
      <c r="B42" s="30">
        <v>1870.11</v>
      </c>
      <c r="C42" s="30">
        <v>170.76</v>
      </c>
      <c r="D42" s="31">
        <f t="shared" ref="D42:D43" si="36">SUM(B42:C42)</f>
        <v>2040.87</v>
      </c>
      <c r="E42" s="31">
        <f t="shared" ref="E42:E43" si="37">ROUND(D42*9.76%,2)</f>
        <v>199.19</v>
      </c>
      <c r="F42" s="31">
        <f t="shared" ref="F42:F43" si="38">ROUND(D42*6.5%,2)</f>
        <v>132.66</v>
      </c>
      <c r="G42" s="31">
        <f t="shared" ref="G42:G43" si="39">ROUND(D42*2.45%,2)</f>
        <v>50</v>
      </c>
      <c r="H42" s="31">
        <f t="shared" ref="H42:H43" si="40">SUM(E42:G42)</f>
        <v>381.85</v>
      </c>
      <c r="I42" s="30">
        <v>108.5</v>
      </c>
      <c r="J42" s="31">
        <f t="shared" ref="J42:J43" si="41">ROUND(D42-H42-I42,0)</f>
        <v>1551</v>
      </c>
      <c r="K42" s="30">
        <v>47.71</v>
      </c>
      <c r="L42" s="31">
        <f t="shared" ref="L42:L43" si="42">ROUND(IF(J42*19%-K42&lt;0,0,J42*19%-K42),2)</f>
        <v>246.98</v>
      </c>
      <c r="M42" s="31">
        <f t="shared" ref="M42:M43" si="43">D42-H42</f>
        <v>1659.02</v>
      </c>
      <c r="N42" s="31">
        <f t="shared" ref="N42:N43" si="44">IF(ROUND(M42*7.75%,2)&gt;L42,L42,ROUND(M42*7.75%,2))</f>
        <v>128.57</v>
      </c>
      <c r="O42" s="31">
        <f t="shared" ref="O42:O43" si="45">ROUND(M42*1.25%,2)</f>
        <v>20.74</v>
      </c>
      <c r="P42" s="31">
        <f t="shared" ref="P42:P43" si="46">IF(ROUND(L42-N42,0)&lt;0,0,ROUND(L42-N42,0))</f>
        <v>118</v>
      </c>
      <c r="Q42" s="30">
        <v>35.0</v>
      </c>
      <c r="R42" s="31"/>
      <c r="S42" s="30">
        <v>2.0</v>
      </c>
      <c r="T42" s="31"/>
      <c r="U42" s="31">
        <f t="shared" ref="U42:U43" si="47">SUM(D42-H42-N42-O42-P42-Q42-R42+S42+T42)</f>
        <v>1358.71</v>
      </c>
      <c r="V42" s="32" t="s">
        <v>77</v>
      </c>
      <c r="W42" s="33"/>
      <c r="X42" s="31">
        <f t="shared" ref="X42:X43" si="48">ROUND(D42*0.96%,2)</f>
        <v>19.59</v>
      </c>
      <c r="Y42" s="21"/>
    </row>
    <row r="43">
      <c r="A43" s="22">
        <v>27.0</v>
      </c>
      <c r="B43" s="23">
        <v>2118.58</v>
      </c>
      <c r="C43" s="23">
        <v>149.24</v>
      </c>
      <c r="D43" s="24">
        <f t="shared" si="36"/>
        <v>2267.82</v>
      </c>
      <c r="E43" s="24">
        <f t="shared" si="37"/>
        <v>221.34</v>
      </c>
      <c r="F43" s="24">
        <f t="shared" si="38"/>
        <v>147.41</v>
      </c>
      <c r="G43" s="24">
        <f t="shared" si="39"/>
        <v>55.56</v>
      </c>
      <c r="H43" s="24">
        <f t="shared" si="40"/>
        <v>424.31</v>
      </c>
      <c r="I43" s="23">
        <v>108.5</v>
      </c>
      <c r="J43" s="24">
        <f t="shared" si="41"/>
        <v>1735</v>
      </c>
      <c r="K43" s="23">
        <v>47.71</v>
      </c>
      <c r="L43" s="24">
        <f t="shared" si="42"/>
        <v>281.94</v>
      </c>
      <c r="M43" s="24">
        <f t="shared" si="43"/>
        <v>1843.51</v>
      </c>
      <c r="N43" s="24">
        <f t="shared" si="44"/>
        <v>142.87</v>
      </c>
      <c r="O43" s="24">
        <f t="shared" si="45"/>
        <v>23.04</v>
      </c>
      <c r="P43" s="24">
        <f t="shared" si="46"/>
        <v>139</v>
      </c>
      <c r="Q43" s="23">
        <v>35.0</v>
      </c>
      <c r="R43" s="24"/>
      <c r="S43" s="23">
        <v>1.0</v>
      </c>
      <c r="T43" s="24"/>
      <c r="U43" s="24">
        <f t="shared" si="47"/>
        <v>1504.6</v>
      </c>
      <c r="V43" s="25" t="s">
        <v>78</v>
      </c>
      <c r="W43" s="28"/>
      <c r="X43" s="24">
        <f t="shared" si="48"/>
        <v>21.77</v>
      </c>
      <c r="Y43" s="15"/>
    </row>
    <row r="44" ht="24.0" customHeight="1">
      <c r="A44" s="35"/>
      <c r="B44" s="36" t="s">
        <v>88</v>
      </c>
      <c r="C44" s="12"/>
      <c r="D44" s="12"/>
      <c r="E44" s="12"/>
      <c r="F44" s="12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8"/>
      <c r="V44" s="39"/>
      <c r="W44" s="40"/>
      <c r="X44" s="37"/>
      <c r="Y44" s="7"/>
    </row>
    <row r="45">
      <c r="A45" s="8"/>
      <c r="B45" s="9"/>
      <c r="C45" s="10"/>
      <c r="D45" s="10"/>
      <c r="E45" s="11" t="s">
        <v>1</v>
      </c>
      <c r="F45" s="12"/>
      <c r="G45" s="1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9"/>
      <c r="V45" s="10"/>
      <c r="W45" s="41"/>
      <c r="X45" s="10"/>
      <c r="Y45" s="15"/>
    </row>
    <row r="46" ht="87.0" customHeight="1">
      <c r="A46" s="42" t="s">
        <v>2</v>
      </c>
      <c r="B46" s="17" t="s">
        <v>3</v>
      </c>
      <c r="C46" s="17" t="s">
        <v>4</v>
      </c>
      <c r="D46" s="17" t="s">
        <v>5</v>
      </c>
      <c r="E46" s="18" t="s">
        <v>6</v>
      </c>
      <c r="F46" s="18" t="s">
        <v>7</v>
      </c>
      <c r="G46" s="18" t="s">
        <v>8</v>
      </c>
      <c r="H46" s="17" t="s">
        <v>9</v>
      </c>
      <c r="I46" s="17" t="s">
        <v>10</v>
      </c>
      <c r="J46" s="17" t="s">
        <v>11</v>
      </c>
      <c r="K46" s="17" t="s">
        <v>12</v>
      </c>
      <c r="L46" s="17" t="s">
        <v>13</v>
      </c>
      <c r="M46" s="17" t="s">
        <v>14</v>
      </c>
      <c r="N46" s="17" t="s">
        <v>15</v>
      </c>
      <c r="O46" s="17" t="s">
        <v>16</v>
      </c>
      <c r="P46" s="17" t="s">
        <v>17</v>
      </c>
      <c r="Q46" s="17" t="s">
        <v>18</v>
      </c>
      <c r="R46" s="17" t="s">
        <v>19</v>
      </c>
      <c r="S46" s="17" t="s">
        <v>20</v>
      </c>
      <c r="T46" s="17" t="s">
        <v>21</v>
      </c>
      <c r="U46" s="17" t="s">
        <v>22</v>
      </c>
      <c r="V46" s="43" t="s">
        <v>23</v>
      </c>
      <c r="W46" s="44" t="s">
        <v>24</v>
      </c>
      <c r="X46" s="17" t="s">
        <v>25</v>
      </c>
      <c r="Y46" s="15"/>
    </row>
    <row r="47">
      <c r="A47" s="20" t="s">
        <v>26</v>
      </c>
      <c r="B47" s="20" t="s">
        <v>27</v>
      </c>
      <c r="C47" s="20" t="s">
        <v>28</v>
      </c>
      <c r="D47" s="20" t="s">
        <v>29</v>
      </c>
      <c r="E47" s="20" t="s">
        <v>30</v>
      </c>
      <c r="F47" s="20" t="s">
        <v>31</v>
      </c>
      <c r="G47" s="20" t="s">
        <v>32</v>
      </c>
      <c r="H47" s="20" t="s">
        <v>33</v>
      </c>
      <c r="I47" s="20" t="s">
        <v>34</v>
      </c>
      <c r="J47" s="20" t="s">
        <v>35</v>
      </c>
      <c r="K47" s="20" t="s">
        <v>36</v>
      </c>
      <c r="L47" s="20" t="s">
        <v>37</v>
      </c>
      <c r="M47" s="20" t="s">
        <v>38</v>
      </c>
      <c r="N47" s="20" t="s">
        <v>39</v>
      </c>
      <c r="O47" s="20" t="s">
        <v>40</v>
      </c>
      <c r="P47" s="20" t="s">
        <v>41</v>
      </c>
      <c r="Q47" s="20" t="s">
        <v>42</v>
      </c>
      <c r="R47" s="20" t="s">
        <v>43</v>
      </c>
      <c r="S47" s="20" t="s">
        <v>44</v>
      </c>
      <c r="T47" s="20" t="s">
        <v>45</v>
      </c>
      <c r="U47" s="20" t="s">
        <v>46</v>
      </c>
      <c r="V47" s="20" t="s">
        <v>47</v>
      </c>
      <c r="W47" s="20" t="s">
        <v>48</v>
      </c>
      <c r="X47" s="20" t="s">
        <v>49</v>
      </c>
      <c r="Y47" s="21"/>
    </row>
    <row r="48">
      <c r="A48" s="29">
        <v>28.0</v>
      </c>
      <c r="B48" s="30">
        <v>1905.54</v>
      </c>
      <c r="C48" s="31"/>
      <c r="D48" s="31">
        <f t="shared" ref="D48:D51" si="49">SUM(B48:C48)</f>
        <v>1905.54</v>
      </c>
      <c r="E48" s="31">
        <f t="shared" ref="E48:E51" si="50">ROUND(D48*9.76%,2)</f>
        <v>185.98</v>
      </c>
      <c r="F48" s="31">
        <f t="shared" ref="F48:F51" si="51">ROUND(D48*6.5%,2)</f>
        <v>123.86</v>
      </c>
      <c r="G48" s="31">
        <f t="shared" ref="G48:G51" si="52">ROUND(D48*2.45%,2)</f>
        <v>46.69</v>
      </c>
      <c r="H48" s="31">
        <f t="shared" ref="H48:H51" si="53">SUM(E48:G48)</f>
        <v>356.53</v>
      </c>
      <c r="I48" s="30">
        <v>108.5</v>
      </c>
      <c r="J48" s="31">
        <f t="shared" ref="J48:J51" si="54">ROUND(D48-H48-I48,0)</f>
        <v>1441</v>
      </c>
      <c r="K48" s="30">
        <v>47.71</v>
      </c>
      <c r="L48" s="31">
        <f t="shared" ref="L48:L51" si="55">ROUND(IF(J48*19%-K48&lt;0,0,J48*19%-K48),2)</f>
        <v>226.08</v>
      </c>
      <c r="M48" s="31">
        <f t="shared" ref="M48:M51" si="56">D48-H48</f>
        <v>1549.01</v>
      </c>
      <c r="N48" s="31">
        <f t="shared" ref="N48:N51" si="57">IF(ROUND(M48*7.75%,2)&gt;L48,L48,ROUND(M48*7.75%,2))</f>
        <v>120.05</v>
      </c>
      <c r="O48" s="31">
        <f t="shared" ref="O48:O51" si="58">ROUND(M48*1.25%,2)</f>
        <v>19.36</v>
      </c>
      <c r="P48" s="31">
        <f t="shared" ref="P48:P51" si="59">IF(ROUND(L48-N48,0)&lt;0,0,ROUND(L48-N48,0))</f>
        <v>106</v>
      </c>
      <c r="Q48" s="31"/>
      <c r="R48" s="31"/>
      <c r="S48" s="31"/>
      <c r="T48" s="31"/>
      <c r="U48" s="31">
        <f t="shared" ref="U48:U51" si="60">SUM(D48-H48-N48-O48-P48-Q48-R48+S48+T48)</f>
        <v>1303.6</v>
      </c>
      <c r="V48" s="32" t="s">
        <v>79</v>
      </c>
      <c r="W48" s="32" t="s">
        <v>51</v>
      </c>
      <c r="X48" s="31">
        <f t="shared" ref="X48:X51" si="61">ROUND(D48*0.96%,2)</f>
        <v>18.29</v>
      </c>
      <c r="Y48" s="21"/>
    </row>
    <row r="49">
      <c r="A49" s="22">
        <v>29.0</v>
      </c>
      <c r="B49" s="23">
        <v>0.0</v>
      </c>
      <c r="C49" s="24"/>
      <c r="D49" s="24">
        <f t="shared" si="49"/>
        <v>0</v>
      </c>
      <c r="E49" s="24">
        <f t="shared" si="50"/>
        <v>0</v>
      </c>
      <c r="F49" s="24">
        <f t="shared" si="51"/>
        <v>0</v>
      </c>
      <c r="G49" s="24">
        <f t="shared" si="52"/>
        <v>0</v>
      </c>
      <c r="H49" s="24">
        <f t="shared" si="53"/>
        <v>0</v>
      </c>
      <c r="I49" s="23">
        <v>0.0</v>
      </c>
      <c r="J49" s="24">
        <f t="shared" si="54"/>
        <v>0</v>
      </c>
      <c r="K49" s="23">
        <v>0.0</v>
      </c>
      <c r="L49" s="24">
        <f t="shared" si="55"/>
        <v>0</v>
      </c>
      <c r="M49" s="24">
        <f t="shared" si="56"/>
        <v>0</v>
      </c>
      <c r="N49" s="24">
        <f t="shared" si="57"/>
        <v>0</v>
      </c>
      <c r="O49" s="24">
        <f t="shared" si="58"/>
        <v>0</v>
      </c>
      <c r="P49" s="24">
        <f t="shared" si="59"/>
        <v>0</v>
      </c>
      <c r="Q49" s="23">
        <v>0.0</v>
      </c>
      <c r="R49" s="24"/>
      <c r="S49" s="24"/>
      <c r="T49" s="24"/>
      <c r="U49" s="24">
        <f t="shared" si="60"/>
        <v>0</v>
      </c>
      <c r="V49" s="25" t="s">
        <v>80</v>
      </c>
      <c r="W49" s="25" t="s">
        <v>51</v>
      </c>
      <c r="X49" s="24">
        <f t="shared" si="61"/>
        <v>0</v>
      </c>
      <c r="Y49" s="21"/>
    </row>
    <row r="50">
      <c r="A50" s="29">
        <v>30.0</v>
      </c>
      <c r="B50" s="30">
        <v>3700.0</v>
      </c>
      <c r="C50" s="31"/>
      <c r="D50" s="31">
        <f t="shared" si="49"/>
        <v>3700</v>
      </c>
      <c r="E50" s="31">
        <f t="shared" si="50"/>
        <v>361.12</v>
      </c>
      <c r="F50" s="31">
        <f t="shared" si="51"/>
        <v>240.5</v>
      </c>
      <c r="G50" s="31">
        <f t="shared" si="52"/>
        <v>90.65</v>
      </c>
      <c r="H50" s="31">
        <f t="shared" si="53"/>
        <v>692.27</v>
      </c>
      <c r="I50" s="30">
        <v>108.5</v>
      </c>
      <c r="J50" s="31">
        <f t="shared" si="54"/>
        <v>2899</v>
      </c>
      <c r="K50" s="31"/>
      <c r="L50" s="31">
        <f t="shared" si="55"/>
        <v>550.81</v>
      </c>
      <c r="M50" s="31">
        <f t="shared" si="56"/>
        <v>3007.73</v>
      </c>
      <c r="N50" s="31">
        <f t="shared" si="57"/>
        <v>233.1</v>
      </c>
      <c r="O50" s="31">
        <f t="shared" si="58"/>
        <v>37.6</v>
      </c>
      <c r="P50" s="31">
        <f t="shared" si="59"/>
        <v>318</v>
      </c>
      <c r="Q50" s="31"/>
      <c r="R50" s="31"/>
      <c r="S50" s="31"/>
      <c r="T50" s="31"/>
      <c r="U50" s="31">
        <f t="shared" si="60"/>
        <v>2419.03</v>
      </c>
      <c r="V50" s="32" t="s">
        <v>81</v>
      </c>
      <c r="W50" s="34"/>
      <c r="X50" s="31">
        <f t="shared" si="61"/>
        <v>35.52</v>
      </c>
      <c r="Y50" s="21"/>
    </row>
    <row r="51">
      <c r="A51" s="22">
        <v>31.0</v>
      </c>
      <c r="B51" s="23">
        <v>4000.0</v>
      </c>
      <c r="C51" s="24"/>
      <c r="D51" s="24">
        <f t="shared" si="49"/>
        <v>4000</v>
      </c>
      <c r="E51" s="24">
        <f t="shared" si="50"/>
        <v>390.4</v>
      </c>
      <c r="F51" s="24">
        <f t="shared" si="51"/>
        <v>260</v>
      </c>
      <c r="G51" s="24">
        <f t="shared" si="52"/>
        <v>98</v>
      </c>
      <c r="H51" s="24">
        <f t="shared" si="53"/>
        <v>748.4</v>
      </c>
      <c r="I51" s="23">
        <v>108.5</v>
      </c>
      <c r="J51" s="24">
        <f t="shared" si="54"/>
        <v>3143</v>
      </c>
      <c r="K51" s="23">
        <v>47.71</v>
      </c>
      <c r="L51" s="24">
        <f t="shared" si="55"/>
        <v>549.46</v>
      </c>
      <c r="M51" s="24">
        <f t="shared" si="56"/>
        <v>3251.6</v>
      </c>
      <c r="N51" s="24">
        <f t="shared" si="57"/>
        <v>252</v>
      </c>
      <c r="O51" s="24">
        <f t="shared" si="58"/>
        <v>40.65</v>
      </c>
      <c r="P51" s="24">
        <f t="shared" si="59"/>
        <v>297</v>
      </c>
      <c r="Q51" s="23">
        <v>35.0</v>
      </c>
      <c r="R51" s="24"/>
      <c r="S51" s="24"/>
      <c r="T51" s="24"/>
      <c r="U51" s="24">
        <f t="shared" si="60"/>
        <v>2626.95</v>
      </c>
      <c r="V51" s="25" t="s">
        <v>82</v>
      </c>
      <c r="W51" s="25" t="s">
        <v>51</v>
      </c>
      <c r="X51" s="24">
        <f t="shared" si="61"/>
        <v>38.4</v>
      </c>
      <c r="Y51" s="21"/>
    </row>
    <row r="52">
      <c r="A52" s="45"/>
      <c r="B52" s="46">
        <f t="shared" ref="B52:Q52" si="62">SUM(B5:B37,B42:B43,B48:B51)</f>
        <v>44798.68</v>
      </c>
      <c r="C52" s="46">
        <f t="shared" si="62"/>
        <v>3817.05</v>
      </c>
      <c r="D52" s="46">
        <f t="shared" si="62"/>
        <v>48615.73</v>
      </c>
      <c r="E52" s="46">
        <f t="shared" si="62"/>
        <v>4744.89</v>
      </c>
      <c r="F52" s="46">
        <f t="shared" si="62"/>
        <v>3160.04</v>
      </c>
      <c r="G52" s="46">
        <f t="shared" si="62"/>
        <v>1191.08</v>
      </c>
      <c r="H52" s="46">
        <f t="shared" si="62"/>
        <v>9096.01</v>
      </c>
      <c r="I52" s="46">
        <f t="shared" si="62"/>
        <v>2929.5</v>
      </c>
      <c r="J52" s="46">
        <f t="shared" si="62"/>
        <v>36592</v>
      </c>
      <c r="K52" s="46">
        <f t="shared" si="62"/>
        <v>1049.62</v>
      </c>
      <c r="L52" s="46">
        <f t="shared" si="62"/>
        <v>5902.86</v>
      </c>
      <c r="M52" s="46">
        <f t="shared" si="62"/>
        <v>39519.72</v>
      </c>
      <c r="N52" s="46">
        <f t="shared" si="62"/>
        <v>3062.77</v>
      </c>
      <c r="O52" s="46">
        <f t="shared" si="62"/>
        <v>493.98</v>
      </c>
      <c r="P52" s="46">
        <f t="shared" si="62"/>
        <v>2839</v>
      </c>
      <c r="Q52" s="46">
        <f t="shared" si="62"/>
        <v>595</v>
      </c>
      <c r="R52" s="46">
        <f t="shared" ref="R52:S52" si="63">SUM(R5:R36,R48:R51)</f>
        <v>0</v>
      </c>
      <c r="S52" s="46">
        <f t="shared" si="63"/>
        <v>4</v>
      </c>
      <c r="T52" s="46">
        <f>SUM(T5:T35,T42:T43,T48:T51)</f>
        <v>0</v>
      </c>
      <c r="U52" s="46">
        <f>SUM(U5:U37,U42:U43,U48:U51)</f>
        <v>32535.97</v>
      </c>
      <c r="V52" s="46"/>
      <c r="W52" s="47"/>
      <c r="X52" s="46">
        <f>SUM(X5:X37,X42:X43,X48:X51)</f>
        <v>466.71</v>
      </c>
      <c r="Y52" s="15"/>
    </row>
    <row r="53">
      <c r="A53" s="48"/>
      <c r="B53" s="49"/>
      <c r="C53" s="50"/>
      <c r="D53" s="50"/>
      <c r="E53" s="51"/>
      <c r="F53" s="51"/>
      <c r="G53" s="51"/>
      <c r="H53" s="51"/>
      <c r="I53" s="51"/>
      <c r="J53" s="51"/>
      <c r="K53" s="51"/>
      <c r="L53" s="51"/>
      <c r="M53" s="50"/>
      <c r="N53" s="50"/>
      <c r="O53" s="50"/>
      <c r="P53" s="50"/>
      <c r="Q53" s="50"/>
      <c r="R53" s="50"/>
      <c r="S53" s="60"/>
      <c r="T53" s="50"/>
      <c r="U53" s="49"/>
      <c r="V53" s="50"/>
      <c r="W53" s="50"/>
      <c r="X53" s="50"/>
    </row>
    <row r="54">
      <c r="A54" s="52"/>
      <c r="B54" s="53"/>
      <c r="C54" s="7"/>
      <c r="D54" s="54"/>
      <c r="E54" s="55" t="s">
        <v>83</v>
      </c>
      <c r="F54" s="12"/>
      <c r="G54" s="12"/>
      <c r="H54" s="37"/>
      <c r="I54" s="37"/>
      <c r="J54" s="56"/>
      <c r="K54" s="57"/>
      <c r="L54" s="56"/>
      <c r="M54" s="15"/>
      <c r="N54" s="7"/>
      <c r="O54" s="7"/>
      <c r="P54" s="58"/>
      <c r="Q54" s="7"/>
      <c r="R54" s="7"/>
      <c r="T54" s="7"/>
      <c r="U54" s="53"/>
      <c r="V54" s="7"/>
      <c r="W54" s="7"/>
      <c r="X54" s="7"/>
    </row>
    <row r="55">
      <c r="A55" s="52"/>
      <c r="B55" s="53"/>
      <c r="C55" s="7"/>
      <c r="D55" s="54"/>
      <c r="E55" s="55" t="s">
        <v>84</v>
      </c>
      <c r="F55" s="12"/>
      <c r="G55" s="12"/>
      <c r="H55" s="12"/>
      <c r="I55" s="12"/>
      <c r="J55" s="59"/>
      <c r="K55" s="57"/>
      <c r="L55" s="56"/>
      <c r="M55" s="15"/>
      <c r="N55" s="7"/>
      <c r="O55" s="7"/>
      <c r="P55" s="7"/>
      <c r="Q55" s="7"/>
      <c r="R55" s="7"/>
      <c r="T55" s="7"/>
      <c r="U55" s="53"/>
      <c r="V55" s="7"/>
      <c r="W55" s="7"/>
      <c r="X55" s="7"/>
    </row>
    <row r="56">
      <c r="A56" s="7"/>
      <c r="B56" s="7"/>
      <c r="C56" s="7"/>
      <c r="D56" s="7"/>
      <c r="E56" s="50"/>
      <c r="F56" s="50"/>
      <c r="G56" s="50"/>
      <c r="H56" s="50"/>
      <c r="I56" s="50"/>
      <c r="J56" s="50"/>
      <c r="K56" s="50"/>
      <c r="L56" s="50"/>
      <c r="M56" s="7"/>
      <c r="N56" s="7"/>
      <c r="O56" s="7"/>
      <c r="P56" s="7"/>
      <c r="Q56" s="7"/>
      <c r="R56" s="7"/>
      <c r="T56" s="7"/>
      <c r="U56" s="7"/>
      <c r="V56" s="7"/>
      <c r="W56" s="7"/>
      <c r="X56" s="7"/>
    </row>
  </sheetData>
  <mergeCells count="8">
    <mergeCell ref="B1:F1"/>
    <mergeCell ref="E2:G2"/>
    <mergeCell ref="B38:F38"/>
    <mergeCell ref="E39:G39"/>
    <mergeCell ref="B44:F44"/>
    <mergeCell ref="E45:G45"/>
    <mergeCell ref="E54:G54"/>
    <mergeCell ref="E55:I5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75"/>
    <col customWidth="1" min="2" max="2" width="11.5"/>
    <col customWidth="1" min="3" max="3" width="10.5"/>
    <col customWidth="1" min="4" max="4" width="12.38"/>
    <col customWidth="1" min="5" max="5" width="10.5"/>
    <col customWidth="1" min="6" max="6" width="12.38"/>
    <col customWidth="1" min="7" max="8" width="10.5"/>
    <col customWidth="1" min="9" max="10" width="11.5"/>
    <col customWidth="1" min="11" max="11" width="10.5"/>
    <col customWidth="1" min="12" max="12" width="12.38"/>
    <col customWidth="1" min="13" max="13" width="14.38"/>
    <col customWidth="1" min="14" max="15" width="12.38"/>
    <col customWidth="1" min="16" max="17" width="11.5"/>
    <col customWidth="1" hidden="1" min="18" max="20" width="8.13"/>
    <col customWidth="1" min="21" max="21" width="13.38"/>
    <col customWidth="1" min="22" max="22" width="21.0"/>
    <col customWidth="1" min="23" max="23" width="10.5"/>
    <col customWidth="1" min="24" max="24" width="11.5"/>
    <col customWidth="1" min="25" max="25" width="8.13"/>
  </cols>
  <sheetData>
    <row r="1" ht="24.0" customHeight="1">
      <c r="A1" s="1"/>
      <c r="B1" s="2" t="s">
        <v>89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6"/>
      <c r="X1" s="4"/>
      <c r="Y1" s="7"/>
    </row>
    <row r="2">
      <c r="A2" s="8"/>
      <c r="B2" s="9"/>
      <c r="C2" s="10"/>
      <c r="D2" s="10"/>
      <c r="E2" s="11" t="s">
        <v>1</v>
      </c>
      <c r="F2" s="12"/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10"/>
      <c r="W2" s="14"/>
      <c r="X2" s="10"/>
      <c r="Y2" s="15"/>
    </row>
    <row r="3" ht="87.0" customHeight="1">
      <c r="A3" s="16" t="s">
        <v>2</v>
      </c>
      <c r="B3" s="17" t="s">
        <v>3</v>
      </c>
      <c r="C3" s="17" t="s">
        <v>4</v>
      </c>
      <c r="D3" s="17" t="s">
        <v>5</v>
      </c>
      <c r="E3" s="18" t="s">
        <v>6</v>
      </c>
      <c r="F3" s="18" t="s">
        <v>7</v>
      </c>
      <c r="G3" s="18" t="s">
        <v>8</v>
      </c>
      <c r="H3" s="17" t="s">
        <v>9</v>
      </c>
      <c r="I3" s="17" t="s">
        <v>10</v>
      </c>
      <c r="J3" s="17" t="s">
        <v>11</v>
      </c>
      <c r="K3" s="17" t="s">
        <v>12</v>
      </c>
      <c r="L3" s="17" t="s">
        <v>13</v>
      </c>
      <c r="M3" s="17" t="s">
        <v>14</v>
      </c>
      <c r="N3" s="17" t="s">
        <v>15</v>
      </c>
      <c r="O3" s="17" t="s">
        <v>16</v>
      </c>
      <c r="P3" s="17" t="s">
        <v>17</v>
      </c>
      <c r="Q3" s="17" t="s">
        <v>18</v>
      </c>
      <c r="R3" s="17" t="s">
        <v>19</v>
      </c>
      <c r="S3" s="17" t="s">
        <v>20</v>
      </c>
      <c r="T3" s="17" t="s">
        <v>21</v>
      </c>
      <c r="U3" s="17" t="s">
        <v>22</v>
      </c>
      <c r="V3" s="17" t="s">
        <v>23</v>
      </c>
      <c r="W3" s="19" t="s">
        <v>24</v>
      </c>
      <c r="X3" s="17" t="s">
        <v>25</v>
      </c>
      <c r="Y3" s="15"/>
    </row>
    <row r="4">
      <c r="A4" s="20" t="s">
        <v>26</v>
      </c>
      <c r="B4" s="20" t="s">
        <v>27</v>
      </c>
      <c r="C4" s="20" t="s">
        <v>28</v>
      </c>
      <c r="D4" s="20" t="s">
        <v>29</v>
      </c>
      <c r="E4" s="20" t="s">
        <v>30</v>
      </c>
      <c r="F4" s="20" t="s">
        <v>31</v>
      </c>
      <c r="G4" s="20" t="s">
        <v>32</v>
      </c>
      <c r="H4" s="20" t="s">
        <v>33</v>
      </c>
      <c r="I4" s="20" t="s">
        <v>34</v>
      </c>
      <c r="J4" s="20" t="s">
        <v>35</v>
      </c>
      <c r="K4" s="20" t="s">
        <v>36</v>
      </c>
      <c r="L4" s="20" t="s">
        <v>37</v>
      </c>
      <c r="M4" s="20" t="s">
        <v>38</v>
      </c>
      <c r="N4" s="20" t="s">
        <v>39</v>
      </c>
      <c r="O4" s="20" t="s">
        <v>40</v>
      </c>
      <c r="P4" s="20" t="s">
        <v>41</v>
      </c>
      <c r="Q4" s="20" t="s">
        <v>42</v>
      </c>
      <c r="R4" s="20" t="s">
        <v>43</v>
      </c>
      <c r="S4" s="20" t="s">
        <v>44</v>
      </c>
      <c r="T4" s="20" t="s">
        <v>45</v>
      </c>
      <c r="U4" s="20" t="s">
        <v>46</v>
      </c>
      <c r="V4" s="20" t="s">
        <v>47</v>
      </c>
      <c r="W4" s="20" t="s">
        <v>48</v>
      </c>
      <c r="X4" s="20" t="s">
        <v>49</v>
      </c>
      <c r="Y4" s="21"/>
    </row>
    <row r="5">
      <c r="A5" s="22">
        <v>1.0</v>
      </c>
      <c r="B5" s="23">
        <v>1752.41</v>
      </c>
      <c r="C5" s="24"/>
      <c r="D5" s="24">
        <f t="shared" ref="D5:D22" si="1">SUM(B5:C5)</f>
        <v>1752.41</v>
      </c>
      <c r="E5" s="24">
        <f t="shared" ref="E5:E22" si="2">ROUND(D5*9.76%,2)</f>
        <v>171.04</v>
      </c>
      <c r="F5" s="24">
        <f t="shared" ref="F5:F22" si="3">ROUND(D5*6.5%,2)</f>
        <v>113.91</v>
      </c>
      <c r="G5" s="24">
        <f t="shared" ref="G5:G22" si="4">ROUND(D5*2.45%,2)</f>
        <v>42.93</v>
      </c>
      <c r="H5" s="24">
        <f t="shared" ref="H5:H22" si="5">SUM(E5:G5)</f>
        <v>327.88</v>
      </c>
      <c r="I5" s="23">
        <v>108.5</v>
      </c>
      <c r="J5" s="24">
        <f t="shared" ref="J5:J22" si="6">ROUND(D5-H5-I5,0)</f>
        <v>1316</v>
      </c>
      <c r="K5" s="23">
        <v>47.71</v>
      </c>
      <c r="L5" s="24">
        <f t="shared" ref="L5:L30" si="7">ROUND(IF(J5*19%-K5&lt;0,0,J5*19%-K5),2)</f>
        <v>202.33</v>
      </c>
      <c r="M5" s="24">
        <f t="shared" ref="M5:M22" si="8">D5-H5</f>
        <v>1424.53</v>
      </c>
      <c r="N5" s="24">
        <f t="shared" ref="N5:N22" si="9">IF(ROUND(M5*7.75%,2)&gt;L5,L5,ROUND(M5*7.75%,2))</f>
        <v>110.4</v>
      </c>
      <c r="O5" s="24">
        <f>ROUND(M5*1.25%,2)</f>
        <v>17.81</v>
      </c>
      <c r="P5" s="24">
        <f t="shared" ref="P5:P14" si="10">IF(ROUND(L5-N5,0)&lt;0,0,ROUND(L5-N5,0))</f>
        <v>92</v>
      </c>
      <c r="Q5" s="24"/>
      <c r="R5" s="24"/>
      <c r="S5" s="24"/>
      <c r="T5" s="24"/>
      <c r="U5" s="24">
        <f t="shared" ref="U5:U22" si="11">SUM(D5-H5-N5-O5-P5-Q5-R5+S5+T5)</f>
        <v>1204.32</v>
      </c>
      <c r="V5" s="25" t="s">
        <v>50</v>
      </c>
      <c r="W5" s="25" t="s">
        <v>51</v>
      </c>
      <c r="X5" s="24">
        <f t="shared" ref="X5:X30" si="12">ROUND(D5*0.96%,2)</f>
        <v>16.82</v>
      </c>
      <c r="Y5" s="21"/>
    </row>
    <row r="6" hidden="1">
      <c r="A6" s="26"/>
      <c r="B6" s="23">
        <v>0.0</v>
      </c>
      <c r="C6" s="24"/>
      <c r="D6" s="24">
        <f t="shared" si="1"/>
        <v>0</v>
      </c>
      <c r="E6" s="24">
        <f t="shared" si="2"/>
        <v>0</v>
      </c>
      <c r="F6" s="24">
        <f t="shared" si="3"/>
        <v>0</v>
      </c>
      <c r="G6" s="24">
        <f t="shared" si="4"/>
        <v>0</v>
      </c>
      <c r="H6" s="24">
        <f t="shared" si="5"/>
        <v>0</v>
      </c>
      <c r="I6" s="24"/>
      <c r="J6" s="24">
        <f t="shared" si="6"/>
        <v>0</v>
      </c>
      <c r="K6" s="24"/>
      <c r="L6" s="24">
        <f t="shared" si="7"/>
        <v>0</v>
      </c>
      <c r="M6" s="24">
        <f t="shared" si="8"/>
        <v>0</v>
      </c>
      <c r="N6" s="24">
        <f t="shared" si="9"/>
        <v>0</v>
      </c>
      <c r="O6" s="24">
        <f>ROUND(M6*1%,2)</f>
        <v>0</v>
      </c>
      <c r="P6" s="24">
        <f t="shared" si="10"/>
        <v>0</v>
      </c>
      <c r="Q6" s="24"/>
      <c r="R6" s="24"/>
      <c r="S6" s="24"/>
      <c r="T6" s="24"/>
      <c r="U6" s="24">
        <f t="shared" si="11"/>
        <v>0</v>
      </c>
      <c r="V6" s="27"/>
      <c r="W6" s="28"/>
      <c r="X6" s="24">
        <f t="shared" si="12"/>
        <v>0</v>
      </c>
      <c r="Y6" s="15"/>
    </row>
    <row r="7">
      <c r="A7" s="29">
        <v>2.0</v>
      </c>
      <c r="B7" s="30">
        <v>1455.0</v>
      </c>
      <c r="C7" s="31"/>
      <c r="D7" s="31">
        <f t="shared" si="1"/>
        <v>1455</v>
      </c>
      <c r="E7" s="31">
        <f t="shared" si="2"/>
        <v>142.01</v>
      </c>
      <c r="F7" s="31">
        <f t="shared" si="3"/>
        <v>94.58</v>
      </c>
      <c r="G7" s="31">
        <f t="shared" si="4"/>
        <v>35.65</v>
      </c>
      <c r="H7" s="31">
        <f t="shared" si="5"/>
        <v>272.24</v>
      </c>
      <c r="I7" s="30">
        <v>108.5</v>
      </c>
      <c r="J7" s="31">
        <f t="shared" si="6"/>
        <v>1074</v>
      </c>
      <c r="K7" s="30">
        <v>0.0</v>
      </c>
      <c r="L7" s="31">
        <f t="shared" si="7"/>
        <v>204.06</v>
      </c>
      <c r="M7" s="31">
        <f t="shared" si="8"/>
        <v>1182.76</v>
      </c>
      <c r="N7" s="31">
        <f t="shared" si="9"/>
        <v>91.66</v>
      </c>
      <c r="O7" s="31">
        <f t="shared" ref="O7:O37" si="13">ROUND(M7*1.25%,2)</f>
        <v>14.78</v>
      </c>
      <c r="P7" s="31">
        <f t="shared" si="10"/>
        <v>112</v>
      </c>
      <c r="Q7" s="31"/>
      <c r="R7" s="31"/>
      <c r="S7" s="31"/>
      <c r="T7" s="31"/>
      <c r="U7" s="31">
        <f t="shared" si="11"/>
        <v>964.32</v>
      </c>
      <c r="V7" s="32" t="s">
        <v>52</v>
      </c>
      <c r="W7" s="33"/>
      <c r="X7" s="31">
        <f t="shared" si="12"/>
        <v>13.97</v>
      </c>
      <c r="Y7" s="21"/>
    </row>
    <row r="8">
      <c r="A8" s="22">
        <v>3.0</v>
      </c>
      <c r="B8" s="23">
        <v>1752.41</v>
      </c>
      <c r="C8" s="24"/>
      <c r="D8" s="24">
        <f t="shared" si="1"/>
        <v>1752.41</v>
      </c>
      <c r="E8" s="24">
        <f t="shared" si="2"/>
        <v>171.04</v>
      </c>
      <c r="F8" s="24">
        <f t="shared" si="3"/>
        <v>113.91</v>
      </c>
      <c r="G8" s="24">
        <f t="shared" si="4"/>
        <v>42.93</v>
      </c>
      <c r="H8" s="24">
        <f t="shared" si="5"/>
        <v>327.88</v>
      </c>
      <c r="I8" s="23">
        <v>108.5</v>
      </c>
      <c r="J8" s="24">
        <f t="shared" si="6"/>
        <v>1316</v>
      </c>
      <c r="K8" s="23">
        <v>47.71</v>
      </c>
      <c r="L8" s="24">
        <f t="shared" si="7"/>
        <v>202.33</v>
      </c>
      <c r="M8" s="24">
        <f t="shared" si="8"/>
        <v>1424.53</v>
      </c>
      <c r="N8" s="24">
        <f t="shared" si="9"/>
        <v>110.4</v>
      </c>
      <c r="O8" s="24">
        <f t="shared" si="13"/>
        <v>17.81</v>
      </c>
      <c r="P8" s="24">
        <f t="shared" si="10"/>
        <v>92</v>
      </c>
      <c r="Q8" s="24"/>
      <c r="R8" s="24"/>
      <c r="S8" s="24"/>
      <c r="T8" s="24"/>
      <c r="U8" s="24">
        <f t="shared" si="11"/>
        <v>1204.32</v>
      </c>
      <c r="V8" s="25" t="s">
        <v>53</v>
      </c>
      <c r="W8" s="25" t="s">
        <v>51</v>
      </c>
      <c r="X8" s="24">
        <f t="shared" si="12"/>
        <v>16.82</v>
      </c>
      <c r="Y8" s="21"/>
    </row>
    <row r="9">
      <c r="A9" s="29">
        <v>4.0</v>
      </c>
      <c r="B9" s="30">
        <v>1986.45</v>
      </c>
      <c r="C9" s="31"/>
      <c r="D9" s="31">
        <f t="shared" si="1"/>
        <v>1986.45</v>
      </c>
      <c r="E9" s="31">
        <f t="shared" si="2"/>
        <v>193.88</v>
      </c>
      <c r="F9" s="31">
        <f t="shared" si="3"/>
        <v>129.12</v>
      </c>
      <c r="G9" s="31">
        <f t="shared" si="4"/>
        <v>48.67</v>
      </c>
      <c r="H9" s="31">
        <f t="shared" si="5"/>
        <v>371.67</v>
      </c>
      <c r="I9" s="30">
        <v>108.5</v>
      </c>
      <c r="J9" s="31">
        <f t="shared" si="6"/>
        <v>1506</v>
      </c>
      <c r="K9" s="30">
        <v>47.71</v>
      </c>
      <c r="L9" s="31">
        <f t="shared" si="7"/>
        <v>238.43</v>
      </c>
      <c r="M9" s="31">
        <f t="shared" si="8"/>
        <v>1614.78</v>
      </c>
      <c r="N9" s="31">
        <f t="shared" si="9"/>
        <v>125.15</v>
      </c>
      <c r="O9" s="31">
        <f t="shared" si="13"/>
        <v>20.18</v>
      </c>
      <c r="P9" s="31">
        <f t="shared" si="10"/>
        <v>113</v>
      </c>
      <c r="Q9" s="30">
        <v>35.0</v>
      </c>
      <c r="R9" s="31"/>
      <c r="S9" s="31"/>
      <c r="T9" s="31"/>
      <c r="U9" s="31">
        <f t="shared" si="11"/>
        <v>1321.45</v>
      </c>
      <c r="V9" s="32" t="s">
        <v>54</v>
      </c>
      <c r="W9" s="33"/>
      <c r="X9" s="31">
        <f t="shared" si="12"/>
        <v>19.07</v>
      </c>
      <c r="Y9" s="21"/>
    </row>
    <row r="10">
      <c r="A10" s="22">
        <v>5.0</v>
      </c>
      <c r="B10" s="23">
        <v>1710.52</v>
      </c>
      <c r="C10" s="24"/>
      <c r="D10" s="24">
        <f t="shared" si="1"/>
        <v>1710.52</v>
      </c>
      <c r="E10" s="24">
        <f t="shared" si="2"/>
        <v>166.95</v>
      </c>
      <c r="F10" s="24">
        <f t="shared" si="3"/>
        <v>111.18</v>
      </c>
      <c r="G10" s="24">
        <f t="shared" si="4"/>
        <v>41.91</v>
      </c>
      <c r="H10" s="24">
        <f t="shared" si="5"/>
        <v>320.04</v>
      </c>
      <c r="I10" s="23">
        <v>108.5</v>
      </c>
      <c r="J10" s="24">
        <f t="shared" si="6"/>
        <v>1282</v>
      </c>
      <c r="K10" s="23">
        <v>47.71</v>
      </c>
      <c r="L10" s="24">
        <f t="shared" si="7"/>
        <v>195.87</v>
      </c>
      <c r="M10" s="24">
        <f t="shared" si="8"/>
        <v>1390.48</v>
      </c>
      <c r="N10" s="24">
        <f t="shared" si="9"/>
        <v>107.76</v>
      </c>
      <c r="O10" s="24">
        <f t="shared" si="13"/>
        <v>17.38</v>
      </c>
      <c r="P10" s="24">
        <f t="shared" si="10"/>
        <v>88</v>
      </c>
      <c r="Q10" s="23">
        <v>35.0</v>
      </c>
      <c r="R10" s="24"/>
      <c r="S10" s="24"/>
      <c r="T10" s="24"/>
      <c r="U10" s="24">
        <f t="shared" si="11"/>
        <v>1142.34</v>
      </c>
      <c r="V10" s="25" t="s">
        <v>55</v>
      </c>
      <c r="W10" s="28"/>
      <c r="X10" s="24">
        <f t="shared" si="12"/>
        <v>16.42</v>
      </c>
      <c r="Y10" s="21"/>
    </row>
    <row r="11" hidden="1">
      <c r="A11" s="29">
        <v>7.0</v>
      </c>
      <c r="B11" s="30">
        <v>0.0</v>
      </c>
      <c r="C11" s="31"/>
      <c r="D11" s="31">
        <f t="shared" si="1"/>
        <v>0</v>
      </c>
      <c r="E11" s="31">
        <f t="shared" si="2"/>
        <v>0</v>
      </c>
      <c r="F11" s="31">
        <f t="shared" si="3"/>
        <v>0</v>
      </c>
      <c r="G11" s="31">
        <f t="shared" si="4"/>
        <v>0</v>
      </c>
      <c r="H11" s="31">
        <f t="shared" si="5"/>
        <v>0</v>
      </c>
      <c r="I11" s="31"/>
      <c r="J11" s="31">
        <f t="shared" si="6"/>
        <v>0</v>
      </c>
      <c r="K11" s="31"/>
      <c r="L11" s="31">
        <f t="shared" si="7"/>
        <v>0</v>
      </c>
      <c r="M11" s="31">
        <f t="shared" si="8"/>
        <v>0</v>
      </c>
      <c r="N11" s="31">
        <f t="shared" si="9"/>
        <v>0</v>
      </c>
      <c r="O11" s="31">
        <f t="shared" si="13"/>
        <v>0</v>
      </c>
      <c r="P11" s="31">
        <f t="shared" si="10"/>
        <v>0</v>
      </c>
      <c r="Q11" s="31"/>
      <c r="R11" s="31"/>
      <c r="S11" s="31"/>
      <c r="T11" s="31"/>
      <c r="U11" s="31">
        <f t="shared" si="11"/>
        <v>0</v>
      </c>
      <c r="V11" s="34"/>
      <c r="W11" s="33"/>
      <c r="X11" s="31">
        <f t="shared" si="12"/>
        <v>0</v>
      </c>
      <c r="Y11" s="15"/>
    </row>
    <row r="12">
      <c r="A12" s="29">
        <v>6.0</v>
      </c>
      <c r="B12" s="30">
        <v>561.6</v>
      </c>
      <c r="C12" s="31"/>
      <c r="D12" s="31">
        <f t="shared" si="1"/>
        <v>561.6</v>
      </c>
      <c r="E12" s="31">
        <f t="shared" si="2"/>
        <v>54.81</v>
      </c>
      <c r="F12" s="31">
        <f t="shared" si="3"/>
        <v>36.5</v>
      </c>
      <c r="G12" s="31">
        <f t="shared" si="4"/>
        <v>13.76</v>
      </c>
      <c r="H12" s="31">
        <f t="shared" si="5"/>
        <v>105.07</v>
      </c>
      <c r="I12" s="30">
        <v>108.5</v>
      </c>
      <c r="J12" s="31">
        <f t="shared" si="6"/>
        <v>348</v>
      </c>
      <c r="K12" s="30">
        <v>47.71</v>
      </c>
      <c r="L12" s="31">
        <f t="shared" si="7"/>
        <v>18.41</v>
      </c>
      <c r="M12" s="31">
        <f t="shared" si="8"/>
        <v>456.53</v>
      </c>
      <c r="N12" s="31">
        <f t="shared" si="9"/>
        <v>18.41</v>
      </c>
      <c r="O12" s="31">
        <f t="shared" si="13"/>
        <v>5.71</v>
      </c>
      <c r="P12" s="31">
        <f t="shared" si="10"/>
        <v>0</v>
      </c>
      <c r="Q12" s="30">
        <v>35.0</v>
      </c>
      <c r="R12" s="31"/>
      <c r="S12" s="31"/>
      <c r="T12" s="31"/>
      <c r="U12" s="31">
        <f t="shared" si="11"/>
        <v>397.41</v>
      </c>
      <c r="V12" s="32" t="s">
        <v>56</v>
      </c>
      <c r="W12" s="32" t="s">
        <v>51</v>
      </c>
      <c r="X12" s="31">
        <f t="shared" si="12"/>
        <v>5.39</v>
      </c>
      <c r="Y12" s="21"/>
    </row>
    <row r="13">
      <c r="A13" s="22">
        <v>7.0</v>
      </c>
      <c r="B13" s="23">
        <v>1867.35</v>
      </c>
      <c r="C13" s="24"/>
      <c r="D13" s="24">
        <f t="shared" si="1"/>
        <v>1867.35</v>
      </c>
      <c r="E13" s="24">
        <f t="shared" si="2"/>
        <v>182.25</v>
      </c>
      <c r="F13" s="24">
        <f t="shared" si="3"/>
        <v>121.38</v>
      </c>
      <c r="G13" s="24">
        <f t="shared" si="4"/>
        <v>45.75</v>
      </c>
      <c r="H13" s="24">
        <f t="shared" si="5"/>
        <v>349.38</v>
      </c>
      <c r="I13" s="23">
        <v>108.5</v>
      </c>
      <c r="J13" s="24">
        <f t="shared" si="6"/>
        <v>1409</v>
      </c>
      <c r="K13" s="23">
        <v>47.71</v>
      </c>
      <c r="L13" s="24">
        <f t="shared" si="7"/>
        <v>220</v>
      </c>
      <c r="M13" s="24">
        <f t="shared" si="8"/>
        <v>1517.97</v>
      </c>
      <c r="N13" s="24">
        <f t="shared" si="9"/>
        <v>117.64</v>
      </c>
      <c r="O13" s="24">
        <f t="shared" si="13"/>
        <v>18.97</v>
      </c>
      <c r="P13" s="24">
        <f t="shared" si="10"/>
        <v>102</v>
      </c>
      <c r="Q13" s="23">
        <v>35.0</v>
      </c>
      <c r="R13" s="24"/>
      <c r="S13" s="24"/>
      <c r="T13" s="24"/>
      <c r="U13" s="24">
        <f t="shared" si="11"/>
        <v>1244.36</v>
      </c>
      <c r="V13" s="25" t="s">
        <v>57</v>
      </c>
      <c r="W13" s="25" t="s">
        <v>51</v>
      </c>
      <c r="X13" s="24">
        <f t="shared" si="12"/>
        <v>17.93</v>
      </c>
      <c r="Y13" s="21"/>
    </row>
    <row r="14">
      <c r="A14" s="29">
        <v>8.0</v>
      </c>
      <c r="B14" s="30">
        <v>0.0</v>
      </c>
      <c r="C14" s="31"/>
      <c r="D14" s="31">
        <f t="shared" si="1"/>
        <v>0</v>
      </c>
      <c r="E14" s="31">
        <f t="shared" si="2"/>
        <v>0</v>
      </c>
      <c r="F14" s="31">
        <f t="shared" si="3"/>
        <v>0</v>
      </c>
      <c r="G14" s="31">
        <f t="shared" si="4"/>
        <v>0</v>
      </c>
      <c r="H14" s="31">
        <f t="shared" si="5"/>
        <v>0</v>
      </c>
      <c r="I14" s="30">
        <v>0.0</v>
      </c>
      <c r="J14" s="31">
        <f t="shared" si="6"/>
        <v>0</v>
      </c>
      <c r="K14" s="30">
        <v>0.0</v>
      </c>
      <c r="L14" s="31">
        <f t="shared" si="7"/>
        <v>0</v>
      </c>
      <c r="M14" s="31">
        <f t="shared" si="8"/>
        <v>0</v>
      </c>
      <c r="N14" s="31">
        <f t="shared" si="9"/>
        <v>0</v>
      </c>
      <c r="O14" s="31">
        <f t="shared" si="13"/>
        <v>0</v>
      </c>
      <c r="P14" s="31">
        <f t="shared" si="10"/>
        <v>0</v>
      </c>
      <c r="Q14" s="30">
        <v>0.0</v>
      </c>
      <c r="R14" s="31"/>
      <c r="S14" s="31"/>
      <c r="T14" s="31"/>
      <c r="U14" s="31">
        <f t="shared" si="11"/>
        <v>0</v>
      </c>
      <c r="V14" s="32" t="s">
        <v>58</v>
      </c>
      <c r="W14" s="33"/>
      <c r="X14" s="31">
        <f t="shared" si="12"/>
        <v>0</v>
      </c>
      <c r="Y14" s="21"/>
    </row>
    <row r="15" hidden="1">
      <c r="A15" s="22">
        <v>11.0</v>
      </c>
      <c r="B15" s="23">
        <v>0.0</v>
      </c>
      <c r="C15" s="24"/>
      <c r="D15" s="24">
        <f t="shared" si="1"/>
        <v>0</v>
      </c>
      <c r="E15" s="24">
        <f t="shared" si="2"/>
        <v>0</v>
      </c>
      <c r="F15" s="24">
        <f t="shared" si="3"/>
        <v>0</v>
      </c>
      <c r="G15" s="24">
        <f t="shared" si="4"/>
        <v>0</v>
      </c>
      <c r="H15" s="24">
        <f t="shared" si="5"/>
        <v>0</v>
      </c>
      <c r="I15" s="24"/>
      <c r="J15" s="24">
        <f t="shared" si="6"/>
        <v>0</v>
      </c>
      <c r="K15" s="24"/>
      <c r="L15" s="24">
        <f t="shared" si="7"/>
        <v>0</v>
      </c>
      <c r="M15" s="24">
        <f t="shared" si="8"/>
        <v>0</v>
      </c>
      <c r="N15" s="24">
        <f t="shared" si="9"/>
        <v>0</v>
      </c>
      <c r="O15" s="31">
        <f t="shared" si="13"/>
        <v>0</v>
      </c>
      <c r="P15" s="24">
        <f>SUM(N15:O15)</f>
        <v>0</v>
      </c>
      <c r="Q15" s="24"/>
      <c r="R15" s="24"/>
      <c r="S15" s="24"/>
      <c r="T15" s="24"/>
      <c r="U15" s="24">
        <f t="shared" si="11"/>
        <v>0</v>
      </c>
      <c r="V15" s="27"/>
      <c r="W15" s="27"/>
      <c r="X15" s="31">
        <f t="shared" si="12"/>
        <v>0</v>
      </c>
      <c r="Y15" s="15"/>
    </row>
    <row r="16">
      <c r="A16" s="22">
        <v>9.0</v>
      </c>
      <c r="B16" s="23">
        <v>1867.35</v>
      </c>
      <c r="C16" s="24"/>
      <c r="D16" s="24">
        <f t="shared" si="1"/>
        <v>1867.35</v>
      </c>
      <c r="E16" s="24">
        <f t="shared" si="2"/>
        <v>182.25</v>
      </c>
      <c r="F16" s="24">
        <f t="shared" si="3"/>
        <v>121.38</v>
      </c>
      <c r="G16" s="24">
        <f t="shared" si="4"/>
        <v>45.75</v>
      </c>
      <c r="H16" s="24">
        <f t="shared" si="5"/>
        <v>349.38</v>
      </c>
      <c r="I16" s="23">
        <v>108.5</v>
      </c>
      <c r="J16" s="24">
        <f t="shared" si="6"/>
        <v>1409</v>
      </c>
      <c r="K16" s="23">
        <v>47.71</v>
      </c>
      <c r="L16" s="24">
        <f t="shared" si="7"/>
        <v>220</v>
      </c>
      <c r="M16" s="24">
        <f t="shared" si="8"/>
        <v>1517.97</v>
      </c>
      <c r="N16" s="24">
        <f t="shared" si="9"/>
        <v>117.64</v>
      </c>
      <c r="O16" s="24">
        <f t="shared" si="13"/>
        <v>18.97</v>
      </c>
      <c r="P16" s="24">
        <f t="shared" ref="P16:P30" si="14">IF(ROUND(L16-N16,0)&lt;0,0,ROUND(L16-N16,0))</f>
        <v>102</v>
      </c>
      <c r="Q16" s="23">
        <v>35.0</v>
      </c>
      <c r="R16" s="24"/>
      <c r="S16" s="24"/>
      <c r="T16" s="24"/>
      <c r="U16" s="24">
        <f t="shared" si="11"/>
        <v>1244.36</v>
      </c>
      <c r="V16" s="25" t="s">
        <v>59</v>
      </c>
      <c r="W16" s="28"/>
      <c r="X16" s="24">
        <f t="shared" si="12"/>
        <v>17.93</v>
      </c>
      <c r="Y16" s="21"/>
    </row>
    <row r="17">
      <c r="A17" s="29">
        <v>10.0</v>
      </c>
      <c r="B17" s="30">
        <v>1090.0</v>
      </c>
      <c r="C17" s="31"/>
      <c r="D17" s="31">
        <f t="shared" si="1"/>
        <v>1090</v>
      </c>
      <c r="E17" s="31">
        <f t="shared" si="2"/>
        <v>106.38</v>
      </c>
      <c r="F17" s="31">
        <f t="shared" si="3"/>
        <v>70.85</v>
      </c>
      <c r="G17" s="31">
        <f t="shared" si="4"/>
        <v>26.71</v>
      </c>
      <c r="H17" s="31">
        <f t="shared" si="5"/>
        <v>203.94</v>
      </c>
      <c r="I17" s="30">
        <v>108.5</v>
      </c>
      <c r="J17" s="31">
        <f t="shared" si="6"/>
        <v>778</v>
      </c>
      <c r="K17" s="30">
        <v>47.71</v>
      </c>
      <c r="L17" s="31">
        <f t="shared" si="7"/>
        <v>100.11</v>
      </c>
      <c r="M17" s="31">
        <f t="shared" si="8"/>
        <v>886.06</v>
      </c>
      <c r="N17" s="31">
        <f t="shared" si="9"/>
        <v>68.67</v>
      </c>
      <c r="O17" s="31">
        <f t="shared" si="13"/>
        <v>11.08</v>
      </c>
      <c r="P17" s="31">
        <f t="shared" si="14"/>
        <v>31</v>
      </c>
      <c r="Q17" s="30">
        <v>35.0</v>
      </c>
      <c r="R17" s="31"/>
      <c r="S17" s="31"/>
      <c r="T17" s="31"/>
      <c r="U17" s="31">
        <f t="shared" si="11"/>
        <v>740.31</v>
      </c>
      <c r="V17" s="32" t="s">
        <v>60</v>
      </c>
      <c r="W17" s="33"/>
      <c r="X17" s="31">
        <f t="shared" si="12"/>
        <v>10.46</v>
      </c>
      <c r="Y17" s="21"/>
    </row>
    <row r="18">
      <c r="A18" s="22">
        <v>11.0</v>
      </c>
      <c r="B18" s="23">
        <v>1267.2</v>
      </c>
      <c r="C18" s="24"/>
      <c r="D18" s="24">
        <f t="shared" si="1"/>
        <v>1267.2</v>
      </c>
      <c r="E18" s="24">
        <f t="shared" si="2"/>
        <v>123.68</v>
      </c>
      <c r="F18" s="24">
        <f t="shared" si="3"/>
        <v>82.37</v>
      </c>
      <c r="G18" s="24">
        <f t="shared" si="4"/>
        <v>31.05</v>
      </c>
      <c r="H18" s="24">
        <f t="shared" si="5"/>
        <v>237.1</v>
      </c>
      <c r="I18" s="23">
        <v>108.5</v>
      </c>
      <c r="J18" s="24">
        <f t="shared" si="6"/>
        <v>922</v>
      </c>
      <c r="K18" s="24"/>
      <c r="L18" s="24">
        <f t="shared" si="7"/>
        <v>175.18</v>
      </c>
      <c r="M18" s="24">
        <f t="shared" si="8"/>
        <v>1030.1</v>
      </c>
      <c r="N18" s="24">
        <f t="shared" si="9"/>
        <v>79.83</v>
      </c>
      <c r="O18" s="24">
        <f t="shared" si="13"/>
        <v>12.88</v>
      </c>
      <c r="P18" s="24">
        <f t="shared" si="14"/>
        <v>95</v>
      </c>
      <c r="Q18" s="24"/>
      <c r="R18" s="24"/>
      <c r="S18" s="24"/>
      <c r="T18" s="24"/>
      <c r="U18" s="24">
        <f t="shared" si="11"/>
        <v>842.39</v>
      </c>
      <c r="V18" s="25" t="s">
        <v>61</v>
      </c>
      <c r="W18" s="28"/>
      <c r="X18" s="24">
        <f t="shared" si="12"/>
        <v>12.17</v>
      </c>
      <c r="Y18" s="21"/>
    </row>
    <row r="19">
      <c r="A19" s="29">
        <v>12.0</v>
      </c>
      <c r="B19" s="30">
        <v>1930.0</v>
      </c>
      <c r="C19" s="31"/>
      <c r="D19" s="31">
        <f t="shared" si="1"/>
        <v>1930</v>
      </c>
      <c r="E19" s="31">
        <f t="shared" si="2"/>
        <v>188.37</v>
      </c>
      <c r="F19" s="31">
        <f t="shared" si="3"/>
        <v>125.45</v>
      </c>
      <c r="G19" s="31">
        <f t="shared" si="4"/>
        <v>47.29</v>
      </c>
      <c r="H19" s="31">
        <f t="shared" si="5"/>
        <v>361.11</v>
      </c>
      <c r="I19" s="30">
        <v>108.5</v>
      </c>
      <c r="J19" s="31">
        <f t="shared" si="6"/>
        <v>1460</v>
      </c>
      <c r="K19" s="30">
        <v>47.71</v>
      </c>
      <c r="L19" s="31">
        <f t="shared" si="7"/>
        <v>229.69</v>
      </c>
      <c r="M19" s="31">
        <f t="shared" si="8"/>
        <v>1568.89</v>
      </c>
      <c r="N19" s="31">
        <f t="shared" si="9"/>
        <v>121.59</v>
      </c>
      <c r="O19" s="31">
        <f t="shared" si="13"/>
        <v>19.61</v>
      </c>
      <c r="P19" s="31">
        <f t="shared" si="14"/>
        <v>108</v>
      </c>
      <c r="Q19" s="31"/>
      <c r="R19" s="31"/>
      <c r="S19" s="31"/>
      <c r="T19" s="31"/>
      <c r="U19" s="31">
        <f t="shared" si="11"/>
        <v>1319.69</v>
      </c>
      <c r="V19" s="32" t="s">
        <v>62</v>
      </c>
      <c r="W19" s="32" t="s">
        <v>51</v>
      </c>
      <c r="X19" s="31">
        <f t="shared" si="12"/>
        <v>18.53</v>
      </c>
      <c r="Y19" s="21"/>
    </row>
    <row r="20">
      <c r="A20" s="22">
        <v>13.0</v>
      </c>
      <c r="B20" s="23">
        <v>1173.68</v>
      </c>
      <c r="C20" s="23">
        <v>176.54</v>
      </c>
      <c r="D20" s="24">
        <f t="shared" si="1"/>
        <v>1350.22</v>
      </c>
      <c r="E20" s="24">
        <f t="shared" si="2"/>
        <v>131.78</v>
      </c>
      <c r="F20" s="24">
        <f t="shared" si="3"/>
        <v>87.76</v>
      </c>
      <c r="G20" s="24">
        <f t="shared" si="4"/>
        <v>33.08</v>
      </c>
      <c r="H20" s="24">
        <f t="shared" si="5"/>
        <v>252.62</v>
      </c>
      <c r="I20" s="23">
        <v>108.5</v>
      </c>
      <c r="J20" s="24">
        <f t="shared" si="6"/>
        <v>989</v>
      </c>
      <c r="K20" s="23">
        <v>47.71</v>
      </c>
      <c r="L20" s="24">
        <f t="shared" si="7"/>
        <v>140.2</v>
      </c>
      <c r="M20" s="24">
        <f t="shared" si="8"/>
        <v>1097.6</v>
      </c>
      <c r="N20" s="24">
        <f t="shared" si="9"/>
        <v>85.06</v>
      </c>
      <c r="O20" s="24">
        <f t="shared" si="13"/>
        <v>13.72</v>
      </c>
      <c r="P20" s="24">
        <f t="shared" si="14"/>
        <v>55</v>
      </c>
      <c r="Q20" s="23">
        <v>35.0</v>
      </c>
      <c r="R20" s="24"/>
      <c r="S20" s="24"/>
      <c r="T20" s="24"/>
      <c r="U20" s="24">
        <f t="shared" si="11"/>
        <v>908.82</v>
      </c>
      <c r="V20" s="25" t="s">
        <v>63</v>
      </c>
      <c r="W20" s="28"/>
      <c r="X20" s="24">
        <f t="shared" si="12"/>
        <v>12.96</v>
      </c>
      <c r="Y20" s="21"/>
    </row>
    <row r="21">
      <c r="A21" s="29">
        <v>14.0</v>
      </c>
      <c r="B21" s="30">
        <v>0.0</v>
      </c>
      <c r="C21" s="31"/>
      <c r="D21" s="31">
        <f t="shared" si="1"/>
        <v>0</v>
      </c>
      <c r="E21" s="31">
        <f t="shared" si="2"/>
        <v>0</v>
      </c>
      <c r="F21" s="31">
        <f t="shared" si="3"/>
        <v>0</v>
      </c>
      <c r="G21" s="31">
        <f t="shared" si="4"/>
        <v>0</v>
      </c>
      <c r="H21" s="31">
        <f t="shared" si="5"/>
        <v>0</v>
      </c>
      <c r="I21" s="30">
        <v>0.0</v>
      </c>
      <c r="J21" s="31">
        <f t="shared" si="6"/>
        <v>0</v>
      </c>
      <c r="K21" s="30">
        <v>0.0</v>
      </c>
      <c r="L21" s="31">
        <f t="shared" si="7"/>
        <v>0</v>
      </c>
      <c r="M21" s="31">
        <f t="shared" si="8"/>
        <v>0</v>
      </c>
      <c r="N21" s="31">
        <f t="shared" si="9"/>
        <v>0</v>
      </c>
      <c r="O21" s="31">
        <f t="shared" si="13"/>
        <v>0</v>
      </c>
      <c r="P21" s="31">
        <f t="shared" si="14"/>
        <v>0</v>
      </c>
      <c r="Q21" s="31"/>
      <c r="R21" s="31"/>
      <c r="S21" s="31"/>
      <c r="T21" s="31"/>
      <c r="U21" s="31">
        <f t="shared" si="11"/>
        <v>0</v>
      </c>
      <c r="V21" s="32" t="s">
        <v>64</v>
      </c>
      <c r="W21" s="32" t="s">
        <v>65</v>
      </c>
      <c r="X21" s="31">
        <f t="shared" si="12"/>
        <v>0</v>
      </c>
      <c r="Y21" s="21"/>
    </row>
    <row r="22" hidden="1">
      <c r="A22" s="22">
        <v>16.0</v>
      </c>
      <c r="B22" s="23">
        <v>0.0</v>
      </c>
      <c r="C22" s="24"/>
      <c r="D22" s="24">
        <f t="shared" si="1"/>
        <v>0</v>
      </c>
      <c r="E22" s="24">
        <f t="shared" si="2"/>
        <v>0</v>
      </c>
      <c r="F22" s="24">
        <f t="shared" si="3"/>
        <v>0</v>
      </c>
      <c r="G22" s="24">
        <f t="shared" si="4"/>
        <v>0</v>
      </c>
      <c r="H22" s="24">
        <f t="shared" si="5"/>
        <v>0</v>
      </c>
      <c r="I22" s="24"/>
      <c r="J22" s="24">
        <f t="shared" si="6"/>
        <v>0</v>
      </c>
      <c r="K22" s="24"/>
      <c r="L22" s="24">
        <f t="shared" si="7"/>
        <v>0</v>
      </c>
      <c r="M22" s="24">
        <f t="shared" si="8"/>
        <v>0</v>
      </c>
      <c r="N22" s="24">
        <f t="shared" si="9"/>
        <v>0</v>
      </c>
      <c r="O22" s="31">
        <f t="shared" si="13"/>
        <v>0</v>
      </c>
      <c r="P22" s="24">
        <f t="shared" si="14"/>
        <v>0</v>
      </c>
      <c r="Q22" s="24"/>
      <c r="R22" s="24"/>
      <c r="S22" s="24"/>
      <c r="T22" s="24"/>
      <c r="U22" s="24">
        <f t="shared" si="11"/>
        <v>0</v>
      </c>
      <c r="V22" s="27"/>
      <c r="W22" s="28"/>
      <c r="X22" s="24">
        <f t="shared" si="12"/>
        <v>0</v>
      </c>
      <c r="Y22" s="15"/>
    </row>
    <row r="23" hidden="1">
      <c r="A23" s="2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>
        <f t="shared" si="7"/>
        <v>0</v>
      </c>
      <c r="M23" s="24"/>
      <c r="N23" s="24"/>
      <c r="O23" s="31">
        <f t="shared" si="13"/>
        <v>0</v>
      </c>
      <c r="P23" s="24">
        <f t="shared" si="14"/>
        <v>0</v>
      </c>
      <c r="Q23" s="24"/>
      <c r="R23" s="24"/>
      <c r="S23" s="24"/>
      <c r="T23" s="24"/>
      <c r="U23" s="24"/>
      <c r="V23" s="27"/>
      <c r="W23" s="28"/>
      <c r="X23" s="31">
        <f t="shared" si="12"/>
        <v>0</v>
      </c>
      <c r="Y23" s="15"/>
    </row>
    <row r="24">
      <c r="A24" s="22">
        <v>15.0</v>
      </c>
      <c r="B24" s="23">
        <v>718.5</v>
      </c>
      <c r="C24" s="24"/>
      <c r="D24" s="24">
        <f t="shared" ref="D24:D30" si="15">SUM(B24:C24)</f>
        <v>718.5</v>
      </c>
      <c r="E24" s="24">
        <f t="shared" ref="E24:E30" si="16">ROUND(D24*9.76%,2)</f>
        <v>70.13</v>
      </c>
      <c r="F24" s="24">
        <f t="shared" ref="F24:F30" si="17">ROUND(D24*6.5%,2)</f>
        <v>46.7</v>
      </c>
      <c r="G24" s="24">
        <f t="shared" ref="G24:G30" si="18">ROUND(D24*2.45%,2)</f>
        <v>17.6</v>
      </c>
      <c r="H24" s="24">
        <f t="shared" ref="H24:H30" si="19">SUM(E24:G24)</f>
        <v>134.43</v>
      </c>
      <c r="I24" s="23">
        <v>108.5</v>
      </c>
      <c r="J24" s="24">
        <f t="shared" ref="J24:J30" si="20">ROUND(D24-H24-I24,0)</f>
        <v>476</v>
      </c>
      <c r="K24" s="23">
        <v>47.71</v>
      </c>
      <c r="L24" s="24">
        <f t="shared" si="7"/>
        <v>42.73</v>
      </c>
      <c r="M24" s="24">
        <f t="shared" ref="M24:M29" si="21">D24-H24</f>
        <v>584.07</v>
      </c>
      <c r="N24" s="24">
        <f t="shared" ref="N24:N30" si="22">IF(ROUND(M24*7.75%,2)&gt;L24,L24,ROUND(M24*7.75%,2))</f>
        <v>42.73</v>
      </c>
      <c r="O24" s="24">
        <f t="shared" si="13"/>
        <v>7.3</v>
      </c>
      <c r="P24" s="24">
        <f t="shared" si="14"/>
        <v>0</v>
      </c>
      <c r="Q24" s="23">
        <v>35.0</v>
      </c>
      <c r="R24" s="24"/>
      <c r="S24" s="24"/>
      <c r="T24" s="24"/>
      <c r="U24" s="24">
        <f t="shared" ref="U24:U30" si="23">SUM(D24-H24-N24-O24-P24-Q24-R24+S24+T24)</f>
        <v>499.04</v>
      </c>
      <c r="V24" s="25" t="s">
        <v>66</v>
      </c>
      <c r="W24" s="28"/>
      <c r="X24" s="24">
        <f t="shared" si="12"/>
        <v>6.9</v>
      </c>
      <c r="Y24" s="21"/>
    </row>
    <row r="25">
      <c r="A25" s="29">
        <v>16.0</v>
      </c>
      <c r="B25" s="31"/>
      <c r="C25" s="30">
        <v>0.0</v>
      </c>
      <c r="D25" s="31">
        <f t="shared" si="15"/>
        <v>0</v>
      </c>
      <c r="E25" s="31">
        <f t="shared" si="16"/>
        <v>0</v>
      </c>
      <c r="F25" s="31">
        <f t="shared" si="17"/>
        <v>0</v>
      </c>
      <c r="G25" s="31">
        <f t="shared" si="18"/>
        <v>0</v>
      </c>
      <c r="H25" s="31">
        <f t="shared" si="19"/>
        <v>0</v>
      </c>
      <c r="I25" s="30">
        <v>0.0</v>
      </c>
      <c r="J25" s="31">
        <f t="shared" si="20"/>
        <v>0</v>
      </c>
      <c r="K25" s="30">
        <v>0.0</v>
      </c>
      <c r="L25" s="31">
        <f t="shared" si="7"/>
        <v>0</v>
      </c>
      <c r="M25" s="31">
        <f t="shared" si="21"/>
        <v>0</v>
      </c>
      <c r="N25" s="31">
        <f t="shared" si="22"/>
        <v>0</v>
      </c>
      <c r="O25" s="31">
        <f t="shared" si="13"/>
        <v>0</v>
      </c>
      <c r="P25" s="31">
        <f t="shared" si="14"/>
        <v>0</v>
      </c>
      <c r="Q25" s="30">
        <v>0.0</v>
      </c>
      <c r="R25" s="31"/>
      <c r="S25" s="31"/>
      <c r="T25" s="31"/>
      <c r="U25" s="31">
        <f t="shared" si="23"/>
        <v>0</v>
      </c>
      <c r="V25" s="32" t="s">
        <v>67</v>
      </c>
      <c r="W25" s="32" t="s">
        <v>51</v>
      </c>
      <c r="X25" s="31">
        <f t="shared" si="12"/>
        <v>0</v>
      </c>
      <c r="Y25" s="21"/>
    </row>
    <row r="26">
      <c r="A26" s="22">
        <v>17.0</v>
      </c>
      <c r="B26" s="23">
        <v>1461.68</v>
      </c>
      <c r="C26" s="23">
        <v>131.28</v>
      </c>
      <c r="D26" s="24">
        <f t="shared" si="15"/>
        <v>1592.96</v>
      </c>
      <c r="E26" s="24">
        <f t="shared" si="16"/>
        <v>155.47</v>
      </c>
      <c r="F26" s="24">
        <f t="shared" si="17"/>
        <v>103.54</v>
      </c>
      <c r="G26" s="24">
        <f t="shared" si="18"/>
        <v>39.03</v>
      </c>
      <c r="H26" s="24">
        <f t="shared" si="19"/>
        <v>298.04</v>
      </c>
      <c r="I26" s="23">
        <v>108.5</v>
      </c>
      <c r="J26" s="24">
        <f t="shared" si="20"/>
        <v>1186</v>
      </c>
      <c r="K26" s="24"/>
      <c r="L26" s="24">
        <f t="shared" si="7"/>
        <v>225.34</v>
      </c>
      <c r="M26" s="24">
        <f t="shared" si="21"/>
        <v>1294.92</v>
      </c>
      <c r="N26" s="24">
        <f t="shared" si="22"/>
        <v>100.36</v>
      </c>
      <c r="O26" s="24">
        <f t="shared" si="13"/>
        <v>16.19</v>
      </c>
      <c r="P26" s="24">
        <f t="shared" si="14"/>
        <v>125</v>
      </c>
      <c r="Q26" s="24"/>
      <c r="R26" s="24"/>
      <c r="S26" s="24"/>
      <c r="T26" s="24"/>
      <c r="U26" s="24">
        <f t="shared" si="23"/>
        <v>1053.37</v>
      </c>
      <c r="V26" s="25" t="s">
        <v>68</v>
      </c>
      <c r="W26" s="28"/>
      <c r="X26" s="24">
        <f t="shared" si="12"/>
        <v>15.29</v>
      </c>
      <c r="Y26" s="21"/>
    </row>
    <row r="27">
      <c r="A27" s="29">
        <v>18.0</v>
      </c>
      <c r="B27" s="30">
        <v>1623.61</v>
      </c>
      <c r="C27" s="30">
        <v>102.59</v>
      </c>
      <c r="D27" s="31">
        <f t="shared" si="15"/>
        <v>1726.2</v>
      </c>
      <c r="E27" s="31">
        <f t="shared" si="16"/>
        <v>168.48</v>
      </c>
      <c r="F27" s="31">
        <f t="shared" si="17"/>
        <v>112.2</v>
      </c>
      <c r="G27" s="31">
        <f t="shared" si="18"/>
        <v>42.29</v>
      </c>
      <c r="H27" s="31">
        <f t="shared" si="19"/>
        <v>322.97</v>
      </c>
      <c r="I27" s="30">
        <v>108.5</v>
      </c>
      <c r="J27" s="31">
        <f t="shared" si="20"/>
        <v>1295</v>
      </c>
      <c r="K27" s="30">
        <v>47.71</v>
      </c>
      <c r="L27" s="31">
        <f t="shared" si="7"/>
        <v>198.34</v>
      </c>
      <c r="M27" s="31">
        <f t="shared" si="21"/>
        <v>1403.23</v>
      </c>
      <c r="N27" s="31">
        <f t="shared" si="22"/>
        <v>108.75</v>
      </c>
      <c r="O27" s="31">
        <f t="shared" si="13"/>
        <v>17.54</v>
      </c>
      <c r="P27" s="31">
        <f t="shared" si="14"/>
        <v>90</v>
      </c>
      <c r="Q27" s="30">
        <v>35.0</v>
      </c>
      <c r="R27" s="31"/>
      <c r="S27" s="31"/>
      <c r="T27" s="31"/>
      <c r="U27" s="31">
        <f t="shared" si="23"/>
        <v>1151.94</v>
      </c>
      <c r="V27" s="32" t="s">
        <v>69</v>
      </c>
      <c r="W27" s="33"/>
      <c r="X27" s="31">
        <f t="shared" si="12"/>
        <v>16.57</v>
      </c>
      <c r="Y27" s="21"/>
    </row>
    <row r="28">
      <c r="A28" s="22">
        <v>19.0</v>
      </c>
      <c r="B28" s="23">
        <v>2445.2</v>
      </c>
      <c r="C28" s="24"/>
      <c r="D28" s="24">
        <f t="shared" si="15"/>
        <v>2445.2</v>
      </c>
      <c r="E28" s="24">
        <f t="shared" si="16"/>
        <v>238.65</v>
      </c>
      <c r="F28" s="24">
        <f t="shared" si="17"/>
        <v>158.94</v>
      </c>
      <c r="G28" s="24">
        <f t="shared" si="18"/>
        <v>59.91</v>
      </c>
      <c r="H28" s="24">
        <f t="shared" si="19"/>
        <v>457.5</v>
      </c>
      <c r="I28" s="23">
        <v>108.5</v>
      </c>
      <c r="J28" s="24">
        <f t="shared" si="20"/>
        <v>1879</v>
      </c>
      <c r="K28" s="23">
        <v>47.71</v>
      </c>
      <c r="L28" s="24">
        <f t="shared" si="7"/>
        <v>309.3</v>
      </c>
      <c r="M28" s="24">
        <f t="shared" si="21"/>
        <v>1987.7</v>
      </c>
      <c r="N28" s="24">
        <f t="shared" si="22"/>
        <v>154.05</v>
      </c>
      <c r="O28" s="24">
        <f t="shared" si="13"/>
        <v>24.85</v>
      </c>
      <c r="P28" s="24">
        <f t="shared" si="14"/>
        <v>155</v>
      </c>
      <c r="Q28" s="24"/>
      <c r="R28" s="24"/>
      <c r="S28" s="24"/>
      <c r="T28" s="24"/>
      <c r="U28" s="24">
        <f t="shared" si="23"/>
        <v>1653.8</v>
      </c>
      <c r="V28" s="25" t="s">
        <v>70</v>
      </c>
      <c r="W28" s="25" t="s">
        <v>51</v>
      </c>
      <c r="X28" s="24">
        <f t="shared" si="12"/>
        <v>23.47</v>
      </c>
      <c r="Y28" s="21"/>
    </row>
    <row r="29">
      <c r="A29" s="29">
        <v>20.0</v>
      </c>
      <c r="B29" s="30">
        <v>1752.41</v>
      </c>
      <c r="C29" s="31"/>
      <c r="D29" s="31">
        <f t="shared" si="15"/>
        <v>1752.41</v>
      </c>
      <c r="E29" s="31">
        <f t="shared" si="16"/>
        <v>171.04</v>
      </c>
      <c r="F29" s="31">
        <f t="shared" si="17"/>
        <v>113.91</v>
      </c>
      <c r="G29" s="31">
        <f t="shared" si="18"/>
        <v>42.93</v>
      </c>
      <c r="H29" s="31">
        <f t="shared" si="19"/>
        <v>327.88</v>
      </c>
      <c r="I29" s="30">
        <v>108.5</v>
      </c>
      <c r="J29" s="31">
        <f t="shared" si="20"/>
        <v>1316</v>
      </c>
      <c r="K29" s="30">
        <v>47.71</v>
      </c>
      <c r="L29" s="31">
        <f t="shared" si="7"/>
        <v>202.33</v>
      </c>
      <c r="M29" s="31">
        <f t="shared" si="21"/>
        <v>1424.53</v>
      </c>
      <c r="N29" s="31">
        <f t="shared" si="22"/>
        <v>110.4</v>
      </c>
      <c r="O29" s="31">
        <f t="shared" si="13"/>
        <v>17.81</v>
      </c>
      <c r="P29" s="31">
        <f t="shared" si="14"/>
        <v>92</v>
      </c>
      <c r="Q29" s="30">
        <v>35.0</v>
      </c>
      <c r="R29" s="31"/>
      <c r="S29" s="31"/>
      <c r="T29" s="31"/>
      <c r="U29" s="31">
        <f t="shared" si="23"/>
        <v>1169.32</v>
      </c>
      <c r="V29" s="32" t="s">
        <v>71</v>
      </c>
      <c r="W29" s="32" t="s">
        <v>51</v>
      </c>
      <c r="X29" s="31">
        <f t="shared" si="12"/>
        <v>16.82</v>
      </c>
      <c r="Y29" s="21"/>
    </row>
    <row r="30" hidden="1">
      <c r="A30" s="22">
        <v>21.0</v>
      </c>
      <c r="B30" s="23">
        <v>0.0</v>
      </c>
      <c r="C30" s="24"/>
      <c r="D30" s="24">
        <f t="shared" si="15"/>
        <v>0</v>
      </c>
      <c r="E30" s="24">
        <f t="shared" si="16"/>
        <v>0</v>
      </c>
      <c r="F30" s="24">
        <f t="shared" si="17"/>
        <v>0</v>
      </c>
      <c r="G30" s="24">
        <f t="shared" si="18"/>
        <v>0</v>
      </c>
      <c r="H30" s="24">
        <f t="shared" si="19"/>
        <v>0</v>
      </c>
      <c r="I30" s="24"/>
      <c r="J30" s="24">
        <f t="shared" si="20"/>
        <v>0</v>
      </c>
      <c r="K30" s="24"/>
      <c r="L30" s="24">
        <f t="shared" si="7"/>
        <v>0</v>
      </c>
      <c r="M30" s="24"/>
      <c r="N30" s="24">
        <f t="shared" si="22"/>
        <v>0</v>
      </c>
      <c r="O30" s="31">
        <f t="shared" si="13"/>
        <v>0</v>
      </c>
      <c r="P30" s="24">
        <f t="shared" si="14"/>
        <v>0</v>
      </c>
      <c r="Q30" s="24"/>
      <c r="R30" s="24"/>
      <c r="S30" s="24"/>
      <c r="T30" s="24"/>
      <c r="U30" s="24">
        <f t="shared" si="23"/>
        <v>0</v>
      </c>
      <c r="V30" s="27"/>
      <c r="W30" s="27"/>
      <c r="X30" s="24">
        <f t="shared" si="12"/>
        <v>0</v>
      </c>
      <c r="Y30" s="15"/>
    </row>
    <row r="31" hidden="1">
      <c r="A31" s="2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31">
        <f t="shared" si="13"/>
        <v>0</v>
      </c>
      <c r="P31" s="24"/>
      <c r="Q31" s="24"/>
      <c r="R31" s="24"/>
      <c r="S31" s="24"/>
      <c r="T31" s="24"/>
      <c r="U31" s="24"/>
      <c r="V31" s="27"/>
      <c r="W31" s="27"/>
      <c r="X31" s="24"/>
      <c r="Y31" s="15"/>
    </row>
    <row r="32">
      <c r="A32" s="22">
        <v>21.0</v>
      </c>
      <c r="B32" s="23">
        <v>1867.35</v>
      </c>
      <c r="C32" s="24"/>
      <c r="D32" s="24">
        <f t="shared" ref="D32:D37" si="24">SUM(B32:C32)</f>
        <v>1867.35</v>
      </c>
      <c r="E32" s="24">
        <f t="shared" ref="E32:E37" si="25">ROUND(D32*9.76%,2)</f>
        <v>182.25</v>
      </c>
      <c r="F32" s="24">
        <f t="shared" ref="F32:F37" si="26">ROUND(D32*6.5%,2)</f>
        <v>121.38</v>
      </c>
      <c r="G32" s="24">
        <f t="shared" ref="G32:G37" si="27">ROUND(D32*2.45%,2)</f>
        <v>45.75</v>
      </c>
      <c r="H32" s="24">
        <f t="shared" ref="H32:H37" si="28">SUM(E32:G32)</f>
        <v>349.38</v>
      </c>
      <c r="I32" s="23">
        <v>108.5</v>
      </c>
      <c r="J32" s="24">
        <f t="shared" ref="J32:J37" si="29">ROUND(D32-H32-I32,0)</f>
        <v>1409</v>
      </c>
      <c r="K32" s="23">
        <v>47.71</v>
      </c>
      <c r="L32" s="24">
        <f t="shared" ref="L32:L37" si="30">ROUND(IF(J32*19%-K32&lt;0,0,J32*19%-K32),2)</f>
        <v>220</v>
      </c>
      <c r="M32" s="24">
        <f t="shared" ref="M32:M37" si="31">D32-H32</f>
        <v>1517.97</v>
      </c>
      <c r="N32" s="24">
        <f t="shared" ref="N32:N37" si="32">IF(ROUND(M32*7.75%,2)&gt;L32,L32,ROUND(M32*7.75%,2))</f>
        <v>117.64</v>
      </c>
      <c r="O32" s="24">
        <f t="shared" si="13"/>
        <v>18.97</v>
      </c>
      <c r="P32" s="24">
        <f t="shared" ref="P32:P37" si="33">IF(ROUND(L32-N32,0)&lt;0,0,ROUND(L32-N32,0))</f>
        <v>102</v>
      </c>
      <c r="Q32" s="23">
        <v>35.0</v>
      </c>
      <c r="R32" s="24"/>
      <c r="S32" s="24"/>
      <c r="T32" s="24"/>
      <c r="U32" s="24">
        <f t="shared" ref="U32:U37" si="34">SUM(D32-H32-N32-O32-P32-Q32-R32+S32+T32)</f>
        <v>1244.36</v>
      </c>
      <c r="V32" s="25" t="s">
        <v>72</v>
      </c>
      <c r="W32" s="28"/>
      <c r="X32" s="24">
        <f t="shared" ref="X32:X37" si="35">ROUND(D32*0.96%,2)</f>
        <v>17.93</v>
      </c>
      <c r="Y32" s="21"/>
    </row>
    <row r="33">
      <c r="A33" s="29">
        <v>22.0</v>
      </c>
      <c r="B33" s="30">
        <v>1209.6</v>
      </c>
      <c r="C33" s="31"/>
      <c r="D33" s="31">
        <f t="shared" si="24"/>
        <v>1209.6</v>
      </c>
      <c r="E33" s="31">
        <f t="shared" si="25"/>
        <v>118.06</v>
      </c>
      <c r="F33" s="31">
        <f t="shared" si="26"/>
        <v>78.62</v>
      </c>
      <c r="G33" s="31">
        <f t="shared" si="27"/>
        <v>29.64</v>
      </c>
      <c r="H33" s="31">
        <f t="shared" si="28"/>
        <v>226.32</v>
      </c>
      <c r="I33" s="30">
        <v>108.5</v>
      </c>
      <c r="J33" s="31">
        <f t="shared" si="29"/>
        <v>875</v>
      </c>
      <c r="K33" s="31"/>
      <c r="L33" s="31">
        <f t="shared" si="30"/>
        <v>166.25</v>
      </c>
      <c r="M33" s="31">
        <f t="shared" si="31"/>
        <v>983.28</v>
      </c>
      <c r="N33" s="31">
        <f t="shared" si="32"/>
        <v>76.2</v>
      </c>
      <c r="O33" s="31">
        <f t="shared" si="13"/>
        <v>12.29</v>
      </c>
      <c r="P33" s="31">
        <f t="shared" si="33"/>
        <v>90</v>
      </c>
      <c r="Q33" s="30">
        <v>35.0</v>
      </c>
      <c r="R33" s="31"/>
      <c r="S33" s="31"/>
      <c r="T33" s="31"/>
      <c r="U33" s="31">
        <f t="shared" si="34"/>
        <v>769.79</v>
      </c>
      <c r="V33" s="32" t="s">
        <v>73</v>
      </c>
      <c r="W33" s="33"/>
      <c r="X33" s="31">
        <f t="shared" si="35"/>
        <v>11.61</v>
      </c>
      <c r="Y33" s="21"/>
    </row>
    <row r="34">
      <c r="A34" s="22">
        <v>23.0</v>
      </c>
      <c r="B34" s="23">
        <v>2156.0</v>
      </c>
      <c r="C34" s="24"/>
      <c r="D34" s="24">
        <f t="shared" si="24"/>
        <v>2156</v>
      </c>
      <c r="E34" s="24">
        <f t="shared" si="25"/>
        <v>210.43</v>
      </c>
      <c r="F34" s="24">
        <f t="shared" si="26"/>
        <v>140.14</v>
      </c>
      <c r="G34" s="24">
        <f t="shared" si="27"/>
        <v>52.82</v>
      </c>
      <c r="H34" s="24">
        <f t="shared" si="28"/>
        <v>403.39</v>
      </c>
      <c r="I34" s="23">
        <v>108.5</v>
      </c>
      <c r="J34" s="24">
        <f t="shared" si="29"/>
        <v>1644</v>
      </c>
      <c r="K34" s="23">
        <v>47.71</v>
      </c>
      <c r="L34" s="24">
        <f t="shared" si="30"/>
        <v>264.65</v>
      </c>
      <c r="M34" s="24">
        <f t="shared" si="31"/>
        <v>1752.61</v>
      </c>
      <c r="N34" s="24">
        <f t="shared" si="32"/>
        <v>135.83</v>
      </c>
      <c r="O34" s="24">
        <f t="shared" si="13"/>
        <v>21.91</v>
      </c>
      <c r="P34" s="24">
        <f t="shared" si="33"/>
        <v>129</v>
      </c>
      <c r="Q34" s="23">
        <v>35.0</v>
      </c>
      <c r="R34" s="24"/>
      <c r="S34" s="24"/>
      <c r="T34" s="24"/>
      <c r="U34" s="24">
        <f t="shared" si="34"/>
        <v>1430.87</v>
      </c>
      <c r="V34" s="25" t="s">
        <v>74</v>
      </c>
      <c r="W34" s="25" t="s">
        <v>51</v>
      </c>
      <c r="X34" s="24">
        <f t="shared" si="35"/>
        <v>20.7</v>
      </c>
      <c r="Y34" s="21"/>
    </row>
    <row r="35">
      <c r="A35" s="29">
        <v>24.0</v>
      </c>
      <c r="B35" s="30">
        <v>1530.0</v>
      </c>
      <c r="C35" s="31"/>
      <c r="D35" s="31">
        <f t="shared" si="24"/>
        <v>1530</v>
      </c>
      <c r="E35" s="31">
        <f t="shared" si="25"/>
        <v>149.33</v>
      </c>
      <c r="F35" s="31">
        <f t="shared" si="26"/>
        <v>99.45</v>
      </c>
      <c r="G35" s="31">
        <f t="shared" si="27"/>
        <v>37.49</v>
      </c>
      <c r="H35" s="31">
        <f t="shared" si="28"/>
        <v>286.27</v>
      </c>
      <c r="I35" s="30">
        <v>108.5</v>
      </c>
      <c r="J35" s="31">
        <f t="shared" si="29"/>
        <v>1135</v>
      </c>
      <c r="K35" s="30">
        <v>47.71</v>
      </c>
      <c r="L35" s="31">
        <f t="shared" si="30"/>
        <v>167.94</v>
      </c>
      <c r="M35" s="31">
        <f t="shared" si="31"/>
        <v>1243.73</v>
      </c>
      <c r="N35" s="31">
        <f t="shared" si="32"/>
        <v>96.39</v>
      </c>
      <c r="O35" s="31">
        <f t="shared" si="13"/>
        <v>15.55</v>
      </c>
      <c r="P35" s="31">
        <f t="shared" si="33"/>
        <v>72</v>
      </c>
      <c r="Q35" s="31"/>
      <c r="R35" s="31"/>
      <c r="S35" s="31"/>
      <c r="T35" s="31"/>
      <c r="U35" s="31">
        <f t="shared" si="34"/>
        <v>1059.79</v>
      </c>
      <c r="V35" s="32" t="s">
        <v>75</v>
      </c>
      <c r="W35" s="33"/>
      <c r="X35" s="31">
        <f t="shared" si="35"/>
        <v>14.69</v>
      </c>
      <c r="Y35" s="21"/>
    </row>
    <row r="36" hidden="1">
      <c r="A36" s="22">
        <v>28.0</v>
      </c>
      <c r="B36" s="23">
        <v>0.0</v>
      </c>
      <c r="C36" s="24"/>
      <c r="D36" s="24">
        <f t="shared" si="24"/>
        <v>0</v>
      </c>
      <c r="E36" s="24">
        <f t="shared" si="25"/>
        <v>0</v>
      </c>
      <c r="F36" s="24">
        <f t="shared" si="26"/>
        <v>0</v>
      </c>
      <c r="G36" s="24">
        <f t="shared" si="27"/>
        <v>0</v>
      </c>
      <c r="H36" s="24">
        <f t="shared" si="28"/>
        <v>0</v>
      </c>
      <c r="I36" s="24"/>
      <c r="J36" s="24">
        <f t="shared" si="29"/>
        <v>0</v>
      </c>
      <c r="K36" s="24"/>
      <c r="L36" s="24">
        <f t="shared" si="30"/>
        <v>0</v>
      </c>
      <c r="M36" s="24">
        <f t="shared" si="31"/>
        <v>0</v>
      </c>
      <c r="N36" s="24">
        <f t="shared" si="32"/>
        <v>0</v>
      </c>
      <c r="O36" s="31">
        <f t="shared" si="13"/>
        <v>0</v>
      </c>
      <c r="P36" s="24">
        <f t="shared" si="33"/>
        <v>0</v>
      </c>
      <c r="Q36" s="24"/>
      <c r="R36" s="24"/>
      <c r="S36" s="24"/>
      <c r="T36" s="24"/>
      <c r="U36" s="24">
        <f t="shared" si="34"/>
        <v>0</v>
      </c>
      <c r="V36" s="27"/>
      <c r="W36" s="28"/>
      <c r="X36" s="24">
        <f t="shared" si="35"/>
        <v>0</v>
      </c>
      <c r="Y36" s="15"/>
    </row>
    <row r="37">
      <c r="A37" s="22">
        <v>25.0</v>
      </c>
      <c r="B37" s="23">
        <v>0.0</v>
      </c>
      <c r="C37" s="24"/>
      <c r="D37" s="24">
        <f t="shared" si="24"/>
        <v>0</v>
      </c>
      <c r="E37" s="24">
        <f t="shared" si="25"/>
        <v>0</v>
      </c>
      <c r="F37" s="24">
        <f t="shared" si="26"/>
        <v>0</v>
      </c>
      <c r="G37" s="24">
        <f t="shared" si="27"/>
        <v>0</v>
      </c>
      <c r="H37" s="24">
        <f t="shared" si="28"/>
        <v>0</v>
      </c>
      <c r="I37" s="24"/>
      <c r="J37" s="24">
        <f t="shared" si="29"/>
        <v>0</v>
      </c>
      <c r="K37" s="24"/>
      <c r="L37" s="24">
        <f t="shared" si="30"/>
        <v>0</v>
      </c>
      <c r="M37" s="24">
        <f t="shared" si="31"/>
        <v>0</v>
      </c>
      <c r="N37" s="24">
        <f t="shared" si="32"/>
        <v>0</v>
      </c>
      <c r="O37" s="24">
        <f t="shared" si="13"/>
        <v>0</v>
      </c>
      <c r="P37" s="24">
        <f t="shared" si="33"/>
        <v>0</v>
      </c>
      <c r="Q37" s="24"/>
      <c r="R37" s="24"/>
      <c r="S37" s="24"/>
      <c r="T37" s="24"/>
      <c r="U37" s="24">
        <f t="shared" si="34"/>
        <v>0</v>
      </c>
      <c r="V37" s="25" t="s">
        <v>76</v>
      </c>
      <c r="W37" s="25" t="s">
        <v>51</v>
      </c>
      <c r="X37" s="24">
        <f t="shared" si="35"/>
        <v>0</v>
      </c>
      <c r="Y37" s="15"/>
    </row>
    <row r="38" ht="24.0" customHeight="1">
      <c r="A38" s="35"/>
      <c r="B38" s="36" t="s">
        <v>89</v>
      </c>
      <c r="C38" s="12"/>
      <c r="D38" s="12"/>
      <c r="E38" s="12"/>
      <c r="F38" s="12"/>
      <c r="G38" s="12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9"/>
      <c r="W38" s="40"/>
      <c r="X38" s="37"/>
      <c r="Y38" s="7"/>
    </row>
    <row r="39">
      <c r="A39" s="8"/>
      <c r="B39" s="9"/>
      <c r="C39" s="10"/>
      <c r="D39" s="10"/>
      <c r="E39" s="11" t="s">
        <v>1</v>
      </c>
      <c r="F39" s="12"/>
      <c r="G39" s="13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10"/>
      <c r="W39" s="41"/>
      <c r="X39" s="10"/>
      <c r="Y39" s="15"/>
    </row>
    <row r="40" ht="87.0" customHeight="1">
      <c r="A40" s="42" t="s">
        <v>2</v>
      </c>
      <c r="B40" s="17" t="s">
        <v>3</v>
      </c>
      <c r="C40" s="17" t="s">
        <v>4</v>
      </c>
      <c r="D40" s="17" t="s">
        <v>5</v>
      </c>
      <c r="E40" s="18" t="s">
        <v>6</v>
      </c>
      <c r="F40" s="18" t="s">
        <v>7</v>
      </c>
      <c r="G40" s="18" t="s">
        <v>8</v>
      </c>
      <c r="H40" s="17" t="s">
        <v>9</v>
      </c>
      <c r="I40" s="17" t="s">
        <v>10</v>
      </c>
      <c r="J40" s="17" t="s">
        <v>11</v>
      </c>
      <c r="K40" s="17" t="s">
        <v>12</v>
      </c>
      <c r="L40" s="17" t="s">
        <v>13</v>
      </c>
      <c r="M40" s="17" t="s">
        <v>14</v>
      </c>
      <c r="N40" s="17" t="s">
        <v>15</v>
      </c>
      <c r="O40" s="17" t="s">
        <v>16</v>
      </c>
      <c r="P40" s="17" t="s">
        <v>17</v>
      </c>
      <c r="Q40" s="17" t="s">
        <v>18</v>
      </c>
      <c r="R40" s="17" t="s">
        <v>19</v>
      </c>
      <c r="S40" s="17" t="s">
        <v>20</v>
      </c>
      <c r="T40" s="17" t="s">
        <v>21</v>
      </c>
      <c r="U40" s="17" t="s">
        <v>22</v>
      </c>
      <c r="V40" s="43" t="s">
        <v>23</v>
      </c>
      <c r="W40" s="44" t="s">
        <v>24</v>
      </c>
      <c r="X40" s="17" t="s">
        <v>25</v>
      </c>
      <c r="Y40" s="15"/>
    </row>
    <row r="41">
      <c r="A41" s="20" t="s">
        <v>26</v>
      </c>
      <c r="B41" s="20" t="s">
        <v>27</v>
      </c>
      <c r="C41" s="20" t="s">
        <v>28</v>
      </c>
      <c r="D41" s="20" t="s">
        <v>29</v>
      </c>
      <c r="E41" s="20" t="s">
        <v>30</v>
      </c>
      <c r="F41" s="20" t="s">
        <v>31</v>
      </c>
      <c r="G41" s="20" t="s">
        <v>32</v>
      </c>
      <c r="H41" s="20" t="s">
        <v>33</v>
      </c>
      <c r="I41" s="20" t="s">
        <v>34</v>
      </c>
      <c r="J41" s="20" t="s">
        <v>35</v>
      </c>
      <c r="K41" s="20" t="s">
        <v>36</v>
      </c>
      <c r="L41" s="20" t="s">
        <v>37</v>
      </c>
      <c r="M41" s="20" t="s">
        <v>38</v>
      </c>
      <c r="N41" s="20" t="s">
        <v>39</v>
      </c>
      <c r="O41" s="20" t="s">
        <v>40</v>
      </c>
      <c r="P41" s="20" t="s">
        <v>41</v>
      </c>
      <c r="Q41" s="20" t="s">
        <v>42</v>
      </c>
      <c r="R41" s="20" t="s">
        <v>43</v>
      </c>
      <c r="S41" s="20" t="s">
        <v>44</v>
      </c>
      <c r="T41" s="20" t="s">
        <v>45</v>
      </c>
      <c r="U41" s="20" t="s">
        <v>46</v>
      </c>
      <c r="V41" s="20" t="s">
        <v>47</v>
      </c>
      <c r="W41" s="20" t="s">
        <v>48</v>
      </c>
      <c r="X41" s="20" t="s">
        <v>49</v>
      </c>
      <c r="Y41" s="21"/>
    </row>
    <row r="42">
      <c r="A42" s="29">
        <v>26.0</v>
      </c>
      <c r="B42" s="30">
        <v>2109.82</v>
      </c>
      <c r="C42" s="30">
        <v>210.98</v>
      </c>
      <c r="D42" s="31">
        <f t="shared" ref="D42:D43" si="36">SUM(B42:C42)</f>
        <v>2320.8</v>
      </c>
      <c r="E42" s="31">
        <f t="shared" ref="E42:E43" si="37">ROUND(D42*9.76%,2)</f>
        <v>226.51</v>
      </c>
      <c r="F42" s="31">
        <f t="shared" ref="F42:F43" si="38">ROUND(D42*6.5%,2)</f>
        <v>150.85</v>
      </c>
      <c r="G42" s="31">
        <f t="shared" ref="G42:G43" si="39">ROUND(D42*2.45%,2)</f>
        <v>56.86</v>
      </c>
      <c r="H42" s="31">
        <f t="shared" ref="H42:H43" si="40">SUM(E42:G42)</f>
        <v>434.22</v>
      </c>
      <c r="I42" s="30">
        <v>108.5</v>
      </c>
      <c r="J42" s="31">
        <f t="shared" ref="J42:J43" si="41">ROUND(D42-H42-I42,0)</f>
        <v>1778</v>
      </c>
      <c r="K42" s="30">
        <v>47.71</v>
      </c>
      <c r="L42" s="31">
        <f t="shared" ref="L42:L43" si="42">ROUND(IF(J42*19%-K42&lt;0,0,J42*19%-K42),2)</f>
        <v>290.11</v>
      </c>
      <c r="M42" s="31">
        <f t="shared" ref="M42:M43" si="43">D42-H42</f>
        <v>1886.58</v>
      </c>
      <c r="N42" s="31">
        <f t="shared" ref="N42:N43" si="44">IF(ROUND(M42*7.75%,2)&gt;L42,L42,ROUND(M42*7.75%,2))</f>
        <v>146.21</v>
      </c>
      <c r="O42" s="31">
        <f t="shared" ref="O42:O43" si="45">ROUND(M42*1.25%,2)</f>
        <v>23.58</v>
      </c>
      <c r="P42" s="31">
        <f t="shared" ref="P42:P43" si="46">IF(ROUND(L42-N42,0)&lt;0,0,ROUND(L42-N42,0))</f>
        <v>144</v>
      </c>
      <c r="Q42" s="30">
        <v>35.0</v>
      </c>
      <c r="R42" s="31"/>
      <c r="S42" s="31"/>
      <c r="T42" s="31"/>
      <c r="U42" s="31">
        <f t="shared" ref="U42:U43" si="47">SUM(D42-H42-N42-O42-P42-Q42-R42+S42+T42)</f>
        <v>1537.79</v>
      </c>
      <c r="V42" s="32" t="s">
        <v>77</v>
      </c>
      <c r="W42" s="33"/>
      <c r="X42" s="31">
        <f t="shared" ref="X42:X43" si="48">ROUND(D42*0.96%,2)</f>
        <v>22.28</v>
      </c>
      <c r="Y42" s="21"/>
    </row>
    <row r="43">
      <c r="A43" s="22">
        <v>27.0</v>
      </c>
      <c r="B43" s="23">
        <v>2299.47</v>
      </c>
      <c r="C43" s="24"/>
      <c r="D43" s="24">
        <f t="shared" si="36"/>
        <v>2299.47</v>
      </c>
      <c r="E43" s="24">
        <f t="shared" si="37"/>
        <v>224.43</v>
      </c>
      <c r="F43" s="24">
        <f t="shared" si="38"/>
        <v>149.47</v>
      </c>
      <c r="G43" s="24">
        <f t="shared" si="39"/>
        <v>56.34</v>
      </c>
      <c r="H43" s="24">
        <f t="shared" si="40"/>
        <v>430.24</v>
      </c>
      <c r="I43" s="23">
        <v>108.5</v>
      </c>
      <c r="J43" s="24">
        <f t="shared" si="41"/>
        <v>1761</v>
      </c>
      <c r="K43" s="23">
        <v>47.71</v>
      </c>
      <c r="L43" s="24">
        <f t="shared" si="42"/>
        <v>286.88</v>
      </c>
      <c r="M43" s="24">
        <f t="shared" si="43"/>
        <v>1869.23</v>
      </c>
      <c r="N43" s="24">
        <f t="shared" si="44"/>
        <v>144.87</v>
      </c>
      <c r="O43" s="24">
        <f t="shared" si="45"/>
        <v>23.37</v>
      </c>
      <c r="P43" s="24">
        <f t="shared" si="46"/>
        <v>142</v>
      </c>
      <c r="Q43" s="23">
        <v>35.0</v>
      </c>
      <c r="R43" s="24"/>
      <c r="S43" s="24"/>
      <c r="T43" s="24"/>
      <c r="U43" s="24">
        <f t="shared" si="47"/>
        <v>1523.99</v>
      </c>
      <c r="V43" s="25" t="s">
        <v>78</v>
      </c>
      <c r="W43" s="28"/>
      <c r="X43" s="24">
        <f t="shared" si="48"/>
        <v>22.07</v>
      </c>
      <c r="Y43" s="15"/>
    </row>
    <row r="44" ht="24.0" customHeight="1">
      <c r="A44" s="35"/>
      <c r="B44" s="36" t="s">
        <v>89</v>
      </c>
      <c r="C44" s="12"/>
      <c r="D44" s="12"/>
      <c r="E44" s="12"/>
      <c r="F44" s="12"/>
      <c r="G44" s="12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8"/>
      <c r="V44" s="39"/>
      <c r="W44" s="40"/>
      <c r="X44" s="37"/>
      <c r="Y44" s="7"/>
    </row>
    <row r="45">
      <c r="A45" s="8"/>
      <c r="B45" s="9"/>
      <c r="C45" s="10"/>
      <c r="D45" s="10"/>
      <c r="E45" s="11" t="s">
        <v>1</v>
      </c>
      <c r="F45" s="12"/>
      <c r="G45" s="1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9"/>
      <c r="V45" s="10"/>
      <c r="W45" s="41"/>
      <c r="X45" s="10"/>
      <c r="Y45" s="15"/>
    </row>
    <row r="46" ht="87.0" customHeight="1">
      <c r="A46" s="42" t="s">
        <v>2</v>
      </c>
      <c r="B46" s="17" t="s">
        <v>3</v>
      </c>
      <c r="C46" s="17" t="s">
        <v>4</v>
      </c>
      <c r="D46" s="17" t="s">
        <v>5</v>
      </c>
      <c r="E46" s="18" t="s">
        <v>6</v>
      </c>
      <c r="F46" s="18" t="s">
        <v>7</v>
      </c>
      <c r="G46" s="18" t="s">
        <v>8</v>
      </c>
      <c r="H46" s="17" t="s">
        <v>9</v>
      </c>
      <c r="I46" s="17" t="s">
        <v>10</v>
      </c>
      <c r="J46" s="17" t="s">
        <v>11</v>
      </c>
      <c r="K46" s="17" t="s">
        <v>12</v>
      </c>
      <c r="L46" s="17" t="s">
        <v>13</v>
      </c>
      <c r="M46" s="17" t="s">
        <v>14</v>
      </c>
      <c r="N46" s="17" t="s">
        <v>15</v>
      </c>
      <c r="O46" s="17" t="s">
        <v>16</v>
      </c>
      <c r="P46" s="17" t="s">
        <v>17</v>
      </c>
      <c r="Q46" s="17" t="s">
        <v>18</v>
      </c>
      <c r="R46" s="17" t="s">
        <v>19</v>
      </c>
      <c r="S46" s="17" t="s">
        <v>20</v>
      </c>
      <c r="T46" s="17" t="s">
        <v>21</v>
      </c>
      <c r="U46" s="17" t="s">
        <v>22</v>
      </c>
      <c r="V46" s="43" t="s">
        <v>23</v>
      </c>
      <c r="W46" s="44" t="s">
        <v>24</v>
      </c>
      <c r="X46" s="17" t="s">
        <v>25</v>
      </c>
      <c r="Y46" s="15"/>
    </row>
    <row r="47">
      <c r="A47" s="20" t="s">
        <v>26</v>
      </c>
      <c r="B47" s="20" t="s">
        <v>27</v>
      </c>
      <c r="C47" s="20" t="s">
        <v>28</v>
      </c>
      <c r="D47" s="20" t="s">
        <v>29</v>
      </c>
      <c r="E47" s="20" t="s">
        <v>30</v>
      </c>
      <c r="F47" s="20" t="s">
        <v>31</v>
      </c>
      <c r="G47" s="20" t="s">
        <v>32</v>
      </c>
      <c r="H47" s="20" t="s">
        <v>33</v>
      </c>
      <c r="I47" s="20" t="s">
        <v>34</v>
      </c>
      <c r="J47" s="20" t="s">
        <v>35</v>
      </c>
      <c r="K47" s="20" t="s">
        <v>36</v>
      </c>
      <c r="L47" s="20" t="s">
        <v>37</v>
      </c>
      <c r="M47" s="20" t="s">
        <v>38</v>
      </c>
      <c r="N47" s="20" t="s">
        <v>39</v>
      </c>
      <c r="O47" s="20" t="s">
        <v>40</v>
      </c>
      <c r="P47" s="20" t="s">
        <v>41</v>
      </c>
      <c r="Q47" s="20" t="s">
        <v>42</v>
      </c>
      <c r="R47" s="20" t="s">
        <v>43</v>
      </c>
      <c r="S47" s="20" t="s">
        <v>44</v>
      </c>
      <c r="T47" s="20" t="s">
        <v>45</v>
      </c>
      <c r="U47" s="20" t="s">
        <v>46</v>
      </c>
      <c r="V47" s="20" t="s">
        <v>47</v>
      </c>
      <c r="W47" s="20" t="s">
        <v>48</v>
      </c>
      <c r="X47" s="20" t="s">
        <v>49</v>
      </c>
      <c r="Y47" s="21"/>
    </row>
    <row r="48">
      <c r="A48" s="29">
        <v>28.0</v>
      </c>
      <c r="B48" s="30">
        <v>1905.54</v>
      </c>
      <c r="C48" s="31"/>
      <c r="D48" s="31">
        <f t="shared" ref="D48:D51" si="49">SUM(B48:C48)</f>
        <v>1905.54</v>
      </c>
      <c r="E48" s="31">
        <f t="shared" ref="E48:E51" si="50">ROUND(D48*9.76%,2)</f>
        <v>185.98</v>
      </c>
      <c r="F48" s="31">
        <f t="shared" ref="F48:F51" si="51">ROUND(D48*6.5%,2)</f>
        <v>123.86</v>
      </c>
      <c r="G48" s="31">
        <f t="shared" ref="G48:G51" si="52">ROUND(D48*2.45%,2)</f>
        <v>46.69</v>
      </c>
      <c r="H48" s="31">
        <f t="shared" ref="H48:H51" si="53">SUM(E48:G48)</f>
        <v>356.53</v>
      </c>
      <c r="I48" s="30">
        <v>108.5</v>
      </c>
      <c r="J48" s="31">
        <f t="shared" ref="J48:J51" si="54">ROUND(D48-H48-I48,0)</f>
        <v>1441</v>
      </c>
      <c r="K48" s="30">
        <v>47.71</v>
      </c>
      <c r="L48" s="31">
        <f t="shared" ref="L48:L51" si="55">ROUND(IF(J48*19%-K48&lt;0,0,J48*19%-K48),2)</f>
        <v>226.08</v>
      </c>
      <c r="M48" s="31">
        <f t="shared" ref="M48:M51" si="56">D48-H48</f>
        <v>1549.01</v>
      </c>
      <c r="N48" s="31">
        <f t="shared" ref="N48:N51" si="57">IF(ROUND(M48*7.75%,2)&gt;L48,L48,ROUND(M48*7.75%,2))</f>
        <v>120.05</v>
      </c>
      <c r="O48" s="31">
        <f t="shared" ref="O48:O51" si="58">ROUND(M48*1.25%,2)</f>
        <v>19.36</v>
      </c>
      <c r="P48" s="31">
        <f t="shared" ref="P48:P51" si="59">IF(ROUND(L48-N48,0)&lt;0,0,ROUND(L48-N48,0))</f>
        <v>106</v>
      </c>
      <c r="Q48" s="31"/>
      <c r="R48" s="31"/>
      <c r="S48" s="31"/>
      <c r="T48" s="31"/>
      <c r="U48" s="31">
        <f t="shared" ref="U48:U51" si="60">SUM(D48-H48-N48-O48-P48-Q48-R48+S48+T48)</f>
        <v>1303.6</v>
      </c>
      <c r="V48" s="32" t="s">
        <v>79</v>
      </c>
      <c r="W48" s="32" t="s">
        <v>51</v>
      </c>
      <c r="X48" s="31">
        <f t="shared" ref="X48:X51" si="61">ROUND(D48*0.96%,2)</f>
        <v>18.29</v>
      </c>
      <c r="Y48" s="21"/>
    </row>
    <row r="49">
      <c r="A49" s="22">
        <v>29.0</v>
      </c>
      <c r="B49" s="23">
        <v>0.0</v>
      </c>
      <c r="C49" s="24"/>
      <c r="D49" s="24">
        <f t="shared" si="49"/>
        <v>0</v>
      </c>
      <c r="E49" s="24">
        <f t="shared" si="50"/>
        <v>0</v>
      </c>
      <c r="F49" s="24">
        <f t="shared" si="51"/>
        <v>0</v>
      </c>
      <c r="G49" s="24">
        <f t="shared" si="52"/>
        <v>0</v>
      </c>
      <c r="H49" s="24">
        <f t="shared" si="53"/>
        <v>0</v>
      </c>
      <c r="I49" s="23">
        <v>0.0</v>
      </c>
      <c r="J49" s="24">
        <f t="shared" si="54"/>
        <v>0</v>
      </c>
      <c r="K49" s="23">
        <v>0.0</v>
      </c>
      <c r="L49" s="24">
        <f t="shared" si="55"/>
        <v>0</v>
      </c>
      <c r="M49" s="24">
        <f t="shared" si="56"/>
        <v>0</v>
      </c>
      <c r="N49" s="24">
        <f t="shared" si="57"/>
        <v>0</v>
      </c>
      <c r="O49" s="24">
        <f t="shared" si="58"/>
        <v>0</v>
      </c>
      <c r="P49" s="24">
        <f t="shared" si="59"/>
        <v>0</v>
      </c>
      <c r="Q49" s="23">
        <v>0.0</v>
      </c>
      <c r="R49" s="24"/>
      <c r="S49" s="24"/>
      <c r="T49" s="24"/>
      <c r="U49" s="24">
        <f t="shared" si="60"/>
        <v>0</v>
      </c>
      <c r="V49" s="25" t="s">
        <v>80</v>
      </c>
      <c r="W49" s="25" t="s">
        <v>51</v>
      </c>
      <c r="X49" s="24">
        <f t="shared" si="61"/>
        <v>0</v>
      </c>
      <c r="Y49" s="21"/>
    </row>
    <row r="50">
      <c r="A50" s="29">
        <v>30.0</v>
      </c>
      <c r="B50" s="30">
        <v>4100.0</v>
      </c>
      <c r="C50" s="31"/>
      <c r="D50" s="31">
        <f t="shared" si="49"/>
        <v>4100</v>
      </c>
      <c r="E50" s="31">
        <f t="shared" si="50"/>
        <v>400.16</v>
      </c>
      <c r="F50" s="31">
        <f t="shared" si="51"/>
        <v>266.5</v>
      </c>
      <c r="G50" s="31">
        <f t="shared" si="52"/>
        <v>100.45</v>
      </c>
      <c r="H50" s="31">
        <f t="shared" si="53"/>
        <v>767.11</v>
      </c>
      <c r="I50" s="30">
        <v>108.5</v>
      </c>
      <c r="J50" s="31">
        <f t="shared" si="54"/>
        <v>3224</v>
      </c>
      <c r="K50" s="31"/>
      <c r="L50" s="31">
        <f t="shared" si="55"/>
        <v>612.56</v>
      </c>
      <c r="M50" s="31">
        <f t="shared" si="56"/>
        <v>3332.89</v>
      </c>
      <c r="N50" s="31">
        <f t="shared" si="57"/>
        <v>258.3</v>
      </c>
      <c r="O50" s="31">
        <f t="shared" si="58"/>
        <v>41.66</v>
      </c>
      <c r="P50" s="31">
        <f t="shared" si="59"/>
        <v>354</v>
      </c>
      <c r="Q50" s="31"/>
      <c r="R50" s="31"/>
      <c r="S50" s="31"/>
      <c r="T50" s="31"/>
      <c r="U50" s="31">
        <f t="shared" si="60"/>
        <v>2678.93</v>
      </c>
      <c r="V50" s="32" t="s">
        <v>81</v>
      </c>
      <c r="W50" s="34"/>
      <c r="X50" s="31">
        <f t="shared" si="61"/>
        <v>39.36</v>
      </c>
      <c r="Y50" s="21"/>
    </row>
    <row r="51">
      <c r="A51" s="22">
        <v>31.0</v>
      </c>
      <c r="B51" s="23">
        <v>4470.0</v>
      </c>
      <c r="C51" s="24"/>
      <c r="D51" s="24">
        <f t="shared" si="49"/>
        <v>4470</v>
      </c>
      <c r="E51" s="24">
        <f t="shared" si="50"/>
        <v>436.27</v>
      </c>
      <c r="F51" s="24">
        <f t="shared" si="51"/>
        <v>290.55</v>
      </c>
      <c r="G51" s="24">
        <f t="shared" si="52"/>
        <v>109.52</v>
      </c>
      <c r="H51" s="24">
        <f t="shared" si="53"/>
        <v>836.34</v>
      </c>
      <c r="I51" s="23">
        <v>108.5</v>
      </c>
      <c r="J51" s="24">
        <f t="shared" si="54"/>
        <v>3525</v>
      </c>
      <c r="K51" s="23">
        <v>47.71</v>
      </c>
      <c r="L51" s="24">
        <f t="shared" si="55"/>
        <v>622.04</v>
      </c>
      <c r="M51" s="24">
        <f t="shared" si="56"/>
        <v>3633.66</v>
      </c>
      <c r="N51" s="24">
        <f t="shared" si="57"/>
        <v>281.61</v>
      </c>
      <c r="O51" s="24">
        <f t="shared" si="58"/>
        <v>45.42</v>
      </c>
      <c r="P51" s="24">
        <f t="shared" si="59"/>
        <v>340</v>
      </c>
      <c r="Q51" s="23">
        <v>35.0</v>
      </c>
      <c r="R51" s="24"/>
      <c r="S51" s="24"/>
      <c r="T51" s="24"/>
      <c r="U51" s="24">
        <f t="shared" si="60"/>
        <v>2931.63</v>
      </c>
      <c r="V51" s="25" t="s">
        <v>82</v>
      </c>
      <c r="W51" s="25" t="s">
        <v>51</v>
      </c>
      <c r="X51" s="24">
        <f t="shared" si="61"/>
        <v>42.91</v>
      </c>
      <c r="Y51" s="21"/>
    </row>
    <row r="52">
      <c r="A52" s="45"/>
      <c r="B52" s="46">
        <f t="shared" ref="B52:Q52" si="62">SUM(B5:B37,B42:B43,B48:B51)</f>
        <v>48063.15</v>
      </c>
      <c r="C52" s="46">
        <f t="shared" si="62"/>
        <v>621.39</v>
      </c>
      <c r="D52" s="46">
        <f t="shared" si="62"/>
        <v>48684.54</v>
      </c>
      <c r="E52" s="46">
        <f t="shared" si="62"/>
        <v>4751.63</v>
      </c>
      <c r="F52" s="46">
        <f t="shared" si="62"/>
        <v>3164.5</v>
      </c>
      <c r="G52" s="46">
        <f t="shared" si="62"/>
        <v>1192.8</v>
      </c>
      <c r="H52" s="46">
        <f t="shared" si="62"/>
        <v>9108.93</v>
      </c>
      <c r="I52" s="46">
        <f t="shared" si="62"/>
        <v>2821</v>
      </c>
      <c r="J52" s="46">
        <f t="shared" si="62"/>
        <v>36753</v>
      </c>
      <c r="K52" s="46">
        <f t="shared" si="62"/>
        <v>1001.91</v>
      </c>
      <c r="L52" s="46">
        <f t="shared" si="62"/>
        <v>5981.16</v>
      </c>
      <c r="M52" s="46">
        <f t="shared" si="62"/>
        <v>39575.61</v>
      </c>
      <c r="N52" s="46">
        <f t="shared" si="62"/>
        <v>3047.6</v>
      </c>
      <c r="O52" s="46">
        <f t="shared" si="62"/>
        <v>494.7</v>
      </c>
      <c r="P52" s="46">
        <f t="shared" si="62"/>
        <v>2931</v>
      </c>
      <c r="Q52" s="46">
        <f t="shared" si="62"/>
        <v>560</v>
      </c>
      <c r="R52" s="46">
        <f t="shared" ref="R52:S52" si="63">SUM(R5:R36,R48:R51)</f>
        <v>0</v>
      </c>
      <c r="S52" s="46">
        <f t="shared" si="63"/>
        <v>0</v>
      </c>
      <c r="T52" s="46">
        <f>SUM(T5:T35,T42:T43,T48:T51)</f>
        <v>0</v>
      </c>
      <c r="U52" s="46">
        <f>SUM(U5:U37,U42:U43,U48:U51)</f>
        <v>32542.31</v>
      </c>
      <c r="V52" s="46"/>
      <c r="W52" s="47"/>
      <c r="X52" s="46">
        <f>SUM(X5:X37,X42:X43,X48:X51)</f>
        <v>467.36</v>
      </c>
      <c r="Y52" s="15"/>
    </row>
    <row r="53">
      <c r="A53" s="48"/>
      <c r="B53" s="49"/>
      <c r="C53" s="50"/>
      <c r="D53" s="50"/>
      <c r="E53" s="51"/>
      <c r="F53" s="51"/>
      <c r="G53" s="51"/>
      <c r="H53" s="51"/>
      <c r="I53" s="51"/>
      <c r="J53" s="51"/>
      <c r="K53" s="51"/>
      <c r="L53" s="51"/>
      <c r="M53" s="50"/>
      <c r="N53" s="50"/>
      <c r="O53" s="50"/>
      <c r="P53" s="50"/>
      <c r="Q53" s="50"/>
      <c r="R53" s="50"/>
      <c r="S53" s="50"/>
      <c r="T53" s="50"/>
      <c r="U53" s="49"/>
      <c r="V53" s="50"/>
      <c r="W53" s="50"/>
      <c r="X53" s="50"/>
    </row>
    <row r="54">
      <c r="A54" s="52"/>
      <c r="B54" s="53"/>
      <c r="C54" s="7"/>
      <c r="D54" s="54"/>
      <c r="E54" s="55" t="s">
        <v>83</v>
      </c>
      <c r="F54" s="12"/>
      <c r="G54" s="12"/>
      <c r="H54" s="37"/>
      <c r="I54" s="37"/>
      <c r="J54" s="56"/>
      <c r="K54" s="57"/>
      <c r="L54" s="56"/>
      <c r="M54" s="15"/>
      <c r="N54" s="7"/>
      <c r="O54" s="7"/>
      <c r="P54" s="58"/>
      <c r="Q54" s="7"/>
      <c r="R54" s="7"/>
      <c r="S54" s="7"/>
      <c r="T54" s="7"/>
      <c r="U54" s="53"/>
      <c r="V54" s="7"/>
      <c r="W54" s="7"/>
      <c r="X54" s="7"/>
    </row>
    <row r="55">
      <c r="A55" s="52"/>
      <c r="B55" s="53"/>
      <c r="C55" s="7"/>
      <c r="D55" s="54"/>
      <c r="E55" s="55" t="s">
        <v>84</v>
      </c>
      <c r="F55" s="12"/>
      <c r="G55" s="12"/>
      <c r="H55" s="12"/>
      <c r="I55" s="12"/>
      <c r="J55" s="59"/>
      <c r="K55" s="57"/>
      <c r="L55" s="56"/>
      <c r="M55" s="15"/>
      <c r="N55" s="7"/>
      <c r="O55" s="7"/>
      <c r="P55" s="7"/>
      <c r="Q55" s="7"/>
      <c r="R55" s="7"/>
      <c r="S55" s="7"/>
      <c r="T55" s="7"/>
      <c r="U55" s="53"/>
      <c r="V55" s="7"/>
      <c r="W55" s="7"/>
      <c r="X55" s="7"/>
    </row>
    <row r="56">
      <c r="A56" s="7"/>
      <c r="B56" s="7"/>
      <c r="C56" s="7"/>
      <c r="D56" s="7"/>
      <c r="E56" s="50"/>
      <c r="F56" s="50"/>
      <c r="G56" s="50"/>
      <c r="H56" s="50"/>
      <c r="I56" s="50"/>
      <c r="J56" s="50"/>
      <c r="K56" s="50"/>
      <c r="L56" s="5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</sheetData>
  <mergeCells count="8">
    <mergeCell ref="B1:G1"/>
    <mergeCell ref="E2:G2"/>
    <mergeCell ref="B38:G38"/>
    <mergeCell ref="E39:G39"/>
    <mergeCell ref="B44:G44"/>
    <mergeCell ref="E45:G45"/>
    <mergeCell ref="E54:G54"/>
    <mergeCell ref="E55:I55"/>
  </mergeCells>
  <drawing r:id="rId1"/>
</worksheet>
</file>