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ijn\Documents\SCHOOL\4MaB2\OPO Masterproef\USB Defo\Scripting\"/>
    </mc:Choice>
  </mc:AlternateContent>
  <bookViews>
    <workbookView xWindow="0" yWindow="0" windowWidth="2160" windowHeight="0"/>
  </bookViews>
  <sheets>
    <sheet name="Flexural strong-axis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X179" i="1" l="1"/>
  <c r="AW179" i="1"/>
  <c r="AW356" i="1" l="1"/>
  <c r="AY356" i="1" s="1"/>
  <c r="AX356" i="1"/>
  <c r="BA356" i="1"/>
  <c r="BB356" i="1" s="1"/>
  <c r="AW357" i="1"/>
  <c r="AY357" i="1" s="1"/>
  <c r="AX357" i="1"/>
  <c r="BA357" i="1"/>
  <c r="BB357" i="1" s="1"/>
  <c r="AW358" i="1"/>
  <c r="AX358" i="1"/>
  <c r="AY358" i="1" s="1"/>
  <c r="BA358" i="1"/>
  <c r="BB358" i="1" s="1"/>
  <c r="BC358" i="1" s="1"/>
  <c r="BD358" i="1" s="1"/>
  <c r="AW359" i="1"/>
  <c r="AX359" i="1"/>
  <c r="AY359" i="1" s="1"/>
  <c r="BA359" i="1"/>
  <c r="BB359" i="1" s="1"/>
  <c r="AW360" i="1"/>
  <c r="AX360" i="1"/>
  <c r="AY360" i="1"/>
  <c r="BA360" i="1"/>
  <c r="BB360" i="1" s="1"/>
  <c r="AW361" i="1"/>
  <c r="AX361" i="1"/>
  <c r="AY361" i="1" s="1"/>
  <c r="BA361" i="1"/>
  <c r="BB361" i="1" s="1"/>
  <c r="BC361" i="1" s="1"/>
  <c r="AW362" i="1"/>
  <c r="AX362" i="1"/>
  <c r="AY362" i="1" s="1"/>
  <c r="BA362" i="1"/>
  <c r="BB362" i="1" s="1"/>
  <c r="AW363" i="1"/>
  <c r="AX363" i="1"/>
  <c r="AY363" i="1" s="1"/>
  <c r="BA363" i="1"/>
  <c r="BB363" i="1" s="1"/>
  <c r="BC363" i="1" s="1"/>
  <c r="BD363" i="1" s="1"/>
  <c r="AW364" i="1"/>
  <c r="AX364" i="1"/>
  <c r="AY364" i="1" s="1"/>
  <c r="BA364" i="1"/>
  <c r="BB364" i="1" s="1"/>
  <c r="BC364" i="1" s="1"/>
  <c r="BD364" i="1" s="1"/>
  <c r="AW365" i="1"/>
  <c r="AX365" i="1"/>
  <c r="BA365" i="1"/>
  <c r="BB365" i="1" s="1"/>
  <c r="BC365" i="1" s="1"/>
  <c r="AW366" i="1"/>
  <c r="AY366" i="1" s="1"/>
  <c r="AX366" i="1"/>
  <c r="BA366" i="1"/>
  <c r="BB366" i="1" s="1"/>
  <c r="AW367" i="1"/>
  <c r="AX367" i="1"/>
  <c r="AY367" i="1" s="1"/>
  <c r="BA367" i="1"/>
  <c r="BB367" i="1" s="1"/>
  <c r="AW368" i="1"/>
  <c r="AX368" i="1"/>
  <c r="AY368" i="1" s="1"/>
  <c r="BA368" i="1"/>
  <c r="BB368" i="1" s="1"/>
  <c r="BC368" i="1" s="1"/>
  <c r="AW369" i="1"/>
  <c r="AX369" i="1"/>
  <c r="BA369" i="1"/>
  <c r="BB369" i="1" s="1"/>
  <c r="AW370" i="1"/>
  <c r="AX370" i="1"/>
  <c r="AY370" i="1" s="1"/>
  <c r="BA370" i="1"/>
  <c r="BB370" i="1" s="1"/>
  <c r="BC370" i="1" s="1"/>
  <c r="BD370" i="1" s="1"/>
  <c r="AW371" i="1"/>
  <c r="AY371" i="1" s="1"/>
  <c r="AX371" i="1"/>
  <c r="BA371" i="1"/>
  <c r="BB371" i="1" s="1"/>
  <c r="AW372" i="1"/>
  <c r="AX372" i="1"/>
  <c r="AY372" i="1" s="1"/>
  <c r="BA372" i="1"/>
  <c r="BB372" i="1" s="1"/>
  <c r="AW373" i="1"/>
  <c r="AX373" i="1"/>
  <c r="AY373" i="1" s="1"/>
  <c r="BA373" i="1"/>
  <c r="BB373" i="1"/>
  <c r="AW374" i="1"/>
  <c r="AY374" i="1" s="1"/>
  <c r="AX374" i="1"/>
  <c r="BA374" i="1"/>
  <c r="BB374" i="1" s="1"/>
  <c r="AW375" i="1"/>
  <c r="AX375" i="1"/>
  <c r="AY375" i="1" s="1"/>
  <c r="BA375" i="1"/>
  <c r="BB375" i="1" s="1"/>
  <c r="AW376" i="1"/>
  <c r="AX376" i="1"/>
  <c r="BA376" i="1"/>
  <c r="BB376" i="1" s="1"/>
  <c r="AW377" i="1"/>
  <c r="AX377" i="1"/>
  <c r="AY377" i="1" s="1"/>
  <c r="BA377" i="1"/>
  <c r="BB377" i="1" s="1"/>
  <c r="BC377" i="1" s="1"/>
  <c r="BD377" i="1" s="1"/>
  <c r="AW378" i="1"/>
  <c r="AY378" i="1" s="1"/>
  <c r="AX378" i="1"/>
  <c r="BA378" i="1"/>
  <c r="BB378" i="1" s="1"/>
  <c r="BC378" i="1" s="1"/>
  <c r="BD378" i="1" s="1"/>
  <c r="AW379" i="1"/>
  <c r="AX379" i="1"/>
  <c r="AY379" i="1" s="1"/>
  <c r="BA379" i="1"/>
  <c r="BB379" i="1" s="1"/>
  <c r="AW380" i="1"/>
  <c r="AX380" i="1"/>
  <c r="AY380" i="1" s="1"/>
  <c r="BA380" i="1"/>
  <c r="BB380" i="1" s="1"/>
  <c r="AW381" i="1"/>
  <c r="AX381" i="1"/>
  <c r="BA381" i="1"/>
  <c r="BB381" i="1" s="1"/>
  <c r="AW382" i="1"/>
  <c r="AX382" i="1"/>
  <c r="AY382" i="1" s="1"/>
  <c r="BA382" i="1"/>
  <c r="BB382" i="1" s="1"/>
  <c r="AW383" i="1"/>
  <c r="AX383" i="1"/>
  <c r="AY383" i="1"/>
  <c r="BA383" i="1"/>
  <c r="BB383" i="1" s="1"/>
  <c r="BC383" i="1" s="1"/>
  <c r="AW384" i="1"/>
  <c r="AX384" i="1"/>
  <c r="AY384" i="1" s="1"/>
  <c r="BA384" i="1"/>
  <c r="BB384" i="1" s="1"/>
  <c r="BC384" i="1" s="1"/>
  <c r="BD384" i="1" s="1"/>
  <c r="AW385" i="1"/>
  <c r="AX385" i="1"/>
  <c r="AY385" i="1" s="1"/>
  <c r="BA385" i="1"/>
  <c r="BB385" i="1" s="1"/>
  <c r="BC385" i="1" s="1"/>
  <c r="BD385" i="1" s="1"/>
  <c r="AW386" i="1"/>
  <c r="AX386" i="1"/>
  <c r="AY386" i="1" s="1"/>
  <c r="BA386" i="1"/>
  <c r="BB386" i="1" s="1"/>
  <c r="BC386" i="1" s="1"/>
  <c r="BD386" i="1" s="1"/>
  <c r="AW387" i="1"/>
  <c r="AX387" i="1"/>
  <c r="BA387" i="1"/>
  <c r="BB387" i="1"/>
  <c r="AW388" i="1"/>
  <c r="AX388" i="1"/>
  <c r="BA388" i="1"/>
  <c r="BB388" i="1" s="1"/>
  <c r="AW389" i="1"/>
  <c r="AX389" i="1"/>
  <c r="BA389" i="1"/>
  <c r="BB389" i="1" s="1"/>
  <c r="BC389" i="1" s="1"/>
  <c r="AW390" i="1"/>
  <c r="AX390" i="1"/>
  <c r="AY390" i="1" s="1"/>
  <c r="BA390" i="1"/>
  <c r="BB390" i="1" s="1"/>
  <c r="AW391" i="1"/>
  <c r="AX391" i="1"/>
  <c r="AY391" i="1" s="1"/>
  <c r="BA391" i="1"/>
  <c r="BB391" i="1" s="1"/>
  <c r="BC391" i="1" s="1"/>
  <c r="BD391" i="1" s="1"/>
  <c r="AW392" i="1"/>
  <c r="AX392" i="1"/>
  <c r="AY392" i="1"/>
  <c r="BA392" i="1"/>
  <c r="BB392" i="1" s="1"/>
  <c r="BC392" i="1" s="1"/>
  <c r="AW393" i="1"/>
  <c r="AX393" i="1"/>
  <c r="BA393" i="1"/>
  <c r="BB393" i="1" s="1"/>
  <c r="BC393" i="1" s="1"/>
  <c r="AW394" i="1"/>
  <c r="AX394" i="1"/>
  <c r="BA394" i="1"/>
  <c r="BB394" i="1" s="1"/>
  <c r="AW395" i="1"/>
  <c r="AX395" i="1"/>
  <c r="AY395" i="1" s="1"/>
  <c r="BA395" i="1"/>
  <c r="BB395" i="1" s="1"/>
  <c r="AW396" i="1"/>
  <c r="AX396" i="1"/>
  <c r="BA396" i="1"/>
  <c r="BB396" i="1" s="1"/>
  <c r="BC396" i="1" s="1"/>
  <c r="AW397" i="1"/>
  <c r="AX397" i="1"/>
  <c r="AY397" i="1" s="1"/>
  <c r="BA397" i="1"/>
  <c r="BB397" i="1" s="1"/>
  <c r="AW398" i="1"/>
  <c r="AX398" i="1"/>
  <c r="AY398" i="1" s="1"/>
  <c r="BA398" i="1"/>
  <c r="BB398" i="1" s="1"/>
  <c r="BC398" i="1" s="1"/>
  <c r="BD398" i="1" s="1"/>
  <c r="AW399" i="1"/>
  <c r="AX399" i="1"/>
  <c r="BA399" i="1"/>
  <c r="BB399" i="1" s="1"/>
  <c r="BC399" i="1" s="1"/>
  <c r="AW400" i="1"/>
  <c r="AX400" i="1"/>
  <c r="BA400" i="1"/>
  <c r="BB400" i="1" s="1"/>
  <c r="BC400" i="1" s="1"/>
  <c r="AW401" i="1"/>
  <c r="AX401" i="1"/>
  <c r="BA401" i="1"/>
  <c r="BB401" i="1" s="1"/>
  <c r="AW402" i="1"/>
  <c r="AX402" i="1"/>
  <c r="AY402" i="1" s="1"/>
  <c r="BA402" i="1"/>
  <c r="BB402" i="1" s="1"/>
  <c r="AW403" i="1"/>
  <c r="AX403" i="1"/>
  <c r="BA403" i="1"/>
  <c r="BB403" i="1" s="1"/>
  <c r="BC403" i="1" s="1"/>
  <c r="AW404" i="1"/>
  <c r="AX404" i="1"/>
  <c r="AY404" i="1" s="1"/>
  <c r="BA404" i="1"/>
  <c r="BB404" i="1"/>
  <c r="AW405" i="1"/>
  <c r="AX405" i="1"/>
  <c r="BA405" i="1"/>
  <c r="BB405" i="1" s="1"/>
  <c r="AW406" i="1"/>
  <c r="AX406" i="1"/>
  <c r="AY406" i="1" s="1"/>
  <c r="BA406" i="1"/>
  <c r="BB406" i="1" s="1"/>
  <c r="AW407" i="1"/>
  <c r="AX407" i="1"/>
  <c r="AY407" i="1"/>
  <c r="BA407" i="1"/>
  <c r="BB407" i="1" s="1"/>
  <c r="BC407" i="1" s="1"/>
  <c r="BD407" i="1" s="1"/>
  <c r="AW408" i="1"/>
  <c r="AX408" i="1"/>
  <c r="AY408" i="1" s="1"/>
  <c r="BA408" i="1"/>
  <c r="BB408" i="1" s="1"/>
  <c r="BC408" i="1" s="1"/>
  <c r="BD408" i="1" s="1"/>
  <c r="AW409" i="1"/>
  <c r="AX409" i="1"/>
  <c r="AY409" i="1"/>
  <c r="BA409" i="1"/>
  <c r="BB409" i="1" s="1"/>
  <c r="BC409" i="1" s="1"/>
  <c r="AW410" i="1"/>
  <c r="AX410" i="1"/>
  <c r="AY410" i="1"/>
  <c r="BA410" i="1"/>
  <c r="BB410" i="1" s="1"/>
  <c r="BC410" i="1" s="1"/>
  <c r="AW411" i="1"/>
  <c r="AX411" i="1"/>
  <c r="AY411" i="1"/>
  <c r="BA411" i="1"/>
  <c r="BB411" i="1" s="1"/>
  <c r="BC411" i="1" s="1"/>
  <c r="BD411" i="1" s="1"/>
  <c r="AW412" i="1"/>
  <c r="AX412" i="1"/>
  <c r="BA412" i="1"/>
  <c r="BB412" i="1" s="1"/>
  <c r="BC412" i="1" s="1"/>
  <c r="AW413" i="1"/>
  <c r="AX413" i="1"/>
  <c r="AY413" i="1" s="1"/>
  <c r="BA413" i="1"/>
  <c r="BB413" i="1" s="1"/>
  <c r="AW414" i="1"/>
  <c r="AY414" i="1" s="1"/>
  <c r="AX414" i="1"/>
  <c r="BA414" i="1"/>
  <c r="BB414" i="1" s="1"/>
  <c r="AW415" i="1"/>
  <c r="AX415" i="1"/>
  <c r="AY415" i="1" s="1"/>
  <c r="BA415" i="1"/>
  <c r="BB415" i="1" s="1"/>
  <c r="BC415" i="1" s="1"/>
  <c r="BD415" i="1" s="1"/>
  <c r="AW416" i="1"/>
  <c r="AX416" i="1"/>
  <c r="AY416" i="1"/>
  <c r="BA416" i="1"/>
  <c r="BB416" i="1" s="1"/>
  <c r="BC416" i="1" s="1"/>
  <c r="AW417" i="1"/>
  <c r="AX417" i="1"/>
  <c r="BA417" i="1"/>
  <c r="BB417" i="1" s="1"/>
  <c r="BC417" i="1" s="1"/>
  <c r="AW418" i="1"/>
  <c r="AX418" i="1"/>
  <c r="BA418" i="1"/>
  <c r="BB418" i="1" s="1"/>
  <c r="AW419" i="1"/>
  <c r="AX419" i="1"/>
  <c r="AY419" i="1" s="1"/>
  <c r="BA419" i="1"/>
  <c r="BB419" i="1" s="1"/>
  <c r="AW420" i="1"/>
  <c r="AX420" i="1"/>
  <c r="AY420" i="1" s="1"/>
  <c r="BA420" i="1"/>
  <c r="BB420" i="1" s="1"/>
  <c r="BC420" i="1" s="1"/>
  <c r="BD420" i="1" s="1"/>
  <c r="AW421" i="1"/>
  <c r="AX421" i="1"/>
  <c r="AY421" i="1" s="1"/>
  <c r="BA421" i="1"/>
  <c r="BB421" i="1" s="1"/>
  <c r="AW422" i="1"/>
  <c r="AX422" i="1"/>
  <c r="AY422" i="1" s="1"/>
  <c r="BA422" i="1"/>
  <c r="BB422" i="1" s="1"/>
  <c r="BC422" i="1" s="1"/>
  <c r="BD422" i="1" s="1"/>
  <c r="AW423" i="1"/>
  <c r="AX423" i="1"/>
  <c r="AY423" i="1"/>
  <c r="BA423" i="1"/>
  <c r="BB423" i="1" s="1"/>
  <c r="BC423" i="1" s="1"/>
  <c r="BD423" i="1" s="1"/>
  <c r="AW424" i="1"/>
  <c r="AY424" i="1" s="1"/>
  <c r="AX424" i="1"/>
  <c r="BA424" i="1"/>
  <c r="BB424" i="1" s="1"/>
  <c r="BC424" i="1" s="1"/>
  <c r="BD424" i="1" s="1"/>
  <c r="AW425" i="1"/>
  <c r="AX425" i="1"/>
  <c r="BA425" i="1"/>
  <c r="BB425" i="1"/>
  <c r="AW426" i="1"/>
  <c r="AY426" i="1" s="1"/>
  <c r="AX426" i="1"/>
  <c r="BA426" i="1"/>
  <c r="BB426" i="1" s="1"/>
  <c r="AW427" i="1"/>
  <c r="AX427" i="1"/>
  <c r="AY427" i="1" s="1"/>
  <c r="BA427" i="1"/>
  <c r="BB427" i="1" s="1"/>
  <c r="AW428" i="1"/>
  <c r="AX428" i="1"/>
  <c r="AY428" i="1" s="1"/>
  <c r="BA428" i="1"/>
  <c r="BB428" i="1" s="1"/>
  <c r="AW429" i="1"/>
  <c r="AX429" i="1"/>
  <c r="AY429" i="1" s="1"/>
  <c r="BA429" i="1"/>
  <c r="BB429" i="1" s="1"/>
  <c r="AW430" i="1"/>
  <c r="AX430" i="1"/>
  <c r="AY430" i="1" s="1"/>
  <c r="BA430" i="1"/>
  <c r="BB430" i="1" s="1"/>
  <c r="BC430" i="1" s="1"/>
  <c r="BD430" i="1" s="1"/>
  <c r="AW431" i="1"/>
  <c r="AX431" i="1"/>
  <c r="AY431" i="1"/>
  <c r="BA431" i="1"/>
  <c r="BB431" i="1" s="1"/>
  <c r="BC431" i="1" s="1"/>
  <c r="AW432" i="1"/>
  <c r="AX432" i="1"/>
  <c r="AY432" i="1" s="1"/>
  <c r="BA432" i="1"/>
  <c r="BB432" i="1" s="1"/>
  <c r="BC432" i="1" s="1"/>
  <c r="BD432" i="1" s="1"/>
  <c r="AW433" i="1"/>
  <c r="AX433" i="1"/>
  <c r="AY433" i="1" s="1"/>
  <c r="BA433" i="1"/>
  <c r="BB433" i="1" s="1"/>
  <c r="AW434" i="1"/>
  <c r="AX434" i="1"/>
  <c r="AY434" i="1" s="1"/>
  <c r="BA434" i="1"/>
  <c r="BB434" i="1" s="1"/>
  <c r="AW435" i="1"/>
  <c r="AX435" i="1"/>
  <c r="AY435" i="1" s="1"/>
  <c r="BA435" i="1"/>
  <c r="BB435" i="1" s="1"/>
  <c r="AW436" i="1"/>
  <c r="AX436" i="1"/>
  <c r="BA436" i="1"/>
  <c r="BB436" i="1" s="1"/>
  <c r="AW437" i="1"/>
  <c r="AX437" i="1"/>
  <c r="AY437" i="1" s="1"/>
  <c r="BA437" i="1"/>
  <c r="BB437" i="1" s="1"/>
  <c r="BC437" i="1" s="1"/>
  <c r="BD437" i="1" s="1"/>
  <c r="AW438" i="1"/>
  <c r="AX438" i="1"/>
  <c r="AY438" i="1"/>
  <c r="BA438" i="1"/>
  <c r="BB438" i="1" s="1"/>
  <c r="BC438" i="1" s="1"/>
  <c r="AW439" i="1"/>
  <c r="AX439" i="1"/>
  <c r="AY439" i="1" s="1"/>
  <c r="BA439" i="1"/>
  <c r="BB439" i="1" s="1"/>
  <c r="BC439" i="1" s="1"/>
  <c r="BD439" i="1" s="1"/>
  <c r="AW440" i="1"/>
  <c r="AY440" i="1" s="1"/>
  <c r="AX440" i="1"/>
  <c r="BA440" i="1"/>
  <c r="BB440" i="1" s="1"/>
  <c r="AW441" i="1"/>
  <c r="AX441" i="1"/>
  <c r="AY441" i="1" s="1"/>
  <c r="BA441" i="1"/>
  <c r="BB441" i="1" s="1"/>
  <c r="AW442" i="1"/>
  <c r="AX442" i="1"/>
  <c r="BA442" i="1"/>
  <c r="BB442" i="1" s="1"/>
  <c r="AW443" i="1"/>
  <c r="AX443" i="1"/>
  <c r="AY443" i="1"/>
  <c r="BA443" i="1"/>
  <c r="BB443" i="1" s="1"/>
  <c r="AW444" i="1"/>
  <c r="AX444" i="1"/>
  <c r="AY444" i="1" s="1"/>
  <c r="BA444" i="1"/>
  <c r="BB444" i="1" s="1"/>
  <c r="BC444" i="1" s="1"/>
  <c r="BD444" i="1" s="1"/>
  <c r="AW445" i="1"/>
  <c r="AX445" i="1"/>
  <c r="AY445" i="1"/>
  <c r="BA445" i="1"/>
  <c r="BB445" i="1" s="1"/>
  <c r="BC445" i="1" s="1"/>
  <c r="AW446" i="1"/>
  <c r="AX446" i="1"/>
  <c r="AY446" i="1" s="1"/>
  <c r="BA446" i="1"/>
  <c r="BB446" i="1" s="1"/>
  <c r="BC446" i="1" s="1"/>
  <c r="BD446" i="1" s="1"/>
  <c r="AW447" i="1"/>
  <c r="AX447" i="1"/>
  <c r="AY447" i="1" s="1"/>
  <c r="BA447" i="1"/>
  <c r="BB447" i="1" s="1"/>
  <c r="AW448" i="1"/>
  <c r="AY448" i="1" s="1"/>
  <c r="AX448" i="1"/>
  <c r="BA448" i="1"/>
  <c r="BB448" i="1" s="1"/>
  <c r="AW449" i="1"/>
  <c r="AX449" i="1"/>
  <c r="BA449" i="1"/>
  <c r="BB449" i="1"/>
  <c r="AW450" i="1"/>
  <c r="AX450" i="1"/>
  <c r="AY450" i="1" s="1"/>
  <c r="BA450" i="1"/>
  <c r="BB450" i="1" s="1"/>
  <c r="AW451" i="1"/>
  <c r="AX451" i="1"/>
  <c r="AY451" i="1" s="1"/>
  <c r="BA451" i="1"/>
  <c r="BB451" i="1" s="1"/>
  <c r="AW452" i="1"/>
  <c r="AX452" i="1"/>
  <c r="AY452" i="1" s="1"/>
  <c r="BA452" i="1"/>
  <c r="BB452" i="1"/>
  <c r="AW453" i="1"/>
  <c r="AX453" i="1"/>
  <c r="BA453" i="1"/>
  <c r="BB453" i="1" s="1"/>
  <c r="AW454" i="1"/>
  <c r="AX454" i="1"/>
  <c r="AY454" i="1" s="1"/>
  <c r="BA454" i="1"/>
  <c r="BB454" i="1" s="1"/>
  <c r="BC454" i="1" s="1"/>
  <c r="BD454" i="1" s="1"/>
  <c r="AW455" i="1"/>
  <c r="AX455" i="1"/>
  <c r="AY455" i="1"/>
  <c r="BA455" i="1"/>
  <c r="BB455" i="1" s="1"/>
  <c r="BC455" i="1" s="1"/>
  <c r="BD455" i="1" s="1"/>
  <c r="AW456" i="1"/>
  <c r="AX456" i="1"/>
  <c r="AY456" i="1" s="1"/>
  <c r="BA456" i="1"/>
  <c r="BB456" i="1" s="1"/>
  <c r="BC456" i="1" s="1"/>
  <c r="BD456" i="1" s="1"/>
  <c r="AW457" i="1"/>
  <c r="AX457" i="1"/>
  <c r="AY457" i="1"/>
  <c r="BA457" i="1"/>
  <c r="BB457" i="1" s="1"/>
  <c r="BC457" i="1" s="1"/>
  <c r="BD457" i="1" s="1"/>
  <c r="AW458" i="1"/>
  <c r="AX458" i="1"/>
  <c r="BA458" i="1"/>
  <c r="BB458" i="1" s="1"/>
  <c r="BC458" i="1" s="1"/>
  <c r="AW459" i="1"/>
  <c r="AY459" i="1" s="1"/>
  <c r="AX459" i="1"/>
  <c r="BA459" i="1"/>
  <c r="BB459" i="1" s="1"/>
  <c r="AW460" i="1"/>
  <c r="AX460" i="1"/>
  <c r="BA460" i="1"/>
  <c r="BB460" i="1" s="1"/>
  <c r="AW461" i="1"/>
  <c r="AX461" i="1"/>
  <c r="AY461" i="1" s="1"/>
  <c r="BA461" i="1"/>
  <c r="BB461" i="1" s="1"/>
  <c r="AW462" i="1"/>
  <c r="AX462" i="1"/>
  <c r="AY462" i="1" s="1"/>
  <c r="BA462" i="1"/>
  <c r="BB462" i="1" s="1"/>
  <c r="AW463" i="1"/>
  <c r="AX463" i="1"/>
  <c r="AY463" i="1" s="1"/>
  <c r="BA463" i="1"/>
  <c r="BB463" i="1" s="1"/>
  <c r="BC463" i="1" s="1"/>
  <c r="BD463" i="1" s="1"/>
  <c r="AW464" i="1"/>
  <c r="AX464" i="1"/>
  <c r="AY464" i="1"/>
  <c r="BA464" i="1"/>
  <c r="BB464" i="1" s="1"/>
  <c r="BC464" i="1" s="1"/>
  <c r="BD464" i="1" s="1"/>
  <c r="AW465" i="1"/>
  <c r="AY465" i="1" s="1"/>
  <c r="AX465" i="1"/>
  <c r="BA465" i="1"/>
  <c r="BB465" i="1" s="1"/>
  <c r="BC465" i="1" s="1"/>
  <c r="BD465" i="1" s="1"/>
  <c r="AW466" i="1"/>
  <c r="AX466" i="1"/>
  <c r="BA466" i="1"/>
  <c r="BB466" i="1" s="1"/>
  <c r="AW467" i="1"/>
  <c r="AX467" i="1"/>
  <c r="AY467" i="1" s="1"/>
  <c r="BA467" i="1"/>
  <c r="BB467" i="1" s="1"/>
  <c r="AW468" i="1"/>
  <c r="AX468" i="1"/>
  <c r="AY468" i="1" s="1"/>
  <c r="BA468" i="1"/>
  <c r="BB468" i="1" s="1"/>
  <c r="AW469" i="1"/>
  <c r="AX469" i="1"/>
  <c r="AY469" i="1" s="1"/>
  <c r="BA469" i="1"/>
  <c r="BB469" i="1" s="1"/>
  <c r="AW470" i="1"/>
  <c r="AX470" i="1"/>
  <c r="AY470" i="1" s="1"/>
  <c r="BA470" i="1"/>
  <c r="BB470" i="1" s="1"/>
  <c r="BC470" i="1" s="1"/>
  <c r="BD470" i="1" s="1"/>
  <c r="AW295" i="1"/>
  <c r="AX295" i="1"/>
  <c r="AY295" i="1"/>
  <c r="BA295" i="1"/>
  <c r="BB295" i="1" s="1"/>
  <c r="BC295" i="1" s="1"/>
  <c r="BD295" i="1" s="1"/>
  <c r="AW296" i="1"/>
  <c r="AY296" i="1" s="1"/>
  <c r="AX296" i="1"/>
  <c r="BA296" i="1"/>
  <c r="BB296" i="1" s="1"/>
  <c r="BC296" i="1" s="1"/>
  <c r="BD296" i="1" s="1"/>
  <c r="AW297" i="1"/>
  <c r="AX297" i="1"/>
  <c r="BA297" i="1"/>
  <c r="BB297" i="1" s="1"/>
  <c r="AW298" i="1"/>
  <c r="AX298" i="1"/>
  <c r="AY298" i="1" s="1"/>
  <c r="BA298" i="1"/>
  <c r="BB298" i="1" s="1"/>
  <c r="AW299" i="1"/>
  <c r="AX299" i="1"/>
  <c r="BA299" i="1"/>
  <c r="BB299" i="1" s="1"/>
  <c r="AW300" i="1"/>
  <c r="AX300" i="1"/>
  <c r="AY300" i="1" s="1"/>
  <c r="BA300" i="1"/>
  <c r="BB300" i="1" s="1"/>
  <c r="AW301" i="1"/>
  <c r="AX301" i="1"/>
  <c r="AY301" i="1"/>
  <c r="BA301" i="1"/>
  <c r="BB301" i="1" s="1"/>
  <c r="BC301" i="1" s="1"/>
  <c r="BD301" i="1" s="1"/>
  <c r="AW302" i="1"/>
  <c r="AX302" i="1"/>
  <c r="BA302" i="1"/>
  <c r="BB302" i="1" s="1"/>
  <c r="BC302" i="1" s="1"/>
  <c r="AW303" i="1"/>
  <c r="AX303" i="1"/>
  <c r="BA303" i="1"/>
  <c r="BB303" i="1" s="1"/>
  <c r="AW304" i="1"/>
  <c r="AX304" i="1"/>
  <c r="BA304" i="1"/>
  <c r="BB304" i="1" s="1"/>
  <c r="AW305" i="1"/>
  <c r="AX305" i="1"/>
  <c r="BA305" i="1"/>
  <c r="BB305" i="1" s="1"/>
  <c r="BC305" i="1" s="1"/>
  <c r="AW306" i="1"/>
  <c r="AX306" i="1"/>
  <c r="AY306" i="1" s="1"/>
  <c r="BA306" i="1"/>
  <c r="BB306" i="1" s="1"/>
  <c r="BC306" i="1" s="1"/>
  <c r="BD306" i="1" s="1"/>
  <c r="AW307" i="1"/>
  <c r="AX307" i="1"/>
  <c r="AY307" i="1" s="1"/>
  <c r="BA307" i="1"/>
  <c r="BB307" i="1" s="1"/>
  <c r="BC307" i="1" s="1"/>
  <c r="AW308" i="1"/>
  <c r="AY308" i="1" s="1"/>
  <c r="AX308" i="1"/>
  <c r="BA308" i="1"/>
  <c r="BB308" i="1" s="1"/>
  <c r="AW309" i="1"/>
  <c r="AX309" i="1"/>
  <c r="AY309" i="1" s="1"/>
  <c r="BA309" i="1"/>
  <c r="BB309" i="1" s="1"/>
  <c r="AW310" i="1"/>
  <c r="AX310" i="1"/>
  <c r="AY310" i="1"/>
  <c r="BA310" i="1"/>
  <c r="BB310" i="1" s="1"/>
  <c r="BC310" i="1" s="1"/>
  <c r="AW311" i="1"/>
  <c r="AX311" i="1"/>
  <c r="AY311" i="1" s="1"/>
  <c r="BA311" i="1"/>
  <c r="BB311" i="1" s="1"/>
  <c r="AW312" i="1"/>
  <c r="AX312" i="1"/>
  <c r="AY312" i="1" s="1"/>
  <c r="BA312" i="1"/>
  <c r="BB312" i="1" s="1"/>
  <c r="BC312" i="1" s="1"/>
  <c r="BD312" i="1" s="1"/>
  <c r="AW313" i="1"/>
  <c r="AY313" i="1" s="1"/>
  <c r="AX313" i="1"/>
  <c r="BA313" i="1"/>
  <c r="BB313" i="1" s="1"/>
  <c r="AW314" i="1"/>
  <c r="AX314" i="1"/>
  <c r="BA314" i="1"/>
  <c r="BB314" i="1" s="1"/>
  <c r="AW315" i="1"/>
  <c r="AX315" i="1"/>
  <c r="BA315" i="1"/>
  <c r="BB315" i="1" s="1"/>
  <c r="AW316" i="1"/>
  <c r="AX316" i="1"/>
  <c r="AY316" i="1" s="1"/>
  <c r="BA316" i="1"/>
  <c r="BB316" i="1" s="1"/>
  <c r="BC316" i="1" s="1"/>
  <c r="BD316" i="1" s="1"/>
  <c r="AW317" i="1"/>
  <c r="AX317" i="1"/>
  <c r="BA317" i="1"/>
  <c r="BB317" i="1" s="1"/>
  <c r="BC317" i="1" s="1"/>
  <c r="AW318" i="1"/>
  <c r="AX318" i="1"/>
  <c r="BA318" i="1"/>
  <c r="BB318" i="1" s="1"/>
  <c r="AW319" i="1"/>
  <c r="AX319" i="1"/>
  <c r="AY319" i="1" s="1"/>
  <c r="BA319" i="1"/>
  <c r="BB319" i="1" s="1"/>
  <c r="AW320" i="1"/>
  <c r="AX320" i="1"/>
  <c r="BA320" i="1"/>
  <c r="BB320" i="1" s="1"/>
  <c r="AW321" i="1"/>
  <c r="AX321" i="1"/>
  <c r="AY321" i="1" s="1"/>
  <c r="BA321" i="1"/>
  <c r="BB321" i="1" s="1"/>
  <c r="BC321" i="1" s="1"/>
  <c r="BD321" i="1" s="1"/>
  <c r="AW322" i="1"/>
  <c r="AX322" i="1"/>
  <c r="AY322" i="1"/>
  <c r="BA322" i="1"/>
  <c r="BB322" i="1" s="1"/>
  <c r="BC322" i="1" s="1"/>
  <c r="AW323" i="1"/>
  <c r="AX323" i="1"/>
  <c r="AY323" i="1" s="1"/>
  <c r="BA323" i="1"/>
  <c r="BB323" i="1" s="1"/>
  <c r="BC323" i="1" s="1"/>
  <c r="BD323" i="1" s="1"/>
  <c r="AW324" i="1"/>
  <c r="AX324" i="1"/>
  <c r="BA324" i="1"/>
  <c r="BB324" i="1"/>
  <c r="AW325" i="1"/>
  <c r="AX325" i="1"/>
  <c r="AY325" i="1" s="1"/>
  <c r="BA325" i="1"/>
  <c r="BB325" i="1" s="1"/>
  <c r="BC325" i="1" s="1"/>
  <c r="AW326" i="1"/>
  <c r="AX326" i="1"/>
  <c r="BA326" i="1"/>
  <c r="BB326" i="1" s="1"/>
  <c r="AW327" i="1"/>
  <c r="AX327" i="1"/>
  <c r="AY327" i="1" s="1"/>
  <c r="BA327" i="1"/>
  <c r="BB327" i="1" s="1"/>
  <c r="AW328" i="1"/>
  <c r="AX328" i="1"/>
  <c r="AY328" i="1" s="1"/>
  <c r="BA328" i="1"/>
  <c r="BB328" i="1" s="1"/>
  <c r="BC328" i="1" s="1"/>
  <c r="BD328" i="1" s="1"/>
  <c r="AW329" i="1"/>
  <c r="AY329" i="1" s="1"/>
  <c r="AX329" i="1"/>
  <c r="BA329" i="1"/>
  <c r="BB329" i="1" s="1"/>
  <c r="BC329" i="1" s="1"/>
  <c r="BD329" i="1" s="1"/>
  <c r="AW330" i="1"/>
  <c r="AX330" i="1"/>
  <c r="BA330" i="1"/>
  <c r="BB330" i="1" s="1"/>
  <c r="AW331" i="1"/>
  <c r="AX331" i="1"/>
  <c r="AY331" i="1" s="1"/>
  <c r="BA331" i="1"/>
  <c r="BB331" i="1" s="1"/>
  <c r="AW332" i="1"/>
  <c r="AX332" i="1"/>
  <c r="BA332" i="1"/>
  <c r="BB332" i="1" s="1"/>
  <c r="AW333" i="1"/>
  <c r="AX333" i="1"/>
  <c r="AY333" i="1" s="1"/>
  <c r="BA333" i="1"/>
  <c r="BB333" i="1" s="1"/>
  <c r="AW334" i="1"/>
  <c r="AX334" i="1"/>
  <c r="AY334" i="1"/>
  <c r="BA334" i="1"/>
  <c r="BB334" i="1" s="1"/>
  <c r="BC334" i="1" s="1"/>
  <c r="BD334" i="1" s="1"/>
  <c r="AW335" i="1"/>
  <c r="AX335" i="1"/>
  <c r="AY335" i="1" s="1"/>
  <c r="BA335" i="1"/>
  <c r="BB335" i="1" s="1"/>
  <c r="BC335" i="1" s="1"/>
  <c r="BD335" i="1" s="1"/>
  <c r="AW336" i="1"/>
  <c r="AX336" i="1"/>
  <c r="BA336" i="1"/>
  <c r="BB336" i="1" s="1"/>
  <c r="AW337" i="1"/>
  <c r="AX337" i="1"/>
  <c r="AY337" i="1" s="1"/>
  <c r="BA337" i="1"/>
  <c r="BB337" i="1" s="1"/>
  <c r="AW338" i="1"/>
  <c r="AX338" i="1"/>
  <c r="AY338" i="1" s="1"/>
  <c r="BA338" i="1"/>
  <c r="BB338" i="1" s="1"/>
  <c r="AW339" i="1"/>
  <c r="AX339" i="1"/>
  <c r="AY339" i="1" s="1"/>
  <c r="BA339" i="1"/>
  <c r="BB339" i="1" s="1"/>
  <c r="BC339" i="1" s="1"/>
  <c r="BD339" i="1" s="1"/>
  <c r="AW340" i="1"/>
  <c r="AX340" i="1"/>
  <c r="BA340" i="1"/>
  <c r="BB340" i="1" s="1"/>
  <c r="BC340" i="1" s="1"/>
  <c r="AW341" i="1"/>
  <c r="AY341" i="1" s="1"/>
  <c r="AX341" i="1"/>
  <c r="BA341" i="1"/>
  <c r="BB341" i="1" s="1"/>
  <c r="AW342" i="1"/>
  <c r="AX342" i="1"/>
  <c r="BA342" i="1"/>
  <c r="BB342" i="1" s="1"/>
  <c r="AW343" i="1"/>
  <c r="AX343" i="1"/>
  <c r="AY343" i="1" s="1"/>
  <c r="BA343" i="1"/>
  <c r="BB343" i="1" s="1"/>
  <c r="AW344" i="1"/>
  <c r="AY344" i="1" s="1"/>
  <c r="AX344" i="1"/>
  <c r="BA344" i="1"/>
  <c r="BB344" i="1" s="1"/>
  <c r="AW345" i="1"/>
  <c r="AX345" i="1"/>
  <c r="AY345" i="1" s="1"/>
  <c r="BA345" i="1"/>
  <c r="BB345" i="1" s="1"/>
  <c r="BC345" i="1" s="1"/>
  <c r="BD345" i="1" s="1"/>
  <c r="AW346" i="1"/>
  <c r="AX346" i="1"/>
  <c r="AY346" i="1"/>
  <c r="BA346" i="1"/>
  <c r="BB346" i="1" s="1"/>
  <c r="BC346" i="1" s="1"/>
  <c r="BD346" i="1" s="1"/>
  <c r="AW347" i="1"/>
  <c r="AX347" i="1"/>
  <c r="BA347" i="1"/>
  <c r="BB347" i="1" s="1"/>
  <c r="BC347" i="1" s="1"/>
  <c r="AW348" i="1"/>
  <c r="AX348" i="1"/>
  <c r="BA348" i="1"/>
  <c r="BB348" i="1" s="1"/>
  <c r="AW349" i="1"/>
  <c r="AX349" i="1"/>
  <c r="AY349" i="1" s="1"/>
  <c r="BA349" i="1"/>
  <c r="BB349" i="1" s="1"/>
  <c r="AW350" i="1"/>
  <c r="AX350" i="1"/>
  <c r="BA350" i="1"/>
  <c r="BB350" i="1" s="1"/>
  <c r="AW351" i="1"/>
  <c r="AX351" i="1"/>
  <c r="AY351" i="1" s="1"/>
  <c r="BA351" i="1"/>
  <c r="BB351" i="1" s="1"/>
  <c r="AW352" i="1"/>
  <c r="AX352" i="1"/>
  <c r="AY352" i="1" s="1"/>
  <c r="BA352" i="1"/>
  <c r="BB352" i="1" s="1"/>
  <c r="BC352" i="1" s="1"/>
  <c r="BD352" i="1" s="1"/>
  <c r="AW353" i="1"/>
  <c r="AY353" i="1" s="1"/>
  <c r="AX353" i="1"/>
  <c r="BA353" i="1"/>
  <c r="BB353" i="1" s="1"/>
  <c r="AW354" i="1"/>
  <c r="AX354" i="1"/>
  <c r="AY354" i="1" s="1"/>
  <c r="BA354" i="1"/>
  <c r="BB354" i="1" s="1"/>
  <c r="AW355" i="1"/>
  <c r="AX355" i="1"/>
  <c r="AY355" i="1" s="1"/>
  <c r="BA355" i="1"/>
  <c r="BB355" i="1" s="1"/>
  <c r="AW293" i="1"/>
  <c r="AX293" i="1"/>
  <c r="AY293" i="1" s="1"/>
  <c r="BA293" i="1"/>
  <c r="BB293" i="1" s="1"/>
  <c r="AW294" i="1"/>
  <c r="AX294" i="1"/>
  <c r="BA294" i="1"/>
  <c r="BB294" i="1" s="1"/>
  <c r="AX292" i="1"/>
  <c r="AY292" i="1" s="1"/>
  <c r="AW233" i="1"/>
  <c r="AX233" i="1"/>
  <c r="AY233" i="1"/>
  <c r="BA233" i="1"/>
  <c r="BB233" i="1" s="1"/>
  <c r="BC233" i="1" s="1"/>
  <c r="AW234" i="1"/>
  <c r="AX234" i="1"/>
  <c r="BA234" i="1"/>
  <c r="BB234" i="1" s="1"/>
  <c r="BC234" i="1" s="1"/>
  <c r="AW235" i="1"/>
  <c r="AX235" i="1"/>
  <c r="BA235" i="1"/>
  <c r="BB235" i="1" s="1"/>
  <c r="AW236" i="1"/>
  <c r="AX236" i="1"/>
  <c r="AY236" i="1" s="1"/>
  <c r="BA236" i="1"/>
  <c r="BB236" i="1" s="1"/>
  <c r="AW237" i="1"/>
  <c r="AX237" i="1"/>
  <c r="AY237" i="1" s="1"/>
  <c r="BA237" i="1"/>
  <c r="BB237" i="1" s="1"/>
  <c r="AW238" i="1"/>
  <c r="AX238" i="1"/>
  <c r="AY238" i="1" s="1"/>
  <c r="BA238" i="1"/>
  <c r="BB238" i="1" s="1"/>
  <c r="BC238" i="1" s="1"/>
  <c r="BD238" i="1" s="1"/>
  <c r="AW239" i="1"/>
  <c r="AX239" i="1"/>
  <c r="AY239" i="1"/>
  <c r="BA239" i="1"/>
  <c r="BB239" i="1" s="1"/>
  <c r="BC239" i="1" s="1"/>
  <c r="BD239" i="1" s="1"/>
  <c r="AW240" i="1"/>
  <c r="AY240" i="1" s="1"/>
  <c r="AX240" i="1"/>
  <c r="BA240" i="1"/>
  <c r="BB240" i="1" s="1"/>
  <c r="BC240" i="1" s="1"/>
  <c r="BD240" i="1" s="1"/>
  <c r="AW241" i="1"/>
  <c r="AX241" i="1"/>
  <c r="BA241" i="1"/>
  <c r="BB241" i="1"/>
  <c r="AW242" i="1"/>
  <c r="AX242" i="1"/>
  <c r="BA242" i="1"/>
  <c r="BB242" i="1" s="1"/>
  <c r="AW243" i="1"/>
  <c r="AX243" i="1"/>
  <c r="BA243" i="1"/>
  <c r="BB243" i="1" s="1"/>
  <c r="AW244" i="1"/>
  <c r="AX244" i="1"/>
  <c r="AY244" i="1" s="1"/>
  <c r="BA244" i="1"/>
  <c r="BB244" i="1" s="1"/>
  <c r="AW245" i="1"/>
  <c r="AX245" i="1"/>
  <c r="AY245" i="1"/>
  <c r="BA245" i="1"/>
  <c r="BB245" i="1" s="1"/>
  <c r="BC245" i="1" s="1"/>
  <c r="BD245" i="1" s="1"/>
  <c r="AW246" i="1"/>
  <c r="AX246" i="1"/>
  <c r="AY246" i="1"/>
  <c r="BA246" i="1"/>
  <c r="BB246" i="1" s="1"/>
  <c r="BC246" i="1" s="1"/>
  <c r="BD246" i="1" s="1"/>
  <c r="AW247" i="1"/>
  <c r="AX247" i="1"/>
  <c r="BA247" i="1"/>
  <c r="BB247" i="1" s="1"/>
  <c r="BC247" i="1" s="1"/>
  <c r="AW248" i="1"/>
  <c r="AX248" i="1"/>
  <c r="AY248" i="1" s="1"/>
  <c r="BA248" i="1"/>
  <c r="BB248" i="1" s="1"/>
  <c r="BC248" i="1" s="1"/>
  <c r="BD248" i="1" s="1"/>
  <c r="AW249" i="1"/>
  <c r="AY249" i="1" s="1"/>
  <c r="AX249" i="1"/>
  <c r="BA249" i="1"/>
  <c r="BB249" i="1" s="1"/>
  <c r="AW250" i="1"/>
  <c r="AX250" i="1"/>
  <c r="BA250" i="1"/>
  <c r="BB250" i="1" s="1"/>
  <c r="AW251" i="1"/>
  <c r="AX251" i="1"/>
  <c r="AY251" i="1" s="1"/>
  <c r="BA251" i="1"/>
  <c r="BB251" i="1"/>
  <c r="AW252" i="1"/>
  <c r="AY252" i="1" s="1"/>
  <c r="AX252" i="1"/>
  <c r="BA252" i="1"/>
  <c r="BB252" i="1" s="1"/>
  <c r="AW253" i="1"/>
  <c r="AX253" i="1"/>
  <c r="BA253" i="1"/>
  <c r="BB253" i="1" s="1"/>
  <c r="AW254" i="1"/>
  <c r="AX254" i="1"/>
  <c r="BA254" i="1"/>
  <c r="BB254" i="1" s="1"/>
  <c r="AW255" i="1"/>
  <c r="AX255" i="1"/>
  <c r="BA255" i="1"/>
  <c r="BB255" i="1" s="1"/>
  <c r="BC255" i="1" s="1"/>
  <c r="AW256" i="1"/>
  <c r="AX256" i="1"/>
  <c r="AY256" i="1" s="1"/>
  <c r="BA256" i="1"/>
  <c r="BB256" i="1" s="1"/>
  <c r="BC256" i="1" s="1"/>
  <c r="BD256" i="1" s="1"/>
  <c r="AW257" i="1"/>
  <c r="AX257" i="1"/>
  <c r="AY257" i="1" s="1"/>
  <c r="BA257" i="1"/>
  <c r="BB257" i="1" s="1"/>
  <c r="BC257" i="1" s="1"/>
  <c r="AW258" i="1"/>
  <c r="AY258" i="1" s="1"/>
  <c r="AX258" i="1"/>
  <c r="BA258" i="1"/>
  <c r="BB258" i="1" s="1"/>
  <c r="AW259" i="1"/>
  <c r="AX259" i="1"/>
  <c r="BA259" i="1"/>
  <c r="BB259" i="1" s="1"/>
  <c r="AW260" i="1"/>
  <c r="AX260" i="1"/>
  <c r="AY260" i="1" s="1"/>
  <c r="BA260" i="1"/>
  <c r="BB260" i="1" s="1"/>
  <c r="BC260" i="1" s="1"/>
  <c r="BD260" i="1" s="1"/>
  <c r="AW261" i="1"/>
  <c r="AX261" i="1"/>
  <c r="AY261" i="1" s="1"/>
  <c r="BA261" i="1"/>
  <c r="BB261" i="1" s="1"/>
  <c r="AW262" i="1"/>
  <c r="AX262" i="1"/>
  <c r="AY262" i="1" s="1"/>
  <c r="BA262" i="1"/>
  <c r="BB262" i="1" s="1"/>
  <c r="AW263" i="1"/>
  <c r="AX263" i="1"/>
  <c r="AY263" i="1"/>
  <c r="BA263" i="1"/>
  <c r="BB263" i="1" s="1"/>
  <c r="AW264" i="1"/>
  <c r="AX264" i="1"/>
  <c r="AY264" i="1" s="1"/>
  <c r="BA264" i="1"/>
  <c r="BB264" i="1" s="1"/>
  <c r="AW265" i="1"/>
  <c r="AX265" i="1"/>
  <c r="AY265" i="1" s="1"/>
  <c r="BA265" i="1"/>
  <c r="BB265" i="1" s="1"/>
  <c r="BC265" i="1" s="1"/>
  <c r="BD265" i="1" s="1"/>
  <c r="AW266" i="1"/>
  <c r="AX266" i="1"/>
  <c r="AY266" i="1" s="1"/>
  <c r="BA266" i="1"/>
  <c r="BB266" i="1" s="1"/>
  <c r="BC266" i="1" s="1"/>
  <c r="BD266" i="1" s="1"/>
  <c r="AW267" i="1"/>
  <c r="AY267" i="1" s="1"/>
  <c r="AX267" i="1"/>
  <c r="BA267" i="1"/>
  <c r="BB267" i="1" s="1"/>
  <c r="AW268" i="1"/>
  <c r="AX268" i="1"/>
  <c r="BA268" i="1"/>
  <c r="BB268" i="1" s="1"/>
  <c r="AW269" i="1"/>
  <c r="AX269" i="1"/>
  <c r="AY269" i="1"/>
  <c r="BA269" i="1"/>
  <c r="BB269" i="1" s="1"/>
  <c r="AW270" i="1"/>
  <c r="AX270" i="1"/>
  <c r="BA270" i="1"/>
  <c r="BB270" i="1" s="1"/>
  <c r="BC270" i="1" s="1"/>
  <c r="AW271" i="1"/>
  <c r="AX271" i="1"/>
  <c r="BA271" i="1"/>
  <c r="BB271" i="1" s="1"/>
  <c r="BC271" i="1" s="1"/>
  <c r="AW272" i="1"/>
  <c r="AX272" i="1"/>
  <c r="BA272" i="1"/>
  <c r="BB272" i="1" s="1"/>
  <c r="AW273" i="1"/>
  <c r="AX273" i="1"/>
  <c r="AY273" i="1" s="1"/>
  <c r="BA273" i="1"/>
  <c r="BB273" i="1" s="1"/>
  <c r="AW274" i="1"/>
  <c r="AX274" i="1"/>
  <c r="AY274" i="1" s="1"/>
  <c r="BA274" i="1"/>
  <c r="BB274" i="1" s="1"/>
  <c r="AW275" i="1"/>
  <c r="AX275" i="1"/>
  <c r="AY275" i="1" s="1"/>
  <c r="BA275" i="1"/>
  <c r="BB275" i="1" s="1"/>
  <c r="AW276" i="1"/>
  <c r="AX276" i="1"/>
  <c r="AY276" i="1"/>
  <c r="BA276" i="1"/>
  <c r="BB276" i="1" s="1"/>
  <c r="AW277" i="1"/>
  <c r="AX277" i="1"/>
  <c r="AY277" i="1" s="1"/>
  <c r="BA277" i="1"/>
  <c r="BB277" i="1" s="1"/>
  <c r="BC277" i="1" s="1"/>
  <c r="BD277" i="1" s="1"/>
  <c r="AW278" i="1"/>
  <c r="AX278" i="1"/>
  <c r="BA278" i="1"/>
  <c r="BB278" i="1" s="1"/>
  <c r="BC278" i="1" s="1"/>
  <c r="AW279" i="1"/>
  <c r="AY279" i="1" s="1"/>
  <c r="AX279" i="1"/>
  <c r="BA279" i="1"/>
  <c r="BB279" i="1" s="1"/>
  <c r="AW280" i="1"/>
  <c r="AX280" i="1"/>
  <c r="AY280" i="1" s="1"/>
  <c r="BA280" i="1"/>
  <c r="BB280" i="1" s="1"/>
  <c r="AW281" i="1"/>
  <c r="AX281" i="1"/>
  <c r="AY281" i="1"/>
  <c r="BA281" i="1"/>
  <c r="BB281" i="1" s="1"/>
  <c r="AW282" i="1"/>
  <c r="AX282" i="1"/>
  <c r="BA282" i="1"/>
  <c r="BB282" i="1" s="1"/>
  <c r="AW283" i="1"/>
  <c r="AX283" i="1"/>
  <c r="AY283" i="1" s="1"/>
  <c r="BA283" i="1"/>
  <c r="BB283" i="1" s="1"/>
  <c r="BC283" i="1" s="1"/>
  <c r="BD283" i="1" s="1"/>
  <c r="AW284" i="1"/>
  <c r="AX284" i="1"/>
  <c r="BA284" i="1"/>
  <c r="BB284" i="1" s="1"/>
  <c r="AW285" i="1"/>
  <c r="AX285" i="1"/>
  <c r="AY285" i="1" s="1"/>
  <c r="BA285" i="1"/>
  <c r="BB285" i="1" s="1"/>
  <c r="AW286" i="1"/>
  <c r="AX286" i="1"/>
  <c r="BA286" i="1"/>
  <c r="BB286" i="1" s="1"/>
  <c r="AW287" i="1"/>
  <c r="AX287" i="1"/>
  <c r="AY287" i="1"/>
  <c r="BA287" i="1"/>
  <c r="BB287" i="1" s="1"/>
  <c r="AW288" i="1"/>
  <c r="AX288" i="1"/>
  <c r="AY288" i="1"/>
  <c r="BA288" i="1"/>
  <c r="BB288" i="1" s="1"/>
  <c r="AW289" i="1"/>
  <c r="AX289" i="1"/>
  <c r="AY289" i="1" s="1"/>
  <c r="BA289" i="1"/>
  <c r="BB289" i="1" s="1"/>
  <c r="AW290" i="1"/>
  <c r="AX290" i="1"/>
  <c r="BA290" i="1"/>
  <c r="BB290" i="1" s="1"/>
  <c r="BC290" i="1" s="1"/>
  <c r="AW291" i="1"/>
  <c r="AY291" i="1" s="1"/>
  <c r="AX291" i="1"/>
  <c r="BA291" i="1"/>
  <c r="BB291" i="1" s="1"/>
  <c r="AW232" i="1"/>
  <c r="AX232" i="1"/>
  <c r="AY232" i="1" s="1"/>
  <c r="BA232" i="1"/>
  <c r="BB232" i="1" s="1"/>
  <c r="AW231" i="1"/>
  <c r="AX231" i="1"/>
  <c r="AY231" i="1" s="1"/>
  <c r="BA231" i="1"/>
  <c r="BB231" i="1" s="1"/>
  <c r="AX230" i="1"/>
  <c r="AY230" i="1" s="1"/>
  <c r="AW116" i="1"/>
  <c r="AX116" i="1"/>
  <c r="AY116" i="1" s="1"/>
  <c r="BA116" i="1"/>
  <c r="BB116" i="1" s="1"/>
  <c r="AW117" i="1"/>
  <c r="AX117" i="1"/>
  <c r="BA117" i="1"/>
  <c r="BB117" i="1" s="1"/>
  <c r="BC117" i="1" s="1"/>
  <c r="AW118" i="1"/>
  <c r="AX118" i="1"/>
  <c r="BA118" i="1"/>
  <c r="BB118" i="1" s="1"/>
  <c r="BC118" i="1" s="1"/>
  <c r="AW119" i="1"/>
  <c r="AX119" i="1"/>
  <c r="AY119" i="1" s="1"/>
  <c r="BA119" i="1"/>
  <c r="BB119" i="1" s="1"/>
  <c r="AW120" i="1"/>
  <c r="AX120" i="1"/>
  <c r="BA120" i="1"/>
  <c r="BB120" i="1" s="1"/>
  <c r="AW121" i="1"/>
  <c r="AX121" i="1"/>
  <c r="AY121" i="1" s="1"/>
  <c r="BA121" i="1"/>
  <c r="BB121" i="1" s="1"/>
  <c r="AW122" i="1"/>
  <c r="AY122" i="1" s="1"/>
  <c r="AX122" i="1"/>
  <c r="BA122" i="1"/>
  <c r="BB122" i="1" s="1"/>
  <c r="AW123" i="1"/>
  <c r="AX123" i="1"/>
  <c r="AY123" i="1" s="1"/>
  <c r="BA123" i="1"/>
  <c r="BB123" i="1" s="1"/>
  <c r="BC123" i="1" s="1"/>
  <c r="BD123" i="1" s="1"/>
  <c r="AW124" i="1"/>
  <c r="AX124" i="1"/>
  <c r="BA124" i="1"/>
  <c r="BB124" i="1" s="1"/>
  <c r="BC124" i="1" s="1"/>
  <c r="AW125" i="1"/>
  <c r="AX125" i="1"/>
  <c r="BA125" i="1"/>
  <c r="BB125" i="1" s="1"/>
  <c r="AW126" i="1"/>
  <c r="AX126" i="1"/>
  <c r="AY126" i="1" s="1"/>
  <c r="BA126" i="1"/>
  <c r="BB126" i="1" s="1"/>
  <c r="AW127" i="1"/>
  <c r="AX127" i="1"/>
  <c r="AY127" i="1" s="1"/>
  <c r="BA127" i="1"/>
  <c r="BB127" i="1" s="1"/>
  <c r="AW128" i="1"/>
  <c r="AX128" i="1"/>
  <c r="AY128" i="1" s="1"/>
  <c r="BA128" i="1"/>
  <c r="BB128" i="1" s="1"/>
  <c r="BC128" i="1" s="1"/>
  <c r="BD128" i="1" s="1"/>
  <c r="AW129" i="1"/>
  <c r="AY129" i="1" s="1"/>
  <c r="AX129" i="1"/>
  <c r="BA129" i="1"/>
  <c r="BB129" i="1" s="1"/>
  <c r="BC129" i="1" s="1"/>
  <c r="BD129" i="1" s="1"/>
  <c r="AW130" i="1"/>
  <c r="AX130" i="1"/>
  <c r="BA130" i="1"/>
  <c r="BB130" i="1" s="1"/>
  <c r="AW131" i="1"/>
  <c r="AX131" i="1"/>
  <c r="AY131" i="1" s="1"/>
  <c r="BA131" i="1"/>
  <c r="BB131" i="1" s="1"/>
  <c r="AW132" i="1"/>
  <c r="AX132" i="1"/>
  <c r="AY132" i="1" s="1"/>
  <c r="BA132" i="1"/>
  <c r="BB132" i="1" s="1"/>
  <c r="AW133" i="1"/>
  <c r="AX133" i="1"/>
  <c r="AY133" i="1" s="1"/>
  <c r="BA133" i="1"/>
  <c r="BB133" i="1" s="1"/>
  <c r="AW134" i="1"/>
  <c r="AX134" i="1"/>
  <c r="BA134" i="1"/>
  <c r="BB134" i="1" s="1"/>
  <c r="BC134" i="1" s="1"/>
  <c r="AW135" i="1"/>
  <c r="AX135" i="1"/>
  <c r="AY135" i="1" s="1"/>
  <c r="BA135" i="1"/>
  <c r="BB135" i="1" s="1"/>
  <c r="BC135" i="1" s="1"/>
  <c r="BD135" i="1" s="1"/>
  <c r="AW136" i="1"/>
  <c r="AY136" i="1" s="1"/>
  <c r="AX136" i="1"/>
  <c r="BA136" i="1"/>
  <c r="BB136" i="1" s="1"/>
  <c r="AW137" i="1"/>
  <c r="AX137" i="1"/>
  <c r="BA137" i="1"/>
  <c r="BB137" i="1" s="1"/>
  <c r="AW138" i="1"/>
  <c r="AX138" i="1"/>
  <c r="AY138" i="1"/>
  <c r="BA138" i="1"/>
  <c r="BB138" i="1" s="1"/>
  <c r="AW139" i="1"/>
  <c r="AX139" i="1"/>
  <c r="AY139" i="1" s="1"/>
  <c r="BA139" i="1"/>
  <c r="BB139" i="1" s="1"/>
  <c r="BC139" i="1" s="1"/>
  <c r="BD139" i="1" s="1"/>
  <c r="AW140" i="1"/>
  <c r="AX140" i="1"/>
  <c r="BA140" i="1"/>
  <c r="BB140" i="1" s="1"/>
  <c r="BC140" i="1" s="1"/>
  <c r="AW141" i="1"/>
  <c r="AY141" i="1" s="1"/>
  <c r="AX141" i="1"/>
  <c r="BA141" i="1"/>
  <c r="BB141" i="1" s="1"/>
  <c r="AW142" i="1"/>
  <c r="AX142" i="1"/>
  <c r="AY142" i="1" s="1"/>
  <c r="BA142" i="1"/>
  <c r="BB142" i="1" s="1"/>
  <c r="AW143" i="1"/>
  <c r="AX143" i="1"/>
  <c r="AY143" i="1"/>
  <c r="BA143" i="1"/>
  <c r="BB143" i="1" s="1"/>
  <c r="AW144" i="1"/>
  <c r="AX144" i="1"/>
  <c r="AY144" i="1" s="1"/>
  <c r="BA144" i="1"/>
  <c r="BB144" i="1" s="1"/>
  <c r="AW145" i="1"/>
  <c r="AX145" i="1"/>
  <c r="AY145" i="1"/>
  <c r="BA145" i="1"/>
  <c r="BB145" i="1" s="1"/>
  <c r="BC145" i="1" s="1"/>
  <c r="BD145" i="1" s="1"/>
  <c r="AW146" i="1"/>
  <c r="AY146" i="1" s="1"/>
  <c r="AX146" i="1"/>
  <c r="BA146" i="1"/>
  <c r="BB146" i="1" s="1"/>
  <c r="BC146" i="1" s="1"/>
  <c r="BD146" i="1" s="1"/>
  <c r="AW147" i="1"/>
  <c r="AX147" i="1"/>
  <c r="BA147" i="1"/>
  <c r="BB147" i="1" s="1"/>
  <c r="AW148" i="1"/>
  <c r="AY148" i="1" s="1"/>
  <c r="AX148" i="1"/>
  <c r="BA148" i="1"/>
  <c r="BB148" i="1" s="1"/>
  <c r="AW149" i="1"/>
  <c r="AX149" i="1"/>
  <c r="AY149" i="1" s="1"/>
  <c r="BA149" i="1"/>
  <c r="BB149" i="1" s="1"/>
  <c r="BC149" i="1" s="1"/>
  <c r="BD149" i="1" s="1"/>
  <c r="AW150" i="1"/>
  <c r="AX150" i="1"/>
  <c r="AY150" i="1"/>
  <c r="BA150" i="1"/>
  <c r="BB150" i="1" s="1"/>
  <c r="BC150" i="1" s="1"/>
  <c r="BD150" i="1" s="1"/>
  <c r="AW151" i="1"/>
  <c r="AX151" i="1"/>
  <c r="BA151" i="1"/>
  <c r="BB151" i="1" s="1"/>
  <c r="BC151" i="1" s="1"/>
  <c r="AW152" i="1"/>
  <c r="AX152" i="1"/>
  <c r="BA152" i="1"/>
  <c r="BB152" i="1"/>
  <c r="AW153" i="1"/>
  <c r="AY153" i="1" s="1"/>
  <c r="AX153" i="1"/>
  <c r="BA153" i="1"/>
  <c r="BB153" i="1" s="1"/>
  <c r="AW154" i="1"/>
  <c r="AX154" i="1"/>
  <c r="AY154" i="1" s="1"/>
  <c r="BA154" i="1"/>
  <c r="BB154" i="1" s="1"/>
  <c r="AW155" i="1"/>
  <c r="AX155" i="1"/>
  <c r="AY155" i="1" s="1"/>
  <c r="BA155" i="1"/>
  <c r="BB155" i="1" s="1"/>
  <c r="AW156" i="1"/>
  <c r="AX156" i="1"/>
  <c r="AY156" i="1" s="1"/>
  <c r="BA156" i="1"/>
  <c r="BB156" i="1" s="1"/>
  <c r="BC156" i="1" s="1"/>
  <c r="BD156" i="1" s="1"/>
  <c r="AW157" i="1"/>
  <c r="AX157" i="1"/>
  <c r="AY157" i="1"/>
  <c r="BA157" i="1"/>
  <c r="BB157" i="1" s="1"/>
  <c r="BC157" i="1" s="1"/>
  <c r="BD157" i="1" s="1"/>
  <c r="AW158" i="1"/>
  <c r="AY158" i="1" s="1"/>
  <c r="AX158" i="1"/>
  <c r="BA158" i="1"/>
  <c r="BB158" i="1" s="1"/>
  <c r="BC158" i="1" s="1"/>
  <c r="BD158" i="1" s="1"/>
  <c r="AW159" i="1"/>
  <c r="AX159" i="1"/>
  <c r="BA159" i="1"/>
  <c r="BB159" i="1" s="1"/>
  <c r="AW160" i="1"/>
  <c r="AX160" i="1"/>
  <c r="BA160" i="1"/>
  <c r="BB160" i="1" s="1"/>
  <c r="AW161" i="1"/>
  <c r="AX161" i="1"/>
  <c r="AY161" i="1" s="1"/>
  <c r="BA161" i="1"/>
  <c r="BB161" i="1" s="1"/>
  <c r="BC161" i="1" s="1"/>
  <c r="BD161" i="1" s="1"/>
  <c r="AW162" i="1"/>
  <c r="AX162" i="1"/>
  <c r="AY162" i="1"/>
  <c r="BA162" i="1"/>
  <c r="BB162" i="1" s="1"/>
  <c r="BC162" i="1" s="1"/>
  <c r="AW163" i="1"/>
  <c r="AX163" i="1"/>
  <c r="BA163" i="1"/>
  <c r="BB163" i="1" s="1"/>
  <c r="BC163" i="1" s="1"/>
  <c r="AW164" i="1"/>
  <c r="AX164" i="1"/>
  <c r="BA164" i="1"/>
  <c r="BB164" i="1" s="1"/>
  <c r="AW165" i="1"/>
  <c r="AX165" i="1"/>
  <c r="BA165" i="1"/>
  <c r="BB165" i="1" s="1"/>
  <c r="AW166" i="1"/>
  <c r="AX166" i="1"/>
  <c r="AY166" i="1" s="1"/>
  <c r="BA166" i="1"/>
  <c r="BB166" i="1" s="1"/>
  <c r="AW167" i="1"/>
  <c r="AX167" i="1"/>
  <c r="AY167" i="1"/>
  <c r="BA167" i="1"/>
  <c r="BB167" i="1" s="1"/>
  <c r="BC167" i="1" s="1"/>
  <c r="BD167" i="1" s="1"/>
  <c r="AW114" i="1"/>
  <c r="AX114" i="1"/>
  <c r="AY114" i="1" s="1"/>
  <c r="BA114" i="1"/>
  <c r="BB114" i="1" s="1"/>
  <c r="BC114" i="1" s="1"/>
  <c r="AW115" i="1"/>
  <c r="AX115" i="1"/>
  <c r="BA115" i="1"/>
  <c r="BB115" i="1" s="1"/>
  <c r="AY113" i="1"/>
  <c r="AX113" i="1"/>
  <c r="AW61" i="1"/>
  <c r="AX61" i="1"/>
  <c r="AY61" i="1" s="1"/>
  <c r="BA61" i="1"/>
  <c r="BB61" i="1" s="1"/>
  <c r="BC61" i="1" s="1"/>
  <c r="BD61" i="1" s="1"/>
  <c r="AW62" i="1"/>
  <c r="AY62" i="1" s="1"/>
  <c r="AX62" i="1"/>
  <c r="BA62" i="1"/>
  <c r="BB62" i="1" s="1"/>
  <c r="AW63" i="1"/>
  <c r="AY63" i="1" s="1"/>
  <c r="AX63" i="1"/>
  <c r="BA63" i="1"/>
  <c r="BB63" i="1" s="1"/>
  <c r="AW64" i="1"/>
  <c r="AX64" i="1"/>
  <c r="BA64" i="1"/>
  <c r="BB64" i="1" s="1"/>
  <c r="AW65" i="1"/>
  <c r="AX65" i="1"/>
  <c r="AY65" i="1"/>
  <c r="BA65" i="1"/>
  <c r="BB65" i="1" s="1"/>
  <c r="AW66" i="1"/>
  <c r="AX66" i="1"/>
  <c r="AY66" i="1" s="1"/>
  <c r="BA66" i="1"/>
  <c r="BB66" i="1" s="1"/>
  <c r="BC66" i="1" s="1"/>
  <c r="BD66" i="1" s="1"/>
  <c r="AW67" i="1"/>
  <c r="AX67" i="1"/>
  <c r="AY67" i="1"/>
  <c r="BA67" i="1"/>
  <c r="BB67" i="1" s="1"/>
  <c r="BC67" i="1" s="1"/>
  <c r="BD67" i="1" s="1"/>
  <c r="AW68" i="1"/>
  <c r="AX68" i="1"/>
  <c r="AY68" i="1" s="1"/>
  <c r="BA68" i="1"/>
  <c r="BB68" i="1" s="1"/>
  <c r="BC68" i="1" s="1"/>
  <c r="AW69" i="1"/>
  <c r="AX69" i="1"/>
  <c r="BA69" i="1"/>
  <c r="BB69" i="1" s="1"/>
  <c r="BC69" i="1" s="1"/>
  <c r="AW70" i="1"/>
  <c r="AX70" i="1"/>
  <c r="BA70" i="1"/>
  <c r="BB70" i="1" s="1"/>
  <c r="AW71" i="1"/>
  <c r="AX71" i="1"/>
  <c r="AY71" i="1" s="1"/>
  <c r="BA71" i="1"/>
  <c r="BB71" i="1" s="1"/>
  <c r="AW72" i="1"/>
  <c r="AX72" i="1"/>
  <c r="AY72" i="1" s="1"/>
  <c r="BA72" i="1"/>
  <c r="BB72" i="1" s="1"/>
  <c r="AW73" i="1"/>
  <c r="AX73" i="1"/>
  <c r="AY73" i="1" s="1"/>
  <c r="BA73" i="1"/>
  <c r="BB73" i="1" s="1"/>
  <c r="BC73" i="1" s="1"/>
  <c r="AW74" i="1"/>
  <c r="AX74" i="1"/>
  <c r="AY74" i="1"/>
  <c r="BA74" i="1"/>
  <c r="BB74" i="1" s="1"/>
  <c r="BC74" i="1" s="1"/>
  <c r="AW75" i="1"/>
  <c r="AY75" i="1" s="1"/>
  <c r="AX75" i="1"/>
  <c r="BA75" i="1"/>
  <c r="BB75" i="1" s="1"/>
  <c r="BC75" i="1" s="1"/>
  <c r="AW76" i="1"/>
  <c r="AX76" i="1"/>
  <c r="BA76" i="1"/>
  <c r="BB76" i="1" s="1"/>
  <c r="AW77" i="1"/>
  <c r="AX77" i="1"/>
  <c r="AY77" i="1" s="1"/>
  <c r="BA77" i="1"/>
  <c r="BB77" i="1" s="1"/>
  <c r="AW78" i="1"/>
  <c r="AX78" i="1"/>
  <c r="BA78" i="1"/>
  <c r="BB78" i="1" s="1"/>
  <c r="AW79" i="1"/>
  <c r="AX79" i="1"/>
  <c r="AY79" i="1"/>
  <c r="BA79" i="1"/>
  <c r="BB79" i="1" s="1"/>
  <c r="BC79" i="1" s="1"/>
  <c r="BD79" i="1" s="1"/>
  <c r="AW80" i="1"/>
  <c r="AX80" i="1"/>
  <c r="AY80" i="1" s="1"/>
  <c r="BA80" i="1"/>
  <c r="BB80" i="1" s="1"/>
  <c r="AW81" i="1"/>
  <c r="AX81" i="1"/>
  <c r="AY81" i="1" s="1"/>
  <c r="BA81" i="1"/>
  <c r="BB81" i="1" s="1"/>
  <c r="AW82" i="1"/>
  <c r="AX82" i="1"/>
  <c r="BA82" i="1"/>
  <c r="BB82" i="1" s="1"/>
  <c r="BC82" i="1" s="1"/>
  <c r="AW83" i="1"/>
  <c r="AX83" i="1"/>
  <c r="AY83" i="1" s="1"/>
  <c r="BA83" i="1"/>
  <c r="BB83" i="1" s="1"/>
  <c r="AW84" i="1"/>
  <c r="AX84" i="1"/>
  <c r="BA84" i="1"/>
  <c r="BB84" i="1" s="1"/>
  <c r="AW85" i="1"/>
  <c r="AX85" i="1"/>
  <c r="BA85" i="1"/>
  <c r="BB85" i="1" s="1"/>
  <c r="BC85" i="1" s="1"/>
  <c r="AW86" i="1"/>
  <c r="AX86" i="1"/>
  <c r="AY86" i="1" s="1"/>
  <c r="BA86" i="1"/>
  <c r="BB86" i="1" s="1"/>
  <c r="AW87" i="1"/>
  <c r="AX87" i="1"/>
  <c r="BA87" i="1"/>
  <c r="BB87" i="1" s="1"/>
  <c r="AW88" i="1"/>
  <c r="AX88" i="1"/>
  <c r="AY88" i="1" s="1"/>
  <c r="BA88" i="1"/>
  <c r="BB88" i="1" s="1"/>
  <c r="AW89" i="1"/>
  <c r="AX89" i="1"/>
  <c r="AY89" i="1"/>
  <c r="BA89" i="1"/>
  <c r="BB89" i="1" s="1"/>
  <c r="BC89" i="1" s="1"/>
  <c r="BD89" i="1" s="1"/>
  <c r="AW90" i="1"/>
  <c r="AX90" i="1"/>
  <c r="AY90" i="1" s="1"/>
  <c r="BA90" i="1"/>
  <c r="BB90" i="1" s="1"/>
  <c r="BC90" i="1" s="1"/>
  <c r="AW91" i="1"/>
  <c r="AX91" i="1"/>
  <c r="AY91" i="1" s="1"/>
  <c r="BA91" i="1"/>
  <c r="BB91" i="1" s="1"/>
  <c r="BC91" i="1" s="1"/>
  <c r="AW92" i="1"/>
  <c r="AX92" i="1"/>
  <c r="BA92" i="1"/>
  <c r="BB92" i="1" s="1"/>
  <c r="AW93" i="1"/>
  <c r="AX93" i="1"/>
  <c r="AY93" i="1" s="1"/>
  <c r="BA93" i="1"/>
  <c r="BB93" i="1" s="1"/>
  <c r="AW94" i="1"/>
  <c r="AX94" i="1"/>
  <c r="AY94" i="1" s="1"/>
  <c r="BA94" i="1"/>
  <c r="BB94" i="1" s="1"/>
  <c r="BC94" i="1" s="1"/>
  <c r="BD94" i="1" s="1"/>
  <c r="AW95" i="1"/>
  <c r="AX95" i="1"/>
  <c r="AY95" i="1"/>
  <c r="BA95" i="1"/>
  <c r="BB95" i="1" s="1"/>
  <c r="BC95" i="1" s="1"/>
  <c r="AW96" i="1"/>
  <c r="AX96" i="1"/>
  <c r="AY96" i="1" s="1"/>
  <c r="BA96" i="1"/>
  <c r="BB96" i="1" s="1"/>
  <c r="BC96" i="1" s="1"/>
  <c r="AW97" i="1"/>
  <c r="AX97" i="1"/>
  <c r="BA97" i="1"/>
  <c r="BB97" i="1"/>
  <c r="AW98" i="1"/>
  <c r="AX98" i="1"/>
  <c r="AY98" i="1" s="1"/>
  <c r="BA98" i="1"/>
  <c r="BB98" i="1" s="1"/>
  <c r="BC98" i="1" s="1"/>
  <c r="AW99" i="1"/>
  <c r="AY99" i="1" s="1"/>
  <c r="AX99" i="1"/>
  <c r="BA99" i="1"/>
  <c r="BB99" i="1" s="1"/>
  <c r="AW100" i="1"/>
  <c r="AX100" i="1"/>
  <c r="AY100" i="1" s="1"/>
  <c r="BA100" i="1"/>
  <c r="BB100" i="1" s="1"/>
  <c r="AW101" i="1"/>
  <c r="AX101" i="1"/>
  <c r="AY101" i="1"/>
  <c r="BA101" i="1"/>
  <c r="BB101" i="1" s="1"/>
  <c r="AW102" i="1"/>
  <c r="AX102" i="1"/>
  <c r="AY102" i="1" s="1"/>
  <c r="BA102" i="1"/>
  <c r="BB102" i="1" s="1"/>
  <c r="AW103" i="1"/>
  <c r="AX103" i="1"/>
  <c r="AY103" i="1"/>
  <c r="BA103" i="1"/>
  <c r="BB103" i="1" s="1"/>
  <c r="BC103" i="1" s="1"/>
  <c r="BD103" i="1" s="1"/>
  <c r="AW104" i="1"/>
  <c r="AY104" i="1" s="1"/>
  <c r="AX104" i="1"/>
  <c r="BA104" i="1"/>
  <c r="BB104" i="1" s="1"/>
  <c r="BC104" i="1" s="1"/>
  <c r="BD104" i="1" s="1"/>
  <c r="AW105" i="1"/>
  <c r="AX105" i="1"/>
  <c r="BA105" i="1"/>
  <c r="BB105" i="1" s="1"/>
  <c r="AW106" i="1"/>
  <c r="AX106" i="1"/>
  <c r="BA106" i="1"/>
  <c r="BB106" i="1" s="1"/>
  <c r="AW107" i="1"/>
  <c r="AX107" i="1"/>
  <c r="AY107" i="1"/>
  <c r="BA107" i="1"/>
  <c r="BB107" i="1" s="1"/>
  <c r="AW108" i="1"/>
  <c r="AX108" i="1"/>
  <c r="AY108" i="1" s="1"/>
  <c r="BA108" i="1"/>
  <c r="BB108" i="1" s="1"/>
  <c r="BC108" i="1" s="1"/>
  <c r="AW109" i="1"/>
  <c r="AX109" i="1"/>
  <c r="BA109" i="1"/>
  <c r="BB109" i="1" s="1"/>
  <c r="BC109" i="1" s="1"/>
  <c r="AW110" i="1"/>
  <c r="AX110" i="1"/>
  <c r="AY110" i="1" s="1"/>
  <c r="BA110" i="1"/>
  <c r="BB110" i="1" s="1"/>
  <c r="AW111" i="1"/>
  <c r="AY111" i="1" s="1"/>
  <c r="AX111" i="1"/>
  <c r="BA111" i="1"/>
  <c r="BB111" i="1" s="1"/>
  <c r="AW112" i="1"/>
  <c r="AX112" i="1"/>
  <c r="AY112" i="1" s="1"/>
  <c r="BA112" i="1"/>
  <c r="BB112" i="1" s="1"/>
  <c r="AW59" i="1"/>
  <c r="AX59" i="1"/>
  <c r="AY59" i="1" s="1"/>
  <c r="BA59" i="1"/>
  <c r="BB59" i="1" s="1"/>
  <c r="AW60" i="1"/>
  <c r="AX60" i="1"/>
  <c r="BA60" i="1"/>
  <c r="BB60" i="1" s="1"/>
  <c r="BC60" i="1" s="1"/>
  <c r="AX58" i="1"/>
  <c r="AY58" i="1" s="1"/>
  <c r="AW4" i="1"/>
  <c r="AX4" i="1"/>
  <c r="AY4" i="1" s="1"/>
  <c r="BA4" i="1"/>
  <c r="BB4" i="1" s="1"/>
  <c r="AW5" i="1"/>
  <c r="AX5" i="1"/>
  <c r="AY5" i="1" s="1"/>
  <c r="BA5" i="1"/>
  <c r="BB5" i="1" s="1"/>
  <c r="AW6" i="1"/>
  <c r="AX6" i="1"/>
  <c r="AY6" i="1" s="1"/>
  <c r="BA6" i="1"/>
  <c r="BB6" i="1" s="1"/>
  <c r="BC6" i="1" s="1"/>
  <c r="AW7" i="1"/>
  <c r="AX7" i="1"/>
  <c r="BA7" i="1"/>
  <c r="BB7" i="1" s="1"/>
  <c r="AW8" i="1"/>
  <c r="AX8" i="1"/>
  <c r="BA8" i="1"/>
  <c r="BB8" i="1" s="1"/>
  <c r="AW9" i="1"/>
  <c r="AX9" i="1"/>
  <c r="AY9" i="1" s="1"/>
  <c r="BA9" i="1"/>
  <c r="BB9" i="1" s="1"/>
  <c r="AW10" i="1"/>
  <c r="AX10" i="1"/>
  <c r="AY10" i="1" s="1"/>
  <c r="BA10" i="1"/>
  <c r="BB10" i="1" s="1"/>
  <c r="BC10" i="1" s="1"/>
  <c r="BD10" i="1" s="1"/>
  <c r="AW11" i="1"/>
  <c r="AX11" i="1"/>
  <c r="BA11" i="1"/>
  <c r="BB11" i="1" s="1"/>
  <c r="AW12" i="1"/>
  <c r="AX12" i="1"/>
  <c r="AY12" i="1" s="1"/>
  <c r="BA12" i="1"/>
  <c r="BB12" i="1" s="1"/>
  <c r="AW13" i="1"/>
  <c r="AX13" i="1"/>
  <c r="BA13" i="1"/>
  <c r="BB13" i="1" s="1"/>
  <c r="AW14" i="1"/>
  <c r="AX14" i="1"/>
  <c r="BA14" i="1"/>
  <c r="BB14" i="1" s="1"/>
  <c r="AW15" i="1"/>
  <c r="AX15" i="1"/>
  <c r="AY15" i="1" s="1"/>
  <c r="BA15" i="1"/>
  <c r="BB15" i="1" s="1"/>
  <c r="BC15" i="1" s="1"/>
  <c r="AW16" i="1"/>
  <c r="AX16" i="1"/>
  <c r="BA16" i="1"/>
  <c r="BB16" i="1" s="1"/>
  <c r="AW17" i="1"/>
  <c r="AX17" i="1"/>
  <c r="BA17" i="1"/>
  <c r="BB17" i="1" s="1"/>
  <c r="AW18" i="1"/>
  <c r="AX18" i="1"/>
  <c r="BA18" i="1"/>
  <c r="BB18" i="1" s="1"/>
  <c r="AW19" i="1"/>
  <c r="AX19" i="1"/>
  <c r="AY19" i="1" s="1"/>
  <c r="BA19" i="1"/>
  <c r="BB19" i="1" s="1"/>
  <c r="BC19" i="1" s="1"/>
  <c r="BD19" i="1" s="1"/>
  <c r="AW20" i="1"/>
  <c r="AX20" i="1"/>
  <c r="AY20" i="1" s="1"/>
  <c r="BA20" i="1"/>
  <c r="BB20" i="1" s="1"/>
  <c r="BC20" i="1" s="1"/>
  <c r="AW21" i="1"/>
  <c r="AX21" i="1"/>
  <c r="BA21" i="1"/>
  <c r="BB21" i="1" s="1"/>
  <c r="AW22" i="1"/>
  <c r="AX22" i="1"/>
  <c r="AY22" i="1" s="1"/>
  <c r="BA22" i="1"/>
  <c r="BB22" i="1" s="1"/>
  <c r="AW23" i="1"/>
  <c r="AX23" i="1"/>
  <c r="BA23" i="1"/>
  <c r="BB23" i="1" s="1"/>
  <c r="BC23" i="1" s="1"/>
  <c r="AW24" i="1"/>
  <c r="AX24" i="1"/>
  <c r="BA24" i="1"/>
  <c r="BB24" i="1" s="1"/>
  <c r="BC24" i="1" s="1"/>
  <c r="AW25" i="1"/>
  <c r="AX25" i="1"/>
  <c r="BA25" i="1"/>
  <c r="BB25" i="1" s="1"/>
  <c r="AW26" i="1"/>
  <c r="AX26" i="1"/>
  <c r="BA26" i="1"/>
  <c r="BB26" i="1" s="1"/>
  <c r="AW27" i="1"/>
  <c r="AX27" i="1"/>
  <c r="AY27" i="1" s="1"/>
  <c r="BA27" i="1"/>
  <c r="BB27" i="1" s="1"/>
  <c r="BC27" i="1" s="1"/>
  <c r="BD27" i="1" s="1"/>
  <c r="AW28" i="1"/>
  <c r="AX28" i="1"/>
  <c r="BA28" i="1"/>
  <c r="BB28" i="1" s="1"/>
  <c r="BC28" i="1" s="1"/>
  <c r="AW29" i="1"/>
  <c r="AY29" i="1" s="1"/>
  <c r="AX29" i="1"/>
  <c r="BA29" i="1"/>
  <c r="BB29" i="1" s="1"/>
  <c r="AW30" i="1"/>
  <c r="AX30" i="1"/>
  <c r="AY30" i="1" s="1"/>
  <c r="BA30" i="1"/>
  <c r="BB30" i="1" s="1"/>
  <c r="AW31" i="1"/>
  <c r="AX31" i="1"/>
  <c r="AY31" i="1" s="1"/>
  <c r="BA31" i="1"/>
  <c r="BB31" i="1" s="1"/>
  <c r="BC31" i="1" s="1"/>
  <c r="BD31" i="1" s="1"/>
  <c r="AW32" i="1"/>
  <c r="AX32" i="1"/>
  <c r="AY32" i="1"/>
  <c r="BA32" i="1"/>
  <c r="BB32" i="1" s="1"/>
  <c r="BC32" i="1" s="1"/>
  <c r="AW33" i="1"/>
  <c r="AX33" i="1"/>
  <c r="BA33" i="1"/>
  <c r="BB33" i="1" s="1"/>
  <c r="AW34" i="1"/>
  <c r="AX34" i="1"/>
  <c r="BA34" i="1"/>
  <c r="BB34" i="1" s="1"/>
  <c r="AW35" i="1"/>
  <c r="AX35" i="1"/>
  <c r="BA35" i="1"/>
  <c r="BB35" i="1" s="1"/>
  <c r="AW36" i="1"/>
  <c r="AX36" i="1"/>
  <c r="AY36" i="1" s="1"/>
  <c r="BA36" i="1"/>
  <c r="BB36" i="1" s="1"/>
  <c r="AW37" i="1"/>
  <c r="AX37" i="1"/>
  <c r="BA37" i="1"/>
  <c r="BB37" i="1" s="1"/>
  <c r="BC37" i="1" s="1"/>
  <c r="AW38" i="1"/>
  <c r="AX38" i="1"/>
  <c r="BA38" i="1"/>
  <c r="BB38" i="1" s="1"/>
  <c r="AW39" i="1"/>
  <c r="AX39" i="1"/>
  <c r="AY39" i="1" s="1"/>
  <c r="BA39" i="1"/>
  <c r="BB39" i="1" s="1"/>
  <c r="AW40" i="1"/>
  <c r="AX40" i="1"/>
  <c r="BA40" i="1"/>
  <c r="BB40" i="1" s="1"/>
  <c r="AW41" i="1"/>
  <c r="AX41" i="1"/>
  <c r="AY41" i="1"/>
  <c r="BA41" i="1"/>
  <c r="BB41" i="1" s="1"/>
  <c r="AW42" i="1"/>
  <c r="AX42" i="1"/>
  <c r="AY42" i="1" s="1"/>
  <c r="BA42" i="1"/>
  <c r="BB42" i="1" s="1"/>
  <c r="BC42" i="1" s="1"/>
  <c r="AW43" i="1"/>
  <c r="AX43" i="1"/>
  <c r="BA43" i="1"/>
  <c r="BB43" i="1" s="1"/>
  <c r="BC43" i="1" s="1"/>
  <c r="AW44" i="1"/>
  <c r="AX44" i="1"/>
  <c r="BA44" i="1"/>
  <c r="BB44" i="1" s="1"/>
  <c r="AW45" i="1"/>
  <c r="AX45" i="1"/>
  <c r="AY45" i="1" s="1"/>
  <c r="BA45" i="1"/>
  <c r="BB45" i="1" s="1"/>
  <c r="AW46" i="1"/>
  <c r="AX46" i="1"/>
  <c r="AY46" i="1" s="1"/>
  <c r="BA46" i="1"/>
  <c r="BB46" i="1" s="1"/>
  <c r="AW47" i="1"/>
  <c r="AY47" i="1" s="1"/>
  <c r="AX47" i="1"/>
  <c r="BA47" i="1"/>
  <c r="BB47" i="1" s="1"/>
  <c r="BC47" i="1" s="1"/>
  <c r="BD47" i="1" s="1"/>
  <c r="AW48" i="1"/>
  <c r="AX48" i="1"/>
  <c r="AY48" i="1" s="1"/>
  <c r="BA48" i="1"/>
  <c r="BB48" i="1" s="1"/>
  <c r="AW49" i="1"/>
  <c r="AX49" i="1"/>
  <c r="BA49" i="1"/>
  <c r="BB49" i="1" s="1"/>
  <c r="AW50" i="1"/>
  <c r="AX50" i="1"/>
  <c r="BA50" i="1"/>
  <c r="BB50" i="1" s="1"/>
  <c r="AW51" i="1"/>
  <c r="AX51" i="1"/>
  <c r="AY51" i="1" s="1"/>
  <c r="BA51" i="1"/>
  <c r="BB51" i="1" s="1"/>
  <c r="AW52" i="1"/>
  <c r="AX52" i="1"/>
  <c r="AY52" i="1"/>
  <c r="BA52" i="1"/>
  <c r="BB52" i="1" s="1"/>
  <c r="AW53" i="1"/>
  <c r="AX53" i="1"/>
  <c r="AY53" i="1" s="1"/>
  <c r="BA53" i="1"/>
  <c r="BB53" i="1" s="1"/>
  <c r="BC53" i="1" s="1"/>
  <c r="BD53" i="1" s="1"/>
  <c r="AW54" i="1"/>
  <c r="AX54" i="1"/>
  <c r="AY54" i="1" s="1"/>
  <c r="BA54" i="1"/>
  <c r="BB54" i="1" s="1"/>
  <c r="AW55" i="1"/>
  <c r="AX55" i="1"/>
  <c r="BA55" i="1"/>
  <c r="BB55" i="1" s="1"/>
  <c r="BC55" i="1" s="1"/>
  <c r="AW56" i="1"/>
  <c r="AX56" i="1"/>
  <c r="BA56" i="1"/>
  <c r="BB56" i="1" s="1"/>
  <c r="AW57" i="1"/>
  <c r="AX57" i="1"/>
  <c r="AY57" i="1" s="1"/>
  <c r="BA57" i="1"/>
  <c r="BB57" i="1" s="1"/>
  <c r="AW58" i="1"/>
  <c r="BA58" i="1"/>
  <c r="BB58" i="1" s="1"/>
  <c r="BC58" i="1" s="1"/>
  <c r="AW113" i="1"/>
  <c r="BA113" i="1"/>
  <c r="BB113" i="1" s="1"/>
  <c r="AW168" i="1"/>
  <c r="AX168" i="1"/>
  <c r="AY168" i="1" s="1"/>
  <c r="BA168" i="1"/>
  <c r="BB168" i="1" s="1"/>
  <c r="AW169" i="1"/>
  <c r="AX169" i="1"/>
  <c r="BA169" i="1"/>
  <c r="BB169" i="1" s="1"/>
  <c r="BC169" i="1" s="1"/>
  <c r="AW170" i="1"/>
  <c r="AX170" i="1"/>
  <c r="BA170" i="1"/>
  <c r="BB170" i="1" s="1"/>
  <c r="AW171" i="1"/>
  <c r="AY171" i="1" s="1"/>
  <c r="AX171" i="1"/>
  <c r="BA171" i="1"/>
  <c r="BB171" i="1" s="1"/>
  <c r="AW172" i="1"/>
  <c r="AX172" i="1"/>
  <c r="AY172" i="1"/>
  <c r="BA172" i="1"/>
  <c r="BB172" i="1" s="1"/>
  <c r="AW173" i="1"/>
  <c r="AX173" i="1"/>
  <c r="AY173" i="1" s="1"/>
  <c r="BA173" i="1"/>
  <c r="BB173" i="1" s="1"/>
  <c r="AW174" i="1"/>
  <c r="AX174" i="1"/>
  <c r="AY174" i="1"/>
  <c r="BA174" i="1"/>
  <c r="BB174" i="1" s="1"/>
  <c r="BC174" i="1" s="1"/>
  <c r="AW175" i="1"/>
  <c r="AX175" i="1"/>
  <c r="BA175" i="1"/>
  <c r="BB175" i="1" s="1"/>
  <c r="BC175" i="1" s="1"/>
  <c r="AW176" i="1"/>
  <c r="AX176" i="1"/>
  <c r="BA176" i="1"/>
  <c r="BB176" i="1" s="1"/>
  <c r="AW177" i="1"/>
  <c r="AX177" i="1"/>
  <c r="AY177" i="1" s="1"/>
  <c r="BA177" i="1"/>
  <c r="BB177" i="1" s="1"/>
  <c r="AW178" i="1"/>
  <c r="AX178" i="1"/>
  <c r="AY178" i="1" s="1"/>
  <c r="BA178" i="1"/>
  <c r="BB178" i="1" s="1"/>
  <c r="AY179" i="1"/>
  <c r="BA179" i="1"/>
  <c r="AW180" i="1"/>
  <c r="AX180" i="1"/>
  <c r="BA180" i="1"/>
  <c r="BB180" i="1" s="1"/>
  <c r="AW181" i="1"/>
  <c r="AX181" i="1"/>
  <c r="AY181" i="1" s="1"/>
  <c r="BA181" i="1"/>
  <c r="BB181" i="1" s="1"/>
  <c r="AW182" i="1"/>
  <c r="AX182" i="1"/>
  <c r="AY182" i="1" s="1"/>
  <c r="BA182" i="1"/>
  <c r="BB182" i="1" s="1"/>
  <c r="AW183" i="1"/>
  <c r="AY183" i="1" s="1"/>
  <c r="AX183" i="1"/>
  <c r="BA183" i="1"/>
  <c r="BB183" i="1" s="1"/>
  <c r="BC183" i="1" s="1"/>
  <c r="BD183" i="1" s="1"/>
  <c r="AW184" i="1"/>
  <c r="AX184" i="1"/>
  <c r="AY184" i="1" s="1"/>
  <c r="BA184" i="1"/>
  <c r="BB184" i="1" s="1"/>
  <c r="AW185" i="1"/>
  <c r="AX185" i="1"/>
  <c r="AY185" i="1" s="1"/>
  <c r="BA185" i="1"/>
  <c r="BB185" i="1" s="1"/>
  <c r="BC185" i="1" s="1"/>
  <c r="AW186" i="1"/>
  <c r="AX186" i="1"/>
  <c r="BA186" i="1"/>
  <c r="BB186" i="1" s="1"/>
  <c r="AW187" i="1"/>
  <c r="AX187" i="1"/>
  <c r="AY187" i="1" s="1"/>
  <c r="BA187" i="1"/>
  <c r="BB187" i="1" s="1"/>
  <c r="AW188" i="1"/>
  <c r="AX188" i="1"/>
  <c r="BA188" i="1"/>
  <c r="BB188" i="1" s="1"/>
  <c r="BC188" i="1" s="1"/>
  <c r="AW189" i="1"/>
  <c r="AX189" i="1"/>
  <c r="BA189" i="1"/>
  <c r="BB189" i="1" s="1"/>
  <c r="BC189" i="1" s="1"/>
  <c r="AW190" i="1"/>
  <c r="AX190" i="1"/>
  <c r="BA190" i="1"/>
  <c r="BB190" i="1" s="1"/>
  <c r="AW191" i="1"/>
  <c r="AX191" i="1"/>
  <c r="AY191" i="1" s="1"/>
  <c r="BA191" i="1"/>
  <c r="BB191" i="1" s="1"/>
  <c r="AW192" i="1"/>
  <c r="AX192" i="1"/>
  <c r="BA192" i="1"/>
  <c r="BB192" i="1" s="1"/>
  <c r="AW193" i="1"/>
  <c r="AX193" i="1"/>
  <c r="AY193" i="1" s="1"/>
  <c r="BA193" i="1"/>
  <c r="BB193" i="1" s="1"/>
  <c r="AW194" i="1"/>
  <c r="AX194" i="1"/>
  <c r="BA194" i="1"/>
  <c r="BB194" i="1" s="1"/>
  <c r="BC194" i="1" s="1"/>
  <c r="AW195" i="1"/>
  <c r="AX195" i="1"/>
  <c r="BA195" i="1"/>
  <c r="BB195" i="1" s="1"/>
  <c r="BC195" i="1" s="1"/>
  <c r="AW196" i="1"/>
  <c r="AX196" i="1"/>
  <c r="AY196" i="1" s="1"/>
  <c r="BA196" i="1"/>
  <c r="BB196" i="1" s="1"/>
  <c r="BC196" i="1" s="1"/>
  <c r="AW197" i="1"/>
  <c r="AX197" i="1"/>
  <c r="AY197" i="1" s="1"/>
  <c r="BA197" i="1"/>
  <c r="BB197" i="1" s="1"/>
  <c r="AW198" i="1"/>
  <c r="AX198" i="1"/>
  <c r="BA198" i="1"/>
  <c r="BB198" i="1" s="1"/>
  <c r="AW199" i="1"/>
  <c r="AX199" i="1"/>
  <c r="BA199" i="1"/>
  <c r="BB199" i="1" s="1"/>
  <c r="AW200" i="1"/>
  <c r="AX200" i="1"/>
  <c r="BA200" i="1"/>
  <c r="BB200" i="1" s="1"/>
  <c r="AW201" i="1"/>
  <c r="AX201" i="1"/>
  <c r="BA201" i="1"/>
  <c r="BB201" i="1" s="1"/>
  <c r="BC201" i="1" s="1"/>
  <c r="AW202" i="1"/>
  <c r="AX202" i="1"/>
  <c r="AY202" i="1" s="1"/>
  <c r="BA202" i="1"/>
  <c r="BB202" i="1" s="1"/>
  <c r="AW203" i="1"/>
  <c r="AX203" i="1"/>
  <c r="AY203" i="1" s="1"/>
  <c r="BA203" i="1"/>
  <c r="BB203" i="1" s="1"/>
  <c r="BC203" i="1" s="1"/>
  <c r="AW204" i="1"/>
  <c r="AY204" i="1" s="1"/>
  <c r="AX204" i="1"/>
  <c r="BA204" i="1"/>
  <c r="BB204" i="1" s="1"/>
  <c r="AW205" i="1"/>
  <c r="AX205" i="1"/>
  <c r="AY205" i="1" s="1"/>
  <c r="BA205" i="1"/>
  <c r="BB205" i="1" s="1"/>
  <c r="AW206" i="1"/>
  <c r="AX206" i="1"/>
  <c r="BA206" i="1"/>
  <c r="BB206" i="1" s="1"/>
  <c r="AW207" i="1"/>
  <c r="AX207" i="1"/>
  <c r="AY207" i="1"/>
  <c r="BA207" i="1"/>
  <c r="BB207" i="1" s="1"/>
  <c r="BC207" i="1" s="1"/>
  <c r="AW208" i="1"/>
  <c r="AX208" i="1"/>
  <c r="BA208" i="1"/>
  <c r="BB208" i="1" s="1"/>
  <c r="AW209" i="1"/>
  <c r="AX209" i="1"/>
  <c r="BA209" i="1"/>
  <c r="BB209" i="1" s="1"/>
  <c r="AW210" i="1"/>
  <c r="AX210" i="1"/>
  <c r="AY210" i="1" s="1"/>
  <c r="BA210" i="1"/>
  <c r="BB210" i="1" s="1"/>
  <c r="AW211" i="1"/>
  <c r="AX211" i="1"/>
  <c r="AY211" i="1" s="1"/>
  <c r="BA211" i="1"/>
  <c r="BB211" i="1" s="1"/>
  <c r="AW212" i="1"/>
  <c r="AX212" i="1"/>
  <c r="AY212" i="1" s="1"/>
  <c r="BA212" i="1"/>
  <c r="BB212" i="1" s="1"/>
  <c r="BC212" i="1" s="1"/>
  <c r="BD212" i="1" s="1"/>
  <c r="AW213" i="1"/>
  <c r="AX213" i="1"/>
  <c r="BA213" i="1"/>
  <c r="BB213" i="1" s="1"/>
  <c r="AW214" i="1"/>
  <c r="AX214" i="1"/>
  <c r="AY214" i="1" s="1"/>
  <c r="BA214" i="1"/>
  <c r="BB214" i="1" s="1"/>
  <c r="AW215" i="1"/>
  <c r="AX215" i="1"/>
  <c r="AY215" i="1" s="1"/>
  <c r="BA215" i="1"/>
  <c r="BB215" i="1" s="1"/>
  <c r="AW216" i="1"/>
  <c r="AX216" i="1"/>
  <c r="AY216" i="1" s="1"/>
  <c r="BA216" i="1"/>
  <c r="BB216" i="1" s="1"/>
  <c r="BC216" i="1" s="1"/>
  <c r="BD216" i="1" s="1"/>
  <c r="AW217" i="1"/>
  <c r="AX217" i="1"/>
  <c r="AY217" i="1" s="1"/>
  <c r="BA217" i="1"/>
  <c r="BB217" i="1" s="1"/>
  <c r="AW218" i="1"/>
  <c r="AX218" i="1"/>
  <c r="BA218" i="1"/>
  <c r="BB218" i="1" s="1"/>
  <c r="AW219" i="1"/>
  <c r="AY219" i="1" s="1"/>
  <c r="AX219" i="1"/>
  <c r="BA219" i="1"/>
  <c r="BB219" i="1" s="1"/>
  <c r="AW220" i="1"/>
  <c r="AX220" i="1"/>
  <c r="AY220" i="1" s="1"/>
  <c r="BA220" i="1"/>
  <c r="BB220" i="1" s="1"/>
  <c r="AW221" i="1"/>
  <c r="AX221" i="1"/>
  <c r="AY221" i="1" s="1"/>
  <c r="BA221" i="1"/>
  <c r="BB221" i="1" s="1"/>
  <c r="BC221" i="1" s="1"/>
  <c r="BD221" i="1" s="1"/>
  <c r="AW222" i="1"/>
  <c r="AY222" i="1" s="1"/>
  <c r="AX222" i="1"/>
  <c r="BA222" i="1"/>
  <c r="BB222" i="1" s="1"/>
  <c r="AW223" i="1"/>
  <c r="AX223" i="1"/>
  <c r="AY223" i="1" s="1"/>
  <c r="BA223" i="1"/>
  <c r="BB223" i="1" s="1"/>
  <c r="AW224" i="1"/>
  <c r="AX224" i="1"/>
  <c r="AY224" i="1" s="1"/>
  <c r="BA224" i="1"/>
  <c r="BB224" i="1" s="1"/>
  <c r="AW225" i="1"/>
  <c r="AX225" i="1"/>
  <c r="BA225" i="1"/>
  <c r="BB225" i="1" s="1"/>
  <c r="AW226" i="1"/>
  <c r="AX226" i="1"/>
  <c r="BA226" i="1"/>
  <c r="BB226" i="1" s="1"/>
  <c r="AW227" i="1"/>
  <c r="AX227" i="1"/>
  <c r="AY227" i="1"/>
  <c r="BA227" i="1"/>
  <c r="BB227" i="1" s="1"/>
  <c r="BC227" i="1" s="1"/>
  <c r="AW228" i="1"/>
  <c r="AX228" i="1"/>
  <c r="AY228" i="1" s="1"/>
  <c r="BA228" i="1"/>
  <c r="BB228" i="1" s="1"/>
  <c r="BC228" i="1" s="1"/>
  <c r="BD228" i="1" s="1"/>
  <c r="AW229" i="1"/>
  <c r="AX229" i="1"/>
  <c r="BA229" i="1"/>
  <c r="BB229" i="1" s="1"/>
  <c r="AW230" i="1"/>
  <c r="BA230" i="1"/>
  <c r="BB230" i="1" s="1"/>
  <c r="AW292" i="1"/>
  <c r="BA292" i="1"/>
  <c r="BB292" i="1" s="1"/>
  <c r="AX3" i="1"/>
  <c r="AY3" i="1" s="1"/>
  <c r="BA3" i="1"/>
  <c r="BB3" i="1" s="1"/>
  <c r="AW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3" i="1"/>
  <c r="BD399" i="1" l="1"/>
  <c r="BD247" i="1"/>
  <c r="BC222" i="1"/>
  <c r="BD222" i="1" s="1"/>
  <c r="AY200" i="1"/>
  <c r="AY189" i="1"/>
  <c r="AY43" i="1"/>
  <c r="BC39" i="1"/>
  <c r="BD39" i="1" s="1"/>
  <c r="AY28" i="1"/>
  <c r="AY24" i="1"/>
  <c r="BC16" i="1"/>
  <c r="BD16" i="1" s="1"/>
  <c r="BC12" i="1"/>
  <c r="AY109" i="1"/>
  <c r="BD109" i="1" s="1"/>
  <c r="BC105" i="1"/>
  <c r="BC84" i="1"/>
  <c r="BC77" i="1"/>
  <c r="BD77" i="1" s="1"/>
  <c r="BC70" i="1"/>
  <c r="BD70" i="1" s="1"/>
  <c r="BC63" i="1"/>
  <c r="AY151" i="1"/>
  <c r="BC147" i="1"/>
  <c r="AY140" i="1"/>
  <c r="BC136" i="1"/>
  <c r="BD136" i="1" s="1"/>
  <c r="BC125" i="1"/>
  <c r="BC121" i="1"/>
  <c r="BD121" i="1" s="1"/>
  <c r="AY118" i="1"/>
  <c r="BC285" i="1"/>
  <c r="BD285" i="1" s="1"/>
  <c r="AY282" i="1"/>
  <c r="AY278" i="1"/>
  <c r="AY271" i="1"/>
  <c r="BD271" i="1" s="1"/>
  <c r="BC267" i="1"/>
  <c r="BD267" i="1" s="1"/>
  <c r="BC253" i="1"/>
  <c r="BC250" i="1"/>
  <c r="BD250" i="1" s="1"/>
  <c r="AY247" i="1"/>
  <c r="AY347" i="1"/>
  <c r="BC343" i="1"/>
  <c r="BD343" i="1" s="1"/>
  <c r="AY340" i="1"/>
  <c r="BC336" i="1"/>
  <c r="BD336" i="1" s="1"/>
  <c r="BC318" i="1"/>
  <c r="BC314" i="1"/>
  <c r="BC303" i="1"/>
  <c r="AY458" i="1"/>
  <c r="BC448" i="1"/>
  <c r="BD448" i="1" s="1"/>
  <c r="BC441" i="1"/>
  <c r="BD441" i="1" s="1"/>
  <c r="BC434" i="1"/>
  <c r="BD434" i="1" s="1"/>
  <c r="BC427" i="1"/>
  <c r="BD427" i="1" s="1"/>
  <c r="AY417" i="1"/>
  <c r="BD417" i="1" s="1"/>
  <c r="BC413" i="1"/>
  <c r="BD413" i="1" s="1"/>
  <c r="AY400" i="1"/>
  <c r="AY393" i="1"/>
  <c r="BC379" i="1"/>
  <c r="BD379" i="1" s="1"/>
  <c r="BC375" i="1"/>
  <c r="BD375" i="1" s="1"/>
  <c r="BC372" i="1"/>
  <c r="BD372" i="1" s="1"/>
  <c r="AY369" i="1"/>
  <c r="AY365" i="1"/>
  <c r="BD28" i="1"/>
  <c r="BD325" i="1"/>
  <c r="BD458" i="1"/>
  <c r="AY218" i="1"/>
  <c r="BC214" i="1"/>
  <c r="BD214" i="1" s="1"/>
  <c r="BC210" i="1"/>
  <c r="BD210" i="1" s="1"/>
  <c r="BC177" i="1"/>
  <c r="BD177" i="1" s="1"/>
  <c r="BC50" i="1"/>
  <c r="BD50" i="1" s="1"/>
  <c r="BC35" i="1"/>
  <c r="AY16" i="1"/>
  <c r="BC8" i="1"/>
  <c r="BC4" i="1"/>
  <c r="BD4" i="1" s="1"/>
  <c r="BC112" i="1"/>
  <c r="AY105" i="1"/>
  <c r="BC101" i="1"/>
  <c r="BD101" i="1" s="1"/>
  <c r="BC87" i="1"/>
  <c r="BD87" i="1" s="1"/>
  <c r="AY84" i="1"/>
  <c r="BC80" i="1"/>
  <c r="BD80" i="1" s="1"/>
  <c r="AY70" i="1"/>
  <c r="AY115" i="1"/>
  <c r="BC165" i="1"/>
  <c r="BD165" i="1" s="1"/>
  <c r="BC154" i="1"/>
  <c r="BD154" i="1" s="1"/>
  <c r="AY147" i="1"/>
  <c r="BC143" i="1"/>
  <c r="BD143" i="1" s="1"/>
  <c r="BC132" i="1"/>
  <c r="BD132" i="1" s="1"/>
  <c r="AY125" i="1"/>
  <c r="BC232" i="1"/>
  <c r="BD232" i="1" s="1"/>
  <c r="BC288" i="1"/>
  <c r="BD288" i="1" s="1"/>
  <c r="BC281" i="1"/>
  <c r="BD281" i="1" s="1"/>
  <c r="BC274" i="1"/>
  <c r="BD274" i="1" s="1"/>
  <c r="BC263" i="1"/>
  <c r="BD263" i="1" s="1"/>
  <c r="AY253" i="1"/>
  <c r="AY250" i="1"/>
  <c r="BC243" i="1"/>
  <c r="BC236" i="1"/>
  <c r="BD236" i="1" s="1"/>
  <c r="BC354" i="1"/>
  <c r="BD354" i="1" s="1"/>
  <c r="BC350" i="1"/>
  <c r="BD350" i="1" s="1"/>
  <c r="AY336" i="1"/>
  <c r="BC332" i="1"/>
  <c r="AY318" i="1"/>
  <c r="AY314" i="1"/>
  <c r="BD310" i="1"/>
  <c r="AY303" i="1"/>
  <c r="BC299" i="1"/>
  <c r="BD299" i="1" s="1"/>
  <c r="BC468" i="1"/>
  <c r="BD468" i="1" s="1"/>
  <c r="BC461" i="1"/>
  <c r="BD461" i="1" s="1"/>
  <c r="BC451" i="1"/>
  <c r="BD451" i="1" s="1"/>
  <c r="BD396" i="1"/>
  <c r="BD368" i="1"/>
  <c r="BD361" i="1"/>
  <c r="BD340" i="1"/>
  <c r="BD188" i="1"/>
  <c r="BD270" i="1"/>
  <c r="BD416" i="1"/>
  <c r="BD409" i="1"/>
  <c r="BC406" i="1"/>
  <c r="BD406" i="1" s="1"/>
  <c r="AY403" i="1"/>
  <c r="BD403" i="1" s="1"/>
  <c r="AY396" i="1"/>
  <c r="BD392" i="1"/>
  <c r="AY389" i="1"/>
  <c r="BD389" i="1" s="1"/>
  <c r="BC382" i="1"/>
  <c r="BD382" i="1" s="1"/>
  <c r="BD91" i="1"/>
  <c r="BD400" i="1"/>
  <c r="BC217" i="1"/>
  <c r="BC202" i="1"/>
  <c r="BD202" i="1" s="1"/>
  <c r="BC184" i="1"/>
  <c r="BD184" i="1" s="1"/>
  <c r="AY50" i="1"/>
  <c r="BC97" i="1"/>
  <c r="AY87" i="1"/>
  <c r="BC83" i="1"/>
  <c r="BD83" i="1" s="1"/>
  <c r="BD69" i="1"/>
  <c r="BC62" i="1"/>
  <c r="BD62" i="1" s="1"/>
  <c r="AY165" i="1"/>
  <c r="BC252" i="1"/>
  <c r="BD252" i="1" s="1"/>
  <c r="BC249" i="1"/>
  <c r="BD249" i="1" s="1"/>
  <c r="AY243" i="1"/>
  <c r="AY350" i="1"/>
  <c r="AY332" i="1"/>
  <c r="BC324" i="1"/>
  <c r="BD317" i="1"/>
  <c r="BC313" i="1"/>
  <c r="BD313" i="1" s="1"/>
  <c r="AY299" i="1"/>
  <c r="BC447" i="1"/>
  <c r="BD447" i="1" s="1"/>
  <c r="BC440" i="1"/>
  <c r="BD440" i="1" s="1"/>
  <c r="BC433" i="1"/>
  <c r="BD433" i="1" s="1"/>
  <c r="BC426" i="1"/>
  <c r="BD426" i="1" s="1"/>
  <c r="BC374" i="1"/>
  <c r="BD374" i="1" s="1"/>
  <c r="BC371" i="1"/>
  <c r="BD371" i="1" s="1"/>
  <c r="BD307" i="1"/>
  <c r="BC224" i="1"/>
  <c r="BC213" i="1"/>
  <c r="BC198" i="1"/>
  <c r="AY195" i="1"/>
  <c r="BD195" i="1" s="1"/>
  <c r="BC191" i="1"/>
  <c r="BD191" i="1" s="1"/>
  <c r="AY188" i="1"/>
  <c r="BC176" i="1"/>
  <c r="AY169" i="1"/>
  <c r="BD169" i="1" s="1"/>
  <c r="BC56" i="1"/>
  <c r="BC49" i="1"/>
  <c r="BC38" i="1"/>
  <c r="AY23" i="1"/>
  <c r="BD23" i="1" s="1"/>
  <c r="BC11" i="1"/>
  <c r="BC7" i="1"/>
  <c r="BD7" i="1" s="1"/>
  <c r="BC111" i="1"/>
  <c r="BC86" i="1"/>
  <c r="BD86" i="1" s="1"/>
  <c r="BC76" i="1"/>
  <c r="BD76" i="1" s="1"/>
  <c r="AY69" i="1"/>
  <c r="BC164" i="1"/>
  <c r="BC153" i="1"/>
  <c r="BD153" i="1" s="1"/>
  <c r="BC131" i="1"/>
  <c r="BD131" i="1" s="1"/>
  <c r="BC120" i="1"/>
  <c r="AY117" i="1"/>
  <c r="BD117" i="1" s="1"/>
  <c r="BC291" i="1"/>
  <c r="BD291" i="1" s="1"/>
  <c r="BC284" i="1"/>
  <c r="BD284" i="1" s="1"/>
  <c r="BC273" i="1"/>
  <c r="BD273" i="1" s="1"/>
  <c r="AY270" i="1"/>
  <c r="BC259" i="1"/>
  <c r="BD259" i="1" s="1"/>
  <c r="BC242" i="1"/>
  <c r="BC235" i="1"/>
  <c r="BC294" i="1"/>
  <c r="BC353" i="1"/>
  <c r="BD353" i="1" s="1"/>
  <c r="BC349" i="1"/>
  <c r="BD349" i="1" s="1"/>
  <c r="BC342" i="1"/>
  <c r="BC331" i="1"/>
  <c r="BD331" i="1" s="1"/>
  <c r="BC298" i="1"/>
  <c r="BD298" i="1" s="1"/>
  <c r="BC467" i="1"/>
  <c r="BD467" i="1" s="1"/>
  <c r="BC460" i="1"/>
  <c r="BD460" i="1" s="1"/>
  <c r="BC450" i="1"/>
  <c r="BD450" i="1" s="1"/>
  <c r="BC419" i="1"/>
  <c r="BD419" i="1" s="1"/>
  <c r="BC402" i="1"/>
  <c r="BD402" i="1" s="1"/>
  <c r="AY399" i="1"/>
  <c r="BC395" i="1"/>
  <c r="BD395" i="1" s="1"/>
  <c r="BC388" i="1"/>
  <c r="BD388" i="1" s="1"/>
  <c r="BC357" i="1"/>
  <c r="BD357" i="1" s="1"/>
  <c r="BD196" i="1"/>
  <c r="BD43" i="1"/>
  <c r="BD140" i="1"/>
  <c r="BC3" i="1"/>
  <c r="BD3" i="1" s="1"/>
  <c r="AY213" i="1"/>
  <c r="BC205" i="1"/>
  <c r="AY198" i="1"/>
  <c r="BC187" i="1"/>
  <c r="BD187" i="1" s="1"/>
  <c r="AY180" i="1"/>
  <c r="AY176" i="1"/>
  <c r="BC172" i="1"/>
  <c r="BD172" i="1" s="1"/>
  <c r="AY56" i="1"/>
  <c r="BC52" i="1"/>
  <c r="BD52" i="1" s="1"/>
  <c r="AY49" i="1"/>
  <c r="BC41" i="1"/>
  <c r="BD41" i="1" s="1"/>
  <c r="AY34" i="1"/>
  <c r="BC30" i="1"/>
  <c r="BD30" i="1" s="1"/>
  <c r="BC26" i="1"/>
  <c r="AY11" i="1"/>
  <c r="AY7" i="1"/>
  <c r="BC107" i="1"/>
  <c r="BD107" i="1" s="1"/>
  <c r="BC100" i="1"/>
  <c r="AY97" i="1"/>
  <c r="BC93" i="1"/>
  <c r="AY76" i="1"/>
  <c r="BC72" i="1"/>
  <c r="BC65" i="1"/>
  <c r="BD65" i="1" s="1"/>
  <c r="AY164" i="1"/>
  <c r="BC160" i="1"/>
  <c r="BD160" i="1" s="1"/>
  <c r="BC142" i="1"/>
  <c r="BD142" i="1" s="1"/>
  <c r="BC138" i="1"/>
  <c r="BD138" i="1" s="1"/>
  <c r="BC127" i="1"/>
  <c r="BD127" i="1" s="1"/>
  <c r="AY124" i="1"/>
  <c r="BD124" i="1" s="1"/>
  <c r="AY120" i="1"/>
  <c r="BC116" i="1"/>
  <c r="BD116" i="1" s="1"/>
  <c r="BC287" i="1"/>
  <c r="BD287" i="1" s="1"/>
  <c r="AY284" i="1"/>
  <c r="BC280" i="1"/>
  <c r="BD280" i="1" s="1"/>
  <c r="BC276" i="1"/>
  <c r="BD276" i="1" s="1"/>
  <c r="BC269" i="1"/>
  <c r="BD269" i="1" s="1"/>
  <c r="BC262" i="1"/>
  <c r="BD262" i="1" s="1"/>
  <c r="AY259" i="1"/>
  <c r="AY242" i="1"/>
  <c r="AY235" i="1"/>
  <c r="AY294" i="1"/>
  <c r="AY342" i="1"/>
  <c r="BC338" i="1"/>
  <c r="BD338" i="1" s="1"/>
  <c r="BC327" i="1"/>
  <c r="BD327" i="1" s="1"/>
  <c r="AY324" i="1"/>
  <c r="BC320" i="1"/>
  <c r="BD320" i="1" s="1"/>
  <c r="AY317" i="1"/>
  <c r="BC309" i="1"/>
  <c r="BD309" i="1" s="1"/>
  <c r="AY302" i="1"/>
  <c r="BD302" i="1" s="1"/>
  <c r="AY460" i="1"/>
  <c r="BC453" i="1"/>
  <c r="BD453" i="1" s="1"/>
  <c r="BC443" i="1"/>
  <c r="BD443" i="1" s="1"/>
  <c r="BC436" i="1"/>
  <c r="BC429" i="1"/>
  <c r="BD429" i="1" s="1"/>
  <c r="AY412" i="1"/>
  <c r="BD412" i="1" s="1"/>
  <c r="BC405" i="1"/>
  <c r="BD405" i="1" s="1"/>
  <c r="AY388" i="1"/>
  <c r="BC381" i="1"/>
  <c r="BD381" i="1" s="1"/>
  <c r="BC367" i="1"/>
  <c r="BD367" i="1" s="1"/>
  <c r="BC360" i="1"/>
  <c r="BD360" i="1" s="1"/>
  <c r="BD134" i="1"/>
  <c r="BD189" i="1"/>
  <c r="BD98" i="1"/>
  <c r="BD257" i="1"/>
  <c r="BD365" i="1"/>
  <c r="BD201" i="1"/>
  <c r="BC197" i="1"/>
  <c r="BB179" i="1"/>
  <c r="BC179" i="1" s="1"/>
  <c r="BD179" i="1" s="1"/>
  <c r="BC48" i="1"/>
  <c r="BD48" i="1" s="1"/>
  <c r="BC110" i="1"/>
  <c r="BD110" i="1" s="1"/>
  <c r="BD163" i="1"/>
  <c r="AY160" i="1"/>
  <c r="BC152" i="1"/>
  <c r="BC119" i="1"/>
  <c r="BD119" i="1" s="1"/>
  <c r="BC258" i="1"/>
  <c r="BD258" i="1" s="1"/>
  <c r="BC251" i="1"/>
  <c r="BD251" i="1" s="1"/>
  <c r="BC241" i="1"/>
  <c r="BD241" i="1" s="1"/>
  <c r="BC341" i="1"/>
  <c r="BD341" i="1" s="1"/>
  <c r="AY320" i="1"/>
  <c r="BC459" i="1"/>
  <c r="BD459" i="1" s="1"/>
  <c r="AY453" i="1"/>
  <c r="AY436" i="1"/>
  <c r="BC425" i="1"/>
  <c r="AY405" i="1"/>
  <c r="BC387" i="1"/>
  <c r="AY381" i="1"/>
  <c r="BC373" i="1"/>
  <c r="BD373" i="1" s="1"/>
  <c r="BC356" i="1"/>
  <c r="BD356" i="1" s="1"/>
  <c r="BD278" i="1"/>
  <c r="BD347" i="1"/>
  <c r="BC223" i="1"/>
  <c r="BD223" i="1" s="1"/>
  <c r="AY208" i="1"/>
  <c r="BC204" i="1"/>
  <c r="BD204" i="1" s="1"/>
  <c r="AY201" i="1"/>
  <c r="BC190" i="1"/>
  <c r="BD190" i="1" s="1"/>
  <c r="AY55" i="1"/>
  <c r="BD55" i="1" s="1"/>
  <c r="BC44" i="1"/>
  <c r="AY37" i="1"/>
  <c r="BD37" i="1" s="1"/>
  <c r="AY33" i="1"/>
  <c r="BC29" i="1"/>
  <c r="BD29" i="1" s="1"/>
  <c r="BC25" i="1"/>
  <c r="BD25" i="1" s="1"/>
  <c r="AY18" i="1"/>
  <c r="AY60" i="1"/>
  <c r="BD60" i="1" s="1"/>
  <c r="BC99" i="1"/>
  <c r="BD99" i="1" s="1"/>
  <c r="BC92" i="1"/>
  <c r="AY82" i="1"/>
  <c r="BD82" i="1" s="1"/>
  <c r="BC71" i="1"/>
  <c r="BD71" i="1" s="1"/>
  <c r="AY163" i="1"/>
  <c r="BC159" i="1"/>
  <c r="BC141" i="1"/>
  <c r="BD141" i="1" s="1"/>
  <c r="AY134" i="1"/>
  <c r="BC130" i="1"/>
  <c r="BC126" i="1"/>
  <c r="BD126" i="1" s="1"/>
  <c r="AY290" i="1"/>
  <c r="BD290" i="1" s="1"/>
  <c r="BC279" i="1"/>
  <c r="BD279" i="1" s="1"/>
  <c r="BC272" i="1"/>
  <c r="BD272" i="1" s="1"/>
  <c r="BC261" i="1"/>
  <c r="BD261" i="1" s="1"/>
  <c r="AY255" i="1"/>
  <c r="BD255" i="1" s="1"/>
  <c r="BC348" i="1"/>
  <c r="BD348" i="1" s="1"/>
  <c r="BC337" i="1"/>
  <c r="BD337" i="1" s="1"/>
  <c r="BC330" i="1"/>
  <c r="BC326" i="1"/>
  <c r="BC319" i="1"/>
  <c r="BD319" i="1" s="1"/>
  <c r="BC308" i="1"/>
  <c r="BD308" i="1" s="1"/>
  <c r="AY305" i="1"/>
  <c r="BD305" i="1" s="1"/>
  <c r="BC297" i="1"/>
  <c r="BD297" i="1" s="1"/>
  <c r="BC466" i="1"/>
  <c r="BD466" i="1" s="1"/>
  <c r="BC452" i="1"/>
  <c r="BD452" i="1" s="1"/>
  <c r="BC449" i="1"/>
  <c r="BC435" i="1"/>
  <c r="BD435" i="1" s="1"/>
  <c r="BC428" i="1"/>
  <c r="BD428" i="1" s="1"/>
  <c r="BC418" i="1"/>
  <c r="BC404" i="1"/>
  <c r="BD404" i="1" s="1"/>
  <c r="BC401" i="1"/>
  <c r="BC394" i="1"/>
  <c r="BC380" i="1"/>
  <c r="BD380" i="1" s="1"/>
  <c r="BC366" i="1"/>
  <c r="BD366" i="1" s="1"/>
  <c r="BD20" i="1"/>
  <c r="BD118" i="1"/>
  <c r="BC193" i="1"/>
  <c r="BD193" i="1" s="1"/>
  <c r="AY190" i="1"/>
  <c r="BC178" i="1"/>
  <c r="BD178" i="1" s="1"/>
  <c r="BC171" i="1"/>
  <c r="BD171" i="1" s="1"/>
  <c r="BC113" i="1"/>
  <c r="BC51" i="1"/>
  <c r="BD51" i="1" s="1"/>
  <c r="AY44" i="1"/>
  <c r="BC40" i="1"/>
  <c r="AY25" i="1"/>
  <c r="AY21" i="1"/>
  <c r="BC17" i="1"/>
  <c r="BC106" i="1"/>
  <c r="BD106" i="1" s="1"/>
  <c r="AY92" i="1"/>
  <c r="BD92" i="1" s="1"/>
  <c r="BC78" i="1"/>
  <c r="BC64" i="1"/>
  <c r="AY159" i="1"/>
  <c r="BC155" i="1"/>
  <c r="BD155" i="1" s="1"/>
  <c r="AY152" i="1"/>
  <c r="BC148" i="1"/>
  <c r="BD148" i="1" s="1"/>
  <c r="BC137" i="1"/>
  <c r="BC133" i="1"/>
  <c r="BD133" i="1" s="1"/>
  <c r="AY130" i="1"/>
  <c r="BC122" i="1"/>
  <c r="BD122" i="1" s="1"/>
  <c r="BC286" i="1"/>
  <c r="BD286" i="1" s="1"/>
  <c r="BC275" i="1"/>
  <c r="BD275" i="1" s="1"/>
  <c r="AY272" i="1"/>
  <c r="BC268" i="1"/>
  <c r="BC264" i="1"/>
  <c r="BD264" i="1" s="1"/>
  <c r="BC254" i="1"/>
  <c r="AY241" i="1"/>
  <c r="BC237" i="1"/>
  <c r="BD237" i="1" s="1"/>
  <c r="AY234" i="1"/>
  <c r="BD234" i="1" s="1"/>
  <c r="AY348" i="1"/>
  <c r="BC344" i="1"/>
  <c r="BD344" i="1" s="1"/>
  <c r="AY330" i="1"/>
  <c r="AY326" i="1"/>
  <c r="BC315" i="1"/>
  <c r="BC304" i="1"/>
  <c r="AY297" i="1"/>
  <c r="BC469" i="1"/>
  <c r="BD469" i="1" s="1"/>
  <c r="AY466" i="1"/>
  <c r="BC462" i="1"/>
  <c r="BD462" i="1" s="1"/>
  <c r="BC442" i="1"/>
  <c r="BD442" i="1" s="1"/>
  <c r="AY425" i="1"/>
  <c r="BC421" i="1"/>
  <c r="BD421" i="1" s="1"/>
  <c r="AY418" i="1"/>
  <c r="BC414" i="1"/>
  <c r="BD414" i="1" s="1"/>
  <c r="AY401" i="1"/>
  <c r="BC397" i="1"/>
  <c r="BD397" i="1" s="1"/>
  <c r="AY394" i="1"/>
  <c r="BC390" i="1"/>
  <c r="BD390" i="1" s="1"/>
  <c r="AY387" i="1"/>
  <c r="BC376" i="1"/>
  <c r="BC362" i="1"/>
  <c r="BD362" i="1" s="1"/>
  <c r="BC359" i="1"/>
  <c r="BD359" i="1" s="1"/>
  <c r="BD151" i="1"/>
  <c r="BD393" i="1"/>
  <c r="BC230" i="1"/>
  <c r="BC226" i="1"/>
  <c r="BC215" i="1"/>
  <c r="BD215" i="1" s="1"/>
  <c r="BD207" i="1"/>
  <c r="BC200" i="1"/>
  <c r="BD200" i="1" s="1"/>
  <c r="BC182" i="1"/>
  <c r="BD182" i="1" s="1"/>
  <c r="BD174" i="1"/>
  <c r="AY40" i="1"/>
  <c r="BC36" i="1"/>
  <c r="BD32" i="1"/>
  <c r="AY13" i="1"/>
  <c r="BC9" i="1"/>
  <c r="BD9" i="1" s="1"/>
  <c r="BC5" i="1"/>
  <c r="BD5" i="1" s="1"/>
  <c r="AY106" i="1"/>
  <c r="BC102" i="1"/>
  <c r="BD102" i="1" s="1"/>
  <c r="BD95" i="1"/>
  <c r="BC88" i="1"/>
  <c r="AY85" i="1"/>
  <c r="BD85" i="1" s="1"/>
  <c r="BC81" i="1"/>
  <c r="BD81" i="1" s="1"/>
  <c r="AY78" i="1"/>
  <c r="BD74" i="1"/>
  <c r="AY64" i="1"/>
  <c r="BC166" i="1"/>
  <c r="BD166" i="1" s="1"/>
  <c r="BD162" i="1"/>
  <c r="BC144" i="1"/>
  <c r="BD144" i="1" s="1"/>
  <c r="AY137" i="1"/>
  <c r="BC289" i="1"/>
  <c r="BD289" i="1" s="1"/>
  <c r="AY286" i="1"/>
  <c r="BC282" i="1"/>
  <c r="BD282" i="1" s="1"/>
  <c r="AY268" i="1"/>
  <c r="AY254" i="1"/>
  <c r="BC244" i="1"/>
  <c r="BD244" i="1" s="1"/>
  <c r="BD233" i="1"/>
  <c r="BC355" i="1"/>
  <c r="BD355" i="1" s="1"/>
  <c r="BC351" i="1"/>
  <c r="BD351" i="1" s="1"/>
  <c r="BC333" i="1"/>
  <c r="BD333" i="1" s="1"/>
  <c r="BD322" i="1"/>
  <c r="AY315" i="1"/>
  <c r="BC311" i="1"/>
  <c r="BD311" i="1" s="1"/>
  <c r="AY304" i="1"/>
  <c r="BC300" i="1"/>
  <c r="BD300" i="1" s="1"/>
  <c r="AY449" i="1"/>
  <c r="BD445" i="1"/>
  <c r="AY442" i="1"/>
  <c r="BD438" i="1"/>
  <c r="BD431" i="1"/>
  <c r="BD410" i="1"/>
  <c r="BD383" i="1"/>
  <c r="AY376" i="1"/>
  <c r="BC369" i="1"/>
  <c r="BD369" i="1" s="1"/>
  <c r="BD230" i="1"/>
  <c r="BC59" i="1"/>
  <c r="BD59" i="1" s="1"/>
  <c r="BC292" i="1"/>
  <c r="BD292" i="1" s="1"/>
  <c r="BC293" i="1"/>
  <c r="BD293" i="1" s="1"/>
  <c r="BC231" i="1"/>
  <c r="BD231" i="1" s="1"/>
  <c r="BC115" i="1"/>
  <c r="BD115" i="1" s="1"/>
  <c r="BD114" i="1"/>
  <c r="BD112" i="1"/>
  <c r="BD100" i="1"/>
  <c r="BD88" i="1"/>
  <c r="BD63" i="1"/>
  <c r="BD78" i="1"/>
  <c r="BD72" i="1"/>
  <c r="BD75" i="1"/>
  <c r="BD108" i="1"/>
  <c r="BD105" i="1"/>
  <c r="BD96" i="1"/>
  <c r="BD93" i="1"/>
  <c r="BD90" i="1"/>
  <c r="BD84" i="1"/>
  <c r="BD68" i="1"/>
  <c r="BD111" i="1"/>
  <c r="BD64" i="1"/>
  <c r="BD73" i="1"/>
  <c r="AY209" i="1"/>
  <c r="AY229" i="1"/>
  <c r="AY35" i="1"/>
  <c r="AY14" i="1"/>
  <c r="AY38" i="1"/>
  <c r="AY17" i="1"/>
  <c r="AY26" i="1"/>
  <c r="AY8" i="1"/>
  <c r="BC206" i="1"/>
  <c r="BC181" i="1"/>
  <c r="BD181" i="1" s="1"/>
  <c r="BD8" i="1"/>
  <c r="BD227" i="1"/>
  <c r="BD224" i="1"/>
  <c r="BC229" i="1"/>
  <c r="BC225" i="1"/>
  <c r="BC219" i="1"/>
  <c r="BD219" i="1" s="1"/>
  <c r="BC199" i="1"/>
  <c r="BD217" i="1"/>
  <c r="AY225" i="1"/>
  <c r="AY192" i="1"/>
  <c r="BC192" i="1"/>
  <c r="BC220" i="1"/>
  <c r="BD220" i="1" s="1"/>
  <c r="BD176" i="1"/>
  <c r="BC211" i="1"/>
  <c r="BD211" i="1" s="1"/>
  <c r="BC209" i="1"/>
  <c r="AY226" i="1"/>
  <c r="BD203" i="1"/>
  <c r="AY186" i="1"/>
  <c r="BD205" i="1"/>
  <c r="BC170" i="1"/>
  <c r="BC218" i="1"/>
  <c r="BD218" i="1" s="1"/>
  <c r="BC208" i="1"/>
  <c r="BD208" i="1" s="1"/>
  <c r="BC173" i="1"/>
  <c r="BD173" i="1" s="1"/>
  <c r="AY194" i="1"/>
  <c r="BD194" i="1" s="1"/>
  <c r="AY206" i="1"/>
  <c r="BD197" i="1"/>
  <c r="BD185" i="1"/>
  <c r="BC168" i="1"/>
  <c r="BD168" i="1" s="1"/>
  <c r="BD113" i="1"/>
  <c r="BC186" i="1"/>
  <c r="BC180" i="1"/>
  <c r="BD180" i="1" s="1"/>
  <c r="AY175" i="1"/>
  <c r="BD175" i="1" s="1"/>
  <c r="AY199" i="1"/>
  <c r="AY170" i="1"/>
  <c r="BD24" i="1"/>
  <c r="BD42" i="1"/>
  <c r="BC54" i="1"/>
  <c r="BD54" i="1" s="1"/>
  <c r="BD36" i="1"/>
  <c r="BC57" i="1"/>
  <c r="BD57" i="1" s="1"/>
  <c r="BC45" i="1"/>
  <c r="BD45" i="1" s="1"/>
  <c r="BC33" i="1"/>
  <c r="BD33" i="1" s="1"/>
  <c r="BC21" i="1"/>
  <c r="BD21" i="1" s="1"/>
  <c r="BC14" i="1"/>
  <c r="BC18" i="1"/>
  <c r="BD18" i="1" s="1"/>
  <c r="BD11" i="1"/>
  <c r="BD58" i="1"/>
  <c r="BC46" i="1"/>
  <c r="BD46" i="1" s="1"/>
  <c r="BC34" i="1"/>
  <c r="BD34" i="1" s="1"/>
  <c r="BC22" i="1"/>
  <c r="BD22" i="1" s="1"/>
  <c r="BC13" i="1"/>
  <c r="BD13" i="1" s="1"/>
  <c r="BD15" i="1"/>
  <c r="BD12" i="1"/>
  <c r="BD17" i="1"/>
  <c r="BD6" i="1"/>
  <c r="BD226" i="1" l="1"/>
  <c r="BD229" i="1"/>
  <c r="BD225" i="1"/>
  <c r="BD14" i="1"/>
  <c r="BD192" i="1"/>
  <c r="BD26" i="1"/>
  <c r="BD198" i="1"/>
  <c r="BD332" i="1"/>
  <c r="BD213" i="1"/>
  <c r="BD125" i="1"/>
  <c r="BD130" i="1"/>
  <c r="BD137" i="1"/>
  <c r="BD40" i="1"/>
  <c r="BD394" i="1"/>
  <c r="BD401" i="1"/>
  <c r="BD326" i="1"/>
  <c r="BD38" i="1"/>
  <c r="BD147" i="1"/>
  <c r="BD330" i="1"/>
  <c r="BD159" i="1"/>
  <c r="BD44" i="1"/>
  <c r="BD152" i="1"/>
  <c r="BD342" i="1"/>
  <c r="BD120" i="1"/>
  <c r="BD49" i="1"/>
  <c r="BD324" i="1"/>
  <c r="BD243" i="1"/>
  <c r="BD253" i="1"/>
  <c r="BD376" i="1"/>
  <c r="BD254" i="1"/>
  <c r="BD418" i="1"/>
  <c r="BD56" i="1"/>
  <c r="BD35" i="1"/>
  <c r="BD387" i="1"/>
  <c r="BD209" i="1"/>
  <c r="BD268" i="1"/>
  <c r="BD294" i="1"/>
  <c r="BD164" i="1"/>
  <c r="BD303" i="1"/>
  <c r="BD304" i="1"/>
  <c r="BD449" i="1"/>
  <c r="BD425" i="1"/>
  <c r="BD436" i="1"/>
  <c r="BD235" i="1"/>
  <c r="BD314" i="1"/>
  <c r="BD315" i="1"/>
  <c r="BD242" i="1"/>
  <c r="BD97" i="1"/>
  <c r="BD318" i="1"/>
  <c r="BD206" i="1"/>
  <c r="BD199" i="1"/>
  <c r="BD170" i="1"/>
  <c r="BD186" i="1"/>
  <c r="AH470" i="1" l="1"/>
  <c r="AI470" i="1" s="1"/>
  <c r="AJ470" i="1" s="1"/>
  <c r="AN470" i="1" s="1"/>
  <c r="AO470" i="1" s="1"/>
  <c r="AG470" i="1"/>
  <c r="Z470" i="1"/>
  <c r="AH469" i="1"/>
  <c r="AI469" i="1" s="1"/>
  <c r="AG469" i="1"/>
  <c r="Z469" i="1"/>
  <c r="AH468" i="1"/>
  <c r="AI468" i="1" s="1"/>
  <c r="AG468" i="1"/>
  <c r="Z468" i="1"/>
  <c r="AH467" i="1"/>
  <c r="AI467" i="1" s="1"/>
  <c r="AG467" i="1"/>
  <c r="Z467" i="1"/>
  <c r="AH466" i="1"/>
  <c r="AI466" i="1" s="1"/>
  <c r="AG466" i="1"/>
  <c r="Z466" i="1"/>
  <c r="AH465" i="1"/>
  <c r="AI465" i="1" s="1"/>
  <c r="AG465" i="1"/>
  <c r="Z465" i="1"/>
  <c r="AH464" i="1"/>
  <c r="AI464" i="1" s="1"/>
  <c r="AG464" i="1"/>
  <c r="Z464" i="1"/>
  <c r="AH463" i="1"/>
  <c r="AI463" i="1" s="1"/>
  <c r="AG463" i="1"/>
  <c r="Z463" i="1"/>
  <c r="AH462" i="1"/>
  <c r="AI462" i="1" s="1"/>
  <c r="AG462" i="1"/>
  <c r="Z462" i="1"/>
  <c r="AB462" i="1" s="1"/>
  <c r="AH461" i="1"/>
  <c r="AI461" i="1" s="1"/>
  <c r="AG461" i="1"/>
  <c r="Z461" i="1"/>
  <c r="AH460" i="1"/>
  <c r="AI460" i="1" s="1"/>
  <c r="AG460" i="1"/>
  <c r="Z460" i="1"/>
  <c r="AH459" i="1"/>
  <c r="AI459" i="1" s="1"/>
  <c r="AG459" i="1"/>
  <c r="Z459" i="1"/>
  <c r="AH458" i="1"/>
  <c r="AI458" i="1" s="1"/>
  <c r="AG458" i="1"/>
  <c r="Z458" i="1"/>
  <c r="AH457" i="1"/>
  <c r="AI457" i="1" s="1"/>
  <c r="AG457" i="1"/>
  <c r="Z457" i="1"/>
  <c r="AH456" i="1"/>
  <c r="AI456" i="1" s="1"/>
  <c r="AG456" i="1"/>
  <c r="Z456" i="1"/>
  <c r="AH455" i="1"/>
  <c r="AI455" i="1" s="1"/>
  <c r="AG455" i="1"/>
  <c r="Z455" i="1"/>
  <c r="AH454" i="1"/>
  <c r="AI454" i="1" s="1"/>
  <c r="AG454" i="1"/>
  <c r="Z454" i="1"/>
  <c r="AH453" i="1"/>
  <c r="AI453" i="1" s="1"/>
  <c r="AG453" i="1"/>
  <c r="Z453" i="1"/>
  <c r="AH452" i="1"/>
  <c r="AI452" i="1" s="1"/>
  <c r="AG452" i="1"/>
  <c r="Z452" i="1"/>
  <c r="AH451" i="1"/>
  <c r="AI451" i="1" s="1"/>
  <c r="AG451" i="1"/>
  <c r="Z451" i="1"/>
  <c r="AH450" i="1"/>
  <c r="AI450" i="1" s="1"/>
  <c r="AG450" i="1"/>
  <c r="Z450" i="1"/>
  <c r="AH449" i="1"/>
  <c r="AI449" i="1" s="1"/>
  <c r="AG449" i="1"/>
  <c r="Z449" i="1"/>
  <c r="AH448" i="1"/>
  <c r="AI448" i="1" s="1"/>
  <c r="AG448" i="1"/>
  <c r="Z448" i="1"/>
  <c r="AH447" i="1"/>
  <c r="AI447" i="1" s="1"/>
  <c r="AG447" i="1"/>
  <c r="Z447" i="1"/>
  <c r="AH446" i="1"/>
  <c r="AI446" i="1" s="1"/>
  <c r="AG446" i="1"/>
  <c r="Z446" i="1"/>
  <c r="AH445" i="1"/>
  <c r="AI445" i="1" s="1"/>
  <c r="AG445" i="1"/>
  <c r="Z445" i="1"/>
  <c r="AH444" i="1"/>
  <c r="AI444" i="1" s="1"/>
  <c r="AG444" i="1"/>
  <c r="Z444" i="1"/>
  <c r="AH443" i="1"/>
  <c r="AI443" i="1" s="1"/>
  <c r="AG443" i="1"/>
  <c r="Z443" i="1"/>
  <c r="AH442" i="1"/>
  <c r="AI442" i="1" s="1"/>
  <c r="AG442" i="1"/>
  <c r="Z442" i="1"/>
  <c r="AH441" i="1"/>
  <c r="AI441" i="1" s="1"/>
  <c r="AG441" i="1"/>
  <c r="Z441" i="1"/>
  <c r="AH440" i="1"/>
  <c r="AI440" i="1" s="1"/>
  <c r="AG440" i="1"/>
  <c r="Z440" i="1"/>
  <c r="AH439" i="1"/>
  <c r="AI439" i="1" s="1"/>
  <c r="AG439" i="1"/>
  <c r="Z439" i="1"/>
  <c r="AB439" i="1" s="1"/>
  <c r="AH438" i="1"/>
  <c r="AI438" i="1" s="1"/>
  <c r="AG438" i="1"/>
  <c r="Z438" i="1"/>
  <c r="AB438" i="1" s="1"/>
  <c r="AH437" i="1"/>
  <c r="AI437" i="1" s="1"/>
  <c r="AG437" i="1"/>
  <c r="Z437" i="1"/>
  <c r="AH436" i="1"/>
  <c r="AI436" i="1" s="1"/>
  <c r="AG436" i="1"/>
  <c r="Z436" i="1"/>
  <c r="AH435" i="1"/>
  <c r="AI435" i="1" s="1"/>
  <c r="AG435" i="1"/>
  <c r="Z435" i="1"/>
  <c r="AH434" i="1"/>
  <c r="AI434" i="1" s="1"/>
  <c r="AG434" i="1"/>
  <c r="Z434" i="1"/>
  <c r="AH433" i="1"/>
  <c r="AI433" i="1" s="1"/>
  <c r="AG433" i="1"/>
  <c r="Z433" i="1"/>
  <c r="AH432" i="1"/>
  <c r="AI432" i="1" s="1"/>
  <c r="AG432" i="1"/>
  <c r="Z432" i="1"/>
  <c r="AH431" i="1"/>
  <c r="AI431" i="1" s="1"/>
  <c r="AG431" i="1"/>
  <c r="Z431" i="1"/>
  <c r="AH430" i="1"/>
  <c r="AI430" i="1" s="1"/>
  <c r="AG430" i="1"/>
  <c r="Z430" i="1"/>
  <c r="AH429" i="1"/>
  <c r="AI429" i="1" s="1"/>
  <c r="AG429" i="1"/>
  <c r="Z429" i="1"/>
  <c r="AH428" i="1"/>
  <c r="AI428" i="1" s="1"/>
  <c r="AG428" i="1"/>
  <c r="Z428" i="1"/>
  <c r="AH427" i="1"/>
  <c r="AI427" i="1" s="1"/>
  <c r="AG427" i="1"/>
  <c r="Z427" i="1"/>
  <c r="AH426" i="1"/>
  <c r="AI426" i="1" s="1"/>
  <c r="AG426" i="1"/>
  <c r="Z426" i="1"/>
  <c r="AH425" i="1"/>
  <c r="AI425" i="1" s="1"/>
  <c r="AG425" i="1"/>
  <c r="Z425" i="1"/>
  <c r="AH424" i="1"/>
  <c r="AI424" i="1" s="1"/>
  <c r="AG424" i="1"/>
  <c r="Z424" i="1"/>
  <c r="AH423" i="1"/>
  <c r="AI423" i="1" s="1"/>
  <c r="AG423" i="1"/>
  <c r="Z423" i="1"/>
  <c r="AH422" i="1"/>
  <c r="AI422" i="1" s="1"/>
  <c r="AG422" i="1"/>
  <c r="Z422" i="1"/>
  <c r="AH421" i="1"/>
  <c r="AI421" i="1" s="1"/>
  <c r="AG421" i="1"/>
  <c r="Z421" i="1"/>
  <c r="AH420" i="1"/>
  <c r="AI420" i="1" s="1"/>
  <c r="AG420" i="1"/>
  <c r="Z420" i="1"/>
  <c r="AH419" i="1"/>
  <c r="AI419" i="1" s="1"/>
  <c r="AG419" i="1"/>
  <c r="Z419" i="1"/>
  <c r="AH418" i="1"/>
  <c r="AI418" i="1" s="1"/>
  <c r="AG418" i="1"/>
  <c r="Z418" i="1"/>
  <c r="AH417" i="1"/>
  <c r="AI417" i="1" s="1"/>
  <c r="AG417" i="1"/>
  <c r="Z417" i="1"/>
  <c r="AH416" i="1"/>
  <c r="AI416" i="1" s="1"/>
  <c r="AG416" i="1"/>
  <c r="Z416" i="1"/>
  <c r="AH415" i="1"/>
  <c r="AI415" i="1" s="1"/>
  <c r="AG415" i="1"/>
  <c r="Z415" i="1"/>
  <c r="AH414" i="1"/>
  <c r="AI414" i="1" s="1"/>
  <c r="AG414" i="1"/>
  <c r="Z414" i="1"/>
  <c r="AH413" i="1"/>
  <c r="AI413" i="1" s="1"/>
  <c r="AG413" i="1"/>
  <c r="Z413" i="1"/>
  <c r="AH412" i="1"/>
  <c r="AI412" i="1" s="1"/>
  <c r="AG412" i="1"/>
  <c r="Z412" i="1"/>
  <c r="AH411" i="1"/>
  <c r="AI411" i="1" s="1"/>
  <c r="AG411" i="1"/>
  <c r="Z411" i="1"/>
  <c r="AH410" i="1"/>
  <c r="AI410" i="1" s="1"/>
  <c r="AG410" i="1"/>
  <c r="Z410" i="1"/>
  <c r="AH409" i="1"/>
  <c r="AI409" i="1" s="1"/>
  <c r="AG409" i="1"/>
  <c r="Z409" i="1"/>
  <c r="AH408" i="1"/>
  <c r="AI408" i="1" s="1"/>
  <c r="AG408" i="1"/>
  <c r="Z408" i="1"/>
  <c r="AH407" i="1"/>
  <c r="AI407" i="1" s="1"/>
  <c r="AG407" i="1"/>
  <c r="Z407" i="1"/>
  <c r="AH406" i="1"/>
  <c r="AI406" i="1" s="1"/>
  <c r="AG406" i="1"/>
  <c r="Z406" i="1"/>
  <c r="AH405" i="1"/>
  <c r="AI405" i="1" s="1"/>
  <c r="AG405" i="1"/>
  <c r="Z405" i="1"/>
  <c r="AH404" i="1"/>
  <c r="AI404" i="1" s="1"/>
  <c r="AG404" i="1"/>
  <c r="Z404" i="1"/>
  <c r="AH403" i="1"/>
  <c r="AI403" i="1" s="1"/>
  <c r="AG403" i="1"/>
  <c r="Z403" i="1"/>
  <c r="AH402" i="1"/>
  <c r="AI402" i="1" s="1"/>
  <c r="AG402" i="1"/>
  <c r="Z402" i="1"/>
  <c r="AH401" i="1"/>
  <c r="AI401" i="1" s="1"/>
  <c r="AG401" i="1"/>
  <c r="Z401" i="1"/>
  <c r="AH400" i="1"/>
  <c r="AI400" i="1" s="1"/>
  <c r="AG400" i="1"/>
  <c r="Z400" i="1"/>
  <c r="AH399" i="1"/>
  <c r="AI399" i="1" s="1"/>
  <c r="AG399" i="1"/>
  <c r="Z399" i="1"/>
  <c r="AH398" i="1"/>
  <c r="AI398" i="1" s="1"/>
  <c r="AG398" i="1"/>
  <c r="Z398" i="1"/>
  <c r="AH397" i="1"/>
  <c r="AI397" i="1" s="1"/>
  <c r="AG397" i="1"/>
  <c r="Z397" i="1"/>
  <c r="AB397" i="1" s="1"/>
  <c r="AD397" i="1" s="1"/>
  <c r="AH396" i="1"/>
  <c r="AI396" i="1" s="1"/>
  <c r="AG396" i="1"/>
  <c r="Z396" i="1"/>
  <c r="AH395" i="1"/>
  <c r="AI395" i="1" s="1"/>
  <c r="AG395" i="1"/>
  <c r="Z395" i="1"/>
  <c r="AH394" i="1"/>
  <c r="AI394" i="1" s="1"/>
  <c r="AG394" i="1"/>
  <c r="Z394" i="1"/>
  <c r="AH393" i="1"/>
  <c r="AI393" i="1" s="1"/>
  <c r="AG393" i="1"/>
  <c r="Z393" i="1"/>
  <c r="AH392" i="1"/>
  <c r="AI392" i="1" s="1"/>
  <c r="AG392" i="1"/>
  <c r="Z392" i="1"/>
  <c r="AH391" i="1"/>
  <c r="AI391" i="1" s="1"/>
  <c r="AG391" i="1"/>
  <c r="Z391" i="1"/>
  <c r="AH390" i="1"/>
  <c r="AI390" i="1" s="1"/>
  <c r="AG390" i="1"/>
  <c r="Z390" i="1"/>
  <c r="AB390" i="1" s="1"/>
  <c r="AD390" i="1" s="1"/>
  <c r="AH389" i="1"/>
  <c r="AI389" i="1" s="1"/>
  <c r="AG389" i="1"/>
  <c r="Z389" i="1"/>
  <c r="AH388" i="1"/>
  <c r="AI388" i="1" s="1"/>
  <c r="AG388" i="1"/>
  <c r="Z388" i="1"/>
  <c r="AH387" i="1"/>
  <c r="AI387" i="1" s="1"/>
  <c r="AG387" i="1"/>
  <c r="Z387" i="1"/>
  <c r="AH386" i="1"/>
  <c r="AI386" i="1" s="1"/>
  <c r="AG386" i="1"/>
  <c r="Z386" i="1"/>
  <c r="AH385" i="1"/>
  <c r="AI385" i="1" s="1"/>
  <c r="AG385" i="1"/>
  <c r="Z385" i="1"/>
  <c r="AH384" i="1"/>
  <c r="AI384" i="1" s="1"/>
  <c r="AG384" i="1"/>
  <c r="Z384" i="1"/>
  <c r="AH383" i="1"/>
  <c r="AI383" i="1" s="1"/>
  <c r="AG383" i="1"/>
  <c r="Z383" i="1"/>
  <c r="AH382" i="1"/>
  <c r="AI382" i="1" s="1"/>
  <c r="AG382" i="1"/>
  <c r="Z382" i="1"/>
  <c r="AH381" i="1"/>
  <c r="AI381" i="1" s="1"/>
  <c r="AG381" i="1"/>
  <c r="Z381" i="1"/>
  <c r="AH380" i="1"/>
  <c r="AI380" i="1" s="1"/>
  <c r="AG380" i="1"/>
  <c r="Z380" i="1"/>
  <c r="AH379" i="1"/>
  <c r="AI379" i="1" s="1"/>
  <c r="AG379" i="1"/>
  <c r="Z379" i="1"/>
  <c r="AH378" i="1"/>
  <c r="AI378" i="1" s="1"/>
  <c r="AG378" i="1"/>
  <c r="Z378" i="1"/>
  <c r="AH377" i="1"/>
  <c r="AI377" i="1" s="1"/>
  <c r="AG377" i="1"/>
  <c r="Z377" i="1"/>
  <c r="AH376" i="1"/>
  <c r="AI376" i="1" s="1"/>
  <c r="AG376" i="1"/>
  <c r="Z376" i="1"/>
  <c r="AB376" i="1" s="1"/>
  <c r="AH375" i="1"/>
  <c r="AI375" i="1" s="1"/>
  <c r="AG375" i="1"/>
  <c r="Z375" i="1"/>
  <c r="AH374" i="1"/>
  <c r="AI374" i="1" s="1"/>
  <c r="AG374" i="1"/>
  <c r="Z374" i="1"/>
  <c r="AH373" i="1"/>
  <c r="AI373" i="1" s="1"/>
  <c r="AG373" i="1"/>
  <c r="Z373" i="1"/>
  <c r="AH372" i="1"/>
  <c r="AI372" i="1" s="1"/>
  <c r="AG372" i="1"/>
  <c r="Z372" i="1"/>
  <c r="AH371" i="1"/>
  <c r="AI371" i="1" s="1"/>
  <c r="AG371" i="1"/>
  <c r="Z371" i="1"/>
  <c r="AH370" i="1"/>
  <c r="AI370" i="1" s="1"/>
  <c r="AG370" i="1"/>
  <c r="Z370" i="1"/>
  <c r="AH369" i="1"/>
  <c r="AI369" i="1" s="1"/>
  <c r="AG369" i="1"/>
  <c r="Z369" i="1"/>
  <c r="AB369" i="1" s="1"/>
  <c r="AH368" i="1"/>
  <c r="AI368" i="1" s="1"/>
  <c r="AG368" i="1"/>
  <c r="Z368" i="1"/>
  <c r="AH367" i="1"/>
  <c r="AI367" i="1" s="1"/>
  <c r="AG367" i="1"/>
  <c r="Z367" i="1"/>
  <c r="AH366" i="1"/>
  <c r="AI366" i="1" s="1"/>
  <c r="AG366" i="1"/>
  <c r="Z366" i="1"/>
  <c r="AH365" i="1"/>
  <c r="AI365" i="1" s="1"/>
  <c r="AG365" i="1"/>
  <c r="Z365" i="1"/>
  <c r="AA365" i="1" s="1"/>
  <c r="AE365" i="1" s="1"/>
  <c r="AH364" i="1"/>
  <c r="AI364" i="1" s="1"/>
  <c r="AG364" i="1"/>
  <c r="Z364" i="1"/>
  <c r="AH363" i="1"/>
  <c r="AI363" i="1" s="1"/>
  <c r="AG363" i="1"/>
  <c r="Z363" i="1"/>
  <c r="AH362" i="1"/>
  <c r="AI362" i="1" s="1"/>
  <c r="AG362" i="1"/>
  <c r="Z362" i="1"/>
  <c r="AH361" i="1"/>
  <c r="AI361" i="1" s="1"/>
  <c r="AG361" i="1"/>
  <c r="Z361" i="1"/>
  <c r="AH360" i="1"/>
  <c r="AI360" i="1" s="1"/>
  <c r="AG360" i="1"/>
  <c r="Z360" i="1"/>
  <c r="AH359" i="1"/>
  <c r="AI359" i="1" s="1"/>
  <c r="AG359" i="1"/>
  <c r="Z359" i="1"/>
  <c r="AH358" i="1"/>
  <c r="AI358" i="1" s="1"/>
  <c r="AG358" i="1"/>
  <c r="Z358" i="1"/>
  <c r="AH357" i="1"/>
  <c r="AI357" i="1" s="1"/>
  <c r="AG357" i="1"/>
  <c r="Z357" i="1"/>
  <c r="AH356" i="1"/>
  <c r="AI356" i="1" s="1"/>
  <c r="AG356" i="1"/>
  <c r="Z356" i="1"/>
  <c r="AB356" i="1" s="1"/>
  <c r="AH355" i="1"/>
  <c r="AI355" i="1" s="1"/>
  <c r="AG355" i="1"/>
  <c r="Z355" i="1"/>
  <c r="AH354" i="1"/>
  <c r="AI354" i="1" s="1"/>
  <c r="AG354" i="1"/>
  <c r="Z354" i="1"/>
  <c r="AH353" i="1"/>
  <c r="AI353" i="1" s="1"/>
  <c r="AG353" i="1"/>
  <c r="Z353" i="1"/>
  <c r="AH352" i="1"/>
  <c r="AI352" i="1" s="1"/>
  <c r="AG352" i="1"/>
  <c r="Z352" i="1"/>
  <c r="AH351" i="1"/>
  <c r="AI351" i="1" s="1"/>
  <c r="AG351" i="1"/>
  <c r="Z351" i="1"/>
  <c r="AH350" i="1"/>
  <c r="AI350" i="1" s="1"/>
  <c r="AG350" i="1"/>
  <c r="Z350" i="1"/>
  <c r="AA350" i="1" s="1"/>
  <c r="AE350" i="1" s="1"/>
  <c r="AH349" i="1"/>
  <c r="AI349" i="1" s="1"/>
  <c r="AG349" i="1"/>
  <c r="Z349" i="1"/>
  <c r="AH348" i="1"/>
  <c r="AI348" i="1" s="1"/>
  <c r="AG348" i="1"/>
  <c r="Z348" i="1"/>
  <c r="AB348" i="1" s="1"/>
  <c r="AH347" i="1"/>
  <c r="AI347" i="1" s="1"/>
  <c r="AG347" i="1"/>
  <c r="Z347" i="1"/>
  <c r="AB347" i="1" s="1"/>
  <c r="AH346" i="1"/>
  <c r="AI346" i="1" s="1"/>
  <c r="AG346" i="1"/>
  <c r="Z346" i="1"/>
  <c r="AH345" i="1"/>
  <c r="AI345" i="1" s="1"/>
  <c r="AG345" i="1"/>
  <c r="Z345" i="1"/>
  <c r="AH344" i="1"/>
  <c r="AI344" i="1" s="1"/>
  <c r="AG344" i="1"/>
  <c r="Z344" i="1"/>
  <c r="AH343" i="1"/>
  <c r="AI343" i="1" s="1"/>
  <c r="AG343" i="1"/>
  <c r="Z343" i="1"/>
  <c r="AH342" i="1"/>
  <c r="AI342" i="1" s="1"/>
  <c r="AG342" i="1"/>
  <c r="Z342" i="1"/>
  <c r="AH341" i="1"/>
  <c r="AI341" i="1" s="1"/>
  <c r="AG341" i="1"/>
  <c r="Z341" i="1"/>
  <c r="AH340" i="1"/>
  <c r="AI340" i="1" s="1"/>
  <c r="AG340" i="1"/>
  <c r="Z340" i="1"/>
  <c r="AH339" i="1"/>
  <c r="AI339" i="1" s="1"/>
  <c r="AG339" i="1"/>
  <c r="Z339" i="1"/>
  <c r="AH338" i="1"/>
  <c r="AI338" i="1" s="1"/>
  <c r="AG338" i="1"/>
  <c r="Z338" i="1"/>
  <c r="AH337" i="1"/>
  <c r="AI337" i="1" s="1"/>
  <c r="AG337" i="1"/>
  <c r="Z337" i="1"/>
  <c r="AH336" i="1"/>
  <c r="AI336" i="1" s="1"/>
  <c r="AG336" i="1"/>
  <c r="Z336" i="1"/>
  <c r="AH335" i="1"/>
  <c r="AI335" i="1" s="1"/>
  <c r="AG335" i="1"/>
  <c r="Z335" i="1"/>
  <c r="AH334" i="1"/>
  <c r="AI334" i="1" s="1"/>
  <c r="AG334" i="1"/>
  <c r="Z334" i="1"/>
  <c r="AH333" i="1"/>
  <c r="AI333" i="1" s="1"/>
  <c r="AG333" i="1"/>
  <c r="Z333" i="1"/>
  <c r="AH332" i="1"/>
  <c r="AI332" i="1" s="1"/>
  <c r="AG332" i="1"/>
  <c r="Z332" i="1"/>
  <c r="AH331" i="1"/>
  <c r="AI331" i="1" s="1"/>
  <c r="AG331" i="1"/>
  <c r="Z331" i="1"/>
  <c r="AA331" i="1" s="1"/>
  <c r="AE331" i="1" s="1"/>
  <c r="AH330" i="1"/>
  <c r="AI330" i="1" s="1"/>
  <c r="AG330" i="1"/>
  <c r="Z330" i="1"/>
  <c r="AH329" i="1"/>
  <c r="AI329" i="1" s="1"/>
  <c r="AG329" i="1"/>
  <c r="Z329" i="1"/>
  <c r="AH328" i="1"/>
  <c r="AI328" i="1" s="1"/>
  <c r="AG328" i="1"/>
  <c r="Z328" i="1"/>
  <c r="AA328" i="1"/>
  <c r="AE328" i="1" s="1"/>
  <c r="AH327" i="1"/>
  <c r="AI327" i="1" s="1"/>
  <c r="AG327" i="1"/>
  <c r="Z327" i="1"/>
  <c r="AH326" i="1"/>
  <c r="AI326" i="1" s="1"/>
  <c r="AG326" i="1"/>
  <c r="Z326" i="1"/>
  <c r="AB326" i="1" s="1"/>
  <c r="AD326" i="1" s="1"/>
  <c r="AH325" i="1"/>
  <c r="AI325" i="1" s="1"/>
  <c r="AG325" i="1"/>
  <c r="Z325" i="1"/>
  <c r="AH324" i="1"/>
  <c r="AI324" i="1" s="1"/>
  <c r="AG324" i="1"/>
  <c r="Z324" i="1"/>
  <c r="AH323" i="1"/>
  <c r="AI323" i="1" s="1"/>
  <c r="AG323" i="1"/>
  <c r="Z323" i="1"/>
  <c r="AH322" i="1"/>
  <c r="AI322" i="1" s="1"/>
  <c r="AG322" i="1"/>
  <c r="Z322" i="1"/>
  <c r="AH321" i="1"/>
  <c r="AI321" i="1" s="1"/>
  <c r="AG321" i="1"/>
  <c r="Z321" i="1"/>
  <c r="AH320" i="1"/>
  <c r="AI320" i="1" s="1"/>
  <c r="AG320" i="1"/>
  <c r="Z320" i="1"/>
  <c r="AH319" i="1"/>
  <c r="AI319" i="1" s="1"/>
  <c r="AG319" i="1"/>
  <c r="Z319" i="1"/>
  <c r="AH318" i="1"/>
  <c r="AI318" i="1" s="1"/>
  <c r="AG318" i="1"/>
  <c r="Z318" i="1"/>
  <c r="AH317" i="1"/>
  <c r="AI317" i="1" s="1"/>
  <c r="AG317" i="1"/>
  <c r="Z317" i="1"/>
  <c r="AA317" i="1" s="1"/>
  <c r="AE317" i="1" s="1"/>
  <c r="AH316" i="1"/>
  <c r="AI316" i="1" s="1"/>
  <c r="AG316" i="1"/>
  <c r="Z316" i="1"/>
  <c r="AH315" i="1"/>
  <c r="AI315" i="1" s="1"/>
  <c r="AG315" i="1"/>
  <c r="Z315" i="1"/>
  <c r="AH314" i="1"/>
  <c r="AI314" i="1" s="1"/>
  <c r="AG314" i="1"/>
  <c r="Z314" i="1"/>
  <c r="AH313" i="1"/>
  <c r="AI313" i="1" s="1"/>
  <c r="AG313" i="1"/>
  <c r="Z313" i="1"/>
  <c r="AH312" i="1"/>
  <c r="AI312" i="1" s="1"/>
  <c r="AG312" i="1"/>
  <c r="Z312" i="1"/>
  <c r="AH311" i="1"/>
  <c r="AI311" i="1" s="1"/>
  <c r="AG311" i="1"/>
  <c r="Z311" i="1"/>
  <c r="AH310" i="1"/>
  <c r="AI310" i="1" s="1"/>
  <c r="AG310" i="1"/>
  <c r="Z310" i="1"/>
  <c r="AH309" i="1"/>
  <c r="AI309" i="1" s="1"/>
  <c r="AG309" i="1"/>
  <c r="Z309" i="1"/>
  <c r="AH308" i="1"/>
  <c r="AI308" i="1" s="1"/>
  <c r="AG308" i="1"/>
  <c r="Z308" i="1"/>
  <c r="AB308" i="1" s="1"/>
  <c r="AH307" i="1"/>
  <c r="AI307" i="1" s="1"/>
  <c r="AG307" i="1"/>
  <c r="Z307" i="1"/>
  <c r="AB307" i="1" s="1"/>
  <c r="AD307" i="1" s="1"/>
  <c r="AH306" i="1"/>
  <c r="AI306" i="1" s="1"/>
  <c r="AG306" i="1"/>
  <c r="Z306" i="1"/>
  <c r="AH305" i="1"/>
  <c r="AI305" i="1" s="1"/>
  <c r="AG305" i="1"/>
  <c r="Z305" i="1"/>
  <c r="AH304" i="1"/>
  <c r="AI304" i="1" s="1"/>
  <c r="AG304" i="1"/>
  <c r="Z304" i="1"/>
  <c r="AH303" i="1"/>
  <c r="AI303" i="1" s="1"/>
  <c r="AG303" i="1"/>
  <c r="Z303" i="1"/>
  <c r="AH302" i="1"/>
  <c r="AI302" i="1" s="1"/>
  <c r="AG302" i="1"/>
  <c r="Z302" i="1"/>
  <c r="AH301" i="1"/>
  <c r="AI301" i="1" s="1"/>
  <c r="AG301" i="1"/>
  <c r="Z301" i="1"/>
  <c r="AB301" i="1" s="1"/>
  <c r="AD301" i="1" s="1"/>
  <c r="AH300" i="1"/>
  <c r="AI300" i="1" s="1"/>
  <c r="AG300" i="1"/>
  <c r="Z300" i="1"/>
  <c r="AH299" i="1"/>
  <c r="AI299" i="1" s="1"/>
  <c r="AG299" i="1"/>
  <c r="Z299" i="1"/>
  <c r="AH298" i="1"/>
  <c r="AI298" i="1" s="1"/>
  <c r="AG298" i="1"/>
  <c r="Z298" i="1"/>
  <c r="AH297" i="1"/>
  <c r="AI297" i="1" s="1"/>
  <c r="AG297" i="1"/>
  <c r="Z297" i="1"/>
  <c r="AH296" i="1"/>
  <c r="AI296" i="1" s="1"/>
  <c r="AG296" i="1"/>
  <c r="Z296" i="1"/>
  <c r="AH295" i="1"/>
  <c r="AI295" i="1" s="1"/>
  <c r="AG295" i="1"/>
  <c r="Z295" i="1"/>
  <c r="AH294" i="1"/>
  <c r="AI294" i="1" s="1"/>
  <c r="AG294" i="1"/>
  <c r="Z294" i="1"/>
  <c r="AH293" i="1"/>
  <c r="AI293" i="1" s="1"/>
  <c r="AG293" i="1"/>
  <c r="Z293" i="1"/>
  <c r="AH292" i="1"/>
  <c r="AI292" i="1" s="1"/>
  <c r="AG292" i="1"/>
  <c r="Z292" i="1"/>
  <c r="AA292" i="1" s="1"/>
  <c r="AE292" i="1" s="1"/>
  <c r="AH291" i="1"/>
  <c r="AI291" i="1" s="1"/>
  <c r="AG291" i="1"/>
  <c r="Z291" i="1"/>
  <c r="AA291" i="1" s="1"/>
  <c r="AE291" i="1" s="1"/>
  <c r="AH290" i="1"/>
  <c r="AI290" i="1" s="1"/>
  <c r="AG290" i="1"/>
  <c r="Z290" i="1"/>
  <c r="AH289" i="1"/>
  <c r="AI289" i="1" s="1"/>
  <c r="AG289" i="1"/>
  <c r="Z289" i="1"/>
  <c r="AH288" i="1"/>
  <c r="AI288" i="1" s="1"/>
  <c r="AG288" i="1"/>
  <c r="Z288" i="1"/>
  <c r="AB288" i="1" s="1"/>
  <c r="AH287" i="1"/>
  <c r="AI287" i="1" s="1"/>
  <c r="AG287" i="1"/>
  <c r="Z287" i="1"/>
  <c r="AH286" i="1"/>
  <c r="AI286" i="1" s="1"/>
  <c r="AG286" i="1"/>
  <c r="Z286" i="1"/>
  <c r="AH285" i="1"/>
  <c r="AI285" i="1" s="1"/>
  <c r="AG285" i="1"/>
  <c r="Z285" i="1"/>
  <c r="AH284" i="1"/>
  <c r="AI284" i="1" s="1"/>
  <c r="AG284" i="1"/>
  <c r="Z284" i="1"/>
  <c r="AH283" i="1"/>
  <c r="AI283" i="1" s="1"/>
  <c r="AG283" i="1"/>
  <c r="Z283" i="1"/>
  <c r="AH282" i="1"/>
  <c r="AI282" i="1" s="1"/>
  <c r="AG282" i="1"/>
  <c r="Z282" i="1"/>
  <c r="AH281" i="1"/>
  <c r="AI281" i="1" s="1"/>
  <c r="AG281" i="1"/>
  <c r="Z281" i="1"/>
  <c r="AH280" i="1"/>
  <c r="AI280" i="1" s="1"/>
  <c r="AG280" i="1"/>
  <c r="Z280" i="1"/>
  <c r="AH279" i="1"/>
  <c r="AI279" i="1" s="1"/>
  <c r="AG279" i="1"/>
  <c r="Z279" i="1"/>
  <c r="AH278" i="1"/>
  <c r="AI278" i="1" s="1"/>
  <c r="AG278" i="1"/>
  <c r="Z278" i="1"/>
  <c r="AH277" i="1"/>
  <c r="AI277" i="1" s="1"/>
  <c r="AG277" i="1"/>
  <c r="Z277" i="1"/>
  <c r="AH276" i="1"/>
  <c r="AI276" i="1" s="1"/>
  <c r="AG276" i="1"/>
  <c r="Z276" i="1"/>
  <c r="AH275" i="1"/>
  <c r="AI275" i="1" s="1"/>
  <c r="AG275" i="1"/>
  <c r="Z275" i="1"/>
  <c r="AH274" i="1"/>
  <c r="AI274" i="1" s="1"/>
  <c r="AG274" i="1"/>
  <c r="Z274" i="1"/>
  <c r="AB274" i="1" s="1"/>
  <c r="AD274" i="1" s="1"/>
  <c r="AH273" i="1"/>
  <c r="AI273" i="1" s="1"/>
  <c r="AG273" i="1"/>
  <c r="Z273" i="1"/>
  <c r="AH272" i="1"/>
  <c r="AI272" i="1" s="1"/>
  <c r="AG272" i="1"/>
  <c r="Z272" i="1"/>
  <c r="AH271" i="1"/>
  <c r="AI271" i="1" s="1"/>
  <c r="AG271" i="1"/>
  <c r="Z271" i="1"/>
  <c r="AH270" i="1"/>
  <c r="AI270" i="1" s="1"/>
  <c r="AG270" i="1"/>
  <c r="Z270" i="1"/>
  <c r="AH269" i="1"/>
  <c r="AI269" i="1" s="1"/>
  <c r="AG269" i="1"/>
  <c r="Z269" i="1"/>
  <c r="AH268" i="1"/>
  <c r="AI268" i="1" s="1"/>
  <c r="AG268" i="1"/>
  <c r="Z268" i="1"/>
  <c r="AH267" i="1"/>
  <c r="AI267" i="1" s="1"/>
  <c r="AG267" i="1"/>
  <c r="Z267" i="1"/>
  <c r="AB267" i="1" s="1"/>
  <c r="AD267" i="1" s="1"/>
  <c r="AH266" i="1"/>
  <c r="AI266" i="1" s="1"/>
  <c r="AG266" i="1"/>
  <c r="Z266" i="1"/>
  <c r="AH265" i="1"/>
  <c r="AI265" i="1" s="1"/>
  <c r="AG265" i="1"/>
  <c r="Z265" i="1"/>
  <c r="AH264" i="1"/>
  <c r="AI264" i="1" s="1"/>
  <c r="AG264" i="1"/>
  <c r="Z264" i="1"/>
  <c r="AB264" i="1" s="1"/>
  <c r="AH263" i="1"/>
  <c r="AI263" i="1" s="1"/>
  <c r="AG263" i="1"/>
  <c r="Z263" i="1"/>
  <c r="AH262" i="1"/>
  <c r="AI262" i="1" s="1"/>
  <c r="AG262" i="1"/>
  <c r="Z262" i="1"/>
  <c r="AH261" i="1"/>
  <c r="AI261" i="1" s="1"/>
  <c r="AG261" i="1"/>
  <c r="Z261" i="1"/>
  <c r="AH260" i="1"/>
  <c r="AI260" i="1" s="1"/>
  <c r="AG260" i="1"/>
  <c r="Z260" i="1"/>
  <c r="AB260" i="1" s="1"/>
  <c r="AH259" i="1"/>
  <c r="AI259" i="1" s="1"/>
  <c r="AG259" i="1"/>
  <c r="Z259" i="1"/>
  <c r="AH258" i="1"/>
  <c r="AI258" i="1" s="1"/>
  <c r="AG258" i="1"/>
  <c r="Z258" i="1"/>
  <c r="AA258" i="1" s="1"/>
  <c r="AE258" i="1" s="1"/>
  <c r="AH257" i="1"/>
  <c r="AI257" i="1" s="1"/>
  <c r="AG257" i="1"/>
  <c r="Z257" i="1"/>
  <c r="AH256" i="1"/>
  <c r="AI256" i="1" s="1"/>
  <c r="AG256" i="1"/>
  <c r="Z256" i="1"/>
  <c r="AB256" i="1" s="1"/>
  <c r="AH255" i="1"/>
  <c r="AI255" i="1" s="1"/>
  <c r="AG255" i="1"/>
  <c r="Z255" i="1"/>
  <c r="AH254" i="1"/>
  <c r="AI254" i="1" s="1"/>
  <c r="AG254" i="1"/>
  <c r="Z254" i="1"/>
  <c r="AB254" i="1" s="1"/>
  <c r="AH253" i="1"/>
  <c r="AI253" i="1" s="1"/>
  <c r="AG253" i="1"/>
  <c r="Z253" i="1"/>
  <c r="AH252" i="1"/>
  <c r="AI252" i="1" s="1"/>
  <c r="AG252" i="1"/>
  <c r="Z252" i="1"/>
  <c r="AH251" i="1"/>
  <c r="AI251" i="1" s="1"/>
  <c r="AG251" i="1"/>
  <c r="Z251" i="1"/>
  <c r="AH250" i="1"/>
  <c r="AI250" i="1" s="1"/>
  <c r="AG250" i="1"/>
  <c r="Z250" i="1"/>
  <c r="AA250" i="1" s="1"/>
  <c r="AE250" i="1" s="1"/>
  <c r="AH249" i="1"/>
  <c r="AI249" i="1" s="1"/>
  <c r="AG249" i="1"/>
  <c r="Z249" i="1"/>
  <c r="AH248" i="1"/>
  <c r="AI248" i="1" s="1"/>
  <c r="AG248" i="1"/>
  <c r="Z248" i="1"/>
  <c r="AB248" i="1" s="1"/>
  <c r="AH247" i="1"/>
  <c r="AI247" i="1" s="1"/>
  <c r="AG247" i="1"/>
  <c r="Z247" i="1"/>
  <c r="AH246" i="1"/>
  <c r="AI246" i="1" s="1"/>
  <c r="AG246" i="1"/>
  <c r="Z246" i="1"/>
  <c r="AH245" i="1"/>
  <c r="AI245" i="1" s="1"/>
  <c r="AG245" i="1"/>
  <c r="Z245" i="1"/>
  <c r="AH244" i="1"/>
  <c r="AI244" i="1" s="1"/>
  <c r="AG244" i="1"/>
  <c r="Z244" i="1"/>
  <c r="AA244" i="1" s="1"/>
  <c r="AE244" i="1" s="1"/>
  <c r="AH243" i="1"/>
  <c r="AI243" i="1" s="1"/>
  <c r="AG243" i="1"/>
  <c r="Z243" i="1"/>
  <c r="AH242" i="1"/>
  <c r="AI242" i="1" s="1"/>
  <c r="AG242" i="1"/>
  <c r="Z242" i="1"/>
  <c r="AB242" i="1" s="1"/>
  <c r="AH241" i="1"/>
  <c r="AI241" i="1" s="1"/>
  <c r="AG241" i="1"/>
  <c r="Z241" i="1"/>
  <c r="AH240" i="1"/>
  <c r="AI240" i="1" s="1"/>
  <c r="AG240" i="1"/>
  <c r="Z240" i="1"/>
  <c r="AH239" i="1"/>
  <c r="AI239" i="1" s="1"/>
  <c r="AG239" i="1"/>
  <c r="Z239" i="1"/>
  <c r="AH238" i="1"/>
  <c r="AI238" i="1" s="1"/>
  <c r="AG238" i="1"/>
  <c r="Z238" i="1"/>
  <c r="AB238" i="1" s="1"/>
  <c r="AH237" i="1"/>
  <c r="AI237" i="1" s="1"/>
  <c r="AG237" i="1"/>
  <c r="Z237" i="1"/>
  <c r="AH236" i="1"/>
  <c r="AI236" i="1" s="1"/>
  <c r="AG236" i="1"/>
  <c r="Z236" i="1"/>
  <c r="AB236" i="1" s="1"/>
  <c r="AH235" i="1"/>
  <c r="AI235" i="1" s="1"/>
  <c r="AG235" i="1"/>
  <c r="Z235" i="1"/>
  <c r="AH234" i="1"/>
  <c r="AI234" i="1" s="1"/>
  <c r="AG234" i="1"/>
  <c r="Z234" i="1"/>
  <c r="AA234" i="1" s="1"/>
  <c r="AE234" i="1" s="1"/>
  <c r="AH233" i="1"/>
  <c r="AI233" i="1" s="1"/>
  <c r="AG233" i="1"/>
  <c r="Z233" i="1"/>
  <c r="AH232" i="1"/>
  <c r="AI232" i="1" s="1"/>
  <c r="AG232" i="1"/>
  <c r="Z232" i="1"/>
  <c r="AA232" i="1" s="1"/>
  <c r="AE232" i="1" s="1"/>
  <c r="AH231" i="1"/>
  <c r="AI231" i="1" s="1"/>
  <c r="AG231" i="1"/>
  <c r="Z231" i="1"/>
  <c r="AH230" i="1"/>
  <c r="AI230" i="1" s="1"/>
  <c r="AG230" i="1"/>
  <c r="Z230" i="1"/>
  <c r="AB230" i="1" s="1"/>
  <c r="AS331" i="1" l="1"/>
  <c r="BE331" i="1"/>
  <c r="BF331" i="1" s="1"/>
  <c r="BG331" i="1" s="1"/>
  <c r="BH331" i="1" s="1"/>
  <c r="BK331" i="1" s="1"/>
  <c r="BJ331" i="1"/>
  <c r="BE335" i="1"/>
  <c r="BF335" i="1" s="1"/>
  <c r="BG335" i="1" s="1"/>
  <c r="BH335" i="1" s="1"/>
  <c r="BK335" i="1" s="1"/>
  <c r="BJ335" i="1"/>
  <c r="BE339" i="1"/>
  <c r="BF339" i="1" s="1"/>
  <c r="BG339" i="1" s="1"/>
  <c r="BH339" i="1" s="1"/>
  <c r="BK339" i="1" s="1"/>
  <c r="BJ339" i="1"/>
  <c r="BE343" i="1"/>
  <c r="BF343" i="1" s="1"/>
  <c r="BG343" i="1" s="1"/>
  <c r="BH343" i="1" s="1"/>
  <c r="BK343" i="1" s="1"/>
  <c r="BJ343" i="1"/>
  <c r="BJ347" i="1"/>
  <c r="BE347" i="1"/>
  <c r="BF347" i="1" s="1"/>
  <c r="BG347" i="1" s="1"/>
  <c r="BH347" i="1" s="1"/>
  <c r="BK347" i="1" s="1"/>
  <c r="AS351" i="1"/>
  <c r="BJ351" i="1"/>
  <c r="BE351" i="1"/>
  <c r="BF351" i="1" s="1"/>
  <c r="BG351" i="1" s="1"/>
  <c r="BH351" i="1" s="1"/>
  <c r="BK351" i="1" s="1"/>
  <c r="AS355" i="1"/>
  <c r="BE355" i="1"/>
  <c r="BF355" i="1" s="1"/>
  <c r="BG355" i="1" s="1"/>
  <c r="BH355" i="1" s="1"/>
  <c r="BK355" i="1" s="1"/>
  <c r="BJ355" i="1"/>
  <c r="BJ359" i="1"/>
  <c r="BE359" i="1"/>
  <c r="BF359" i="1" s="1"/>
  <c r="BG359" i="1" s="1"/>
  <c r="BH359" i="1" s="1"/>
  <c r="BK359" i="1" s="1"/>
  <c r="AS363" i="1"/>
  <c r="BE363" i="1"/>
  <c r="BF363" i="1" s="1"/>
  <c r="BG363" i="1" s="1"/>
  <c r="BH363" i="1" s="1"/>
  <c r="BK363" i="1" s="1"/>
  <c r="BJ363" i="1"/>
  <c r="AS367" i="1"/>
  <c r="BE367" i="1"/>
  <c r="BF367" i="1" s="1"/>
  <c r="BG367" i="1" s="1"/>
  <c r="BH367" i="1" s="1"/>
  <c r="BK367" i="1" s="1"/>
  <c r="BJ367" i="1"/>
  <c r="AS371" i="1"/>
  <c r="BJ371" i="1"/>
  <c r="BE371" i="1"/>
  <c r="BF371" i="1" s="1"/>
  <c r="BG371" i="1" s="1"/>
  <c r="BH371" i="1" s="1"/>
  <c r="BK371" i="1" s="1"/>
  <c r="AS375" i="1"/>
  <c r="BJ375" i="1"/>
  <c r="BE375" i="1"/>
  <c r="BF375" i="1" s="1"/>
  <c r="BG375" i="1" s="1"/>
  <c r="BH375" i="1" s="1"/>
  <c r="BK375" i="1" s="1"/>
  <c r="AS379" i="1"/>
  <c r="BE379" i="1"/>
  <c r="BF379" i="1" s="1"/>
  <c r="BG379" i="1" s="1"/>
  <c r="BH379" i="1" s="1"/>
  <c r="BK379" i="1" s="1"/>
  <c r="BJ379" i="1"/>
  <c r="BE383" i="1"/>
  <c r="BF383" i="1" s="1"/>
  <c r="BG383" i="1" s="1"/>
  <c r="BH383" i="1" s="1"/>
  <c r="BK383" i="1" s="1"/>
  <c r="BJ383" i="1"/>
  <c r="AS387" i="1"/>
  <c r="BJ387" i="1"/>
  <c r="BE387" i="1"/>
  <c r="BF387" i="1" s="1"/>
  <c r="BG387" i="1" s="1"/>
  <c r="BH387" i="1" s="1"/>
  <c r="BK387" i="1" s="1"/>
  <c r="BE391" i="1"/>
  <c r="BF391" i="1" s="1"/>
  <c r="BG391" i="1" s="1"/>
  <c r="BH391" i="1" s="1"/>
  <c r="BK391" i="1" s="1"/>
  <c r="BJ391" i="1"/>
  <c r="BJ395" i="1"/>
  <c r="BE395" i="1"/>
  <c r="BF395" i="1" s="1"/>
  <c r="BG395" i="1" s="1"/>
  <c r="BH395" i="1" s="1"/>
  <c r="BK395" i="1" s="1"/>
  <c r="AS399" i="1"/>
  <c r="BJ399" i="1"/>
  <c r="BE399" i="1"/>
  <c r="BF399" i="1" s="1"/>
  <c r="BG399" i="1" s="1"/>
  <c r="BH399" i="1" s="1"/>
  <c r="BK399" i="1" s="1"/>
  <c r="BJ403" i="1"/>
  <c r="BE403" i="1"/>
  <c r="BF403" i="1" s="1"/>
  <c r="BG403" i="1" s="1"/>
  <c r="BH403" i="1" s="1"/>
  <c r="BK403" i="1" s="1"/>
  <c r="BE407" i="1"/>
  <c r="BF407" i="1" s="1"/>
  <c r="BG407" i="1" s="1"/>
  <c r="BH407" i="1" s="1"/>
  <c r="BK407" i="1" s="1"/>
  <c r="BJ407" i="1"/>
  <c r="AS411" i="1"/>
  <c r="BE411" i="1"/>
  <c r="BF411" i="1" s="1"/>
  <c r="BG411" i="1" s="1"/>
  <c r="BH411" i="1" s="1"/>
  <c r="BK411" i="1" s="1"/>
  <c r="BJ411" i="1"/>
  <c r="AS415" i="1"/>
  <c r="BJ415" i="1"/>
  <c r="BE415" i="1"/>
  <c r="BF415" i="1" s="1"/>
  <c r="BG415" i="1" s="1"/>
  <c r="BH415" i="1" s="1"/>
  <c r="BK415" i="1" s="1"/>
  <c r="BJ419" i="1"/>
  <c r="BE419" i="1"/>
  <c r="BF419" i="1" s="1"/>
  <c r="BG419" i="1" s="1"/>
  <c r="BH419" i="1" s="1"/>
  <c r="BK419" i="1" s="1"/>
  <c r="AS423" i="1"/>
  <c r="BE423" i="1"/>
  <c r="BF423" i="1" s="1"/>
  <c r="BG423" i="1" s="1"/>
  <c r="BH423" i="1" s="1"/>
  <c r="BK423" i="1" s="1"/>
  <c r="BJ423" i="1"/>
  <c r="BE427" i="1"/>
  <c r="BF427" i="1" s="1"/>
  <c r="BG427" i="1" s="1"/>
  <c r="BH427" i="1" s="1"/>
  <c r="BK427" i="1" s="1"/>
  <c r="BJ427" i="1"/>
  <c r="AS431" i="1"/>
  <c r="BJ431" i="1"/>
  <c r="BE431" i="1"/>
  <c r="BF431" i="1" s="1"/>
  <c r="BG431" i="1" s="1"/>
  <c r="BH431" i="1" s="1"/>
  <c r="BK431" i="1" s="1"/>
  <c r="AS435" i="1"/>
  <c r="BJ435" i="1"/>
  <c r="BE435" i="1"/>
  <c r="BF435" i="1" s="1"/>
  <c r="BG435" i="1" s="1"/>
  <c r="BH435" i="1" s="1"/>
  <c r="BK435" i="1" s="1"/>
  <c r="AS439" i="1"/>
  <c r="BE439" i="1"/>
  <c r="BF439" i="1" s="1"/>
  <c r="BG439" i="1" s="1"/>
  <c r="BH439" i="1" s="1"/>
  <c r="BK439" i="1" s="1"/>
  <c r="BJ439" i="1"/>
  <c r="BJ443" i="1"/>
  <c r="BE443" i="1"/>
  <c r="BF443" i="1" s="1"/>
  <c r="BG443" i="1" s="1"/>
  <c r="BH443" i="1" s="1"/>
  <c r="BK443" i="1" s="1"/>
  <c r="AS447" i="1"/>
  <c r="BJ447" i="1"/>
  <c r="BE447" i="1"/>
  <c r="BF447" i="1" s="1"/>
  <c r="BG447" i="1" s="1"/>
  <c r="BH447" i="1" s="1"/>
  <c r="BK447" i="1" s="1"/>
  <c r="AS451" i="1"/>
  <c r="BJ451" i="1"/>
  <c r="BE451" i="1"/>
  <c r="BF451" i="1" s="1"/>
  <c r="BG451" i="1" s="1"/>
  <c r="BH451" i="1" s="1"/>
  <c r="BK451" i="1" s="1"/>
  <c r="AS455" i="1"/>
  <c r="BE455" i="1"/>
  <c r="BF455" i="1" s="1"/>
  <c r="BG455" i="1" s="1"/>
  <c r="BH455" i="1" s="1"/>
  <c r="BK455" i="1" s="1"/>
  <c r="BJ455" i="1"/>
  <c r="AS459" i="1"/>
  <c r="BJ459" i="1"/>
  <c r="BE459" i="1"/>
  <c r="BF459" i="1" s="1"/>
  <c r="BG459" i="1" s="1"/>
  <c r="BH459" i="1" s="1"/>
  <c r="BK459" i="1" s="1"/>
  <c r="AS463" i="1"/>
  <c r="BE463" i="1"/>
  <c r="BF463" i="1" s="1"/>
  <c r="BG463" i="1" s="1"/>
  <c r="BH463" i="1" s="1"/>
  <c r="BK463" i="1" s="1"/>
  <c r="BJ463" i="1"/>
  <c r="AS467" i="1"/>
  <c r="BJ467" i="1"/>
  <c r="BE467" i="1"/>
  <c r="BF467" i="1" s="1"/>
  <c r="BG467" i="1" s="1"/>
  <c r="BH467" i="1" s="1"/>
  <c r="BK467" i="1" s="1"/>
  <c r="BE232" i="1"/>
  <c r="BF232" i="1" s="1"/>
  <c r="BG232" i="1" s="1"/>
  <c r="BH232" i="1" s="1"/>
  <c r="BK232" i="1" s="1"/>
  <c r="BJ232" i="1"/>
  <c r="BJ236" i="1"/>
  <c r="BE236" i="1"/>
  <c r="BF236" i="1" s="1"/>
  <c r="BG236" i="1" s="1"/>
  <c r="BH236" i="1" s="1"/>
  <c r="BK236" i="1" s="1"/>
  <c r="AS240" i="1"/>
  <c r="BE240" i="1"/>
  <c r="BF240" i="1" s="1"/>
  <c r="BG240" i="1" s="1"/>
  <c r="BH240" i="1" s="1"/>
  <c r="BK240" i="1" s="1"/>
  <c r="BJ240" i="1"/>
  <c r="BE244" i="1"/>
  <c r="BF244" i="1" s="1"/>
  <c r="BG244" i="1" s="1"/>
  <c r="BH244" i="1" s="1"/>
  <c r="BK244" i="1" s="1"/>
  <c r="BJ244" i="1"/>
  <c r="BJ248" i="1"/>
  <c r="BE248" i="1"/>
  <c r="BF248" i="1" s="1"/>
  <c r="BG248" i="1" s="1"/>
  <c r="BH248" i="1" s="1"/>
  <c r="BK248" i="1" s="1"/>
  <c r="AS252" i="1"/>
  <c r="BJ252" i="1"/>
  <c r="BE252" i="1"/>
  <c r="BF252" i="1" s="1"/>
  <c r="BG252" i="1" s="1"/>
  <c r="BH252" i="1" s="1"/>
  <c r="BK252" i="1" s="1"/>
  <c r="BE256" i="1"/>
  <c r="BF256" i="1" s="1"/>
  <c r="BG256" i="1" s="1"/>
  <c r="BH256" i="1" s="1"/>
  <c r="BK256" i="1" s="1"/>
  <c r="BJ256" i="1"/>
  <c r="BE260" i="1"/>
  <c r="BF260" i="1" s="1"/>
  <c r="BG260" i="1" s="1"/>
  <c r="BH260" i="1" s="1"/>
  <c r="BK260" i="1" s="1"/>
  <c r="BJ260" i="1"/>
  <c r="AS264" i="1"/>
  <c r="BJ264" i="1"/>
  <c r="BE264" i="1"/>
  <c r="BF264" i="1" s="1"/>
  <c r="BG264" i="1" s="1"/>
  <c r="BH264" i="1" s="1"/>
  <c r="BK264" i="1" s="1"/>
  <c r="BJ268" i="1"/>
  <c r="BE268" i="1"/>
  <c r="BF268" i="1" s="1"/>
  <c r="BG268" i="1" s="1"/>
  <c r="BH268" i="1" s="1"/>
  <c r="BK268" i="1" s="1"/>
  <c r="AS272" i="1"/>
  <c r="BE272" i="1"/>
  <c r="BF272" i="1" s="1"/>
  <c r="BG272" i="1" s="1"/>
  <c r="BH272" i="1" s="1"/>
  <c r="BK272" i="1" s="1"/>
  <c r="BJ272" i="1"/>
  <c r="AS276" i="1"/>
  <c r="BJ276" i="1"/>
  <c r="BE276" i="1"/>
  <c r="BF276" i="1" s="1"/>
  <c r="BG276" i="1" s="1"/>
  <c r="BH276" i="1" s="1"/>
  <c r="BK276" i="1" s="1"/>
  <c r="AS280" i="1"/>
  <c r="BE280" i="1"/>
  <c r="BF280" i="1" s="1"/>
  <c r="BG280" i="1" s="1"/>
  <c r="BH280" i="1" s="1"/>
  <c r="BK280" i="1" s="1"/>
  <c r="BJ280" i="1"/>
  <c r="AS284" i="1"/>
  <c r="BJ284" i="1"/>
  <c r="BE284" i="1"/>
  <c r="BF284" i="1" s="1"/>
  <c r="BG284" i="1" s="1"/>
  <c r="BH284" i="1" s="1"/>
  <c r="BK284" i="1" s="1"/>
  <c r="AS288" i="1"/>
  <c r="BE288" i="1"/>
  <c r="BF288" i="1" s="1"/>
  <c r="BG288" i="1" s="1"/>
  <c r="BH288" i="1" s="1"/>
  <c r="BK288" i="1" s="1"/>
  <c r="BJ288" i="1"/>
  <c r="AS292" i="1"/>
  <c r="BE292" i="1"/>
  <c r="BF292" i="1" s="1"/>
  <c r="BG292" i="1" s="1"/>
  <c r="BH292" i="1" s="1"/>
  <c r="BK292" i="1" s="1"/>
  <c r="BJ292" i="1"/>
  <c r="BJ296" i="1"/>
  <c r="BE296" i="1"/>
  <c r="BF296" i="1" s="1"/>
  <c r="BG296" i="1" s="1"/>
  <c r="BH296" i="1" s="1"/>
  <c r="BK296" i="1" s="1"/>
  <c r="BJ300" i="1"/>
  <c r="BE300" i="1"/>
  <c r="BF300" i="1" s="1"/>
  <c r="BG300" i="1" s="1"/>
  <c r="BH300" i="1" s="1"/>
  <c r="BK300" i="1" s="1"/>
  <c r="AS304" i="1"/>
  <c r="BJ304" i="1"/>
  <c r="BE304" i="1"/>
  <c r="BF304" i="1" s="1"/>
  <c r="BG304" i="1" s="1"/>
  <c r="BH304" i="1" s="1"/>
  <c r="BK304" i="1" s="1"/>
  <c r="AS308" i="1"/>
  <c r="BJ308" i="1"/>
  <c r="BE308" i="1"/>
  <c r="BF308" i="1" s="1"/>
  <c r="BG308" i="1" s="1"/>
  <c r="BH308" i="1" s="1"/>
  <c r="BK308" i="1" s="1"/>
  <c r="BE312" i="1"/>
  <c r="BF312" i="1" s="1"/>
  <c r="BG312" i="1" s="1"/>
  <c r="BH312" i="1" s="1"/>
  <c r="BK312" i="1" s="1"/>
  <c r="BJ312" i="1"/>
  <c r="AS316" i="1"/>
  <c r="BE316" i="1"/>
  <c r="BF316" i="1" s="1"/>
  <c r="BG316" i="1" s="1"/>
  <c r="BH316" i="1" s="1"/>
  <c r="BK316" i="1" s="1"/>
  <c r="BJ316" i="1"/>
  <c r="BJ320" i="1"/>
  <c r="BE320" i="1"/>
  <c r="BF320" i="1" s="1"/>
  <c r="BG320" i="1" s="1"/>
  <c r="BH320" i="1" s="1"/>
  <c r="BK320" i="1" s="1"/>
  <c r="BJ324" i="1"/>
  <c r="BE324" i="1"/>
  <c r="BF324" i="1" s="1"/>
  <c r="BG324" i="1" s="1"/>
  <c r="BH324" i="1" s="1"/>
  <c r="BK324" i="1" s="1"/>
  <c r="AJ260" i="1"/>
  <c r="AN260" i="1" s="1"/>
  <c r="AO260" i="1" s="1"/>
  <c r="BE328" i="1"/>
  <c r="BF328" i="1" s="1"/>
  <c r="BG328" i="1" s="1"/>
  <c r="BH328" i="1" s="1"/>
  <c r="BK328" i="1" s="1"/>
  <c r="BJ328" i="1"/>
  <c r="AS332" i="1"/>
  <c r="BJ332" i="1"/>
  <c r="BE332" i="1"/>
  <c r="BF332" i="1" s="1"/>
  <c r="BG332" i="1" s="1"/>
  <c r="BH332" i="1" s="1"/>
  <c r="BK332" i="1" s="1"/>
  <c r="AS336" i="1"/>
  <c r="BE336" i="1"/>
  <c r="BF336" i="1" s="1"/>
  <c r="BG336" i="1" s="1"/>
  <c r="BH336" i="1" s="1"/>
  <c r="BK336" i="1" s="1"/>
  <c r="BJ336" i="1"/>
  <c r="BJ340" i="1"/>
  <c r="BE340" i="1"/>
  <c r="BF340" i="1" s="1"/>
  <c r="BG340" i="1" s="1"/>
  <c r="BH340" i="1" s="1"/>
  <c r="BK340" i="1" s="1"/>
  <c r="AS344" i="1"/>
  <c r="BE344" i="1"/>
  <c r="BF344" i="1" s="1"/>
  <c r="BG344" i="1" s="1"/>
  <c r="BH344" i="1" s="1"/>
  <c r="BK344" i="1" s="1"/>
  <c r="BJ344" i="1"/>
  <c r="AS348" i="1"/>
  <c r="BJ348" i="1"/>
  <c r="BE348" i="1"/>
  <c r="BF348" i="1" s="1"/>
  <c r="BG348" i="1" s="1"/>
  <c r="BH348" i="1" s="1"/>
  <c r="BK348" i="1" s="1"/>
  <c r="AS352" i="1"/>
  <c r="BE352" i="1"/>
  <c r="BF352" i="1" s="1"/>
  <c r="BG352" i="1" s="1"/>
  <c r="BH352" i="1" s="1"/>
  <c r="BK352" i="1" s="1"/>
  <c r="BJ352" i="1"/>
  <c r="BJ356" i="1"/>
  <c r="BE356" i="1"/>
  <c r="BF356" i="1" s="1"/>
  <c r="BG356" i="1" s="1"/>
  <c r="BH356" i="1" s="1"/>
  <c r="BK356" i="1" s="1"/>
  <c r="AS360" i="1"/>
  <c r="BJ360" i="1"/>
  <c r="BE360" i="1"/>
  <c r="BF360" i="1" s="1"/>
  <c r="BG360" i="1" s="1"/>
  <c r="BH360" i="1" s="1"/>
  <c r="BK360" i="1" s="1"/>
  <c r="BE364" i="1"/>
  <c r="BF364" i="1" s="1"/>
  <c r="BG364" i="1" s="1"/>
  <c r="BH364" i="1" s="1"/>
  <c r="BK364" i="1" s="1"/>
  <c r="BJ364" i="1"/>
  <c r="BE368" i="1"/>
  <c r="BF368" i="1" s="1"/>
  <c r="BG368" i="1" s="1"/>
  <c r="BH368" i="1" s="1"/>
  <c r="BK368" i="1" s="1"/>
  <c r="BJ368" i="1"/>
  <c r="AS372" i="1"/>
  <c r="BE372" i="1"/>
  <c r="BF372" i="1" s="1"/>
  <c r="BG372" i="1" s="1"/>
  <c r="BH372" i="1" s="1"/>
  <c r="BK372" i="1" s="1"/>
  <c r="BJ372" i="1"/>
  <c r="BJ376" i="1"/>
  <c r="BE376" i="1"/>
  <c r="BF376" i="1" s="1"/>
  <c r="BG376" i="1" s="1"/>
  <c r="BH376" i="1" s="1"/>
  <c r="BK376" i="1" s="1"/>
  <c r="BJ380" i="1"/>
  <c r="BE380" i="1"/>
  <c r="BF380" i="1" s="1"/>
  <c r="BG380" i="1" s="1"/>
  <c r="BH380" i="1" s="1"/>
  <c r="BK380" i="1" s="1"/>
  <c r="BE384" i="1"/>
  <c r="BF384" i="1" s="1"/>
  <c r="BG384" i="1" s="1"/>
  <c r="BH384" i="1" s="1"/>
  <c r="BK384" i="1" s="1"/>
  <c r="BJ384" i="1"/>
  <c r="AS388" i="1"/>
  <c r="BJ388" i="1"/>
  <c r="BE388" i="1"/>
  <c r="BF388" i="1" s="1"/>
  <c r="BG388" i="1" s="1"/>
  <c r="BH388" i="1" s="1"/>
  <c r="BK388" i="1" s="1"/>
  <c r="AS392" i="1"/>
  <c r="BE392" i="1"/>
  <c r="BF392" i="1" s="1"/>
  <c r="BG392" i="1" s="1"/>
  <c r="BH392" i="1" s="1"/>
  <c r="BK392" i="1" s="1"/>
  <c r="BJ392" i="1"/>
  <c r="AS396" i="1"/>
  <c r="BJ396" i="1"/>
  <c r="BE396" i="1"/>
  <c r="BF396" i="1" s="1"/>
  <c r="BG396" i="1" s="1"/>
  <c r="BH396" i="1" s="1"/>
  <c r="BK396" i="1" s="1"/>
  <c r="BJ400" i="1"/>
  <c r="BE400" i="1"/>
  <c r="BF400" i="1" s="1"/>
  <c r="BG400" i="1" s="1"/>
  <c r="BH400" i="1" s="1"/>
  <c r="BK400" i="1" s="1"/>
  <c r="AS404" i="1"/>
  <c r="BJ404" i="1"/>
  <c r="BE404" i="1"/>
  <c r="BF404" i="1" s="1"/>
  <c r="BG404" i="1" s="1"/>
  <c r="BH404" i="1" s="1"/>
  <c r="BK404" i="1" s="1"/>
  <c r="BJ408" i="1"/>
  <c r="BE408" i="1"/>
  <c r="BF408" i="1" s="1"/>
  <c r="BG408" i="1" s="1"/>
  <c r="BH408" i="1" s="1"/>
  <c r="BK408" i="1" s="1"/>
  <c r="AS412" i="1"/>
  <c r="BJ412" i="1"/>
  <c r="BE412" i="1"/>
  <c r="BF412" i="1" s="1"/>
  <c r="BG412" i="1" s="1"/>
  <c r="BH412" i="1" s="1"/>
  <c r="BK412" i="1" s="1"/>
  <c r="AS416" i="1"/>
  <c r="BJ416" i="1"/>
  <c r="BE416" i="1"/>
  <c r="BF416" i="1" s="1"/>
  <c r="BG416" i="1" s="1"/>
  <c r="BH416" i="1" s="1"/>
  <c r="BK416" i="1" s="1"/>
  <c r="AS420" i="1"/>
  <c r="BE420" i="1"/>
  <c r="BF420" i="1" s="1"/>
  <c r="BG420" i="1" s="1"/>
  <c r="BH420" i="1" s="1"/>
  <c r="BK420" i="1" s="1"/>
  <c r="BJ420" i="1"/>
  <c r="AS424" i="1"/>
  <c r="BE424" i="1"/>
  <c r="BF424" i="1" s="1"/>
  <c r="BG424" i="1" s="1"/>
  <c r="BH424" i="1" s="1"/>
  <c r="BK424" i="1" s="1"/>
  <c r="BJ424" i="1"/>
  <c r="BE428" i="1"/>
  <c r="BF428" i="1" s="1"/>
  <c r="BG428" i="1" s="1"/>
  <c r="BH428" i="1" s="1"/>
  <c r="BK428" i="1" s="1"/>
  <c r="BJ428" i="1"/>
  <c r="AS432" i="1"/>
  <c r="BE432" i="1"/>
  <c r="BF432" i="1" s="1"/>
  <c r="BG432" i="1" s="1"/>
  <c r="BH432" i="1" s="1"/>
  <c r="BK432" i="1" s="1"/>
  <c r="BJ432" i="1"/>
  <c r="AS436" i="1"/>
  <c r="BJ436" i="1"/>
  <c r="BE436" i="1"/>
  <c r="BF436" i="1" s="1"/>
  <c r="BG436" i="1" s="1"/>
  <c r="BH436" i="1" s="1"/>
  <c r="BK436" i="1" s="1"/>
  <c r="BJ440" i="1"/>
  <c r="BE440" i="1"/>
  <c r="BF440" i="1" s="1"/>
  <c r="BG440" i="1" s="1"/>
  <c r="BH440" i="1" s="1"/>
  <c r="BK440" i="1" s="1"/>
  <c r="AS444" i="1"/>
  <c r="BE444" i="1"/>
  <c r="BF444" i="1" s="1"/>
  <c r="BG444" i="1" s="1"/>
  <c r="BH444" i="1" s="1"/>
  <c r="BK444" i="1" s="1"/>
  <c r="BJ444" i="1"/>
  <c r="AS448" i="1"/>
  <c r="BJ448" i="1"/>
  <c r="BE448" i="1"/>
  <c r="BF448" i="1" s="1"/>
  <c r="BG448" i="1" s="1"/>
  <c r="BH448" i="1" s="1"/>
  <c r="BK448" i="1" s="1"/>
  <c r="BJ452" i="1"/>
  <c r="BE452" i="1"/>
  <c r="BF452" i="1" s="1"/>
  <c r="BG452" i="1" s="1"/>
  <c r="BH452" i="1" s="1"/>
  <c r="BK452" i="1" s="1"/>
  <c r="AS456" i="1"/>
  <c r="BE456" i="1"/>
  <c r="BF456" i="1" s="1"/>
  <c r="BG456" i="1" s="1"/>
  <c r="BH456" i="1" s="1"/>
  <c r="BK456" i="1" s="1"/>
  <c r="BJ456" i="1"/>
  <c r="AS460" i="1"/>
  <c r="BJ460" i="1"/>
  <c r="BE460" i="1"/>
  <c r="BF460" i="1" s="1"/>
  <c r="BG460" i="1" s="1"/>
  <c r="BH460" i="1" s="1"/>
  <c r="BK460" i="1" s="1"/>
  <c r="BE464" i="1"/>
  <c r="BF464" i="1" s="1"/>
  <c r="BG464" i="1" s="1"/>
  <c r="BH464" i="1" s="1"/>
  <c r="BK464" i="1" s="1"/>
  <c r="BJ464" i="1"/>
  <c r="BJ468" i="1"/>
  <c r="BE468" i="1"/>
  <c r="BF468" i="1" s="1"/>
  <c r="BG468" i="1" s="1"/>
  <c r="BH468" i="1" s="1"/>
  <c r="BK468" i="1" s="1"/>
  <c r="BJ233" i="1"/>
  <c r="BE233" i="1"/>
  <c r="BF233" i="1" s="1"/>
  <c r="BG233" i="1" s="1"/>
  <c r="BH233" i="1" s="1"/>
  <c r="BK233" i="1" s="1"/>
  <c r="BJ237" i="1"/>
  <c r="BE237" i="1"/>
  <c r="BF237" i="1" s="1"/>
  <c r="BG237" i="1" s="1"/>
  <c r="BH237" i="1" s="1"/>
  <c r="BK237" i="1" s="1"/>
  <c r="AS241" i="1"/>
  <c r="BE241" i="1"/>
  <c r="BF241" i="1" s="1"/>
  <c r="BG241" i="1" s="1"/>
  <c r="BH241" i="1" s="1"/>
  <c r="BK241" i="1" s="1"/>
  <c r="BJ241" i="1"/>
  <c r="BE245" i="1"/>
  <c r="BF245" i="1" s="1"/>
  <c r="BG245" i="1" s="1"/>
  <c r="BH245" i="1" s="1"/>
  <c r="BK245" i="1" s="1"/>
  <c r="BJ245" i="1"/>
  <c r="BJ249" i="1"/>
  <c r="BE249" i="1"/>
  <c r="BF249" i="1" s="1"/>
  <c r="BG249" i="1" s="1"/>
  <c r="BH249" i="1" s="1"/>
  <c r="BK249" i="1" s="1"/>
  <c r="AS253" i="1"/>
  <c r="BJ253" i="1"/>
  <c r="BE253" i="1"/>
  <c r="BF253" i="1" s="1"/>
  <c r="BG253" i="1" s="1"/>
  <c r="BH253" i="1" s="1"/>
  <c r="BK253" i="1" s="1"/>
  <c r="BE257" i="1"/>
  <c r="BF257" i="1" s="1"/>
  <c r="BG257" i="1" s="1"/>
  <c r="BH257" i="1" s="1"/>
  <c r="BK257" i="1" s="1"/>
  <c r="BJ257" i="1"/>
  <c r="BE261" i="1"/>
  <c r="BF261" i="1" s="1"/>
  <c r="BG261" i="1" s="1"/>
  <c r="BH261" i="1" s="1"/>
  <c r="BK261" i="1" s="1"/>
  <c r="BJ261" i="1"/>
  <c r="AS265" i="1"/>
  <c r="BE265" i="1"/>
  <c r="BF265" i="1" s="1"/>
  <c r="BG265" i="1" s="1"/>
  <c r="BH265" i="1" s="1"/>
  <c r="BK265" i="1" s="1"/>
  <c r="BJ265" i="1"/>
  <c r="AS269" i="1"/>
  <c r="BE269" i="1"/>
  <c r="BF269" i="1" s="1"/>
  <c r="BG269" i="1" s="1"/>
  <c r="BH269" i="1" s="1"/>
  <c r="BK269" i="1" s="1"/>
  <c r="BJ269" i="1"/>
  <c r="AS273" i="1"/>
  <c r="BJ273" i="1"/>
  <c r="BE273" i="1"/>
  <c r="BF273" i="1" s="1"/>
  <c r="BG273" i="1" s="1"/>
  <c r="BH273" i="1" s="1"/>
  <c r="BK273" i="1" s="1"/>
  <c r="BE277" i="1"/>
  <c r="BF277" i="1" s="1"/>
  <c r="BG277" i="1" s="1"/>
  <c r="BH277" i="1" s="1"/>
  <c r="BK277" i="1" s="1"/>
  <c r="BJ277" i="1"/>
  <c r="AS281" i="1"/>
  <c r="BJ281" i="1"/>
  <c r="BE281" i="1"/>
  <c r="BF281" i="1" s="1"/>
  <c r="BG281" i="1" s="1"/>
  <c r="BH281" i="1" s="1"/>
  <c r="BK281" i="1" s="1"/>
  <c r="BE285" i="1"/>
  <c r="BF285" i="1" s="1"/>
  <c r="BG285" i="1" s="1"/>
  <c r="BH285" i="1" s="1"/>
  <c r="BK285" i="1" s="1"/>
  <c r="BJ285" i="1"/>
  <c r="AS289" i="1"/>
  <c r="BE289" i="1"/>
  <c r="BF289" i="1" s="1"/>
  <c r="BG289" i="1" s="1"/>
  <c r="BH289" i="1" s="1"/>
  <c r="BK289" i="1" s="1"/>
  <c r="BJ289" i="1"/>
  <c r="AS293" i="1"/>
  <c r="BE293" i="1"/>
  <c r="BF293" i="1" s="1"/>
  <c r="BG293" i="1" s="1"/>
  <c r="BH293" i="1" s="1"/>
  <c r="BK293" i="1" s="1"/>
  <c r="BJ293" i="1"/>
  <c r="AS297" i="1"/>
  <c r="BJ297" i="1"/>
  <c r="BE297" i="1"/>
  <c r="BF297" i="1" s="1"/>
  <c r="BG297" i="1" s="1"/>
  <c r="BH297" i="1" s="1"/>
  <c r="BK297" i="1" s="1"/>
  <c r="AS301" i="1"/>
  <c r="BE301" i="1"/>
  <c r="BF301" i="1" s="1"/>
  <c r="BG301" i="1" s="1"/>
  <c r="BH301" i="1" s="1"/>
  <c r="BK301" i="1" s="1"/>
  <c r="BJ301" i="1"/>
  <c r="AS305" i="1"/>
  <c r="BE305" i="1"/>
  <c r="BF305" i="1" s="1"/>
  <c r="BG305" i="1" s="1"/>
  <c r="BH305" i="1" s="1"/>
  <c r="BK305" i="1" s="1"/>
  <c r="BJ305" i="1"/>
  <c r="AS309" i="1"/>
  <c r="BJ309" i="1"/>
  <c r="BE309" i="1"/>
  <c r="BF309" i="1" s="1"/>
  <c r="BG309" i="1" s="1"/>
  <c r="BH309" i="1" s="1"/>
  <c r="BK309" i="1" s="1"/>
  <c r="AS313" i="1"/>
  <c r="BJ313" i="1"/>
  <c r="BE313" i="1"/>
  <c r="BF313" i="1" s="1"/>
  <c r="BG313" i="1" s="1"/>
  <c r="BH313" i="1" s="1"/>
  <c r="BK313" i="1" s="1"/>
  <c r="BJ317" i="1"/>
  <c r="BE317" i="1"/>
  <c r="BF317" i="1" s="1"/>
  <c r="BG317" i="1" s="1"/>
  <c r="BH317" i="1" s="1"/>
  <c r="BK317" i="1" s="1"/>
  <c r="AS321" i="1"/>
  <c r="BE321" i="1"/>
  <c r="BF321" i="1" s="1"/>
  <c r="BG321" i="1" s="1"/>
  <c r="BH321" i="1" s="1"/>
  <c r="BK321" i="1" s="1"/>
  <c r="BJ321" i="1"/>
  <c r="AS325" i="1"/>
  <c r="BJ325" i="1"/>
  <c r="BE325" i="1"/>
  <c r="BF325" i="1" s="1"/>
  <c r="BG325" i="1" s="1"/>
  <c r="BH325" i="1" s="1"/>
  <c r="BK325" i="1" s="1"/>
  <c r="BE329" i="1"/>
  <c r="BF329" i="1" s="1"/>
  <c r="BG329" i="1" s="1"/>
  <c r="BH329" i="1" s="1"/>
  <c r="BK329" i="1" s="1"/>
  <c r="BJ329" i="1"/>
  <c r="AS333" i="1"/>
  <c r="BE333" i="1"/>
  <c r="BF333" i="1" s="1"/>
  <c r="BG333" i="1" s="1"/>
  <c r="BH333" i="1" s="1"/>
  <c r="BK333" i="1" s="1"/>
  <c r="BJ333" i="1"/>
  <c r="AS337" i="1"/>
  <c r="BJ337" i="1"/>
  <c r="BE337" i="1"/>
  <c r="BF337" i="1" s="1"/>
  <c r="BG337" i="1" s="1"/>
  <c r="BH337" i="1" s="1"/>
  <c r="BK337" i="1" s="1"/>
  <c r="BJ341" i="1"/>
  <c r="BE341" i="1"/>
  <c r="BF341" i="1" s="1"/>
  <c r="BG341" i="1" s="1"/>
  <c r="BH341" i="1" s="1"/>
  <c r="BK341" i="1" s="1"/>
  <c r="AS345" i="1"/>
  <c r="BE345" i="1"/>
  <c r="BF345" i="1" s="1"/>
  <c r="BG345" i="1" s="1"/>
  <c r="BH345" i="1" s="1"/>
  <c r="BK345" i="1" s="1"/>
  <c r="BJ345" i="1"/>
  <c r="BE349" i="1"/>
  <c r="BF349" i="1" s="1"/>
  <c r="BG349" i="1" s="1"/>
  <c r="BH349" i="1" s="1"/>
  <c r="BK349" i="1" s="1"/>
  <c r="BJ349" i="1"/>
  <c r="AS353" i="1"/>
  <c r="BE353" i="1"/>
  <c r="BF353" i="1" s="1"/>
  <c r="BG353" i="1" s="1"/>
  <c r="BH353" i="1" s="1"/>
  <c r="BK353" i="1" s="1"/>
  <c r="BJ353" i="1"/>
  <c r="AS357" i="1"/>
  <c r="BJ357" i="1"/>
  <c r="BE357" i="1"/>
  <c r="BF357" i="1" s="1"/>
  <c r="BG357" i="1" s="1"/>
  <c r="BH357" i="1" s="1"/>
  <c r="BK357" i="1" s="1"/>
  <c r="BJ361" i="1"/>
  <c r="BE361" i="1"/>
  <c r="BF361" i="1" s="1"/>
  <c r="BG361" i="1" s="1"/>
  <c r="BH361" i="1" s="1"/>
  <c r="BK361" i="1" s="1"/>
  <c r="AS365" i="1"/>
  <c r="BJ365" i="1"/>
  <c r="BE365" i="1"/>
  <c r="BF365" i="1" s="1"/>
  <c r="BG365" i="1" s="1"/>
  <c r="BH365" i="1" s="1"/>
  <c r="BK365" i="1" s="1"/>
  <c r="AS369" i="1"/>
  <c r="BE369" i="1"/>
  <c r="BF369" i="1" s="1"/>
  <c r="BG369" i="1" s="1"/>
  <c r="BH369" i="1" s="1"/>
  <c r="BK369" i="1" s="1"/>
  <c r="BJ369" i="1"/>
  <c r="AS373" i="1"/>
  <c r="BJ373" i="1"/>
  <c r="BE373" i="1"/>
  <c r="BF373" i="1" s="1"/>
  <c r="BG373" i="1" s="1"/>
  <c r="BH373" i="1" s="1"/>
  <c r="BK373" i="1" s="1"/>
  <c r="BE377" i="1"/>
  <c r="BF377" i="1" s="1"/>
  <c r="BG377" i="1" s="1"/>
  <c r="BH377" i="1" s="1"/>
  <c r="BK377" i="1" s="1"/>
  <c r="BJ377" i="1"/>
  <c r="BJ381" i="1"/>
  <c r="BE381" i="1"/>
  <c r="BF381" i="1" s="1"/>
  <c r="BG381" i="1" s="1"/>
  <c r="BH381" i="1" s="1"/>
  <c r="BK381" i="1" s="1"/>
  <c r="AS385" i="1"/>
  <c r="BE385" i="1"/>
  <c r="BF385" i="1" s="1"/>
  <c r="BG385" i="1" s="1"/>
  <c r="BH385" i="1" s="1"/>
  <c r="BK385" i="1" s="1"/>
  <c r="BJ385" i="1"/>
  <c r="AS389" i="1"/>
  <c r="BJ389" i="1"/>
  <c r="BE389" i="1"/>
  <c r="BF389" i="1" s="1"/>
  <c r="BG389" i="1" s="1"/>
  <c r="BH389" i="1" s="1"/>
  <c r="BK389" i="1" s="1"/>
  <c r="BJ393" i="1"/>
  <c r="BE393" i="1"/>
  <c r="BF393" i="1" s="1"/>
  <c r="BG393" i="1" s="1"/>
  <c r="BH393" i="1" s="1"/>
  <c r="BK393" i="1" s="1"/>
  <c r="AS397" i="1"/>
  <c r="BE397" i="1"/>
  <c r="BF397" i="1" s="1"/>
  <c r="BG397" i="1" s="1"/>
  <c r="BH397" i="1" s="1"/>
  <c r="BK397" i="1" s="1"/>
  <c r="BJ397" i="1"/>
  <c r="AS401" i="1"/>
  <c r="BJ401" i="1"/>
  <c r="BE401" i="1"/>
  <c r="BF401" i="1" s="1"/>
  <c r="BG401" i="1" s="1"/>
  <c r="BH401" i="1" s="1"/>
  <c r="BK401" i="1" s="1"/>
  <c r="AS405" i="1"/>
  <c r="BJ405" i="1"/>
  <c r="BE405" i="1"/>
  <c r="BF405" i="1" s="1"/>
  <c r="BG405" i="1" s="1"/>
  <c r="BH405" i="1" s="1"/>
  <c r="BK405" i="1" s="1"/>
  <c r="BE409" i="1"/>
  <c r="BF409" i="1" s="1"/>
  <c r="BG409" i="1" s="1"/>
  <c r="BH409" i="1" s="1"/>
  <c r="BK409" i="1" s="1"/>
  <c r="BJ409" i="1"/>
  <c r="AS413" i="1"/>
  <c r="BE413" i="1"/>
  <c r="BF413" i="1" s="1"/>
  <c r="BG413" i="1" s="1"/>
  <c r="BH413" i="1" s="1"/>
  <c r="BK413" i="1" s="1"/>
  <c r="BJ413" i="1"/>
  <c r="AS417" i="1"/>
  <c r="BJ417" i="1"/>
  <c r="BE417" i="1"/>
  <c r="BF417" i="1" s="1"/>
  <c r="BG417" i="1" s="1"/>
  <c r="BH417" i="1" s="1"/>
  <c r="BK417" i="1" s="1"/>
  <c r="AS421" i="1"/>
  <c r="BJ421" i="1"/>
  <c r="BE421" i="1"/>
  <c r="BF421" i="1" s="1"/>
  <c r="BG421" i="1" s="1"/>
  <c r="BH421" i="1" s="1"/>
  <c r="BK421" i="1" s="1"/>
  <c r="AS425" i="1"/>
  <c r="BJ425" i="1"/>
  <c r="BE425" i="1"/>
  <c r="BF425" i="1" s="1"/>
  <c r="BG425" i="1" s="1"/>
  <c r="BH425" i="1" s="1"/>
  <c r="BK425" i="1" s="1"/>
  <c r="BJ429" i="1"/>
  <c r="BE429" i="1"/>
  <c r="BF429" i="1" s="1"/>
  <c r="BG429" i="1" s="1"/>
  <c r="BH429" i="1" s="1"/>
  <c r="BK429" i="1" s="1"/>
  <c r="AS433" i="1"/>
  <c r="BJ433" i="1"/>
  <c r="BE433" i="1"/>
  <c r="BF433" i="1" s="1"/>
  <c r="BG433" i="1" s="1"/>
  <c r="BH433" i="1" s="1"/>
  <c r="BK433" i="1" s="1"/>
  <c r="AS437" i="1"/>
  <c r="BJ437" i="1"/>
  <c r="BE437" i="1"/>
  <c r="BF437" i="1" s="1"/>
  <c r="BG437" i="1" s="1"/>
  <c r="BH437" i="1" s="1"/>
  <c r="BK437" i="1" s="1"/>
  <c r="BE441" i="1"/>
  <c r="BF441" i="1" s="1"/>
  <c r="BG441" i="1" s="1"/>
  <c r="BH441" i="1" s="1"/>
  <c r="BK441" i="1" s="1"/>
  <c r="BJ441" i="1"/>
  <c r="AS445" i="1"/>
  <c r="BJ445" i="1"/>
  <c r="BE445" i="1"/>
  <c r="BF445" i="1" s="1"/>
  <c r="BG445" i="1" s="1"/>
  <c r="BH445" i="1" s="1"/>
  <c r="BK445" i="1" s="1"/>
  <c r="BJ449" i="1"/>
  <c r="BE449" i="1"/>
  <c r="BF449" i="1" s="1"/>
  <c r="BG449" i="1" s="1"/>
  <c r="BH449" i="1" s="1"/>
  <c r="BK449" i="1" s="1"/>
  <c r="BJ453" i="1"/>
  <c r="BE453" i="1"/>
  <c r="BF453" i="1" s="1"/>
  <c r="BG453" i="1" s="1"/>
  <c r="BH453" i="1" s="1"/>
  <c r="BK453" i="1" s="1"/>
  <c r="AS457" i="1"/>
  <c r="BE457" i="1"/>
  <c r="BF457" i="1" s="1"/>
  <c r="BG457" i="1" s="1"/>
  <c r="BH457" i="1" s="1"/>
  <c r="BK457" i="1" s="1"/>
  <c r="BJ457" i="1"/>
  <c r="BJ461" i="1"/>
  <c r="BE461" i="1"/>
  <c r="BF461" i="1" s="1"/>
  <c r="BG461" i="1" s="1"/>
  <c r="BH461" i="1" s="1"/>
  <c r="BK461" i="1" s="1"/>
  <c r="BE465" i="1"/>
  <c r="BF465" i="1" s="1"/>
  <c r="BG465" i="1" s="1"/>
  <c r="BH465" i="1" s="1"/>
  <c r="BK465" i="1" s="1"/>
  <c r="BJ465" i="1"/>
  <c r="AS469" i="1"/>
  <c r="BJ469" i="1"/>
  <c r="BE469" i="1"/>
  <c r="BF469" i="1" s="1"/>
  <c r="BG469" i="1" s="1"/>
  <c r="BH469" i="1" s="1"/>
  <c r="BK469" i="1" s="1"/>
  <c r="BJ230" i="1"/>
  <c r="BE230" i="1"/>
  <c r="BF230" i="1" s="1"/>
  <c r="BG230" i="1" s="1"/>
  <c r="BH230" i="1" s="1"/>
  <c r="BK230" i="1" s="1"/>
  <c r="AS234" i="1"/>
  <c r="BJ234" i="1"/>
  <c r="BE234" i="1"/>
  <c r="BF234" i="1" s="1"/>
  <c r="BG234" i="1" s="1"/>
  <c r="BH234" i="1" s="1"/>
  <c r="BK234" i="1" s="1"/>
  <c r="BE238" i="1"/>
  <c r="BF238" i="1" s="1"/>
  <c r="BG238" i="1" s="1"/>
  <c r="BH238" i="1" s="1"/>
  <c r="BK238" i="1" s="1"/>
  <c r="BJ238" i="1"/>
  <c r="BJ242" i="1"/>
  <c r="BE242" i="1"/>
  <c r="BF242" i="1" s="1"/>
  <c r="BG242" i="1" s="1"/>
  <c r="BH242" i="1" s="1"/>
  <c r="BK242" i="1" s="1"/>
  <c r="AS246" i="1"/>
  <c r="BE246" i="1"/>
  <c r="BF246" i="1" s="1"/>
  <c r="BG246" i="1" s="1"/>
  <c r="BH246" i="1" s="1"/>
  <c r="BK246" i="1" s="1"/>
  <c r="BJ246" i="1"/>
  <c r="BE250" i="1"/>
  <c r="BF250" i="1" s="1"/>
  <c r="BG250" i="1" s="1"/>
  <c r="BH250" i="1" s="1"/>
  <c r="BK250" i="1" s="1"/>
  <c r="BJ250" i="1"/>
  <c r="BJ254" i="1"/>
  <c r="BE254" i="1"/>
  <c r="BF254" i="1" s="1"/>
  <c r="BG254" i="1" s="1"/>
  <c r="BH254" i="1" s="1"/>
  <c r="BK254" i="1" s="1"/>
  <c r="AS258" i="1"/>
  <c r="BJ258" i="1"/>
  <c r="BE258" i="1"/>
  <c r="BF258" i="1" s="1"/>
  <c r="BG258" i="1" s="1"/>
  <c r="BH258" i="1" s="1"/>
  <c r="BK258" i="1" s="1"/>
  <c r="AS262" i="1"/>
  <c r="BJ262" i="1"/>
  <c r="BE262" i="1"/>
  <c r="BF262" i="1" s="1"/>
  <c r="BG262" i="1" s="1"/>
  <c r="BH262" i="1" s="1"/>
  <c r="BK262" i="1" s="1"/>
  <c r="BJ266" i="1"/>
  <c r="BE266" i="1"/>
  <c r="BF266" i="1" s="1"/>
  <c r="BG266" i="1" s="1"/>
  <c r="BH266" i="1" s="1"/>
  <c r="BK266" i="1" s="1"/>
  <c r="BJ270" i="1"/>
  <c r="BE270" i="1"/>
  <c r="BF270" i="1" s="1"/>
  <c r="BG270" i="1" s="1"/>
  <c r="BH270" i="1" s="1"/>
  <c r="BK270" i="1" s="1"/>
  <c r="BE274" i="1"/>
  <c r="BF274" i="1" s="1"/>
  <c r="BG274" i="1" s="1"/>
  <c r="BH274" i="1" s="1"/>
  <c r="BK274" i="1" s="1"/>
  <c r="BJ274" i="1"/>
  <c r="AS278" i="1"/>
  <c r="BE278" i="1"/>
  <c r="BF278" i="1" s="1"/>
  <c r="BG278" i="1" s="1"/>
  <c r="BH278" i="1" s="1"/>
  <c r="BK278" i="1" s="1"/>
  <c r="BJ278" i="1"/>
  <c r="BJ282" i="1"/>
  <c r="BE282" i="1"/>
  <c r="BF282" i="1" s="1"/>
  <c r="BG282" i="1" s="1"/>
  <c r="BH282" i="1" s="1"/>
  <c r="BK282" i="1" s="1"/>
  <c r="AS286" i="1"/>
  <c r="BJ286" i="1"/>
  <c r="BE286" i="1"/>
  <c r="BF286" i="1" s="1"/>
  <c r="BG286" i="1" s="1"/>
  <c r="BH286" i="1" s="1"/>
  <c r="BK286" i="1" s="1"/>
  <c r="BJ290" i="1"/>
  <c r="BE290" i="1"/>
  <c r="BF290" i="1" s="1"/>
  <c r="BG290" i="1" s="1"/>
  <c r="BH290" i="1" s="1"/>
  <c r="BK290" i="1" s="1"/>
  <c r="BJ294" i="1"/>
  <c r="BE294" i="1"/>
  <c r="BF294" i="1" s="1"/>
  <c r="BG294" i="1" s="1"/>
  <c r="BH294" i="1" s="1"/>
  <c r="BK294" i="1" s="1"/>
  <c r="BJ298" i="1"/>
  <c r="BE298" i="1"/>
  <c r="BF298" i="1" s="1"/>
  <c r="BG298" i="1" s="1"/>
  <c r="BH298" i="1" s="1"/>
  <c r="BK298" i="1" s="1"/>
  <c r="AS302" i="1"/>
  <c r="BE302" i="1"/>
  <c r="BF302" i="1" s="1"/>
  <c r="BG302" i="1" s="1"/>
  <c r="BH302" i="1" s="1"/>
  <c r="BK302" i="1" s="1"/>
  <c r="BJ302" i="1"/>
  <c r="AS306" i="1"/>
  <c r="BE306" i="1"/>
  <c r="BF306" i="1" s="1"/>
  <c r="BG306" i="1" s="1"/>
  <c r="BH306" i="1" s="1"/>
  <c r="BK306" i="1" s="1"/>
  <c r="BJ306" i="1"/>
  <c r="AS310" i="1"/>
  <c r="BJ310" i="1"/>
  <c r="BE310" i="1"/>
  <c r="BF310" i="1" s="1"/>
  <c r="BG310" i="1" s="1"/>
  <c r="BH310" i="1" s="1"/>
  <c r="BK310" i="1" s="1"/>
  <c r="BJ314" i="1"/>
  <c r="BE314" i="1"/>
  <c r="BF314" i="1" s="1"/>
  <c r="BG314" i="1" s="1"/>
  <c r="BH314" i="1" s="1"/>
  <c r="BK314" i="1" s="1"/>
  <c r="AS318" i="1"/>
  <c r="BJ318" i="1"/>
  <c r="BE318" i="1"/>
  <c r="BF318" i="1" s="1"/>
  <c r="BG318" i="1" s="1"/>
  <c r="BH318" i="1" s="1"/>
  <c r="BK318" i="1" s="1"/>
  <c r="AS322" i="1"/>
  <c r="BJ322" i="1"/>
  <c r="BE322" i="1"/>
  <c r="BF322" i="1" s="1"/>
  <c r="BG322" i="1" s="1"/>
  <c r="BH322" i="1" s="1"/>
  <c r="BK322" i="1" s="1"/>
  <c r="AS326" i="1"/>
  <c r="BJ326" i="1"/>
  <c r="BE326" i="1"/>
  <c r="BF326" i="1" s="1"/>
  <c r="BG326" i="1" s="1"/>
  <c r="BH326" i="1" s="1"/>
  <c r="BK326" i="1" s="1"/>
  <c r="AS330" i="1"/>
  <c r="BJ330" i="1"/>
  <c r="BE330" i="1"/>
  <c r="BF330" i="1" s="1"/>
  <c r="BG330" i="1" s="1"/>
  <c r="BH330" i="1" s="1"/>
  <c r="BK330" i="1" s="1"/>
  <c r="AS334" i="1"/>
  <c r="BE334" i="1"/>
  <c r="BF334" i="1" s="1"/>
  <c r="BG334" i="1" s="1"/>
  <c r="BH334" i="1" s="1"/>
  <c r="BK334" i="1" s="1"/>
  <c r="BJ334" i="1"/>
  <c r="AS338" i="1"/>
  <c r="BE338" i="1"/>
  <c r="BF338" i="1" s="1"/>
  <c r="BG338" i="1" s="1"/>
  <c r="BH338" i="1" s="1"/>
  <c r="BK338" i="1" s="1"/>
  <c r="BJ338" i="1"/>
  <c r="AS342" i="1"/>
  <c r="BJ342" i="1"/>
  <c r="BE342" i="1"/>
  <c r="BF342" i="1" s="1"/>
  <c r="BG342" i="1" s="1"/>
  <c r="BH342" i="1" s="1"/>
  <c r="BK342" i="1" s="1"/>
  <c r="AS346" i="1"/>
  <c r="BE346" i="1"/>
  <c r="BF346" i="1" s="1"/>
  <c r="BG346" i="1" s="1"/>
  <c r="BH346" i="1" s="1"/>
  <c r="BK346" i="1" s="1"/>
  <c r="BJ346" i="1"/>
  <c r="BJ350" i="1"/>
  <c r="BE350" i="1"/>
  <c r="BF350" i="1" s="1"/>
  <c r="BG350" i="1" s="1"/>
  <c r="BH350" i="1" s="1"/>
  <c r="BK350" i="1" s="1"/>
  <c r="AS354" i="1"/>
  <c r="BJ354" i="1"/>
  <c r="BE354" i="1"/>
  <c r="BF354" i="1" s="1"/>
  <c r="BG354" i="1" s="1"/>
  <c r="BH354" i="1" s="1"/>
  <c r="BK354" i="1" s="1"/>
  <c r="BE358" i="1"/>
  <c r="BF358" i="1" s="1"/>
  <c r="BG358" i="1" s="1"/>
  <c r="BH358" i="1" s="1"/>
  <c r="BK358" i="1" s="1"/>
  <c r="BJ358" i="1"/>
  <c r="BJ362" i="1"/>
  <c r="BE362" i="1"/>
  <c r="BF362" i="1" s="1"/>
  <c r="BG362" i="1" s="1"/>
  <c r="BH362" i="1" s="1"/>
  <c r="BK362" i="1" s="1"/>
  <c r="AS366" i="1"/>
  <c r="BJ366" i="1"/>
  <c r="BE366" i="1"/>
  <c r="BF366" i="1" s="1"/>
  <c r="BG366" i="1" s="1"/>
  <c r="BH366" i="1" s="1"/>
  <c r="BK366" i="1" s="1"/>
  <c r="BE370" i="1"/>
  <c r="BF370" i="1" s="1"/>
  <c r="BG370" i="1" s="1"/>
  <c r="BH370" i="1" s="1"/>
  <c r="BK370" i="1" s="1"/>
  <c r="BJ370" i="1"/>
  <c r="BJ374" i="1"/>
  <c r="BE374" i="1"/>
  <c r="BF374" i="1" s="1"/>
  <c r="BG374" i="1" s="1"/>
  <c r="BH374" i="1" s="1"/>
  <c r="BK374" i="1" s="1"/>
  <c r="AS378" i="1"/>
  <c r="BE378" i="1"/>
  <c r="BF378" i="1" s="1"/>
  <c r="BG378" i="1" s="1"/>
  <c r="BH378" i="1" s="1"/>
  <c r="BK378" i="1" s="1"/>
  <c r="BJ378" i="1"/>
  <c r="AS382" i="1"/>
  <c r="BJ382" i="1"/>
  <c r="BE382" i="1"/>
  <c r="BF382" i="1" s="1"/>
  <c r="BG382" i="1" s="1"/>
  <c r="BH382" i="1" s="1"/>
  <c r="BK382" i="1" s="1"/>
  <c r="AS386" i="1"/>
  <c r="BE386" i="1"/>
  <c r="BF386" i="1" s="1"/>
  <c r="BG386" i="1" s="1"/>
  <c r="BH386" i="1" s="1"/>
  <c r="BK386" i="1" s="1"/>
  <c r="BJ386" i="1"/>
  <c r="AS390" i="1"/>
  <c r="BJ390" i="1"/>
  <c r="BE390" i="1"/>
  <c r="BF390" i="1" s="1"/>
  <c r="BG390" i="1" s="1"/>
  <c r="BH390" i="1" s="1"/>
  <c r="BK390" i="1" s="1"/>
  <c r="AS394" i="1"/>
  <c r="BJ394" i="1"/>
  <c r="BE394" i="1"/>
  <c r="BF394" i="1" s="1"/>
  <c r="BG394" i="1" s="1"/>
  <c r="BH394" i="1" s="1"/>
  <c r="BK394" i="1" s="1"/>
  <c r="BE398" i="1"/>
  <c r="BF398" i="1" s="1"/>
  <c r="BG398" i="1" s="1"/>
  <c r="BH398" i="1" s="1"/>
  <c r="BK398" i="1" s="1"/>
  <c r="BJ398" i="1"/>
  <c r="AS402" i="1"/>
  <c r="BJ402" i="1"/>
  <c r="BE402" i="1"/>
  <c r="BF402" i="1" s="1"/>
  <c r="BG402" i="1" s="1"/>
  <c r="BH402" i="1" s="1"/>
  <c r="BK402" i="1" s="1"/>
  <c r="AS406" i="1"/>
  <c r="BJ406" i="1"/>
  <c r="BE406" i="1"/>
  <c r="BF406" i="1" s="1"/>
  <c r="BG406" i="1" s="1"/>
  <c r="BH406" i="1" s="1"/>
  <c r="BK406" i="1" s="1"/>
  <c r="BJ410" i="1"/>
  <c r="BE410" i="1"/>
  <c r="BF410" i="1" s="1"/>
  <c r="BG410" i="1" s="1"/>
  <c r="BH410" i="1" s="1"/>
  <c r="BK410" i="1" s="1"/>
  <c r="AS414" i="1"/>
  <c r="BJ414" i="1"/>
  <c r="BE414" i="1"/>
  <c r="BF414" i="1" s="1"/>
  <c r="BG414" i="1" s="1"/>
  <c r="BH414" i="1" s="1"/>
  <c r="BK414" i="1" s="1"/>
  <c r="AS418" i="1"/>
  <c r="BJ418" i="1"/>
  <c r="BE418" i="1"/>
  <c r="BF418" i="1" s="1"/>
  <c r="BG418" i="1" s="1"/>
  <c r="BH418" i="1" s="1"/>
  <c r="BK418" i="1" s="1"/>
  <c r="AS422" i="1"/>
  <c r="BE422" i="1"/>
  <c r="BF422" i="1" s="1"/>
  <c r="BG422" i="1" s="1"/>
  <c r="BH422" i="1" s="1"/>
  <c r="BK422" i="1" s="1"/>
  <c r="BJ422" i="1"/>
  <c r="BJ426" i="1"/>
  <c r="BE426" i="1"/>
  <c r="BF426" i="1" s="1"/>
  <c r="BG426" i="1" s="1"/>
  <c r="BH426" i="1" s="1"/>
  <c r="BK426" i="1" s="1"/>
  <c r="AS430" i="1"/>
  <c r="BE430" i="1"/>
  <c r="BF430" i="1" s="1"/>
  <c r="BG430" i="1" s="1"/>
  <c r="BH430" i="1" s="1"/>
  <c r="BK430" i="1" s="1"/>
  <c r="BJ430" i="1"/>
  <c r="AS434" i="1"/>
  <c r="BJ434" i="1"/>
  <c r="BE434" i="1"/>
  <c r="BF434" i="1" s="1"/>
  <c r="BG434" i="1" s="1"/>
  <c r="BH434" i="1" s="1"/>
  <c r="BK434" i="1" s="1"/>
  <c r="BJ438" i="1"/>
  <c r="BE438" i="1"/>
  <c r="BF438" i="1" s="1"/>
  <c r="BG438" i="1" s="1"/>
  <c r="BH438" i="1" s="1"/>
  <c r="BK438" i="1" s="1"/>
  <c r="AS442" i="1"/>
  <c r="BJ442" i="1"/>
  <c r="BE442" i="1"/>
  <c r="BF442" i="1" s="1"/>
  <c r="BG442" i="1" s="1"/>
  <c r="BH442" i="1" s="1"/>
  <c r="BK442" i="1" s="1"/>
  <c r="BE446" i="1"/>
  <c r="BF446" i="1" s="1"/>
  <c r="BG446" i="1" s="1"/>
  <c r="BH446" i="1" s="1"/>
  <c r="BK446" i="1" s="1"/>
  <c r="BJ446" i="1"/>
  <c r="BJ450" i="1"/>
  <c r="BE450" i="1"/>
  <c r="BF450" i="1" s="1"/>
  <c r="BG450" i="1" s="1"/>
  <c r="BH450" i="1" s="1"/>
  <c r="BK450" i="1" s="1"/>
  <c r="BE454" i="1"/>
  <c r="BF454" i="1" s="1"/>
  <c r="BG454" i="1" s="1"/>
  <c r="BH454" i="1" s="1"/>
  <c r="BK454" i="1" s="1"/>
  <c r="BJ454" i="1"/>
  <c r="AS458" i="1"/>
  <c r="BJ458" i="1"/>
  <c r="BE458" i="1"/>
  <c r="BF458" i="1" s="1"/>
  <c r="BG458" i="1" s="1"/>
  <c r="BH458" i="1" s="1"/>
  <c r="BK458" i="1" s="1"/>
  <c r="BJ462" i="1"/>
  <c r="BE462" i="1"/>
  <c r="BF462" i="1" s="1"/>
  <c r="BG462" i="1" s="1"/>
  <c r="BH462" i="1" s="1"/>
  <c r="BK462" i="1" s="1"/>
  <c r="BJ466" i="1"/>
  <c r="BE466" i="1"/>
  <c r="BF466" i="1" s="1"/>
  <c r="BG466" i="1" s="1"/>
  <c r="BH466" i="1" s="1"/>
  <c r="BK466" i="1" s="1"/>
  <c r="BE470" i="1"/>
  <c r="BF470" i="1" s="1"/>
  <c r="BG470" i="1" s="1"/>
  <c r="BH470" i="1" s="1"/>
  <c r="BK470" i="1" s="1"/>
  <c r="BJ470" i="1"/>
  <c r="BE231" i="1"/>
  <c r="BF231" i="1" s="1"/>
  <c r="BG231" i="1" s="1"/>
  <c r="BH231" i="1" s="1"/>
  <c r="BK231" i="1" s="1"/>
  <c r="BJ231" i="1"/>
  <c r="AS235" i="1"/>
  <c r="BJ235" i="1"/>
  <c r="BE235" i="1"/>
  <c r="BF235" i="1" s="1"/>
  <c r="BG235" i="1" s="1"/>
  <c r="BH235" i="1" s="1"/>
  <c r="BK235" i="1" s="1"/>
  <c r="BE239" i="1"/>
  <c r="BF239" i="1" s="1"/>
  <c r="BG239" i="1" s="1"/>
  <c r="BH239" i="1" s="1"/>
  <c r="BK239" i="1" s="1"/>
  <c r="BJ239" i="1"/>
  <c r="BJ243" i="1"/>
  <c r="BE243" i="1"/>
  <c r="BF243" i="1" s="1"/>
  <c r="BG243" i="1" s="1"/>
  <c r="BH243" i="1" s="1"/>
  <c r="BK243" i="1" s="1"/>
  <c r="BE247" i="1"/>
  <c r="BF247" i="1" s="1"/>
  <c r="BG247" i="1" s="1"/>
  <c r="BH247" i="1" s="1"/>
  <c r="BK247" i="1" s="1"/>
  <c r="BJ247" i="1"/>
  <c r="BE251" i="1"/>
  <c r="BF251" i="1" s="1"/>
  <c r="BG251" i="1" s="1"/>
  <c r="BH251" i="1" s="1"/>
  <c r="BK251" i="1" s="1"/>
  <c r="BJ251" i="1"/>
  <c r="BJ255" i="1"/>
  <c r="BE255" i="1"/>
  <c r="BF255" i="1" s="1"/>
  <c r="BG255" i="1" s="1"/>
  <c r="BH255" i="1" s="1"/>
  <c r="BK255" i="1" s="1"/>
  <c r="AS259" i="1"/>
  <c r="BJ259" i="1"/>
  <c r="BE259" i="1"/>
  <c r="BF259" i="1" s="1"/>
  <c r="BG259" i="1" s="1"/>
  <c r="BH259" i="1" s="1"/>
  <c r="BK259" i="1" s="1"/>
  <c r="BE263" i="1"/>
  <c r="BF263" i="1" s="1"/>
  <c r="BG263" i="1" s="1"/>
  <c r="BH263" i="1" s="1"/>
  <c r="BK263" i="1" s="1"/>
  <c r="BJ263" i="1"/>
  <c r="BJ267" i="1"/>
  <c r="BE267" i="1"/>
  <c r="BF267" i="1" s="1"/>
  <c r="BG267" i="1" s="1"/>
  <c r="BH267" i="1" s="1"/>
  <c r="BK267" i="1" s="1"/>
  <c r="AS271" i="1"/>
  <c r="BJ271" i="1"/>
  <c r="BE271" i="1"/>
  <c r="BF271" i="1" s="1"/>
  <c r="BG271" i="1" s="1"/>
  <c r="BH271" i="1" s="1"/>
  <c r="BK271" i="1" s="1"/>
  <c r="AS275" i="1"/>
  <c r="BJ275" i="1"/>
  <c r="BE275" i="1"/>
  <c r="BF275" i="1" s="1"/>
  <c r="BG275" i="1" s="1"/>
  <c r="BH275" i="1" s="1"/>
  <c r="BK275" i="1" s="1"/>
  <c r="AS279" i="1"/>
  <c r="BE279" i="1"/>
  <c r="BF279" i="1" s="1"/>
  <c r="BG279" i="1" s="1"/>
  <c r="BH279" i="1" s="1"/>
  <c r="BK279" i="1" s="1"/>
  <c r="BJ279" i="1"/>
  <c r="AS283" i="1"/>
  <c r="BJ283" i="1"/>
  <c r="BE283" i="1"/>
  <c r="BF283" i="1" s="1"/>
  <c r="BG283" i="1" s="1"/>
  <c r="BH283" i="1" s="1"/>
  <c r="BK283" i="1" s="1"/>
  <c r="BJ287" i="1"/>
  <c r="BE287" i="1"/>
  <c r="BF287" i="1" s="1"/>
  <c r="BG287" i="1" s="1"/>
  <c r="BH287" i="1" s="1"/>
  <c r="BK287" i="1" s="1"/>
  <c r="AS291" i="1"/>
  <c r="BJ291" i="1"/>
  <c r="BE291" i="1"/>
  <c r="BF291" i="1" s="1"/>
  <c r="BG291" i="1" s="1"/>
  <c r="BH291" i="1" s="1"/>
  <c r="BK291" i="1" s="1"/>
  <c r="BE295" i="1"/>
  <c r="BF295" i="1" s="1"/>
  <c r="BG295" i="1" s="1"/>
  <c r="BH295" i="1" s="1"/>
  <c r="BK295" i="1" s="1"/>
  <c r="BJ295" i="1"/>
  <c r="BJ299" i="1"/>
  <c r="BE299" i="1"/>
  <c r="BF299" i="1" s="1"/>
  <c r="BG299" i="1" s="1"/>
  <c r="BH299" i="1" s="1"/>
  <c r="BK299" i="1" s="1"/>
  <c r="AS303" i="1"/>
  <c r="BJ303" i="1"/>
  <c r="BE303" i="1"/>
  <c r="BF303" i="1" s="1"/>
  <c r="BG303" i="1" s="1"/>
  <c r="BH303" i="1" s="1"/>
  <c r="BK303" i="1" s="1"/>
  <c r="AS307" i="1"/>
  <c r="BJ307" i="1"/>
  <c r="BE307" i="1"/>
  <c r="BF307" i="1" s="1"/>
  <c r="BG307" i="1" s="1"/>
  <c r="BH307" i="1" s="1"/>
  <c r="BK307" i="1" s="1"/>
  <c r="BJ311" i="1"/>
  <c r="BE311" i="1"/>
  <c r="BF311" i="1" s="1"/>
  <c r="BG311" i="1" s="1"/>
  <c r="BH311" i="1" s="1"/>
  <c r="BK311" i="1" s="1"/>
  <c r="AS315" i="1"/>
  <c r="BJ315" i="1"/>
  <c r="BE315" i="1"/>
  <c r="BF315" i="1" s="1"/>
  <c r="BG315" i="1" s="1"/>
  <c r="BH315" i="1" s="1"/>
  <c r="BK315" i="1" s="1"/>
  <c r="AS319" i="1"/>
  <c r="BJ319" i="1"/>
  <c r="BE319" i="1"/>
  <c r="BF319" i="1" s="1"/>
  <c r="BG319" i="1" s="1"/>
  <c r="BH319" i="1" s="1"/>
  <c r="BK319" i="1" s="1"/>
  <c r="BE323" i="1"/>
  <c r="BF323" i="1" s="1"/>
  <c r="BG323" i="1" s="1"/>
  <c r="BH323" i="1" s="1"/>
  <c r="BK323" i="1" s="1"/>
  <c r="BJ323" i="1"/>
  <c r="AS327" i="1"/>
  <c r="BJ327" i="1"/>
  <c r="BE327" i="1"/>
  <c r="BF327" i="1" s="1"/>
  <c r="BG327" i="1" s="1"/>
  <c r="BH327" i="1" s="1"/>
  <c r="BK327" i="1" s="1"/>
  <c r="AS470" i="1"/>
  <c r="AJ414" i="1"/>
  <c r="AN414" i="1" s="1"/>
  <c r="AO414" i="1" s="1"/>
  <c r="AP414" i="1" s="1"/>
  <c r="AT414" i="1" s="1"/>
  <c r="AA274" i="1"/>
  <c r="AE274" i="1" s="1"/>
  <c r="AA307" i="1"/>
  <c r="AE307" i="1" s="1"/>
  <c r="AJ366" i="1"/>
  <c r="AN366" i="1" s="1"/>
  <c r="AO366" i="1" s="1"/>
  <c r="AJ393" i="1"/>
  <c r="AN393" i="1" s="1"/>
  <c r="AO393" i="1" s="1"/>
  <c r="AJ282" i="1"/>
  <c r="AN282" i="1" s="1"/>
  <c r="AO282" i="1" s="1"/>
  <c r="AP282" i="1" s="1"/>
  <c r="AT282" i="1" s="1"/>
  <c r="AJ447" i="1"/>
  <c r="AN447" i="1" s="1"/>
  <c r="AO447" i="1" s="1"/>
  <c r="AB241" i="1"/>
  <c r="AD241" i="1" s="1"/>
  <c r="AB255" i="1"/>
  <c r="AD255" i="1" s="1"/>
  <c r="AB272" i="1"/>
  <c r="AD272" i="1" s="1"/>
  <c r="AB329" i="1"/>
  <c r="AD329" i="1" s="1"/>
  <c r="AB357" i="1"/>
  <c r="AD357" i="1" s="1"/>
  <c r="AB370" i="1"/>
  <c r="AD370" i="1" s="1"/>
  <c r="AB386" i="1"/>
  <c r="AD386" i="1" s="1"/>
  <c r="AB400" i="1"/>
  <c r="AD400" i="1" s="1"/>
  <c r="AB410" i="1"/>
  <c r="AD410" i="1" s="1"/>
  <c r="AB430" i="1"/>
  <c r="AD430" i="1" s="1"/>
  <c r="AB463" i="1"/>
  <c r="AD463" i="1" s="1"/>
  <c r="AB468" i="1"/>
  <c r="AD468" i="1" s="1"/>
  <c r="AB298" i="1"/>
  <c r="AD298" i="1" s="1"/>
  <c r="AB418" i="1"/>
  <c r="AD418" i="1" s="1"/>
  <c r="AB433" i="1"/>
  <c r="AD433" i="1" s="1"/>
  <c r="AB448" i="1"/>
  <c r="AD448" i="1" s="1"/>
  <c r="AB244" i="1"/>
  <c r="AD244" i="1" s="1"/>
  <c r="AF244" i="1" s="1"/>
  <c r="AB247" i="1"/>
  <c r="AD247" i="1" s="1"/>
  <c r="AB275" i="1"/>
  <c r="AD275" i="1" s="1"/>
  <c r="AB318" i="1"/>
  <c r="AD318" i="1" s="1"/>
  <c r="AA321" i="1"/>
  <c r="AE321" i="1" s="1"/>
  <c r="AB321" i="1"/>
  <c r="AB324" i="1"/>
  <c r="AD324" i="1" s="1"/>
  <c r="AB350" i="1"/>
  <c r="AD350" i="1" s="1"/>
  <c r="AF350" i="1" s="1"/>
  <c r="AB353" i="1"/>
  <c r="AD353" i="1" s="1"/>
  <c r="AB368" i="1"/>
  <c r="AD368" i="1" s="1"/>
  <c r="AB398" i="1"/>
  <c r="AD398" i="1" s="1"/>
  <c r="AB408" i="1"/>
  <c r="AD408" i="1" s="1"/>
  <c r="AJ425" i="1"/>
  <c r="AN425" i="1" s="1"/>
  <c r="AO425" i="1" s="1"/>
  <c r="AP425" i="1" s="1"/>
  <c r="AT425" i="1" s="1"/>
  <c r="AB428" i="1"/>
  <c r="AD428" i="1" s="1"/>
  <c r="AJ435" i="1"/>
  <c r="AN435" i="1" s="1"/>
  <c r="AO435" i="1" s="1"/>
  <c r="AP435" i="1" s="1"/>
  <c r="AT435" i="1" s="1"/>
  <c r="AB456" i="1"/>
  <c r="AD456" i="1" s="1"/>
  <c r="AB461" i="1"/>
  <c r="AD461" i="1" s="1"/>
  <c r="AB466" i="1"/>
  <c r="AD466" i="1" s="1"/>
  <c r="AB312" i="1"/>
  <c r="AD312" i="1" s="1"/>
  <c r="AB360" i="1"/>
  <c r="AD360" i="1" s="1"/>
  <c r="AB233" i="1"/>
  <c r="AD233" i="1" s="1"/>
  <c r="AB250" i="1"/>
  <c r="AD250" i="1" s="1"/>
  <c r="AF250" i="1" s="1"/>
  <c r="AB290" i="1"/>
  <c r="AD290" i="1" s="1"/>
  <c r="AB363" i="1"/>
  <c r="AD363" i="1" s="1"/>
  <c r="AB384" i="1"/>
  <c r="AD384" i="1" s="1"/>
  <c r="AB389" i="1"/>
  <c r="AD389" i="1" s="1"/>
  <c r="AB396" i="1"/>
  <c r="AD396" i="1" s="1"/>
  <c r="AB413" i="1"/>
  <c r="AD413" i="1" s="1"/>
  <c r="AB421" i="1"/>
  <c r="AD421" i="1" s="1"/>
  <c r="AB441" i="1"/>
  <c r="AD441" i="1" s="1"/>
  <c r="AB446" i="1"/>
  <c r="AD446" i="1" s="1"/>
  <c r="AB451" i="1"/>
  <c r="AD451" i="1" s="1"/>
  <c r="AJ468" i="1"/>
  <c r="AN468" i="1" s="1"/>
  <c r="AO468" i="1" s="1"/>
  <c r="AP468" i="1" s="1"/>
  <c r="AT468" i="1" s="1"/>
  <c r="AB295" i="1"/>
  <c r="AD295" i="1" s="1"/>
  <c r="AB309" i="1"/>
  <c r="AD309" i="1" s="1"/>
  <c r="AB338" i="1"/>
  <c r="AD338" i="1" s="1"/>
  <c r="AB304" i="1"/>
  <c r="AD304" i="1" s="1"/>
  <c r="AB239" i="1"/>
  <c r="AD239" i="1" s="1"/>
  <c r="AB273" i="1"/>
  <c r="AD273" i="1" s="1"/>
  <c r="AB330" i="1"/>
  <c r="AD330" i="1" s="1"/>
  <c r="AB358" i="1"/>
  <c r="AD358" i="1" s="1"/>
  <c r="AB379" i="1"/>
  <c r="AD379" i="1" s="1"/>
  <c r="AB406" i="1"/>
  <c r="AD406" i="1" s="1"/>
  <c r="AB416" i="1"/>
  <c r="AD416" i="1" s="1"/>
  <c r="AB426" i="1"/>
  <c r="AD426" i="1" s="1"/>
  <c r="AB436" i="1"/>
  <c r="AD436" i="1" s="1"/>
  <c r="AJ448" i="1"/>
  <c r="AN448" i="1" s="1"/>
  <c r="AO448" i="1" s="1"/>
  <c r="AP448" i="1" s="1"/>
  <c r="AT448" i="1" s="1"/>
  <c r="AB454" i="1"/>
  <c r="AD454" i="1" s="1"/>
  <c r="AB459" i="1"/>
  <c r="AD459" i="1" s="1"/>
  <c r="AB292" i="1"/>
  <c r="AD292" i="1" s="1"/>
  <c r="AF292" i="1" s="1"/>
  <c r="AB315" i="1"/>
  <c r="AD315" i="1" s="1"/>
  <c r="AB344" i="1"/>
  <c r="AD344" i="1" s="1"/>
  <c r="AB391" i="1"/>
  <c r="AD391" i="1" s="1"/>
  <c r="AB284" i="1"/>
  <c r="AD284" i="1" s="1"/>
  <c r="AB293" i="1"/>
  <c r="AD293" i="1" s="1"/>
  <c r="AB296" i="1"/>
  <c r="AD296" i="1" s="1"/>
  <c r="AB299" i="1"/>
  <c r="AD299" i="1" s="1"/>
  <c r="AB310" i="1"/>
  <c r="AD310" i="1" s="1"/>
  <c r="AB313" i="1"/>
  <c r="AD313" i="1" s="1"/>
  <c r="AB316" i="1"/>
  <c r="AD316" i="1" s="1"/>
  <c r="AB333" i="1"/>
  <c r="AD333" i="1" s="1"/>
  <c r="AB336" i="1"/>
  <c r="AD336" i="1" s="1"/>
  <c r="AB339" i="1"/>
  <c r="AD339" i="1" s="1"/>
  <c r="AB342" i="1"/>
  <c r="AD342" i="1" s="1"/>
  <c r="AB345" i="1"/>
  <c r="AD345" i="1" s="1"/>
  <c r="AB361" i="1"/>
  <c r="AD361" i="1" s="1"/>
  <c r="AB366" i="1"/>
  <c r="AD366" i="1" s="1"/>
  <c r="AB371" i="1"/>
  <c r="AD371" i="1" s="1"/>
  <c r="AB374" i="1"/>
  <c r="AD374" i="1" s="1"/>
  <c r="AB394" i="1"/>
  <c r="AD394" i="1" s="1"/>
  <c r="AB401" i="1"/>
  <c r="AD401" i="1" s="1"/>
  <c r="AB411" i="1"/>
  <c r="AD411" i="1" s="1"/>
  <c r="AB431" i="1"/>
  <c r="AD431" i="1" s="1"/>
  <c r="AB449" i="1"/>
  <c r="AD449" i="1" s="1"/>
  <c r="AB464" i="1"/>
  <c r="AD464" i="1" s="1"/>
  <c r="AB469" i="1"/>
  <c r="AD469" i="1" s="1"/>
  <c r="AB373" i="1"/>
  <c r="AD373" i="1" s="1"/>
  <c r="AB381" i="1"/>
  <c r="AD381" i="1" s="1"/>
  <c r="AB259" i="1"/>
  <c r="AD259" i="1" s="1"/>
  <c r="AB262" i="1"/>
  <c r="AD262" i="1" s="1"/>
  <c r="AB231" i="1"/>
  <c r="AD231" i="1" s="1"/>
  <c r="AB245" i="1"/>
  <c r="AD245" i="1" s="1"/>
  <c r="AB265" i="1"/>
  <c r="AD265" i="1" s="1"/>
  <c r="AB276" i="1"/>
  <c r="AD276" i="1" s="1"/>
  <c r="AB302" i="1"/>
  <c r="AD302" i="1" s="1"/>
  <c r="AB319" i="1"/>
  <c r="AD319" i="1" s="1"/>
  <c r="AB322" i="1"/>
  <c r="AD322" i="1" s="1"/>
  <c r="AB325" i="1"/>
  <c r="AD325" i="1" s="1"/>
  <c r="AB351" i="1"/>
  <c r="AD351" i="1" s="1"/>
  <c r="AB382" i="1"/>
  <c r="AD382" i="1" s="1"/>
  <c r="AB387" i="1"/>
  <c r="AD387" i="1" s="1"/>
  <c r="AB392" i="1"/>
  <c r="AD392" i="1" s="1"/>
  <c r="AB399" i="1"/>
  <c r="AD399" i="1" s="1"/>
  <c r="AB404" i="1"/>
  <c r="AD404" i="1" s="1"/>
  <c r="AB419" i="1"/>
  <c r="AD419" i="1" s="1"/>
  <c r="AB424" i="1"/>
  <c r="AD424" i="1" s="1"/>
  <c r="AB434" i="1"/>
  <c r="AD434" i="1" s="1"/>
  <c r="AB444" i="1"/>
  <c r="AD444" i="1" s="1"/>
  <c r="AB261" i="1"/>
  <c r="AD261" i="1" s="1"/>
  <c r="AB332" i="1"/>
  <c r="AD332" i="1" s="1"/>
  <c r="AB355" i="1"/>
  <c r="AD355" i="1" s="1"/>
  <c r="AB281" i="1"/>
  <c r="AD281" i="1" s="1"/>
  <c r="AB251" i="1"/>
  <c r="AD251" i="1" s="1"/>
  <c r="AB268" i="1"/>
  <c r="AD268" i="1" s="1"/>
  <c r="AB271" i="1"/>
  <c r="AD271" i="1" s="1"/>
  <c r="AB279" i="1"/>
  <c r="AD279" i="1" s="1"/>
  <c r="AB282" i="1"/>
  <c r="AD282" i="1" s="1"/>
  <c r="AB285" i="1"/>
  <c r="AD285" i="1" s="1"/>
  <c r="AB305" i="1"/>
  <c r="AD305" i="1" s="1"/>
  <c r="AB377" i="1"/>
  <c r="AD377" i="1" s="1"/>
  <c r="AB385" i="1"/>
  <c r="AD385" i="1" s="1"/>
  <c r="AB409" i="1"/>
  <c r="AD409" i="1" s="1"/>
  <c r="AB414" i="1"/>
  <c r="AD414" i="1" s="1"/>
  <c r="AB429" i="1"/>
  <c r="AD429" i="1" s="1"/>
  <c r="AB447" i="1"/>
  <c r="AD447" i="1" s="1"/>
  <c r="AB452" i="1"/>
  <c r="AD452" i="1" s="1"/>
  <c r="AB457" i="1"/>
  <c r="AD457" i="1" s="1"/>
  <c r="AB467" i="1"/>
  <c r="AD467" i="1" s="1"/>
  <c r="AB278" i="1"/>
  <c r="AD278" i="1" s="1"/>
  <c r="AB257" i="1"/>
  <c r="AD257" i="1" s="1"/>
  <c r="AF274" i="1"/>
  <c r="AB291" i="1"/>
  <c r="AD291" i="1" s="1"/>
  <c r="AF291" i="1" s="1"/>
  <c r="AB328" i="1"/>
  <c r="AD328" i="1" s="1"/>
  <c r="AF328" i="1" s="1"/>
  <c r="AB354" i="1"/>
  <c r="AD354" i="1" s="1"/>
  <c r="AB364" i="1"/>
  <c r="AD364" i="1" s="1"/>
  <c r="AB380" i="1"/>
  <c r="AD380" i="1" s="1"/>
  <c r="AB422" i="1"/>
  <c r="AD422" i="1" s="1"/>
  <c r="AB442" i="1"/>
  <c r="AD442" i="1" s="1"/>
  <c r="AB253" i="1"/>
  <c r="AD253" i="1" s="1"/>
  <c r="AB237" i="1"/>
  <c r="AD237" i="1" s="1"/>
  <c r="AB294" i="1"/>
  <c r="AD294" i="1" s="1"/>
  <c r="AB297" i="1"/>
  <c r="AD297" i="1" s="1"/>
  <c r="AB300" i="1"/>
  <c r="AD300" i="1" s="1"/>
  <c r="AB311" i="1"/>
  <c r="AD311" i="1" s="1"/>
  <c r="AB314" i="1"/>
  <c r="AD314" i="1" s="1"/>
  <c r="AB331" i="1"/>
  <c r="AD331" i="1" s="1"/>
  <c r="AF331" i="1" s="1"/>
  <c r="AB334" i="1"/>
  <c r="AD334" i="1" s="1"/>
  <c r="AB337" i="1"/>
  <c r="AD337" i="1" s="1"/>
  <c r="AB340" i="1"/>
  <c r="AD340" i="1" s="1"/>
  <c r="AB343" i="1"/>
  <c r="AD343" i="1" s="1"/>
  <c r="AB346" i="1"/>
  <c r="AD346" i="1" s="1"/>
  <c r="AB349" i="1"/>
  <c r="AD349" i="1" s="1"/>
  <c r="AB359" i="1"/>
  <c r="AD359" i="1" s="1"/>
  <c r="AB372" i="1"/>
  <c r="AD372" i="1" s="1"/>
  <c r="AB402" i="1"/>
  <c r="AD402" i="1" s="1"/>
  <c r="AB407" i="1"/>
  <c r="AD407" i="1" s="1"/>
  <c r="AB417" i="1"/>
  <c r="AD417" i="1" s="1"/>
  <c r="AB427" i="1"/>
  <c r="AD427" i="1" s="1"/>
  <c r="AB432" i="1"/>
  <c r="AD432" i="1" s="1"/>
  <c r="AB437" i="1"/>
  <c r="AD437" i="1" s="1"/>
  <c r="AB455" i="1"/>
  <c r="AD455" i="1" s="1"/>
  <c r="AB460" i="1"/>
  <c r="AD460" i="1" s="1"/>
  <c r="AB465" i="1"/>
  <c r="AD465" i="1" s="1"/>
  <c r="AB470" i="1"/>
  <c r="AD470" i="1" s="1"/>
  <c r="AB235" i="1"/>
  <c r="AD235" i="1" s="1"/>
  <c r="AB365" i="1"/>
  <c r="AD365" i="1" s="1"/>
  <c r="AF365" i="1" s="1"/>
  <c r="AB443" i="1"/>
  <c r="AD443" i="1" s="1"/>
  <c r="AB287" i="1"/>
  <c r="AD287" i="1" s="1"/>
  <c r="AB327" i="1"/>
  <c r="AD327" i="1" s="1"/>
  <c r="AB246" i="1"/>
  <c r="AD246" i="1" s="1"/>
  <c r="AB249" i="1"/>
  <c r="AD249" i="1" s="1"/>
  <c r="AB263" i="1"/>
  <c r="AD263" i="1" s="1"/>
  <c r="AB266" i="1"/>
  <c r="AD266" i="1" s="1"/>
  <c r="AB277" i="1"/>
  <c r="AD277" i="1" s="1"/>
  <c r="AB317" i="1"/>
  <c r="AD317" i="1" s="1"/>
  <c r="AF317" i="1" s="1"/>
  <c r="AB320" i="1"/>
  <c r="AD320" i="1" s="1"/>
  <c r="AB323" i="1"/>
  <c r="AD323" i="1" s="1"/>
  <c r="AB352" i="1"/>
  <c r="AD352" i="1" s="1"/>
  <c r="AB367" i="1"/>
  <c r="AD367" i="1" s="1"/>
  <c r="AB375" i="1"/>
  <c r="AD375" i="1" s="1"/>
  <c r="AB383" i="1"/>
  <c r="AD383" i="1" s="1"/>
  <c r="AB388" i="1"/>
  <c r="AD388" i="1" s="1"/>
  <c r="AB395" i="1"/>
  <c r="AD395" i="1" s="1"/>
  <c r="AB412" i="1"/>
  <c r="AD412" i="1" s="1"/>
  <c r="AB450" i="1"/>
  <c r="AD450" i="1" s="1"/>
  <c r="AB258" i="1"/>
  <c r="AD258" i="1" s="1"/>
  <c r="AF258" i="1" s="1"/>
  <c r="AB335" i="1"/>
  <c r="AD335" i="1" s="1"/>
  <c r="AB341" i="1"/>
  <c r="AD341" i="1" s="1"/>
  <c r="AB403" i="1"/>
  <c r="AD403" i="1" s="1"/>
  <c r="AB423" i="1"/>
  <c r="AD423" i="1" s="1"/>
  <c r="AB270" i="1"/>
  <c r="AD270" i="1" s="1"/>
  <c r="AB234" i="1"/>
  <c r="AD234" i="1" s="1"/>
  <c r="AF234" i="1" s="1"/>
  <c r="AB240" i="1"/>
  <c r="AD240" i="1" s="1"/>
  <c r="AB243" i="1"/>
  <c r="AD243" i="1" s="1"/>
  <c r="AB232" i="1"/>
  <c r="AD232" i="1" s="1"/>
  <c r="AF232" i="1" s="1"/>
  <c r="AB252" i="1"/>
  <c r="AD252" i="1" s="1"/>
  <c r="AA255" i="1"/>
  <c r="AE255" i="1" s="1"/>
  <c r="AB269" i="1"/>
  <c r="AD269" i="1" s="1"/>
  <c r="AB280" i="1"/>
  <c r="AD280" i="1" s="1"/>
  <c r="AB283" i="1"/>
  <c r="AD283" i="1" s="1"/>
  <c r="AB286" i="1"/>
  <c r="AD286" i="1" s="1"/>
  <c r="AB289" i="1"/>
  <c r="AD289" i="1" s="1"/>
  <c r="AB303" i="1"/>
  <c r="AD303" i="1" s="1"/>
  <c r="AB306" i="1"/>
  <c r="AD306" i="1" s="1"/>
  <c r="AB362" i="1"/>
  <c r="AD362" i="1" s="1"/>
  <c r="AB378" i="1"/>
  <c r="AD378" i="1" s="1"/>
  <c r="AB393" i="1"/>
  <c r="AD393" i="1" s="1"/>
  <c r="AB405" i="1"/>
  <c r="AD405" i="1" s="1"/>
  <c r="AB415" i="1"/>
  <c r="AD415" i="1" s="1"/>
  <c r="AB420" i="1"/>
  <c r="AD420" i="1" s="1"/>
  <c r="AB425" i="1"/>
  <c r="AD425" i="1" s="1"/>
  <c r="AB435" i="1"/>
  <c r="AD435" i="1" s="1"/>
  <c r="AB440" i="1"/>
  <c r="AD440" i="1" s="1"/>
  <c r="AB445" i="1"/>
  <c r="AD445" i="1" s="1"/>
  <c r="AB453" i="1"/>
  <c r="AD453" i="1" s="1"/>
  <c r="AB458" i="1"/>
  <c r="AD458" i="1" s="1"/>
  <c r="AA336" i="1"/>
  <c r="AE336" i="1" s="1"/>
  <c r="AA343" i="1"/>
  <c r="AE343" i="1" s="1"/>
  <c r="AA441" i="1"/>
  <c r="AE441" i="1" s="1"/>
  <c r="AJ258" i="1"/>
  <c r="AN258" i="1" s="1"/>
  <c r="AO258" i="1" s="1"/>
  <c r="AP258" i="1" s="1"/>
  <c r="AT258" i="1" s="1"/>
  <c r="AJ345" i="1"/>
  <c r="AN345" i="1" s="1"/>
  <c r="AO345" i="1" s="1"/>
  <c r="AP345" i="1" s="1"/>
  <c r="AT345" i="1" s="1"/>
  <c r="AA348" i="1"/>
  <c r="AE348" i="1" s="1"/>
  <c r="AJ354" i="1"/>
  <c r="AN354" i="1" s="1"/>
  <c r="AO354" i="1" s="1"/>
  <c r="AJ370" i="1"/>
  <c r="AN370" i="1" s="1"/>
  <c r="AO370" i="1" s="1"/>
  <c r="AP370" i="1" s="1"/>
  <c r="AT370" i="1" s="1"/>
  <c r="AJ247" i="1"/>
  <c r="AN247" i="1" s="1"/>
  <c r="AO247" i="1" s="1"/>
  <c r="AP247" i="1" s="1"/>
  <c r="AT247" i="1" s="1"/>
  <c r="AJ375" i="1"/>
  <c r="AN375" i="1" s="1"/>
  <c r="AO375" i="1" s="1"/>
  <c r="AP375" i="1" s="1"/>
  <c r="AT375" i="1" s="1"/>
  <c r="AA296" i="1"/>
  <c r="AE296" i="1" s="1"/>
  <c r="AF296" i="1" s="1"/>
  <c r="AJ302" i="1"/>
  <c r="AN302" i="1" s="1"/>
  <c r="AO302" i="1" s="1"/>
  <c r="AA337" i="1"/>
  <c r="AE337" i="1" s="1"/>
  <c r="AJ395" i="1"/>
  <c r="AN395" i="1" s="1"/>
  <c r="AO395" i="1" s="1"/>
  <c r="AA246" i="1"/>
  <c r="AE246" i="1" s="1"/>
  <c r="AA392" i="1"/>
  <c r="AE392" i="1" s="1"/>
  <c r="AJ458" i="1"/>
  <c r="AN458" i="1" s="1"/>
  <c r="AO458" i="1" s="1"/>
  <c r="AP458" i="1" s="1"/>
  <c r="AT458" i="1" s="1"/>
  <c r="AJ248" i="1"/>
  <c r="AN248" i="1" s="1"/>
  <c r="AO248" i="1" s="1"/>
  <c r="AJ294" i="1"/>
  <c r="AN294" i="1" s="1"/>
  <c r="AO294" i="1" s="1"/>
  <c r="AJ253" i="1"/>
  <c r="AN253" i="1" s="1"/>
  <c r="AO253" i="1" s="1"/>
  <c r="AP253" i="1" s="1"/>
  <c r="AT253" i="1" s="1"/>
  <c r="AA306" i="1"/>
  <c r="AE306" i="1" s="1"/>
  <c r="AA313" i="1"/>
  <c r="AE313" i="1" s="1"/>
  <c r="AA315" i="1"/>
  <c r="AE315" i="1" s="1"/>
  <c r="AA377" i="1"/>
  <c r="AE377" i="1" s="1"/>
  <c r="AA452" i="1"/>
  <c r="AE452" i="1" s="1"/>
  <c r="AJ252" i="1"/>
  <c r="AN252" i="1" s="1"/>
  <c r="AO252" i="1" s="1"/>
  <c r="AP252" i="1" s="1"/>
  <c r="AT252" i="1" s="1"/>
  <c r="AA322" i="1"/>
  <c r="AE322" i="1" s="1"/>
  <c r="AJ464" i="1"/>
  <c r="AN464" i="1" s="1"/>
  <c r="AO464" i="1" s="1"/>
  <c r="AP464" i="1" s="1"/>
  <c r="AT464" i="1" s="1"/>
  <c r="AJ338" i="1"/>
  <c r="AN338" i="1" s="1"/>
  <c r="AO338" i="1" s="1"/>
  <c r="AP338" i="1" s="1"/>
  <c r="AT338" i="1" s="1"/>
  <c r="AJ437" i="1"/>
  <c r="AN437" i="1" s="1"/>
  <c r="AO437" i="1" s="1"/>
  <c r="AP437" i="1" s="1"/>
  <c r="AT437" i="1" s="1"/>
  <c r="AA440" i="1"/>
  <c r="AE440" i="1" s="1"/>
  <c r="AA460" i="1"/>
  <c r="AE460" i="1" s="1"/>
  <c r="AA301" i="1"/>
  <c r="AE301" i="1" s="1"/>
  <c r="AF301" i="1" s="1"/>
  <c r="AA309" i="1"/>
  <c r="AE309" i="1" s="1"/>
  <c r="AJ320" i="1"/>
  <c r="AN320" i="1" s="1"/>
  <c r="AO320" i="1" s="1"/>
  <c r="AP320" i="1" s="1"/>
  <c r="AT320" i="1" s="1"/>
  <c r="AJ272" i="1"/>
  <c r="AN272" i="1" s="1"/>
  <c r="AO272" i="1" s="1"/>
  <c r="AP272" i="1" s="1"/>
  <c r="AT272" i="1" s="1"/>
  <c r="AA279" i="1"/>
  <c r="AE279" i="1" s="1"/>
  <c r="AA305" i="1"/>
  <c r="AE305" i="1" s="1"/>
  <c r="AA344" i="1"/>
  <c r="AE344" i="1" s="1"/>
  <c r="AA418" i="1"/>
  <c r="AE418" i="1" s="1"/>
  <c r="AA286" i="1"/>
  <c r="AE286" i="1" s="1"/>
  <c r="AA342" i="1"/>
  <c r="AE342" i="1" s="1"/>
  <c r="AJ365" i="1"/>
  <c r="AN365" i="1" s="1"/>
  <c r="AO365" i="1" s="1"/>
  <c r="AJ407" i="1"/>
  <c r="AN407" i="1" s="1"/>
  <c r="AO407" i="1" s="1"/>
  <c r="AJ422" i="1"/>
  <c r="AN422" i="1" s="1"/>
  <c r="AO422" i="1" s="1"/>
  <c r="AP422" i="1" s="1"/>
  <c r="AT422" i="1" s="1"/>
  <c r="AA370" i="1"/>
  <c r="AE370" i="1" s="1"/>
  <c r="AJ449" i="1"/>
  <c r="AN449" i="1" s="1"/>
  <c r="AO449" i="1" s="1"/>
  <c r="AP449" i="1" s="1"/>
  <c r="AT449" i="1" s="1"/>
  <c r="AJ242" i="1"/>
  <c r="AN242" i="1" s="1"/>
  <c r="AO242" i="1" s="1"/>
  <c r="AP242" i="1" s="1"/>
  <c r="AT242" i="1" s="1"/>
  <c r="AA269" i="1"/>
  <c r="AE269" i="1" s="1"/>
  <c r="AA295" i="1"/>
  <c r="AE295" i="1" s="1"/>
  <c r="AD321" i="1"/>
  <c r="AA330" i="1"/>
  <c r="AE330" i="1" s="1"/>
  <c r="AA349" i="1"/>
  <c r="AE349" i="1" s="1"/>
  <c r="AJ390" i="1"/>
  <c r="AN390" i="1" s="1"/>
  <c r="AO390" i="1" s="1"/>
  <c r="AP390" i="1" s="1"/>
  <c r="AT390" i="1" s="1"/>
  <c r="AA439" i="1"/>
  <c r="AE439" i="1" s="1"/>
  <c r="AA265" i="1"/>
  <c r="AE265" i="1" s="1"/>
  <c r="AA289" i="1"/>
  <c r="AE289" i="1" s="1"/>
  <c r="AA300" i="1"/>
  <c r="AE300" i="1" s="1"/>
  <c r="AA332" i="1"/>
  <c r="AE332" i="1" s="1"/>
  <c r="AA345" i="1"/>
  <c r="AE345" i="1" s="1"/>
  <c r="AA358" i="1"/>
  <c r="AE358" i="1" s="1"/>
  <c r="AA389" i="1"/>
  <c r="AE389" i="1" s="1"/>
  <c r="AA391" i="1"/>
  <c r="AE391" i="1" s="1"/>
  <c r="AA231" i="1"/>
  <c r="AE231" i="1" s="1"/>
  <c r="AA237" i="1"/>
  <c r="AE237" i="1" s="1"/>
  <c r="AA267" i="1"/>
  <c r="AE267" i="1" s="1"/>
  <c r="AF267" i="1" s="1"/>
  <c r="AA283" i="1"/>
  <c r="AE283" i="1" s="1"/>
  <c r="AA372" i="1"/>
  <c r="AE372" i="1" s="1"/>
  <c r="AA380" i="1"/>
  <c r="AE380" i="1" s="1"/>
  <c r="AJ423" i="1"/>
  <c r="AN423" i="1" s="1"/>
  <c r="AO423" i="1" s="1"/>
  <c r="AP423" i="1" s="1"/>
  <c r="AT423" i="1" s="1"/>
  <c r="AA438" i="1"/>
  <c r="AE438" i="1" s="1"/>
  <c r="AJ456" i="1"/>
  <c r="AN456" i="1" s="1"/>
  <c r="AO456" i="1" s="1"/>
  <c r="AP456" i="1" s="1"/>
  <c r="AT456" i="1" s="1"/>
  <c r="AJ297" i="1"/>
  <c r="AN297" i="1" s="1"/>
  <c r="AO297" i="1" s="1"/>
  <c r="AP297" i="1" s="1"/>
  <c r="AT297" i="1" s="1"/>
  <c r="AJ385" i="1"/>
  <c r="AN385" i="1" s="1"/>
  <c r="AO385" i="1" s="1"/>
  <c r="AP385" i="1" s="1"/>
  <c r="AT385" i="1" s="1"/>
  <c r="AJ392" i="1"/>
  <c r="AN392" i="1" s="1"/>
  <c r="AO392" i="1" s="1"/>
  <c r="AJ397" i="1"/>
  <c r="AN397" i="1" s="1"/>
  <c r="AO397" i="1" s="1"/>
  <c r="AP397" i="1" s="1"/>
  <c r="AT397" i="1" s="1"/>
  <c r="AJ401" i="1"/>
  <c r="AN401" i="1" s="1"/>
  <c r="AO401" i="1" s="1"/>
  <c r="AP401" i="1" s="1"/>
  <c r="AT401" i="1" s="1"/>
  <c r="AA465" i="1"/>
  <c r="AE465" i="1" s="1"/>
  <c r="AJ284" i="1"/>
  <c r="AN284" i="1" s="1"/>
  <c r="AO284" i="1" s="1"/>
  <c r="AP284" i="1" s="1"/>
  <c r="AT284" i="1" s="1"/>
  <c r="AA294" i="1"/>
  <c r="AE294" i="1" s="1"/>
  <c r="AA298" i="1"/>
  <c r="AE298" i="1" s="1"/>
  <c r="AA324" i="1"/>
  <c r="AE324" i="1" s="1"/>
  <c r="AJ387" i="1"/>
  <c r="AN387" i="1" s="1"/>
  <c r="AO387" i="1" s="1"/>
  <c r="AP387" i="1" s="1"/>
  <c r="AT387" i="1" s="1"/>
  <c r="AJ394" i="1"/>
  <c r="AN394" i="1" s="1"/>
  <c r="AO394" i="1" s="1"/>
  <c r="AP394" i="1" s="1"/>
  <c r="AT394" i="1" s="1"/>
  <c r="AJ269" i="1"/>
  <c r="AN269" i="1" s="1"/>
  <c r="AO269" i="1" s="1"/>
  <c r="AP269" i="1" s="1"/>
  <c r="AT269" i="1" s="1"/>
  <c r="AA256" i="1"/>
  <c r="AE256" i="1" s="1"/>
  <c r="AD256" i="1"/>
  <c r="AA266" i="1"/>
  <c r="AE266" i="1" s="1"/>
  <c r="AA268" i="1"/>
  <c r="AE268" i="1" s="1"/>
  <c r="AA280" i="1"/>
  <c r="AE280" i="1" s="1"/>
  <c r="AA304" i="1"/>
  <c r="AE304" i="1" s="1"/>
  <c r="AJ330" i="1"/>
  <c r="AN330" i="1" s="1"/>
  <c r="AO330" i="1" s="1"/>
  <c r="AP330" i="1" s="1"/>
  <c r="AT330" i="1" s="1"/>
  <c r="AA351" i="1"/>
  <c r="AE351" i="1" s="1"/>
  <c r="AA362" i="1"/>
  <c r="AE362" i="1" s="1"/>
  <c r="AA366" i="1"/>
  <c r="AE366" i="1" s="1"/>
  <c r="AJ406" i="1"/>
  <c r="AN406" i="1" s="1"/>
  <c r="AO406" i="1" s="1"/>
  <c r="AP406" i="1" s="1"/>
  <c r="AT406" i="1" s="1"/>
  <c r="AJ432" i="1"/>
  <c r="AN432" i="1" s="1"/>
  <c r="AO432" i="1" s="1"/>
  <c r="AJ434" i="1"/>
  <c r="AN434" i="1" s="1"/>
  <c r="AO434" i="1" s="1"/>
  <c r="AA451" i="1"/>
  <c r="AE451" i="1" s="1"/>
  <c r="AJ235" i="1"/>
  <c r="AN235" i="1" s="1"/>
  <c r="AO235" i="1" s="1"/>
  <c r="AP235" i="1" s="1"/>
  <c r="AT235" i="1" s="1"/>
  <c r="AJ250" i="1"/>
  <c r="AN250" i="1" s="1"/>
  <c r="AO250" i="1" s="1"/>
  <c r="AP250" i="1" s="1"/>
  <c r="AT250" i="1" s="1"/>
  <c r="AJ318" i="1"/>
  <c r="AN318" i="1" s="1"/>
  <c r="AO318" i="1" s="1"/>
  <c r="AP318" i="1" s="1"/>
  <c r="AT318" i="1" s="1"/>
  <c r="AJ326" i="1"/>
  <c r="AN326" i="1" s="1"/>
  <c r="AO326" i="1" s="1"/>
  <c r="AP326" i="1" s="1"/>
  <c r="AT326" i="1" s="1"/>
  <c r="AJ391" i="1"/>
  <c r="AN391" i="1" s="1"/>
  <c r="AO391" i="1" s="1"/>
  <c r="AP391" i="1" s="1"/>
  <c r="AT391" i="1" s="1"/>
  <c r="AJ416" i="1"/>
  <c r="AN416" i="1" s="1"/>
  <c r="AO416" i="1" s="1"/>
  <c r="AP416" i="1" s="1"/>
  <c r="AT416" i="1" s="1"/>
  <c r="AJ459" i="1"/>
  <c r="AN459" i="1" s="1"/>
  <c r="AO459" i="1" s="1"/>
  <c r="AJ241" i="1"/>
  <c r="AN241" i="1" s="1"/>
  <c r="AO241" i="1" s="1"/>
  <c r="AP241" i="1" s="1"/>
  <c r="AT241" i="1" s="1"/>
  <c r="AJ236" i="1"/>
  <c r="AN236" i="1" s="1"/>
  <c r="AO236" i="1" s="1"/>
  <c r="AA238" i="1"/>
  <c r="AE238" i="1" s="1"/>
  <c r="AA325" i="1"/>
  <c r="AE325" i="1" s="1"/>
  <c r="AA338" i="1"/>
  <c r="AE338" i="1" s="1"/>
  <c r="AA371" i="1"/>
  <c r="AE371" i="1" s="1"/>
  <c r="AA379" i="1"/>
  <c r="AE379" i="1" s="1"/>
  <c r="AA397" i="1"/>
  <c r="AE397" i="1" s="1"/>
  <c r="AF397" i="1" s="1"/>
  <c r="AJ453" i="1"/>
  <c r="AN453" i="1" s="1"/>
  <c r="AO453" i="1" s="1"/>
  <c r="AP453" i="1" s="1"/>
  <c r="AT453" i="1" s="1"/>
  <c r="AJ240" i="1"/>
  <c r="AN240" i="1" s="1"/>
  <c r="AO240" i="1" s="1"/>
  <c r="AP240" i="1" s="1"/>
  <c r="AT240" i="1" s="1"/>
  <c r="AA253" i="1"/>
  <c r="AE253" i="1" s="1"/>
  <c r="AJ254" i="1"/>
  <c r="AN254" i="1" s="1"/>
  <c r="AO254" i="1" s="1"/>
  <c r="AP254" i="1" s="1"/>
  <c r="AT254" i="1" s="1"/>
  <c r="AS298" i="1"/>
  <c r="AA323" i="1"/>
  <c r="AE323" i="1" s="1"/>
  <c r="AJ332" i="1"/>
  <c r="AN332" i="1" s="1"/>
  <c r="AO332" i="1" s="1"/>
  <c r="AP332" i="1" s="1"/>
  <c r="AT332" i="1" s="1"/>
  <c r="AA385" i="1"/>
  <c r="AE385" i="1" s="1"/>
  <c r="AA403" i="1"/>
  <c r="AE403" i="1" s="1"/>
  <c r="AJ230" i="1"/>
  <c r="AN230" i="1" s="1"/>
  <c r="AO230" i="1" s="1"/>
  <c r="AP230" i="1" s="1"/>
  <c r="AT230" i="1" s="1"/>
  <c r="AJ234" i="1"/>
  <c r="AN234" i="1" s="1"/>
  <c r="AO234" i="1" s="1"/>
  <c r="AP234" i="1" s="1"/>
  <c r="AT234" i="1" s="1"/>
  <c r="AA241" i="1"/>
  <c r="AE241" i="1" s="1"/>
  <c r="AA261" i="1"/>
  <c r="AE261" i="1" s="1"/>
  <c r="AA263" i="1"/>
  <c r="AE263" i="1" s="1"/>
  <c r="AA271" i="1"/>
  <c r="AE271" i="1" s="1"/>
  <c r="AA333" i="1"/>
  <c r="AE333" i="1" s="1"/>
  <c r="AA346" i="1"/>
  <c r="AE346" i="1" s="1"/>
  <c r="AA462" i="1"/>
  <c r="AE462" i="1" s="1"/>
  <c r="AS446" i="1"/>
  <c r="AS324" i="1"/>
  <c r="AA373" i="1"/>
  <c r="AE373" i="1" s="1"/>
  <c r="AD238" i="1"/>
  <c r="AA240" i="1"/>
  <c r="AE240" i="1" s="1"/>
  <c r="AA243" i="1"/>
  <c r="AE243" i="1" s="1"/>
  <c r="AA249" i="1"/>
  <c r="AE249" i="1" s="1"/>
  <c r="AS263" i="1"/>
  <c r="AA287" i="1"/>
  <c r="AE287" i="1" s="1"/>
  <c r="AJ306" i="1"/>
  <c r="AN306" i="1" s="1"/>
  <c r="AO306" i="1" s="1"/>
  <c r="AP306" i="1" s="1"/>
  <c r="AT306" i="1" s="1"/>
  <c r="AS364" i="1"/>
  <c r="AJ364" i="1"/>
  <c r="AN364" i="1" s="1"/>
  <c r="AO364" i="1" s="1"/>
  <c r="AJ446" i="1"/>
  <c r="AN446" i="1" s="1"/>
  <c r="AO446" i="1" s="1"/>
  <c r="AJ296" i="1"/>
  <c r="AN296" i="1" s="1"/>
  <c r="AO296" i="1" s="1"/>
  <c r="AP296" i="1" s="1"/>
  <c r="AT296" i="1" s="1"/>
  <c r="AS296" i="1"/>
  <c r="AJ304" i="1"/>
  <c r="AN304" i="1" s="1"/>
  <c r="AO304" i="1" s="1"/>
  <c r="AP304" i="1" s="1"/>
  <c r="AT304" i="1" s="1"/>
  <c r="AJ408" i="1"/>
  <c r="AN408" i="1" s="1"/>
  <c r="AO408" i="1" s="1"/>
  <c r="AS408" i="1"/>
  <c r="AJ238" i="1"/>
  <c r="AN238" i="1" s="1"/>
  <c r="AO238" i="1" s="1"/>
  <c r="AP238" i="1" s="1"/>
  <c r="AT238" i="1" s="1"/>
  <c r="AS287" i="1"/>
  <c r="AJ287" i="1"/>
  <c r="AN287" i="1" s="1"/>
  <c r="AO287" i="1" s="1"/>
  <c r="AP287" i="1" s="1"/>
  <c r="AT287" i="1" s="1"/>
  <c r="AA449" i="1"/>
  <c r="AE449" i="1" s="1"/>
  <c r="AS270" i="1"/>
  <c r="AJ270" i="1"/>
  <c r="AN270" i="1" s="1"/>
  <c r="AO270" i="1" s="1"/>
  <c r="AP270" i="1" s="1"/>
  <c r="AT270" i="1" s="1"/>
  <c r="AJ244" i="1"/>
  <c r="AN244" i="1" s="1"/>
  <c r="AO244" i="1" s="1"/>
  <c r="AP244" i="1" s="1"/>
  <c r="AT244" i="1" s="1"/>
  <c r="AA262" i="1"/>
  <c r="AE262" i="1" s="1"/>
  <c r="AJ295" i="1"/>
  <c r="AN295" i="1" s="1"/>
  <c r="AO295" i="1" s="1"/>
  <c r="AP295" i="1" s="1"/>
  <c r="AT295" i="1" s="1"/>
  <c r="AS295" i="1"/>
  <c r="AJ232" i="1"/>
  <c r="AN232" i="1" s="1"/>
  <c r="AO232" i="1" s="1"/>
  <c r="AP232" i="1" s="1"/>
  <c r="AT232" i="1" s="1"/>
  <c r="AJ243" i="1"/>
  <c r="AN243" i="1" s="1"/>
  <c r="AO243" i="1" s="1"/>
  <c r="AP243" i="1" s="1"/>
  <c r="AT243" i="1" s="1"/>
  <c r="AS247" i="1"/>
  <c r="AJ263" i="1"/>
  <c r="AN263" i="1" s="1"/>
  <c r="AO263" i="1" s="1"/>
  <c r="AP263" i="1" s="1"/>
  <c r="AT263" i="1" s="1"/>
  <c r="AA276" i="1"/>
  <c r="AE276" i="1" s="1"/>
  <c r="AA310" i="1"/>
  <c r="AE310" i="1" s="1"/>
  <c r="AF321" i="1"/>
  <c r="AS328" i="1"/>
  <c r="AJ308" i="1"/>
  <c r="AN308" i="1" s="1"/>
  <c r="AO308" i="1" s="1"/>
  <c r="AP308" i="1" s="1"/>
  <c r="AT308" i="1" s="1"/>
  <c r="AS361" i="1"/>
  <c r="AA453" i="1"/>
  <c r="AE453" i="1" s="1"/>
  <c r="AA264" i="1"/>
  <c r="AE264" i="1" s="1"/>
  <c r="AD264" i="1"/>
  <c r="AJ307" i="1"/>
  <c r="AN307" i="1" s="1"/>
  <c r="AO307" i="1" s="1"/>
  <c r="AP307" i="1" s="1"/>
  <c r="AT307" i="1" s="1"/>
  <c r="AS312" i="1"/>
  <c r="AJ246" i="1"/>
  <c r="AN246" i="1" s="1"/>
  <c r="AO246" i="1" s="1"/>
  <c r="AP246" i="1" s="1"/>
  <c r="AT246" i="1" s="1"/>
  <c r="AA278" i="1"/>
  <c r="AE278" i="1" s="1"/>
  <c r="AJ279" i="1"/>
  <c r="AN279" i="1" s="1"/>
  <c r="AO279" i="1" s="1"/>
  <c r="AP279" i="1" s="1"/>
  <c r="AT279" i="1" s="1"/>
  <c r="AA293" i="1"/>
  <c r="AE293" i="1" s="1"/>
  <c r="AJ305" i="1"/>
  <c r="AN305" i="1" s="1"/>
  <c r="AO305" i="1" s="1"/>
  <c r="AP305" i="1" s="1"/>
  <c r="AT305" i="1" s="1"/>
  <c r="AS314" i="1"/>
  <c r="AJ314" i="1"/>
  <c r="AN314" i="1" s="1"/>
  <c r="AO314" i="1" s="1"/>
  <c r="AP314" i="1" s="1"/>
  <c r="AT314" i="1" s="1"/>
  <c r="AA334" i="1"/>
  <c r="AE334" i="1" s="1"/>
  <c r="AA347" i="1"/>
  <c r="AE347" i="1" s="1"/>
  <c r="AD347" i="1"/>
  <c r="AS320" i="1"/>
  <c r="AA235" i="1"/>
  <c r="AE235" i="1" s="1"/>
  <c r="AA247" i="1"/>
  <c r="AE247" i="1" s="1"/>
  <c r="AA252" i="1"/>
  <c r="AE252" i="1" s="1"/>
  <c r="AJ256" i="1"/>
  <c r="AN256" i="1" s="1"/>
  <c r="AO256" i="1" s="1"/>
  <c r="AJ259" i="1"/>
  <c r="AN259" i="1" s="1"/>
  <c r="AO259" i="1" s="1"/>
  <c r="AP259" i="1" s="1"/>
  <c r="AT259" i="1" s="1"/>
  <c r="AA277" i="1"/>
  <c r="AE277" i="1" s="1"/>
  <c r="AJ278" i="1"/>
  <c r="AN278" i="1" s="1"/>
  <c r="AO278" i="1" s="1"/>
  <c r="AP278" i="1" s="1"/>
  <c r="AT278" i="1" s="1"/>
  <c r="AJ281" i="1"/>
  <c r="AN281" i="1" s="1"/>
  <c r="AO281" i="1" s="1"/>
  <c r="AP281" i="1" s="1"/>
  <c r="AT281" i="1" s="1"/>
  <c r="AS294" i="1"/>
  <c r="AA311" i="1"/>
  <c r="AE311" i="1" s="1"/>
  <c r="AS343" i="1"/>
  <c r="AJ298" i="1"/>
  <c r="AN298" i="1" s="1"/>
  <c r="AO298" i="1" s="1"/>
  <c r="AP298" i="1" s="1"/>
  <c r="AT298" i="1" s="1"/>
  <c r="AA318" i="1"/>
  <c r="AE318" i="1" s="1"/>
  <c r="AA335" i="1"/>
  <c r="AE335" i="1" s="1"/>
  <c r="AJ336" i="1"/>
  <c r="AN336" i="1" s="1"/>
  <c r="AO336" i="1" s="1"/>
  <c r="AP336" i="1" s="1"/>
  <c r="AT336" i="1" s="1"/>
  <c r="AD348" i="1"/>
  <c r="AA417" i="1"/>
  <c r="AE417" i="1" s="1"/>
  <c r="AJ427" i="1"/>
  <c r="AN427" i="1" s="1"/>
  <c r="AO427" i="1" s="1"/>
  <c r="AP427" i="1" s="1"/>
  <c r="AT427" i="1" s="1"/>
  <c r="AD439" i="1"/>
  <c r="AF439" i="1" s="1"/>
  <c r="AA450" i="1"/>
  <c r="AE450" i="1" s="1"/>
  <c r="AA461" i="1"/>
  <c r="AE461" i="1" s="1"/>
  <c r="AJ271" i="1"/>
  <c r="AN271" i="1" s="1"/>
  <c r="AO271" i="1" s="1"/>
  <c r="AP271" i="1" s="1"/>
  <c r="AT271" i="1" s="1"/>
  <c r="AA281" i="1"/>
  <c r="AE281" i="1" s="1"/>
  <c r="AA284" i="1"/>
  <c r="AE284" i="1" s="1"/>
  <c r="AJ316" i="1"/>
  <c r="AN316" i="1" s="1"/>
  <c r="AO316" i="1" s="1"/>
  <c r="AP316" i="1" s="1"/>
  <c r="AT316" i="1" s="1"/>
  <c r="AA329" i="1"/>
  <c r="AE329" i="1" s="1"/>
  <c r="AA339" i="1"/>
  <c r="AE339" i="1" s="1"/>
  <c r="AJ344" i="1"/>
  <c r="AN344" i="1" s="1"/>
  <c r="AO344" i="1" s="1"/>
  <c r="AA375" i="1"/>
  <c r="AE375" i="1" s="1"/>
  <c r="AJ381" i="1"/>
  <c r="AN381" i="1" s="1"/>
  <c r="AO381" i="1" s="1"/>
  <c r="AP381" i="1" s="1"/>
  <c r="AT381" i="1" s="1"/>
  <c r="AA383" i="1"/>
  <c r="AE383" i="1" s="1"/>
  <c r="AA387" i="1"/>
  <c r="AE387" i="1" s="1"/>
  <c r="AJ405" i="1"/>
  <c r="AN405" i="1" s="1"/>
  <c r="AO405" i="1" s="1"/>
  <c r="AJ409" i="1"/>
  <c r="AN409" i="1" s="1"/>
  <c r="AO409" i="1" s="1"/>
  <c r="AP409" i="1" s="1"/>
  <c r="AT409" i="1" s="1"/>
  <c r="AA411" i="1"/>
  <c r="AE411" i="1" s="1"/>
  <c r="AJ420" i="1"/>
  <c r="AN420" i="1" s="1"/>
  <c r="AO420" i="1" s="1"/>
  <c r="AA422" i="1"/>
  <c r="AE422" i="1" s="1"/>
  <c r="AJ424" i="1"/>
  <c r="AN424" i="1" s="1"/>
  <c r="AO424" i="1" s="1"/>
  <c r="AP424" i="1" s="1"/>
  <c r="AT424" i="1" s="1"/>
  <c r="AA429" i="1"/>
  <c r="AE429" i="1" s="1"/>
  <c r="AA434" i="1"/>
  <c r="AE434" i="1" s="1"/>
  <c r="AJ436" i="1"/>
  <c r="AN436" i="1" s="1"/>
  <c r="AO436" i="1" s="1"/>
  <c r="AP436" i="1" s="1"/>
  <c r="AT436" i="1" s="1"/>
  <c r="AJ440" i="1"/>
  <c r="AN440" i="1" s="1"/>
  <c r="AO440" i="1" s="1"/>
  <c r="AP440" i="1" s="1"/>
  <c r="AT440" i="1" s="1"/>
  <c r="AP392" i="1"/>
  <c r="AT392" i="1" s="1"/>
  <c r="AS427" i="1"/>
  <c r="AJ444" i="1"/>
  <c r="AN444" i="1" s="1"/>
  <c r="AO444" i="1" s="1"/>
  <c r="AP444" i="1" s="1"/>
  <c r="AT444" i="1" s="1"/>
  <c r="AA354" i="1"/>
  <c r="AE354" i="1" s="1"/>
  <c r="AJ357" i="1"/>
  <c r="AN357" i="1" s="1"/>
  <c r="AO357" i="1" s="1"/>
  <c r="AP357" i="1" s="1"/>
  <c r="AT357" i="1" s="1"/>
  <c r="AJ389" i="1"/>
  <c r="AN389" i="1" s="1"/>
  <c r="AO389" i="1" s="1"/>
  <c r="AP389" i="1" s="1"/>
  <c r="AT389" i="1" s="1"/>
  <c r="AD438" i="1"/>
  <c r="AA288" i="1"/>
  <c r="AE288" i="1" s="1"/>
  <c r="AJ293" i="1"/>
  <c r="AN293" i="1" s="1"/>
  <c r="AO293" i="1" s="1"/>
  <c r="AP293" i="1" s="1"/>
  <c r="AT293" i="1" s="1"/>
  <c r="AJ310" i="1"/>
  <c r="AN310" i="1" s="1"/>
  <c r="AO310" i="1" s="1"/>
  <c r="AP310" i="1" s="1"/>
  <c r="AT310" i="1" s="1"/>
  <c r="AJ324" i="1"/>
  <c r="AN324" i="1" s="1"/>
  <c r="AO324" i="1" s="1"/>
  <c r="AP324" i="1" s="1"/>
  <c r="AT324" i="1" s="1"/>
  <c r="AJ351" i="1"/>
  <c r="AN351" i="1" s="1"/>
  <c r="AO351" i="1" s="1"/>
  <c r="AP351" i="1" s="1"/>
  <c r="AT351" i="1" s="1"/>
  <c r="AA359" i="1"/>
  <c r="AE359" i="1" s="1"/>
  <c r="AJ369" i="1"/>
  <c r="AN369" i="1" s="1"/>
  <c r="AO369" i="1" s="1"/>
  <c r="AP369" i="1" s="1"/>
  <c r="AT369" i="1" s="1"/>
  <c r="AS409" i="1"/>
  <c r="AA413" i="1"/>
  <c r="AE413" i="1" s="1"/>
  <c r="AF413" i="1" s="1"/>
  <c r="AA424" i="1"/>
  <c r="AE424" i="1" s="1"/>
  <c r="AA427" i="1"/>
  <c r="AE427" i="1" s="1"/>
  <c r="AA437" i="1"/>
  <c r="AE437" i="1" s="1"/>
  <c r="AJ273" i="1"/>
  <c r="AN273" i="1" s="1"/>
  <c r="AO273" i="1" s="1"/>
  <c r="AP273" i="1" s="1"/>
  <c r="AT273" i="1" s="1"/>
  <c r="AJ333" i="1"/>
  <c r="AN333" i="1" s="1"/>
  <c r="AO333" i="1" s="1"/>
  <c r="AP333" i="1" s="1"/>
  <c r="AT333" i="1" s="1"/>
  <c r="AJ339" i="1"/>
  <c r="AN339" i="1" s="1"/>
  <c r="AO339" i="1" s="1"/>
  <c r="AP339" i="1" s="1"/>
  <c r="AT339" i="1" s="1"/>
  <c r="AA341" i="1"/>
  <c r="AE341" i="1" s="1"/>
  <c r="AJ346" i="1"/>
  <c r="AN346" i="1" s="1"/>
  <c r="AO346" i="1" s="1"/>
  <c r="AP346" i="1" s="1"/>
  <c r="AT346" i="1" s="1"/>
  <c r="AA353" i="1"/>
  <c r="AE353" i="1" s="1"/>
  <c r="AJ379" i="1"/>
  <c r="AN379" i="1" s="1"/>
  <c r="AO379" i="1" s="1"/>
  <c r="AP379" i="1" s="1"/>
  <c r="AT379" i="1" s="1"/>
  <c r="AA382" i="1"/>
  <c r="AE382" i="1" s="1"/>
  <c r="AA394" i="1"/>
  <c r="AE394" i="1" s="1"/>
  <c r="AA401" i="1"/>
  <c r="AE401" i="1" s="1"/>
  <c r="AJ402" i="1"/>
  <c r="AN402" i="1" s="1"/>
  <c r="AO402" i="1" s="1"/>
  <c r="AP402" i="1" s="1"/>
  <c r="AT402" i="1" s="1"/>
  <c r="AA425" i="1"/>
  <c r="AE425" i="1" s="1"/>
  <c r="AA428" i="1"/>
  <c r="AE428" i="1" s="1"/>
  <c r="AJ439" i="1"/>
  <c r="AN439" i="1" s="1"/>
  <c r="AO439" i="1" s="1"/>
  <c r="AP439" i="1" s="1"/>
  <c r="AT439" i="1" s="1"/>
  <c r="AA463" i="1"/>
  <c r="AE463" i="1" s="1"/>
  <c r="AA259" i="1"/>
  <c r="AE259" i="1" s="1"/>
  <c r="AJ265" i="1"/>
  <c r="AN265" i="1" s="1"/>
  <c r="AO265" i="1" s="1"/>
  <c r="AP265" i="1" s="1"/>
  <c r="AT265" i="1" s="1"/>
  <c r="AA290" i="1"/>
  <c r="AE290" i="1" s="1"/>
  <c r="AA320" i="1"/>
  <c r="AE320" i="1" s="1"/>
  <c r="AA327" i="1"/>
  <c r="AE327" i="1" s="1"/>
  <c r="AJ334" i="1"/>
  <c r="AN334" i="1" s="1"/>
  <c r="AO334" i="1" s="1"/>
  <c r="AP334" i="1" s="1"/>
  <c r="AT334" i="1" s="1"/>
  <c r="AJ378" i="1"/>
  <c r="AN378" i="1" s="1"/>
  <c r="AO378" i="1" s="1"/>
  <c r="AP378" i="1" s="1"/>
  <c r="AT378" i="1" s="1"/>
  <c r="AA393" i="1"/>
  <c r="AE393" i="1" s="1"/>
  <c r="AJ404" i="1"/>
  <c r="AN404" i="1" s="1"/>
  <c r="AO404" i="1" s="1"/>
  <c r="AP404" i="1" s="1"/>
  <c r="AT404" i="1" s="1"/>
  <c r="AA409" i="1"/>
  <c r="AE409" i="1" s="1"/>
  <c r="AA426" i="1"/>
  <c r="AE426" i="1" s="1"/>
  <c r="AJ461" i="1"/>
  <c r="AN461" i="1" s="1"/>
  <c r="AO461" i="1" s="1"/>
  <c r="AP461" i="1" s="1"/>
  <c r="AT461" i="1" s="1"/>
  <c r="AA316" i="1"/>
  <c r="AE316" i="1" s="1"/>
  <c r="AA319" i="1"/>
  <c r="AE319" i="1" s="1"/>
  <c r="AA326" i="1"/>
  <c r="AE326" i="1" s="1"/>
  <c r="AF326" i="1" s="1"/>
  <c r="AS339" i="1"/>
  <c r="AS347" i="1"/>
  <c r="AA340" i="1"/>
  <c r="AE340" i="1" s="1"/>
  <c r="AA352" i="1"/>
  <c r="AE352" i="1" s="1"/>
  <c r="AA357" i="1"/>
  <c r="AE357" i="1" s="1"/>
  <c r="AJ377" i="1"/>
  <c r="AN377" i="1" s="1"/>
  <c r="AO377" i="1" s="1"/>
  <c r="AP377" i="1" s="1"/>
  <c r="AT377" i="1" s="1"/>
  <c r="AA381" i="1"/>
  <c r="AE381" i="1" s="1"/>
  <c r="AJ383" i="1"/>
  <c r="AN383" i="1" s="1"/>
  <c r="AO383" i="1" s="1"/>
  <c r="AP383" i="1" s="1"/>
  <c r="AT383" i="1" s="1"/>
  <c r="AA396" i="1"/>
  <c r="AE396" i="1" s="1"/>
  <c r="AJ460" i="1"/>
  <c r="AN460" i="1" s="1"/>
  <c r="AO460" i="1" s="1"/>
  <c r="AP460" i="1" s="1"/>
  <c r="AT460" i="1" s="1"/>
  <c r="AS468" i="1"/>
  <c r="AJ312" i="1"/>
  <c r="AN312" i="1" s="1"/>
  <c r="AO312" i="1" s="1"/>
  <c r="AP312" i="1" s="1"/>
  <c r="AT312" i="1" s="1"/>
  <c r="AJ321" i="1"/>
  <c r="AN321" i="1" s="1"/>
  <c r="AO321" i="1" s="1"/>
  <c r="AP321" i="1" s="1"/>
  <c r="AT321" i="1" s="1"/>
  <c r="AJ322" i="1"/>
  <c r="AN322" i="1" s="1"/>
  <c r="AO322" i="1" s="1"/>
  <c r="AP322" i="1" s="1"/>
  <c r="AT322" i="1" s="1"/>
  <c r="AJ328" i="1"/>
  <c r="AN328" i="1" s="1"/>
  <c r="AO328" i="1" s="1"/>
  <c r="AP328" i="1" s="1"/>
  <c r="AT328" i="1" s="1"/>
  <c r="AJ331" i="1"/>
  <c r="AN331" i="1" s="1"/>
  <c r="AO331" i="1" s="1"/>
  <c r="AP331" i="1" s="1"/>
  <c r="AT331" i="1" s="1"/>
  <c r="AA364" i="1"/>
  <c r="AE364" i="1" s="1"/>
  <c r="AD462" i="1"/>
  <c r="AF462" i="1" s="1"/>
  <c r="AJ251" i="1"/>
  <c r="AN251" i="1" s="1"/>
  <c r="AO251" i="1" s="1"/>
  <c r="AP251" i="1" s="1"/>
  <c r="AT251" i="1" s="1"/>
  <c r="AS251" i="1"/>
  <c r="AJ237" i="1"/>
  <c r="AN237" i="1" s="1"/>
  <c r="AO237" i="1" s="1"/>
  <c r="AP237" i="1" s="1"/>
  <c r="AT237" i="1" s="1"/>
  <c r="AJ233" i="1"/>
  <c r="AN233" i="1" s="1"/>
  <c r="AO233" i="1" s="1"/>
  <c r="AP233" i="1" s="1"/>
  <c r="AT233" i="1" s="1"/>
  <c r="AS233" i="1"/>
  <c r="AD308" i="1"/>
  <c r="AA308" i="1"/>
  <c r="AE308" i="1" s="1"/>
  <c r="AD254" i="1"/>
  <c r="AA254" i="1"/>
  <c r="AE254" i="1" s="1"/>
  <c r="AD236" i="1"/>
  <c r="AA236" i="1"/>
  <c r="AE236" i="1" s="1"/>
  <c r="AJ249" i="1"/>
  <c r="AN249" i="1" s="1"/>
  <c r="AO249" i="1" s="1"/>
  <c r="AP249" i="1" s="1"/>
  <c r="AT249" i="1" s="1"/>
  <c r="AJ245" i="1"/>
  <c r="AN245" i="1" s="1"/>
  <c r="AO245" i="1" s="1"/>
  <c r="AP245" i="1" s="1"/>
  <c r="AT245" i="1" s="1"/>
  <c r="AS245" i="1"/>
  <c r="AD248" i="1"/>
  <c r="AA248" i="1"/>
  <c r="AE248" i="1" s="1"/>
  <c r="AJ261" i="1"/>
  <c r="AN261" i="1" s="1"/>
  <c r="AO261" i="1" s="1"/>
  <c r="AP261" i="1" s="1"/>
  <c r="AT261" i="1" s="1"/>
  <c r="AJ231" i="1"/>
  <c r="AN231" i="1" s="1"/>
  <c r="AO231" i="1" s="1"/>
  <c r="AP231" i="1" s="1"/>
  <c r="AT231" i="1" s="1"/>
  <c r="AJ257" i="1"/>
  <c r="AN257" i="1" s="1"/>
  <c r="AO257" i="1" s="1"/>
  <c r="AP257" i="1" s="1"/>
  <c r="AT257" i="1" s="1"/>
  <c r="AS257" i="1"/>
  <c r="AJ266" i="1"/>
  <c r="AN266" i="1" s="1"/>
  <c r="AO266" i="1" s="1"/>
  <c r="AP266" i="1" s="1"/>
  <c r="AT266" i="1" s="1"/>
  <c r="AJ277" i="1"/>
  <c r="AN277" i="1" s="1"/>
  <c r="AO277" i="1" s="1"/>
  <c r="AP277" i="1" s="1"/>
  <c r="AT277" i="1" s="1"/>
  <c r="AS277" i="1"/>
  <c r="AD260" i="1"/>
  <c r="AA260" i="1"/>
  <c r="AE260" i="1" s="1"/>
  <c r="AD230" i="1"/>
  <c r="AA230" i="1"/>
  <c r="AE230" i="1" s="1"/>
  <c r="AJ239" i="1"/>
  <c r="AN239" i="1" s="1"/>
  <c r="AO239" i="1" s="1"/>
  <c r="AP239" i="1" s="1"/>
  <c r="AT239" i="1" s="1"/>
  <c r="AS239" i="1"/>
  <c r="AD242" i="1"/>
  <c r="AA242" i="1"/>
  <c r="AE242" i="1" s="1"/>
  <c r="AJ255" i="1"/>
  <c r="AN255" i="1" s="1"/>
  <c r="AO255" i="1" s="1"/>
  <c r="AP255" i="1" s="1"/>
  <c r="AT255" i="1" s="1"/>
  <c r="AP256" i="1"/>
  <c r="AT256" i="1" s="1"/>
  <c r="AA270" i="1"/>
  <c r="AE270" i="1" s="1"/>
  <c r="AA272" i="1"/>
  <c r="AE272" i="1" s="1"/>
  <c r="AA285" i="1"/>
  <c r="AE285" i="1" s="1"/>
  <c r="AA299" i="1"/>
  <c r="AE299" i="1" s="1"/>
  <c r="AJ303" i="1"/>
  <c r="AN303" i="1" s="1"/>
  <c r="AO303" i="1" s="1"/>
  <c r="AP303" i="1" s="1"/>
  <c r="AT303" i="1" s="1"/>
  <c r="AJ327" i="1"/>
  <c r="AN327" i="1" s="1"/>
  <c r="AO327" i="1" s="1"/>
  <c r="AP327" i="1" s="1"/>
  <c r="AT327" i="1" s="1"/>
  <c r="AJ317" i="1"/>
  <c r="AN317" i="1" s="1"/>
  <c r="AO317" i="1" s="1"/>
  <c r="AP317" i="1" s="1"/>
  <c r="AT317" i="1" s="1"/>
  <c r="AS317" i="1"/>
  <c r="AS282" i="1"/>
  <c r="AJ288" i="1"/>
  <c r="AN288" i="1" s="1"/>
  <c r="AO288" i="1" s="1"/>
  <c r="AP288" i="1" s="1"/>
  <c r="AT288" i="1" s="1"/>
  <c r="AS232" i="1"/>
  <c r="AS238" i="1"/>
  <c r="AS244" i="1"/>
  <c r="AS250" i="1"/>
  <c r="AS256" i="1"/>
  <c r="AJ275" i="1"/>
  <c r="AN275" i="1" s="1"/>
  <c r="AO275" i="1" s="1"/>
  <c r="AP275" i="1" s="1"/>
  <c r="AT275" i="1" s="1"/>
  <c r="AJ276" i="1"/>
  <c r="AN276" i="1" s="1"/>
  <c r="AO276" i="1" s="1"/>
  <c r="AP276" i="1" s="1"/>
  <c r="AT276" i="1" s="1"/>
  <c r="AS290" i="1"/>
  <c r="AJ311" i="1"/>
  <c r="AN311" i="1" s="1"/>
  <c r="AO311" i="1" s="1"/>
  <c r="AP311" i="1" s="1"/>
  <c r="AT311" i="1" s="1"/>
  <c r="AS311" i="1"/>
  <c r="AJ299" i="1"/>
  <c r="AN299" i="1" s="1"/>
  <c r="AO299" i="1" s="1"/>
  <c r="AP299" i="1" s="1"/>
  <c r="AT299" i="1" s="1"/>
  <c r="AS300" i="1"/>
  <c r="AJ267" i="1"/>
  <c r="AN267" i="1" s="1"/>
  <c r="AO267" i="1" s="1"/>
  <c r="AP267" i="1" s="1"/>
  <c r="AT267" i="1" s="1"/>
  <c r="AS231" i="1"/>
  <c r="AP236" i="1"/>
  <c r="AT236" i="1" s="1"/>
  <c r="AS237" i="1"/>
  <c r="AS243" i="1"/>
  <c r="AP248" i="1"/>
  <c r="AT248" i="1" s="1"/>
  <c r="AS249" i="1"/>
  <c r="AS255" i="1"/>
  <c r="AP260" i="1"/>
  <c r="AT260" i="1" s="1"/>
  <c r="AS261" i="1"/>
  <c r="AS266" i="1"/>
  <c r="AS274" i="1"/>
  <c r="AJ274" i="1"/>
  <c r="AN274" i="1" s="1"/>
  <c r="AO274" i="1" s="1"/>
  <c r="AP274" i="1" s="1"/>
  <c r="AT274" i="1" s="1"/>
  <c r="AA302" i="1"/>
  <c r="AE302" i="1" s="1"/>
  <c r="AS268" i="1"/>
  <c r="AJ268" i="1"/>
  <c r="AN268" i="1" s="1"/>
  <c r="AO268" i="1" s="1"/>
  <c r="AP268" i="1" s="1"/>
  <c r="AT268" i="1" s="1"/>
  <c r="AS236" i="1"/>
  <c r="AA239" i="1"/>
  <c r="AE239" i="1" s="1"/>
  <c r="AS242" i="1"/>
  <c r="AA245" i="1"/>
  <c r="AE245" i="1" s="1"/>
  <c r="AS248" i="1"/>
  <c r="AA251" i="1"/>
  <c r="AE251" i="1" s="1"/>
  <c r="AS254" i="1"/>
  <c r="AA257" i="1"/>
  <c r="AE257" i="1" s="1"/>
  <c r="AS260" i="1"/>
  <c r="AA273" i="1"/>
  <c r="AE273" i="1" s="1"/>
  <c r="AA275" i="1"/>
  <c r="AE275" i="1" s="1"/>
  <c r="AJ285" i="1"/>
  <c r="AN285" i="1" s="1"/>
  <c r="AO285" i="1" s="1"/>
  <c r="AP285" i="1" s="1"/>
  <c r="AT285" i="1" s="1"/>
  <c r="AA303" i="1"/>
  <c r="AE303" i="1" s="1"/>
  <c r="AS230" i="1"/>
  <c r="AA233" i="1"/>
  <c r="AE233" i="1" s="1"/>
  <c r="AJ262" i="1"/>
  <c r="AN262" i="1" s="1"/>
  <c r="AO262" i="1" s="1"/>
  <c r="AP262" i="1" s="1"/>
  <c r="AT262" i="1" s="1"/>
  <c r="AJ291" i="1"/>
  <c r="AN291" i="1" s="1"/>
  <c r="AO291" i="1" s="1"/>
  <c r="AP291" i="1" s="1"/>
  <c r="AT291" i="1" s="1"/>
  <c r="AJ300" i="1"/>
  <c r="AN300" i="1" s="1"/>
  <c r="AO300" i="1" s="1"/>
  <c r="AP300" i="1" s="1"/>
  <c r="AT300" i="1" s="1"/>
  <c r="AP302" i="1"/>
  <c r="AT302" i="1" s="1"/>
  <c r="AS329" i="1"/>
  <c r="AJ329" i="1"/>
  <c r="AN329" i="1" s="1"/>
  <c r="AO329" i="1" s="1"/>
  <c r="AP329" i="1" s="1"/>
  <c r="AT329" i="1" s="1"/>
  <c r="AJ290" i="1"/>
  <c r="AN290" i="1" s="1"/>
  <c r="AO290" i="1" s="1"/>
  <c r="AP290" i="1" s="1"/>
  <c r="AT290" i="1" s="1"/>
  <c r="AF307" i="1"/>
  <c r="AA312" i="1"/>
  <c r="AE312" i="1" s="1"/>
  <c r="AS267" i="1"/>
  <c r="AJ264" i="1"/>
  <c r="AN264" i="1" s="1"/>
  <c r="AO264" i="1" s="1"/>
  <c r="AP264" i="1" s="1"/>
  <c r="AT264" i="1" s="1"/>
  <c r="AA282" i="1"/>
  <c r="AE282" i="1" s="1"/>
  <c r="AS285" i="1"/>
  <c r="AD288" i="1"/>
  <c r="AA297" i="1"/>
  <c r="AE297" i="1" s="1"/>
  <c r="AS299" i="1"/>
  <c r="AJ400" i="1"/>
  <c r="AN400" i="1" s="1"/>
  <c r="AO400" i="1" s="1"/>
  <c r="AP400" i="1" s="1"/>
  <c r="AT400" i="1" s="1"/>
  <c r="AS400" i="1"/>
  <c r="AD356" i="1"/>
  <c r="AA356" i="1"/>
  <c r="AE356" i="1" s="1"/>
  <c r="AS323" i="1"/>
  <c r="AJ323" i="1"/>
  <c r="AN323" i="1" s="1"/>
  <c r="AO323" i="1" s="1"/>
  <c r="AP323" i="1" s="1"/>
  <c r="AT323" i="1" s="1"/>
  <c r="AA363" i="1"/>
  <c r="AE363" i="1" s="1"/>
  <c r="AP294" i="1"/>
  <c r="AT294" i="1" s="1"/>
  <c r="AS358" i="1"/>
  <c r="AJ358" i="1"/>
  <c r="AN358" i="1" s="1"/>
  <c r="AO358" i="1" s="1"/>
  <c r="AP358" i="1" s="1"/>
  <c r="AT358" i="1" s="1"/>
  <c r="AJ315" i="1"/>
  <c r="AN315" i="1" s="1"/>
  <c r="AO315" i="1" s="1"/>
  <c r="AP315" i="1" s="1"/>
  <c r="AT315" i="1" s="1"/>
  <c r="AJ325" i="1"/>
  <c r="AN325" i="1" s="1"/>
  <c r="AO325" i="1" s="1"/>
  <c r="AP325" i="1" s="1"/>
  <c r="AT325" i="1" s="1"/>
  <c r="AS335" i="1"/>
  <c r="AJ335" i="1"/>
  <c r="AN335" i="1" s="1"/>
  <c r="AO335" i="1" s="1"/>
  <c r="AP335" i="1" s="1"/>
  <c r="AT335" i="1" s="1"/>
  <c r="AJ352" i="1"/>
  <c r="AN352" i="1" s="1"/>
  <c r="AO352" i="1" s="1"/>
  <c r="AP352" i="1" s="1"/>
  <c r="AT352" i="1" s="1"/>
  <c r="AJ313" i="1"/>
  <c r="AN313" i="1" s="1"/>
  <c r="AO313" i="1" s="1"/>
  <c r="AP313" i="1" s="1"/>
  <c r="AT313" i="1" s="1"/>
  <c r="AJ355" i="1"/>
  <c r="AN355" i="1" s="1"/>
  <c r="AO355" i="1" s="1"/>
  <c r="AP355" i="1" s="1"/>
  <c r="AT355" i="1" s="1"/>
  <c r="AA368" i="1"/>
  <c r="AE368" i="1" s="1"/>
  <c r="AD369" i="1"/>
  <c r="AA369" i="1"/>
  <c r="AE369" i="1" s="1"/>
  <c r="AJ289" i="1"/>
  <c r="AN289" i="1" s="1"/>
  <c r="AO289" i="1" s="1"/>
  <c r="AP289" i="1" s="1"/>
  <c r="AT289" i="1" s="1"/>
  <c r="AA314" i="1"/>
  <c r="AE314" i="1" s="1"/>
  <c r="AJ337" i="1"/>
  <c r="AN337" i="1" s="1"/>
  <c r="AO337" i="1" s="1"/>
  <c r="AP337" i="1" s="1"/>
  <c r="AT337" i="1" s="1"/>
  <c r="AS340" i="1"/>
  <c r="AJ340" i="1"/>
  <c r="AN340" i="1" s="1"/>
  <c r="AO340" i="1" s="1"/>
  <c r="AP340" i="1" s="1"/>
  <c r="AT340" i="1" s="1"/>
  <c r="AJ341" i="1"/>
  <c r="AN341" i="1" s="1"/>
  <c r="AO341" i="1" s="1"/>
  <c r="AP341" i="1" s="1"/>
  <c r="AT341" i="1" s="1"/>
  <c r="AS341" i="1"/>
  <c r="AJ342" i="1"/>
  <c r="AN342" i="1" s="1"/>
  <c r="AO342" i="1" s="1"/>
  <c r="AP342" i="1" s="1"/>
  <c r="AT342" i="1" s="1"/>
  <c r="AJ343" i="1"/>
  <c r="AN343" i="1" s="1"/>
  <c r="AO343" i="1" s="1"/>
  <c r="AP343" i="1" s="1"/>
  <c r="AT343" i="1" s="1"/>
  <c r="AF348" i="1"/>
  <c r="AA360" i="1"/>
  <c r="AE360" i="1" s="1"/>
  <c r="AS362" i="1"/>
  <c r="AJ362" i="1"/>
  <c r="AN362" i="1" s="1"/>
  <c r="AO362" i="1" s="1"/>
  <c r="AP362" i="1" s="1"/>
  <c r="AT362" i="1" s="1"/>
  <c r="AS374" i="1"/>
  <c r="AJ374" i="1"/>
  <c r="AN374" i="1" s="1"/>
  <c r="AO374" i="1" s="1"/>
  <c r="AP374" i="1" s="1"/>
  <c r="AT374" i="1" s="1"/>
  <c r="AJ319" i="1"/>
  <c r="AN319" i="1" s="1"/>
  <c r="AO319" i="1" s="1"/>
  <c r="AP319" i="1" s="1"/>
  <c r="AT319" i="1" s="1"/>
  <c r="AJ350" i="1"/>
  <c r="AN350" i="1" s="1"/>
  <c r="AO350" i="1" s="1"/>
  <c r="AP350" i="1" s="1"/>
  <c r="AT350" i="1" s="1"/>
  <c r="AS350" i="1"/>
  <c r="AD376" i="1"/>
  <c r="AA376" i="1"/>
  <c r="AE376" i="1" s="1"/>
  <c r="AJ380" i="1"/>
  <c r="AN380" i="1" s="1"/>
  <c r="AO380" i="1" s="1"/>
  <c r="AP380" i="1" s="1"/>
  <c r="AT380" i="1" s="1"/>
  <c r="AS376" i="1"/>
  <c r="AJ376" i="1"/>
  <c r="AN376" i="1" s="1"/>
  <c r="AO376" i="1" s="1"/>
  <c r="AP376" i="1" s="1"/>
  <c r="AT376" i="1" s="1"/>
  <c r="AJ283" i="1"/>
  <c r="AN283" i="1" s="1"/>
  <c r="AO283" i="1" s="1"/>
  <c r="AP283" i="1" s="1"/>
  <c r="AT283" i="1" s="1"/>
  <c r="AJ301" i="1"/>
  <c r="AN301" i="1" s="1"/>
  <c r="AO301" i="1" s="1"/>
  <c r="AP301" i="1" s="1"/>
  <c r="AT301" i="1" s="1"/>
  <c r="AJ309" i="1"/>
  <c r="AN309" i="1" s="1"/>
  <c r="AO309" i="1" s="1"/>
  <c r="AP309" i="1" s="1"/>
  <c r="AT309" i="1" s="1"/>
  <c r="AS349" i="1"/>
  <c r="AJ349" i="1"/>
  <c r="AN349" i="1" s="1"/>
  <c r="AO349" i="1" s="1"/>
  <c r="AP349" i="1" s="1"/>
  <c r="AT349" i="1" s="1"/>
  <c r="AA378" i="1"/>
  <c r="AE378" i="1" s="1"/>
  <c r="AP344" i="1"/>
  <c r="AT344" i="1" s="1"/>
  <c r="AJ363" i="1"/>
  <c r="AN363" i="1" s="1"/>
  <c r="AO363" i="1" s="1"/>
  <c r="AP363" i="1" s="1"/>
  <c r="AT363" i="1" s="1"/>
  <c r="AS368" i="1"/>
  <c r="AA395" i="1"/>
  <c r="AE395" i="1" s="1"/>
  <c r="AP364" i="1"/>
  <c r="AT364" i="1" s="1"/>
  <c r="AJ347" i="1"/>
  <c r="AN347" i="1" s="1"/>
  <c r="AO347" i="1" s="1"/>
  <c r="AP347" i="1" s="1"/>
  <c r="AT347" i="1" s="1"/>
  <c r="AJ353" i="1"/>
  <c r="AN353" i="1" s="1"/>
  <c r="AO353" i="1" s="1"/>
  <c r="AP353" i="1" s="1"/>
  <c r="AT353" i="1" s="1"/>
  <c r="AJ359" i="1"/>
  <c r="AN359" i="1" s="1"/>
  <c r="AO359" i="1" s="1"/>
  <c r="AP359" i="1" s="1"/>
  <c r="AT359" i="1" s="1"/>
  <c r="AA361" i="1"/>
  <c r="AE361" i="1" s="1"/>
  <c r="AS356" i="1"/>
  <c r="AJ280" i="1"/>
  <c r="AN280" i="1" s="1"/>
  <c r="AO280" i="1" s="1"/>
  <c r="AP280" i="1" s="1"/>
  <c r="AT280" i="1" s="1"/>
  <c r="AJ286" i="1"/>
  <c r="AN286" i="1" s="1"/>
  <c r="AO286" i="1" s="1"/>
  <c r="AP286" i="1" s="1"/>
  <c r="AT286" i="1" s="1"/>
  <c r="AJ292" i="1"/>
  <c r="AN292" i="1" s="1"/>
  <c r="AO292" i="1" s="1"/>
  <c r="AP292" i="1" s="1"/>
  <c r="AT292" i="1" s="1"/>
  <c r="AJ348" i="1"/>
  <c r="AN348" i="1" s="1"/>
  <c r="AO348" i="1" s="1"/>
  <c r="AP348" i="1" s="1"/>
  <c r="AT348" i="1" s="1"/>
  <c r="AA355" i="1"/>
  <c r="AE355" i="1" s="1"/>
  <c r="AA367" i="1"/>
  <c r="AE367" i="1" s="1"/>
  <c r="AJ368" i="1"/>
  <c r="AN368" i="1" s="1"/>
  <c r="AO368" i="1" s="1"/>
  <c r="AP368" i="1" s="1"/>
  <c r="AT368" i="1" s="1"/>
  <c r="AA384" i="1"/>
  <c r="AE384" i="1" s="1"/>
  <c r="AA406" i="1"/>
  <c r="AE406" i="1" s="1"/>
  <c r="AA415" i="1"/>
  <c r="AE415" i="1" s="1"/>
  <c r="AJ429" i="1"/>
  <c r="AN429" i="1" s="1"/>
  <c r="AO429" i="1" s="1"/>
  <c r="AP429" i="1" s="1"/>
  <c r="AT429" i="1" s="1"/>
  <c r="AS429" i="1"/>
  <c r="AS370" i="1"/>
  <c r="AJ356" i="1"/>
  <c r="AN356" i="1" s="1"/>
  <c r="AO356" i="1" s="1"/>
  <c r="AP356" i="1" s="1"/>
  <c r="AT356" i="1" s="1"/>
  <c r="AJ367" i="1"/>
  <c r="AN367" i="1" s="1"/>
  <c r="AO367" i="1" s="1"/>
  <c r="AP367" i="1" s="1"/>
  <c r="AT367" i="1" s="1"/>
  <c r="AA374" i="1"/>
  <c r="AE374" i="1" s="1"/>
  <c r="AJ426" i="1"/>
  <c r="AN426" i="1" s="1"/>
  <c r="AO426" i="1" s="1"/>
  <c r="AP426" i="1" s="1"/>
  <c r="AT426" i="1" s="1"/>
  <c r="AS426" i="1"/>
  <c r="AS359" i="1"/>
  <c r="AJ371" i="1"/>
  <c r="AN371" i="1" s="1"/>
  <c r="AO371" i="1" s="1"/>
  <c r="AP371" i="1" s="1"/>
  <c r="AT371" i="1" s="1"/>
  <c r="AJ382" i="1"/>
  <c r="AN382" i="1" s="1"/>
  <c r="AO382" i="1" s="1"/>
  <c r="AP382" i="1" s="1"/>
  <c r="AT382" i="1" s="1"/>
  <c r="AA399" i="1"/>
  <c r="AE399" i="1" s="1"/>
  <c r="AJ386" i="1"/>
  <c r="AN386" i="1" s="1"/>
  <c r="AO386" i="1" s="1"/>
  <c r="AP386" i="1" s="1"/>
  <c r="AT386" i="1" s="1"/>
  <c r="AS403" i="1"/>
  <c r="AJ403" i="1"/>
  <c r="AN403" i="1" s="1"/>
  <c r="AO403" i="1" s="1"/>
  <c r="AP403" i="1" s="1"/>
  <c r="AT403" i="1" s="1"/>
  <c r="AA405" i="1"/>
  <c r="AE405" i="1" s="1"/>
  <c r="AA416" i="1"/>
  <c r="AE416" i="1" s="1"/>
  <c r="AA421" i="1"/>
  <c r="AE421" i="1" s="1"/>
  <c r="AS381" i="1"/>
  <c r="AA414" i="1"/>
  <c r="AE414" i="1" s="1"/>
  <c r="AS391" i="1"/>
  <c r="AJ398" i="1"/>
  <c r="AN398" i="1" s="1"/>
  <c r="AO398" i="1" s="1"/>
  <c r="AP398" i="1" s="1"/>
  <c r="AT398" i="1" s="1"/>
  <c r="AS398" i="1"/>
  <c r="AP354" i="1"/>
  <c r="AT354" i="1" s="1"/>
  <c r="AJ361" i="1"/>
  <c r="AN361" i="1" s="1"/>
  <c r="AO361" i="1" s="1"/>
  <c r="AP361" i="1" s="1"/>
  <c r="AT361" i="1" s="1"/>
  <c r="AP366" i="1"/>
  <c r="AT366" i="1" s="1"/>
  <c r="AJ373" i="1"/>
  <c r="AN373" i="1" s="1"/>
  <c r="AO373" i="1" s="1"/>
  <c r="AP373" i="1" s="1"/>
  <c r="AT373" i="1" s="1"/>
  <c r="AJ396" i="1"/>
  <c r="AN396" i="1" s="1"/>
  <c r="AO396" i="1" s="1"/>
  <c r="AP396" i="1" s="1"/>
  <c r="AT396" i="1" s="1"/>
  <c r="AA420" i="1"/>
  <c r="AE420" i="1" s="1"/>
  <c r="AJ360" i="1"/>
  <c r="AN360" i="1" s="1"/>
  <c r="AO360" i="1" s="1"/>
  <c r="AP360" i="1" s="1"/>
  <c r="AT360" i="1" s="1"/>
  <c r="AP365" i="1"/>
  <c r="AT365" i="1" s="1"/>
  <c r="AJ372" i="1"/>
  <c r="AN372" i="1" s="1"/>
  <c r="AO372" i="1" s="1"/>
  <c r="AP372" i="1" s="1"/>
  <c r="AT372" i="1" s="1"/>
  <c r="AS380" i="1"/>
  <c r="AA388" i="1"/>
  <c r="AE388" i="1" s="1"/>
  <c r="AA390" i="1"/>
  <c r="AE390" i="1" s="1"/>
  <c r="AF390" i="1" s="1"/>
  <c r="AS393" i="1"/>
  <c r="AP393" i="1"/>
  <c r="AT393" i="1" s="1"/>
  <c r="AA407" i="1"/>
  <c r="AE407" i="1" s="1"/>
  <c r="AJ441" i="1"/>
  <c r="AN441" i="1" s="1"/>
  <c r="AO441" i="1" s="1"/>
  <c r="AP441" i="1" s="1"/>
  <c r="AT441" i="1" s="1"/>
  <c r="AS441" i="1"/>
  <c r="AP395" i="1"/>
  <c r="AT395" i="1" s="1"/>
  <c r="AJ399" i="1"/>
  <c r="AN399" i="1" s="1"/>
  <c r="AO399" i="1" s="1"/>
  <c r="AP399" i="1" s="1"/>
  <c r="AT399" i="1" s="1"/>
  <c r="AA408" i="1"/>
  <c r="AE408" i="1" s="1"/>
  <c r="AA458" i="1"/>
  <c r="AE458" i="1" s="1"/>
  <c r="AJ384" i="1"/>
  <c r="AN384" i="1" s="1"/>
  <c r="AO384" i="1" s="1"/>
  <c r="AP384" i="1" s="1"/>
  <c r="AT384" i="1" s="1"/>
  <c r="AS384" i="1"/>
  <c r="AA402" i="1"/>
  <c r="AE402" i="1" s="1"/>
  <c r="AJ410" i="1"/>
  <c r="AN410" i="1" s="1"/>
  <c r="AO410" i="1" s="1"/>
  <c r="AP410" i="1" s="1"/>
  <c r="AT410" i="1" s="1"/>
  <c r="AS410" i="1"/>
  <c r="AJ412" i="1"/>
  <c r="AN412" i="1" s="1"/>
  <c r="AO412" i="1" s="1"/>
  <c r="AP412" i="1" s="1"/>
  <c r="AT412" i="1" s="1"/>
  <c r="AJ413" i="1"/>
  <c r="AN413" i="1" s="1"/>
  <c r="AO413" i="1" s="1"/>
  <c r="AP413" i="1" s="1"/>
  <c r="AT413" i="1" s="1"/>
  <c r="AA432" i="1"/>
  <c r="AE432" i="1" s="1"/>
  <c r="AJ411" i="1"/>
  <c r="AN411" i="1" s="1"/>
  <c r="AO411" i="1" s="1"/>
  <c r="AP411" i="1" s="1"/>
  <c r="AT411" i="1" s="1"/>
  <c r="AS395" i="1"/>
  <c r="AS407" i="1"/>
  <c r="AP407" i="1"/>
  <c r="AT407" i="1" s="1"/>
  <c r="AJ419" i="1"/>
  <c r="AN419" i="1" s="1"/>
  <c r="AO419" i="1" s="1"/>
  <c r="AP419" i="1" s="1"/>
  <c r="AT419" i="1" s="1"/>
  <c r="AS419" i="1"/>
  <c r="AA446" i="1"/>
  <c r="AE446" i="1" s="1"/>
  <c r="AJ454" i="1"/>
  <c r="AN454" i="1" s="1"/>
  <c r="AO454" i="1" s="1"/>
  <c r="AP454" i="1" s="1"/>
  <c r="AT454" i="1" s="1"/>
  <c r="AS454" i="1"/>
  <c r="AS377" i="1"/>
  <c r="AS383" i="1"/>
  <c r="AJ388" i="1"/>
  <c r="AN388" i="1" s="1"/>
  <c r="AO388" i="1" s="1"/>
  <c r="AP388" i="1" s="1"/>
  <c r="AT388" i="1" s="1"/>
  <c r="AA404" i="1"/>
  <c r="AE404" i="1" s="1"/>
  <c r="AP408" i="1"/>
  <c r="AT408" i="1" s="1"/>
  <c r="AJ415" i="1"/>
  <c r="AN415" i="1" s="1"/>
  <c r="AO415" i="1" s="1"/>
  <c r="AP415" i="1" s="1"/>
  <c r="AT415" i="1" s="1"/>
  <c r="AA470" i="1"/>
  <c r="AE470" i="1" s="1"/>
  <c r="AJ417" i="1"/>
  <c r="AN417" i="1" s="1"/>
  <c r="AO417" i="1" s="1"/>
  <c r="AP417" i="1" s="1"/>
  <c r="AT417" i="1" s="1"/>
  <c r="AJ443" i="1"/>
  <c r="AN443" i="1" s="1"/>
  <c r="AO443" i="1" s="1"/>
  <c r="AP443" i="1" s="1"/>
  <c r="AT443" i="1" s="1"/>
  <c r="AJ463" i="1"/>
  <c r="AN463" i="1" s="1"/>
  <c r="AO463" i="1" s="1"/>
  <c r="AP463" i="1" s="1"/>
  <c r="AT463" i="1" s="1"/>
  <c r="AJ466" i="1"/>
  <c r="AN466" i="1" s="1"/>
  <c r="AO466" i="1" s="1"/>
  <c r="AP466" i="1" s="1"/>
  <c r="AT466" i="1" s="1"/>
  <c r="AS466" i="1"/>
  <c r="AJ421" i="1"/>
  <c r="AN421" i="1" s="1"/>
  <c r="AO421" i="1" s="1"/>
  <c r="AP421" i="1" s="1"/>
  <c r="AT421" i="1" s="1"/>
  <c r="AA436" i="1"/>
  <c r="AE436" i="1" s="1"/>
  <c r="AA448" i="1"/>
  <c r="AE448" i="1" s="1"/>
  <c r="AJ450" i="1"/>
  <c r="AN450" i="1" s="1"/>
  <c r="AO450" i="1" s="1"/>
  <c r="AP450" i="1" s="1"/>
  <c r="AT450" i="1" s="1"/>
  <c r="AJ451" i="1"/>
  <c r="AN451" i="1" s="1"/>
  <c r="AO451" i="1" s="1"/>
  <c r="AP451" i="1" s="1"/>
  <c r="AT451" i="1" s="1"/>
  <c r="AJ452" i="1"/>
  <c r="AN452" i="1" s="1"/>
  <c r="AO452" i="1" s="1"/>
  <c r="AP452" i="1" s="1"/>
  <c r="AT452" i="1" s="1"/>
  <c r="AJ462" i="1"/>
  <c r="AN462" i="1" s="1"/>
  <c r="AO462" i="1" s="1"/>
  <c r="AP462" i="1" s="1"/>
  <c r="AT462" i="1" s="1"/>
  <c r="AA400" i="1"/>
  <c r="AE400" i="1" s="1"/>
  <c r="AP405" i="1"/>
  <c r="AT405" i="1" s="1"/>
  <c r="AA412" i="1"/>
  <c r="AE412" i="1" s="1"/>
  <c r="AJ431" i="1"/>
  <c r="AN431" i="1" s="1"/>
  <c r="AO431" i="1" s="1"/>
  <c r="AP431" i="1" s="1"/>
  <c r="AT431" i="1" s="1"/>
  <c r="AA423" i="1"/>
  <c r="AE423" i="1" s="1"/>
  <c r="AA435" i="1"/>
  <c r="AE435" i="1" s="1"/>
  <c r="AA447" i="1"/>
  <c r="AE447" i="1" s="1"/>
  <c r="AA386" i="1"/>
  <c r="AE386" i="1" s="1"/>
  <c r="AA398" i="1"/>
  <c r="AE398" i="1" s="1"/>
  <c r="AA410" i="1"/>
  <c r="AE410" i="1" s="1"/>
  <c r="AJ442" i="1"/>
  <c r="AN442" i="1" s="1"/>
  <c r="AO442" i="1" s="1"/>
  <c r="AP442" i="1" s="1"/>
  <c r="AT442" i="1" s="1"/>
  <c r="AS443" i="1"/>
  <c r="AJ428" i="1"/>
  <c r="AN428" i="1" s="1"/>
  <c r="AO428" i="1" s="1"/>
  <c r="AP428" i="1" s="1"/>
  <c r="AT428" i="1" s="1"/>
  <c r="AS428" i="1"/>
  <c r="AJ430" i="1"/>
  <c r="AN430" i="1" s="1"/>
  <c r="AO430" i="1" s="1"/>
  <c r="AP430" i="1" s="1"/>
  <c r="AT430" i="1" s="1"/>
  <c r="AJ438" i="1"/>
  <c r="AN438" i="1" s="1"/>
  <c r="AO438" i="1" s="1"/>
  <c r="AP438" i="1" s="1"/>
  <c r="AT438" i="1" s="1"/>
  <c r="AJ418" i="1"/>
  <c r="AN418" i="1" s="1"/>
  <c r="AO418" i="1" s="1"/>
  <c r="AP418" i="1" s="1"/>
  <c r="AT418" i="1" s="1"/>
  <c r="AA419" i="1"/>
  <c r="AE419" i="1" s="1"/>
  <c r="AP420" i="1"/>
  <c r="AT420" i="1" s="1"/>
  <c r="AA433" i="1"/>
  <c r="AE433" i="1" s="1"/>
  <c r="AJ465" i="1"/>
  <c r="AN465" i="1" s="1"/>
  <c r="AO465" i="1" s="1"/>
  <c r="AP465" i="1" s="1"/>
  <c r="AT465" i="1" s="1"/>
  <c r="AA459" i="1"/>
  <c r="AE459" i="1" s="1"/>
  <c r="AS453" i="1"/>
  <c r="AS465" i="1"/>
  <c r="AJ433" i="1"/>
  <c r="AN433" i="1" s="1"/>
  <c r="AO433" i="1" s="1"/>
  <c r="AP433" i="1" s="1"/>
  <c r="AT433" i="1" s="1"/>
  <c r="AS440" i="1"/>
  <c r="AA445" i="1"/>
  <c r="AE445" i="1" s="1"/>
  <c r="AJ445" i="1"/>
  <c r="AN445" i="1" s="1"/>
  <c r="AO445" i="1" s="1"/>
  <c r="AP445" i="1" s="1"/>
  <c r="AT445" i="1" s="1"/>
  <c r="AS452" i="1"/>
  <c r="AA457" i="1"/>
  <c r="AE457" i="1" s="1"/>
  <c r="AJ457" i="1"/>
  <c r="AN457" i="1" s="1"/>
  <c r="AO457" i="1" s="1"/>
  <c r="AP457" i="1" s="1"/>
  <c r="AT457" i="1" s="1"/>
  <c r="AS464" i="1"/>
  <c r="AA469" i="1"/>
  <c r="AE469" i="1" s="1"/>
  <c r="AJ469" i="1"/>
  <c r="AN469" i="1" s="1"/>
  <c r="AO469" i="1" s="1"/>
  <c r="AP469" i="1" s="1"/>
  <c r="AT469" i="1" s="1"/>
  <c r="AA444" i="1"/>
  <c r="AE444" i="1" s="1"/>
  <c r="AA456" i="1"/>
  <c r="AE456" i="1" s="1"/>
  <c r="AA468" i="1"/>
  <c r="AE468" i="1" s="1"/>
  <c r="AA431" i="1"/>
  <c r="AE431" i="1" s="1"/>
  <c r="AS438" i="1"/>
  <c r="AA443" i="1"/>
  <c r="AE443" i="1" s="1"/>
  <c r="AS450" i="1"/>
  <c r="AA455" i="1"/>
  <c r="AE455" i="1" s="1"/>
  <c r="AJ455" i="1"/>
  <c r="AN455" i="1" s="1"/>
  <c r="AO455" i="1" s="1"/>
  <c r="AP455" i="1" s="1"/>
  <c r="AT455" i="1" s="1"/>
  <c r="AS462" i="1"/>
  <c r="AA467" i="1"/>
  <c r="AE467" i="1" s="1"/>
  <c r="AJ467" i="1"/>
  <c r="AN467" i="1" s="1"/>
  <c r="AO467" i="1" s="1"/>
  <c r="AP467" i="1" s="1"/>
  <c r="AT467" i="1" s="1"/>
  <c r="AA430" i="1"/>
  <c r="AE430" i="1" s="1"/>
  <c r="AA442" i="1"/>
  <c r="AE442" i="1" s="1"/>
  <c r="AP447" i="1"/>
  <c r="AT447" i="1" s="1"/>
  <c r="AS449" i="1"/>
  <c r="AA454" i="1"/>
  <c r="AE454" i="1" s="1"/>
  <c r="AP459" i="1"/>
  <c r="AT459" i="1" s="1"/>
  <c r="AS461" i="1"/>
  <c r="AA466" i="1"/>
  <c r="AE466" i="1" s="1"/>
  <c r="AP434" i="1"/>
  <c r="AT434" i="1" s="1"/>
  <c r="AP446" i="1"/>
  <c r="AT446" i="1" s="1"/>
  <c r="AP470" i="1"/>
  <c r="AT470" i="1" s="1"/>
  <c r="AA464" i="1"/>
  <c r="AE464" i="1" s="1"/>
  <c r="AP432" i="1"/>
  <c r="AT432" i="1" s="1"/>
  <c r="AF438" i="1" l="1"/>
  <c r="AF347" i="1"/>
  <c r="AF344" i="1"/>
  <c r="AF249" i="1"/>
  <c r="AF337" i="1"/>
  <c r="AF375" i="1"/>
  <c r="AF279" i="1"/>
  <c r="AF253" i="1"/>
  <c r="AF437" i="1"/>
  <c r="AF417" i="1"/>
  <c r="AF373" i="1"/>
  <c r="AF351" i="1"/>
  <c r="AF358" i="1"/>
  <c r="AF345" i="1"/>
  <c r="AF452" i="1"/>
  <c r="AF265" i="1"/>
  <c r="AF278" i="1"/>
  <c r="AF263" i="1"/>
  <c r="AF268" i="1"/>
  <c r="AF402" i="1"/>
  <c r="AF460" i="1"/>
  <c r="AF313" i="1"/>
  <c r="AF300" i="1"/>
  <c r="AF371" i="1"/>
  <c r="AF252" i="1"/>
  <c r="AF309" i="1"/>
  <c r="AF332" i="1"/>
  <c r="AF352" i="1"/>
  <c r="AF379" i="1"/>
  <c r="AF414" i="1"/>
  <c r="AF340" i="1"/>
  <c r="AF401" i="1"/>
  <c r="AF298" i="1"/>
  <c r="AF395" i="1"/>
  <c r="AF290" i="1"/>
  <c r="AF266" i="1"/>
  <c r="AF343" i="1"/>
  <c r="AF255" i="1"/>
  <c r="AF314" i="1"/>
  <c r="AF433" i="1"/>
  <c r="AF363" i="1"/>
  <c r="AF315" i="1"/>
  <c r="AF463" i="1"/>
  <c r="AF241" i="1"/>
  <c r="AF323" i="1"/>
  <c r="AF423" i="1"/>
  <c r="AF297" i="1"/>
  <c r="AF272" i="1"/>
  <c r="AF294" i="1"/>
  <c r="AF382" i="1"/>
  <c r="AF420" i="1"/>
  <c r="AF456" i="1"/>
  <c r="AF239" i="1"/>
  <c r="AF422" i="1"/>
  <c r="AF235" i="1"/>
  <c r="AF449" i="1"/>
  <c r="AF237" i="1"/>
  <c r="AF451" i="1"/>
  <c r="AF319" i="1"/>
  <c r="AF277" i="1"/>
  <c r="AF444" i="1"/>
  <c r="AF269" i="1"/>
  <c r="AF231" i="1"/>
  <c r="AF262" i="1"/>
  <c r="AF419" i="1"/>
  <c r="AF355" i="1"/>
  <c r="AF282" i="1"/>
  <c r="AF289" i="1"/>
  <c r="AF441" i="1"/>
  <c r="AF286" i="1"/>
  <c r="AF458" i="1"/>
  <c r="AF421" i="1"/>
  <c r="AF287" i="1"/>
  <c r="AF403" i="1"/>
  <c r="AF380" i="1"/>
  <c r="AF385" i="1"/>
  <c r="AF322" i="1"/>
  <c r="AF339" i="1"/>
  <c r="AF410" i="1"/>
  <c r="AF346" i="1"/>
  <c r="AF372" i="1"/>
  <c r="AF391" i="1"/>
  <c r="AF357" i="1"/>
  <c r="AF461" i="1"/>
  <c r="AF412" i="1"/>
  <c r="AF377" i="1"/>
  <c r="AF392" i="1"/>
  <c r="AF246" i="1"/>
  <c r="AF455" i="1"/>
  <c r="AF407" i="1"/>
  <c r="AF416" i="1"/>
  <c r="AF233" i="1"/>
  <c r="AF428" i="1"/>
  <c r="AF341" i="1"/>
  <c r="AF281" i="1"/>
  <c r="AF335" i="1"/>
  <c r="AF264" i="1"/>
  <c r="AF276" i="1"/>
  <c r="AF243" i="1"/>
  <c r="AF261" i="1"/>
  <c r="AF324" i="1"/>
  <c r="AF330" i="1"/>
  <c r="AF405" i="1"/>
  <c r="AF257" i="1"/>
  <c r="AF425" i="1"/>
  <c r="AF284" i="1"/>
  <c r="AF325" i="1"/>
  <c r="AF361" i="1"/>
  <c r="AF381" i="1"/>
  <c r="AF327" i="1"/>
  <c r="AF387" i="1"/>
  <c r="AF240" i="1"/>
  <c r="AF304" i="1"/>
  <c r="AF283" i="1"/>
  <c r="AF440" i="1"/>
  <c r="AF442" i="1"/>
  <c r="AF448" i="1"/>
  <c r="AF443" i="1"/>
  <c r="AF436" i="1"/>
  <c r="AF470" i="1"/>
  <c r="AF408" i="1"/>
  <c r="AF302" i="1"/>
  <c r="AF299" i="1"/>
  <c r="AF316" i="1"/>
  <c r="AF320" i="1"/>
  <c r="AF359" i="1"/>
  <c r="AF383" i="1"/>
  <c r="AF318" i="1"/>
  <c r="AF293" i="1"/>
  <c r="AF453" i="1"/>
  <c r="AF238" i="1"/>
  <c r="AF295" i="1"/>
  <c r="AF306" i="1"/>
  <c r="AF270" i="1"/>
  <c r="AF338" i="1"/>
  <c r="AF396" i="1"/>
  <c r="AF464" i="1"/>
  <c r="AF466" i="1"/>
  <c r="AF415" i="1"/>
  <c r="AF378" i="1"/>
  <c r="AF368" i="1"/>
  <c r="AF312" i="1"/>
  <c r="AF251" i="1"/>
  <c r="AF434" i="1"/>
  <c r="AF450" i="1"/>
  <c r="AF280" i="1"/>
  <c r="AF342" i="1"/>
  <c r="AF349" i="1"/>
  <c r="AF364" i="1"/>
  <c r="AF430" i="1"/>
  <c r="AF457" i="1"/>
  <c r="AF398" i="1"/>
  <c r="AF388" i="1"/>
  <c r="AF303" i="1"/>
  <c r="AF285" i="1"/>
  <c r="AF394" i="1"/>
  <c r="AF429" i="1"/>
  <c r="AF374" i="1"/>
  <c r="AF406" i="1"/>
  <c r="AF367" i="1"/>
  <c r="AF245" i="1"/>
  <c r="AF426" i="1"/>
  <c r="AF418" i="1"/>
  <c r="AF432" i="1"/>
  <c r="AF273" i="1"/>
  <c r="AF389" i="1"/>
  <c r="AF469" i="1"/>
  <c r="AF386" i="1"/>
  <c r="AF400" i="1"/>
  <c r="AF288" i="1"/>
  <c r="AF409" i="1"/>
  <c r="AF259" i="1"/>
  <c r="AF354" i="1"/>
  <c r="AF247" i="1"/>
  <c r="AF431" i="1"/>
  <c r="AF459" i="1"/>
  <c r="AF447" i="1"/>
  <c r="AF467" i="1"/>
  <c r="AF468" i="1"/>
  <c r="AF399" i="1"/>
  <c r="AF384" i="1"/>
  <c r="AF427" i="1"/>
  <c r="AF329" i="1"/>
  <c r="AF334" i="1"/>
  <c r="AF310" i="1"/>
  <c r="AF366" i="1"/>
  <c r="AF305" i="1"/>
  <c r="AF411" i="1"/>
  <c r="AF271" i="1"/>
  <c r="AF370" i="1"/>
  <c r="AF454" i="1"/>
  <c r="AF445" i="1"/>
  <c r="AF435" i="1"/>
  <c r="AF404" i="1"/>
  <c r="AF446" i="1"/>
  <c r="AF360" i="1"/>
  <c r="AF275" i="1"/>
  <c r="AF393" i="1"/>
  <c r="AF353" i="1"/>
  <c r="AF424" i="1"/>
  <c r="AF311" i="1"/>
  <c r="AF333" i="1"/>
  <c r="AF362" i="1"/>
  <c r="AF465" i="1"/>
  <c r="AF336" i="1"/>
  <c r="AF236" i="1"/>
  <c r="AF256" i="1"/>
  <c r="AF230" i="1"/>
  <c r="AF356" i="1"/>
  <c r="AF308" i="1"/>
  <c r="AF248" i="1"/>
  <c r="AF242" i="1"/>
  <c r="AF369" i="1"/>
  <c r="AF260" i="1"/>
  <c r="AF254" i="1"/>
  <c r="AF376" i="1"/>
  <c r="AH229" i="1" l="1"/>
  <c r="AI229" i="1" s="1"/>
  <c r="AG229" i="1"/>
  <c r="Z229" i="1"/>
  <c r="AH228" i="1"/>
  <c r="AI228" i="1" s="1"/>
  <c r="AG228" i="1"/>
  <c r="Z228" i="1"/>
  <c r="AH227" i="1"/>
  <c r="AI227" i="1" s="1"/>
  <c r="AG227" i="1"/>
  <c r="Z227" i="1"/>
  <c r="AH226" i="1"/>
  <c r="AI226" i="1" s="1"/>
  <c r="AG226" i="1"/>
  <c r="Z226" i="1"/>
  <c r="AH225" i="1"/>
  <c r="AI225" i="1" s="1"/>
  <c r="AG225" i="1"/>
  <c r="Z225" i="1"/>
  <c r="AH224" i="1"/>
  <c r="AI224" i="1" s="1"/>
  <c r="AG224" i="1"/>
  <c r="Z224" i="1"/>
  <c r="AH223" i="1"/>
  <c r="AI223" i="1" s="1"/>
  <c r="AG223" i="1"/>
  <c r="Z223" i="1"/>
  <c r="AB223" i="1" s="1"/>
  <c r="AH222" i="1"/>
  <c r="AI222" i="1" s="1"/>
  <c r="AG222" i="1"/>
  <c r="Z222" i="1"/>
  <c r="AA222" i="1" s="1"/>
  <c r="AE222" i="1" s="1"/>
  <c r="AH221" i="1"/>
  <c r="AI221" i="1" s="1"/>
  <c r="AG221" i="1"/>
  <c r="Z221" i="1"/>
  <c r="AH220" i="1"/>
  <c r="AI220" i="1" s="1"/>
  <c r="AG220" i="1"/>
  <c r="Z220" i="1"/>
  <c r="AH219" i="1"/>
  <c r="AI219" i="1" s="1"/>
  <c r="AG219" i="1"/>
  <c r="Z219" i="1"/>
  <c r="AH218" i="1"/>
  <c r="AI218" i="1" s="1"/>
  <c r="AG218" i="1"/>
  <c r="Z218" i="1"/>
  <c r="AH217" i="1"/>
  <c r="AI217" i="1" s="1"/>
  <c r="AG217" i="1"/>
  <c r="Z217" i="1"/>
  <c r="AB217" i="1" s="1"/>
  <c r="AH216" i="1"/>
  <c r="AI216" i="1" s="1"/>
  <c r="AG216" i="1"/>
  <c r="Z216" i="1"/>
  <c r="AH215" i="1"/>
  <c r="AI215" i="1" s="1"/>
  <c r="AG215" i="1"/>
  <c r="Z215" i="1"/>
  <c r="AA215" i="1"/>
  <c r="AE215" i="1" s="1"/>
  <c r="AH214" i="1"/>
  <c r="AI214" i="1" s="1"/>
  <c r="AG214" i="1"/>
  <c r="Z214" i="1"/>
  <c r="AB214" i="1" s="1"/>
  <c r="AH213" i="1"/>
  <c r="AI213" i="1" s="1"/>
  <c r="AG213" i="1"/>
  <c r="Z213" i="1"/>
  <c r="AH212" i="1"/>
  <c r="AI212" i="1" s="1"/>
  <c r="AG212" i="1"/>
  <c r="Z212" i="1"/>
  <c r="AH211" i="1"/>
  <c r="AI211" i="1" s="1"/>
  <c r="AG211" i="1"/>
  <c r="Z211" i="1"/>
  <c r="AH210" i="1"/>
  <c r="AI210" i="1" s="1"/>
  <c r="AG210" i="1"/>
  <c r="Z210" i="1"/>
  <c r="AH209" i="1"/>
  <c r="AI209" i="1" s="1"/>
  <c r="AG209" i="1"/>
  <c r="Z209" i="1"/>
  <c r="AH208" i="1"/>
  <c r="AI208" i="1" s="1"/>
  <c r="AG208" i="1"/>
  <c r="Z208" i="1"/>
  <c r="AB208" i="1" s="1"/>
  <c r="AH207" i="1"/>
  <c r="AI207" i="1" s="1"/>
  <c r="AG207" i="1"/>
  <c r="Z207" i="1"/>
  <c r="AH206" i="1"/>
  <c r="AI206" i="1" s="1"/>
  <c r="AG206" i="1"/>
  <c r="Z206" i="1"/>
  <c r="AH205" i="1"/>
  <c r="AI205" i="1" s="1"/>
  <c r="AG205" i="1"/>
  <c r="Z205" i="1"/>
  <c r="AH204" i="1"/>
  <c r="AI204" i="1" s="1"/>
  <c r="AG204" i="1"/>
  <c r="Z204" i="1"/>
  <c r="AH203" i="1"/>
  <c r="AI203" i="1" s="1"/>
  <c r="AG203" i="1"/>
  <c r="Z203" i="1"/>
  <c r="AH202" i="1"/>
  <c r="AI202" i="1" s="1"/>
  <c r="AG202" i="1"/>
  <c r="Z202" i="1"/>
  <c r="AB202" i="1" s="1"/>
  <c r="AH201" i="1"/>
  <c r="AI201" i="1" s="1"/>
  <c r="AG201" i="1"/>
  <c r="Z201" i="1"/>
  <c r="AH200" i="1"/>
  <c r="AI200" i="1" s="1"/>
  <c r="AG200" i="1"/>
  <c r="Z200" i="1"/>
  <c r="AH199" i="1"/>
  <c r="AI199" i="1" s="1"/>
  <c r="AG199" i="1"/>
  <c r="Z199" i="1"/>
  <c r="AH198" i="1"/>
  <c r="AI198" i="1" s="1"/>
  <c r="AG198" i="1"/>
  <c r="Z198" i="1"/>
  <c r="AH197" i="1"/>
  <c r="AI197" i="1" s="1"/>
  <c r="AG197" i="1"/>
  <c r="Z197" i="1"/>
  <c r="AA197" i="1" s="1"/>
  <c r="AE197" i="1" s="1"/>
  <c r="AH196" i="1"/>
  <c r="AI196" i="1" s="1"/>
  <c r="AG196" i="1"/>
  <c r="Z196" i="1"/>
  <c r="AB196" i="1" s="1"/>
  <c r="AH195" i="1"/>
  <c r="AI195" i="1" s="1"/>
  <c r="AG195" i="1"/>
  <c r="Z195" i="1"/>
  <c r="AH194" i="1"/>
  <c r="AI194" i="1" s="1"/>
  <c r="AG194" i="1"/>
  <c r="Z194" i="1"/>
  <c r="AH193" i="1"/>
  <c r="AI193" i="1" s="1"/>
  <c r="AG193" i="1"/>
  <c r="Z193" i="1"/>
  <c r="AH192" i="1"/>
  <c r="AI192" i="1" s="1"/>
  <c r="AG192" i="1"/>
  <c r="Z192" i="1"/>
  <c r="AH191" i="1"/>
  <c r="AI191" i="1" s="1"/>
  <c r="AG191" i="1"/>
  <c r="Z191" i="1"/>
  <c r="AH190" i="1"/>
  <c r="AI190" i="1" s="1"/>
  <c r="AG190" i="1"/>
  <c r="Z190" i="1"/>
  <c r="AH189" i="1"/>
  <c r="AI189" i="1" s="1"/>
  <c r="AG189" i="1"/>
  <c r="Z189" i="1"/>
  <c r="AH188" i="1"/>
  <c r="AI188" i="1" s="1"/>
  <c r="AG188" i="1"/>
  <c r="Z188" i="1"/>
  <c r="AH187" i="1"/>
  <c r="AI187" i="1" s="1"/>
  <c r="AG187" i="1"/>
  <c r="Z187" i="1"/>
  <c r="AH186" i="1"/>
  <c r="AI186" i="1" s="1"/>
  <c r="AG186" i="1"/>
  <c r="Z186" i="1"/>
  <c r="AA186" i="1"/>
  <c r="AE186" i="1" s="1"/>
  <c r="AH185" i="1"/>
  <c r="AI185" i="1" s="1"/>
  <c r="AG185" i="1"/>
  <c r="Z185" i="1"/>
  <c r="AA185" i="1" s="1"/>
  <c r="AE185" i="1" s="1"/>
  <c r="AH184" i="1"/>
  <c r="AI184" i="1" s="1"/>
  <c r="AG184" i="1"/>
  <c r="Z184" i="1"/>
  <c r="AB184" i="1" s="1"/>
  <c r="AH183" i="1"/>
  <c r="AI183" i="1" s="1"/>
  <c r="AG183" i="1"/>
  <c r="Z183" i="1"/>
  <c r="AH182" i="1"/>
  <c r="AI182" i="1" s="1"/>
  <c r="AG182" i="1"/>
  <c r="Z182" i="1"/>
  <c r="AH181" i="1"/>
  <c r="AI181" i="1" s="1"/>
  <c r="AG181" i="1"/>
  <c r="Z181" i="1"/>
  <c r="AH180" i="1"/>
  <c r="AI180" i="1" s="1"/>
  <c r="AG180" i="1"/>
  <c r="Z180" i="1"/>
  <c r="AH179" i="1"/>
  <c r="AI179" i="1" s="1"/>
  <c r="AG179" i="1"/>
  <c r="Z179" i="1"/>
  <c r="AH178" i="1"/>
  <c r="AI178" i="1" s="1"/>
  <c r="AG178" i="1"/>
  <c r="Z178" i="1"/>
  <c r="AH177" i="1"/>
  <c r="AI177" i="1" s="1"/>
  <c r="AG177" i="1"/>
  <c r="Z177" i="1"/>
  <c r="AH176" i="1"/>
  <c r="AI176" i="1" s="1"/>
  <c r="AG176" i="1"/>
  <c r="Z176" i="1"/>
  <c r="AH175" i="1"/>
  <c r="AI175" i="1" s="1"/>
  <c r="AG175" i="1"/>
  <c r="Z175" i="1"/>
  <c r="AH174" i="1"/>
  <c r="AI174" i="1" s="1"/>
  <c r="AG174" i="1"/>
  <c r="Z174" i="1"/>
  <c r="AH173" i="1"/>
  <c r="AI173" i="1" s="1"/>
  <c r="AG173" i="1"/>
  <c r="Z173" i="1"/>
  <c r="AH172" i="1"/>
  <c r="AI172" i="1" s="1"/>
  <c r="AG172" i="1"/>
  <c r="Z172" i="1"/>
  <c r="AA172" i="1" s="1"/>
  <c r="AE172" i="1" s="1"/>
  <c r="AH171" i="1"/>
  <c r="AI171" i="1" s="1"/>
  <c r="AG171" i="1"/>
  <c r="Z171" i="1"/>
  <c r="AH170" i="1"/>
  <c r="AI170" i="1" s="1"/>
  <c r="AG170" i="1"/>
  <c r="Z170" i="1"/>
  <c r="AH169" i="1"/>
  <c r="AI169" i="1" s="1"/>
  <c r="AG169" i="1"/>
  <c r="Z169" i="1"/>
  <c r="AH168" i="1"/>
  <c r="AI168" i="1" s="1"/>
  <c r="AG168" i="1"/>
  <c r="Z168" i="1"/>
  <c r="AS186" i="1" l="1"/>
  <c r="BJ186" i="1"/>
  <c r="BE186" i="1"/>
  <c r="BF186" i="1" s="1"/>
  <c r="BG186" i="1" s="1"/>
  <c r="BH186" i="1" s="1"/>
  <c r="BK186" i="1" s="1"/>
  <c r="AS190" i="1"/>
  <c r="BE190" i="1"/>
  <c r="BF190" i="1" s="1"/>
  <c r="BG190" i="1" s="1"/>
  <c r="BH190" i="1" s="1"/>
  <c r="BK190" i="1" s="1"/>
  <c r="BJ190" i="1"/>
  <c r="AS194" i="1"/>
  <c r="BJ194" i="1"/>
  <c r="BE194" i="1"/>
  <c r="BF194" i="1" s="1"/>
  <c r="BG194" i="1" s="1"/>
  <c r="BH194" i="1" s="1"/>
  <c r="BK194" i="1" s="1"/>
  <c r="AS198" i="1"/>
  <c r="BJ198" i="1"/>
  <c r="BE198" i="1"/>
  <c r="BF198" i="1" s="1"/>
  <c r="BG198" i="1" s="1"/>
  <c r="BH198" i="1" s="1"/>
  <c r="BK198" i="1" s="1"/>
  <c r="AS202" i="1"/>
  <c r="BE202" i="1"/>
  <c r="BF202" i="1" s="1"/>
  <c r="BG202" i="1" s="1"/>
  <c r="BH202" i="1" s="1"/>
  <c r="BK202" i="1" s="1"/>
  <c r="BJ202" i="1"/>
  <c r="AS206" i="1"/>
  <c r="BE206" i="1"/>
  <c r="BF206" i="1" s="1"/>
  <c r="BG206" i="1" s="1"/>
  <c r="BH206" i="1" s="1"/>
  <c r="BK206" i="1" s="1"/>
  <c r="BJ206" i="1"/>
  <c r="AS210" i="1"/>
  <c r="BE210" i="1"/>
  <c r="BF210" i="1" s="1"/>
  <c r="BG210" i="1" s="1"/>
  <c r="BH210" i="1" s="1"/>
  <c r="BK210" i="1" s="1"/>
  <c r="BJ210" i="1"/>
  <c r="AS214" i="1"/>
  <c r="BJ214" i="1"/>
  <c r="BE214" i="1"/>
  <c r="BF214" i="1" s="1"/>
  <c r="BG214" i="1" s="1"/>
  <c r="BH214" i="1" s="1"/>
  <c r="BK214" i="1" s="1"/>
  <c r="AS226" i="1"/>
  <c r="BE226" i="1"/>
  <c r="BF226" i="1" s="1"/>
  <c r="BG226" i="1" s="1"/>
  <c r="BH226" i="1" s="1"/>
  <c r="BK226" i="1" s="1"/>
  <c r="BJ226" i="1"/>
  <c r="AS183" i="1"/>
  <c r="BJ183" i="1"/>
  <c r="BE183" i="1"/>
  <c r="BF183" i="1" s="1"/>
  <c r="BG183" i="1" s="1"/>
  <c r="BH183" i="1" s="1"/>
  <c r="BK183" i="1" s="1"/>
  <c r="AS187" i="1"/>
  <c r="BJ187" i="1"/>
  <c r="BE187" i="1"/>
  <c r="BF187" i="1" s="1"/>
  <c r="BG187" i="1" s="1"/>
  <c r="BH187" i="1" s="1"/>
  <c r="BK187" i="1" s="1"/>
  <c r="AS191" i="1"/>
  <c r="BE191" i="1"/>
  <c r="BF191" i="1" s="1"/>
  <c r="BG191" i="1" s="1"/>
  <c r="BH191" i="1" s="1"/>
  <c r="BK191" i="1" s="1"/>
  <c r="BJ191" i="1"/>
  <c r="AS199" i="1"/>
  <c r="BE199" i="1"/>
  <c r="BF199" i="1" s="1"/>
  <c r="BG199" i="1" s="1"/>
  <c r="BH199" i="1" s="1"/>
  <c r="BK199" i="1" s="1"/>
  <c r="BJ199" i="1"/>
  <c r="AS203" i="1"/>
  <c r="BE203" i="1"/>
  <c r="BF203" i="1" s="1"/>
  <c r="BG203" i="1" s="1"/>
  <c r="BH203" i="1" s="1"/>
  <c r="BK203" i="1" s="1"/>
  <c r="BJ203" i="1"/>
  <c r="AS207" i="1"/>
  <c r="BE207" i="1"/>
  <c r="BF207" i="1" s="1"/>
  <c r="BG207" i="1" s="1"/>
  <c r="BH207" i="1" s="1"/>
  <c r="BK207" i="1" s="1"/>
  <c r="BJ207" i="1"/>
  <c r="AS211" i="1"/>
  <c r="BJ211" i="1"/>
  <c r="BE211" i="1"/>
  <c r="BF211" i="1" s="1"/>
  <c r="BG211" i="1" s="1"/>
  <c r="BH211" i="1" s="1"/>
  <c r="BK211" i="1" s="1"/>
  <c r="AS222" i="1"/>
  <c r="BJ222" i="1"/>
  <c r="BE222" i="1"/>
  <c r="BF222" i="1" s="1"/>
  <c r="BG222" i="1" s="1"/>
  <c r="BH222" i="1" s="1"/>
  <c r="BK222" i="1" s="1"/>
  <c r="AS179" i="1"/>
  <c r="BE179" i="1"/>
  <c r="BF179" i="1" s="1"/>
  <c r="BG179" i="1" s="1"/>
  <c r="BH179" i="1" s="1"/>
  <c r="BK179" i="1" s="1"/>
  <c r="BJ179" i="1"/>
  <c r="AS215" i="1"/>
  <c r="BE215" i="1"/>
  <c r="BF215" i="1" s="1"/>
  <c r="BG215" i="1" s="1"/>
  <c r="BH215" i="1" s="1"/>
  <c r="BK215" i="1" s="1"/>
  <c r="BJ215" i="1"/>
  <c r="AS219" i="1"/>
  <c r="BJ219" i="1"/>
  <c r="BE219" i="1"/>
  <c r="BF219" i="1" s="1"/>
  <c r="BG219" i="1" s="1"/>
  <c r="BH219" i="1" s="1"/>
  <c r="BK219" i="1" s="1"/>
  <c r="AS223" i="1"/>
  <c r="BJ223" i="1"/>
  <c r="BE223" i="1"/>
  <c r="BF223" i="1" s="1"/>
  <c r="BG223" i="1" s="1"/>
  <c r="BH223" i="1" s="1"/>
  <c r="BK223" i="1" s="1"/>
  <c r="AS227" i="1"/>
  <c r="BJ227" i="1"/>
  <c r="BE227" i="1"/>
  <c r="BF227" i="1" s="1"/>
  <c r="BG227" i="1" s="1"/>
  <c r="BH227" i="1" s="1"/>
  <c r="BK227" i="1" s="1"/>
  <c r="AS175" i="1"/>
  <c r="BE175" i="1"/>
  <c r="BF175" i="1" s="1"/>
  <c r="BG175" i="1" s="1"/>
  <c r="BH175" i="1" s="1"/>
  <c r="BK175" i="1" s="1"/>
  <c r="BJ175" i="1"/>
  <c r="AS168" i="1"/>
  <c r="BJ168" i="1"/>
  <c r="BE168" i="1"/>
  <c r="BF168" i="1" s="1"/>
  <c r="BG168" i="1" s="1"/>
  <c r="BH168" i="1" s="1"/>
  <c r="BK168" i="1" s="1"/>
  <c r="AS172" i="1"/>
  <c r="BE172" i="1"/>
  <c r="BF172" i="1" s="1"/>
  <c r="BG172" i="1" s="1"/>
  <c r="BH172" i="1" s="1"/>
  <c r="BK172" i="1" s="1"/>
  <c r="BJ172" i="1"/>
  <c r="AS176" i="1"/>
  <c r="BE176" i="1"/>
  <c r="BF176" i="1" s="1"/>
  <c r="BG176" i="1" s="1"/>
  <c r="BH176" i="1" s="1"/>
  <c r="BK176" i="1" s="1"/>
  <c r="BJ176" i="1"/>
  <c r="AS180" i="1"/>
  <c r="BJ180" i="1"/>
  <c r="BE180" i="1"/>
  <c r="BF180" i="1" s="1"/>
  <c r="BG180" i="1" s="1"/>
  <c r="BH180" i="1" s="1"/>
  <c r="BK180" i="1" s="1"/>
  <c r="AS184" i="1"/>
  <c r="BJ184" i="1"/>
  <c r="BE184" i="1"/>
  <c r="BF184" i="1" s="1"/>
  <c r="BG184" i="1" s="1"/>
  <c r="BH184" i="1" s="1"/>
  <c r="BK184" i="1" s="1"/>
  <c r="AS218" i="1"/>
  <c r="BE218" i="1"/>
  <c r="BF218" i="1" s="1"/>
  <c r="BG218" i="1" s="1"/>
  <c r="BH218" i="1" s="1"/>
  <c r="BK218" i="1" s="1"/>
  <c r="BJ218" i="1"/>
  <c r="AS171" i="1"/>
  <c r="BJ171" i="1"/>
  <c r="BE171" i="1"/>
  <c r="BF171" i="1" s="1"/>
  <c r="BG171" i="1" s="1"/>
  <c r="BH171" i="1" s="1"/>
  <c r="BK171" i="1" s="1"/>
  <c r="AS188" i="1"/>
  <c r="BJ188" i="1"/>
  <c r="BE188" i="1"/>
  <c r="BF188" i="1" s="1"/>
  <c r="BG188" i="1" s="1"/>
  <c r="BH188" i="1" s="1"/>
  <c r="BK188" i="1" s="1"/>
  <c r="AS192" i="1"/>
  <c r="BE192" i="1"/>
  <c r="BF192" i="1" s="1"/>
  <c r="BG192" i="1" s="1"/>
  <c r="BH192" i="1" s="1"/>
  <c r="BK192" i="1" s="1"/>
  <c r="BJ192" i="1"/>
  <c r="AS196" i="1"/>
  <c r="BE196" i="1"/>
  <c r="BF196" i="1" s="1"/>
  <c r="BG196" i="1" s="1"/>
  <c r="BH196" i="1" s="1"/>
  <c r="BK196" i="1" s="1"/>
  <c r="BJ196" i="1"/>
  <c r="AS200" i="1"/>
  <c r="BE200" i="1"/>
  <c r="BF200" i="1" s="1"/>
  <c r="BG200" i="1" s="1"/>
  <c r="BH200" i="1" s="1"/>
  <c r="BK200" i="1" s="1"/>
  <c r="BJ200" i="1"/>
  <c r="AS204" i="1"/>
  <c r="BE204" i="1"/>
  <c r="BF204" i="1" s="1"/>
  <c r="BG204" i="1" s="1"/>
  <c r="BH204" i="1" s="1"/>
  <c r="BK204" i="1" s="1"/>
  <c r="BJ204" i="1"/>
  <c r="AS208" i="1"/>
  <c r="BJ208" i="1"/>
  <c r="BE208" i="1"/>
  <c r="BF208" i="1" s="1"/>
  <c r="BG208" i="1" s="1"/>
  <c r="BH208" i="1" s="1"/>
  <c r="BK208" i="1" s="1"/>
  <c r="AS212" i="1"/>
  <c r="BE212" i="1"/>
  <c r="BF212" i="1" s="1"/>
  <c r="BG212" i="1" s="1"/>
  <c r="BH212" i="1" s="1"/>
  <c r="BK212" i="1" s="1"/>
  <c r="BJ212" i="1"/>
  <c r="AS224" i="1"/>
  <c r="BJ224" i="1"/>
  <c r="BE224" i="1"/>
  <c r="BF224" i="1" s="1"/>
  <c r="BG224" i="1" s="1"/>
  <c r="BH224" i="1" s="1"/>
  <c r="BK224" i="1" s="1"/>
  <c r="AS173" i="1"/>
  <c r="BE173" i="1"/>
  <c r="BF173" i="1" s="1"/>
  <c r="BG173" i="1" s="1"/>
  <c r="BH173" i="1" s="1"/>
  <c r="BK173" i="1" s="1"/>
  <c r="BJ173" i="1"/>
  <c r="AS181" i="1"/>
  <c r="BJ181" i="1"/>
  <c r="BE181" i="1"/>
  <c r="BF181" i="1" s="1"/>
  <c r="BG181" i="1" s="1"/>
  <c r="BH181" i="1" s="1"/>
  <c r="BK181" i="1" s="1"/>
  <c r="AS189" i="1"/>
  <c r="BJ189" i="1"/>
  <c r="BE189" i="1"/>
  <c r="BF189" i="1" s="1"/>
  <c r="BG189" i="1" s="1"/>
  <c r="BH189" i="1" s="1"/>
  <c r="BK189" i="1" s="1"/>
  <c r="AS193" i="1"/>
  <c r="BE193" i="1"/>
  <c r="BF193" i="1" s="1"/>
  <c r="BG193" i="1" s="1"/>
  <c r="BH193" i="1" s="1"/>
  <c r="BK193" i="1" s="1"/>
  <c r="BJ193" i="1"/>
  <c r="BJ197" i="1"/>
  <c r="BE197" i="1"/>
  <c r="BF197" i="1" s="1"/>
  <c r="BG197" i="1" s="1"/>
  <c r="BH197" i="1" s="1"/>
  <c r="BK197" i="1" s="1"/>
  <c r="AS201" i="1"/>
  <c r="BE201" i="1"/>
  <c r="BF201" i="1" s="1"/>
  <c r="BG201" i="1" s="1"/>
  <c r="BH201" i="1" s="1"/>
  <c r="BK201" i="1" s="1"/>
  <c r="BJ201" i="1"/>
  <c r="AS205" i="1"/>
  <c r="BE205" i="1"/>
  <c r="BF205" i="1" s="1"/>
  <c r="BG205" i="1" s="1"/>
  <c r="BH205" i="1" s="1"/>
  <c r="BK205" i="1" s="1"/>
  <c r="BJ205" i="1"/>
  <c r="AS209" i="1"/>
  <c r="BJ209" i="1"/>
  <c r="BE209" i="1"/>
  <c r="BF209" i="1" s="1"/>
  <c r="BG209" i="1" s="1"/>
  <c r="BH209" i="1" s="1"/>
  <c r="BK209" i="1" s="1"/>
  <c r="AS213" i="1"/>
  <c r="BE213" i="1"/>
  <c r="BF213" i="1" s="1"/>
  <c r="BG213" i="1" s="1"/>
  <c r="BH213" i="1" s="1"/>
  <c r="BK213" i="1" s="1"/>
  <c r="BJ213" i="1"/>
  <c r="AS216" i="1"/>
  <c r="BJ216" i="1"/>
  <c r="BE216" i="1"/>
  <c r="BF216" i="1" s="1"/>
  <c r="BG216" i="1" s="1"/>
  <c r="BH216" i="1" s="1"/>
  <c r="BK216" i="1" s="1"/>
  <c r="AS228" i="1"/>
  <c r="BJ228" i="1"/>
  <c r="BE228" i="1"/>
  <c r="BF228" i="1" s="1"/>
  <c r="BG228" i="1" s="1"/>
  <c r="BH228" i="1" s="1"/>
  <c r="BK228" i="1" s="1"/>
  <c r="AS177" i="1"/>
  <c r="BJ177" i="1"/>
  <c r="BE177" i="1"/>
  <c r="BF177" i="1" s="1"/>
  <c r="BG177" i="1" s="1"/>
  <c r="BH177" i="1" s="1"/>
  <c r="BK177" i="1" s="1"/>
  <c r="AS185" i="1"/>
  <c r="BE185" i="1"/>
  <c r="BF185" i="1" s="1"/>
  <c r="BG185" i="1" s="1"/>
  <c r="BH185" i="1" s="1"/>
  <c r="BK185" i="1" s="1"/>
  <c r="BJ185" i="1"/>
  <c r="AS217" i="1"/>
  <c r="BE217" i="1"/>
  <c r="BF217" i="1" s="1"/>
  <c r="BG217" i="1" s="1"/>
  <c r="BH217" i="1" s="1"/>
  <c r="BK217" i="1" s="1"/>
  <c r="BJ217" i="1"/>
  <c r="AS221" i="1"/>
  <c r="BJ221" i="1"/>
  <c r="BE221" i="1"/>
  <c r="BF221" i="1" s="1"/>
  <c r="BG221" i="1" s="1"/>
  <c r="BH221" i="1" s="1"/>
  <c r="BK221" i="1" s="1"/>
  <c r="AS225" i="1"/>
  <c r="BE225" i="1"/>
  <c r="BF225" i="1" s="1"/>
  <c r="BG225" i="1" s="1"/>
  <c r="BH225" i="1" s="1"/>
  <c r="BK225" i="1" s="1"/>
  <c r="BJ225" i="1"/>
  <c r="AS229" i="1"/>
  <c r="BJ229" i="1"/>
  <c r="BE229" i="1"/>
  <c r="BF229" i="1" s="1"/>
  <c r="BG229" i="1" s="1"/>
  <c r="BH229" i="1" s="1"/>
  <c r="BK229" i="1" s="1"/>
  <c r="AS220" i="1"/>
  <c r="BE220" i="1"/>
  <c r="BF220" i="1" s="1"/>
  <c r="BG220" i="1" s="1"/>
  <c r="BH220" i="1" s="1"/>
  <c r="BK220" i="1" s="1"/>
  <c r="BJ220" i="1"/>
  <c r="AS169" i="1"/>
  <c r="BJ169" i="1"/>
  <c r="BE169" i="1"/>
  <c r="BF169" i="1" s="1"/>
  <c r="BG169" i="1" s="1"/>
  <c r="BH169" i="1" s="1"/>
  <c r="BK169" i="1" s="1"/>
  <c r="AS170" i="1"/>
  <c r="BE170" i="1"/>
  <c r="BF170" i="1" s="1"/>
  <c r="BG170" i="1" s="1"/>
  <c r="BH170" i="1" s="1"/>
  <c r="BK170" i="1" s="1"/>
  <c r="BJ170" i="1"/>
  <c r="AS174" i="1"/>
  <c r="BJ174" i="1"/>
  <c r="BE174" i="1"/>
  <c r="BF174" i="1" s="1"/>
  <c r="BG174" i="1" s="1"/>
  <c r="BH174" i="1" s="1"/>
  <c r="BK174" i="1" s="1"/>
  <c r="AS178" i="1"/>
  <c r="BJ178" i="1"/>
  <c r="BE178" i="1"/>
  <c r="BF178" i="1" s="1"/>
  <c r="BG178" i="1" s="1"/>
  <c r="BH178" i="1" s="1"/>
  <c r="BK178" i="1" s="1"/>
  <c r="AS182" i="1"/>
  <c r="BE182" i="1"/>
  <c r="BF182" i="1" s="1"/>
  <c r="BG182" i="1" s="1"/>
  <c r="BH182" i="1" s="1"/>
  <c r="BK182" i="1" s="1"/>
  <c r="BJ182" i="1"/>
  <c r="AS195" i="1"/>
  <c r="BJ195" i="1"/>
  <c r="BE195" i="1"/>
  <c r="BF195" i="1" s="1"/>
  <c r="BG195" i="1" s="1"/>
  <c r="BH195" i="1" s="1"/>
  <c r="BK195" i="1" s="1"/>
  <c r="AB227" i="1"/>
  <c r="AD227" i="1" s="1"/>
  <c r="AB186" i="1"/>
  <c r="AD186" i="1" s="1"/>
  <c r="AF186" i="1" s="1"/>
  <c r="AB189" i="1"/>
  <c r="AD189" i="1" s="1"/>
  <c r="AB192" i="1"/>
  <c r="AD192" i="1" s="1"/>
  <c r="AB195" i="1"/>
  <c r="AD195" i="1" s="1"/>
  <c r="AB169" i="1"/>
  <c r="AD169" i="1" s="1"/>
  <c r="AB198" i="1"/>
  <c r="AD198" i="1" s="1"/>
  <c r="AB201" i="1"/>
  <c r="AD201" i="1" s="1"/>
  <c r="AB204" i="1"/>
  <c r="AD204" i="1" s="1"/>
  <c r="AB207" i="1"/>
  <c r="AD207" i="1" s="1"/>
  <c r="AB210" i="1"/>
  <c r="AD210" i="1" s="1"/>
  <c r="AB213" i="1"/>
  <c r="AD213" i="1" s="1"/>
  <c r="AB172" i="1"/>
  <c r="AD172" i="1" s="1"/>
  <c r="AF172" i="1" s="1"/>
  <c r="AB175" i="1"/>
  <c r="AD175" i="1" s="1"/>
  <c r="AB178" i="1"/>
  <c r="AD178" i="1" s="1"/>
  <c r="AB181" i="1"/>
  <c r="AD181" i="1" s="1"/>
  <c r="AB216" i="1"/>
  <c r="AD216" i="1" s="1"/>
  <c r="AB219" i="1"/>
  <c r="AD219" i="1" s="1"/>
  <c r="AB224" i="1"/>
  <c r="AD224" i="1" s="1"/>
  <c r="AB222" i="1"/>
  <c r="AD222" i="1" s="1"/>
  <c r="AF222" i="1" s="1"/>
  <c r="AB225" i="1"/>
  <c r="AD225" i="1" s="1"/>
  <c r="AB228" i="1"/>
  <c r="AD228" i="1" s="1"/>
  <c r="AB190" i="1"/>
  <c r="AD190" i="1" s="1"/>
  <c r="AB193" i="1"/>
  <c r="AD193" i="1" s="1"/>
  <c r="AB170" i="1"/>
  <c r="AD170" i="1" s="1"/>
  <c r="AB199" i="1"/>
  <c r="AD199" i="1" s="1"/>
  <c r="AB205" i="1"/>
  <c r="AD205" i="1" s="1"/>
  <c r="AB211" i="1"/>
  <c r="AD211" i="1" s="1"/>
  <c r="AB187" i="1"/>
  <c r="AD187" i="1" s="1"/>
  <c r="AB173" i="1"/>
  <c r="AD173" i="1" s="1"/>
  <c r="AB176" i="1"/>
  <c r="AD176" i="1" s="1"/>
  <c r="AB179" i="1"/>
  <c r="AD179" i="1" s="1"/>
  <c r="AB182" i="1"/>
  <c r="AD182" i="1" s="1"/>
  <c r="AB220" i="1"/>
  <c r="AD220" i="1" s="1"/>
  <c r="AB185" i="1"/>
  <c r="AD185" i="1" s="1"/>
  <c r="AF185" i="1" s="1"/>
  <c r="AB226" i="1"/>
  <c r="AD226" i="1" s="1"/>
  <c r="AB229" i="1"/>
  <c r="AD229" i="1" s="1"/>
  <c r="AB188" i="1"/>
  <c r="AD188" i="1" s="1"/>
  <c r="AB191" i="1"/>
  <c r="AD191" i="1" s="1"/>
  <c r="AB194" i="1"/>
  <c r="AD194" i="1" s="1"/>
  <c r="AB206" i="1"/>
  <c r="AD206" i="1" s="1"/>
  <c r="AB212" i="1"/>
  <c r="AD212" i="1" s="1"/>
  <c r="AB168" i="1"/>
  <c r="AD168" i="1" s="1"/>
  <c r="AB171" i="1"/>
  <c r="AD171" i="1" s="1"/>
  <c r="AB197" i="1"/>
  <c r="AD197" i="1" s="1"/>
  <c r="AF197" i="1" s="1"/>
  <c r="AB200" i="1"/>
  <c r="AD200" i="1" s="1"/>
  <c r="AB203" i="1"/>
  <c r="AD203" i="1" s="1"/>
  <c r="AB209" i="1"/>
  <c r="AD209" i="1" s="1"/>
  <c r="AB174" i="1"/>
  <c r="AD174" i="1" s="1"/>
  <c r="AB177" i="1"/>
  <c r="AD177" i="1" s="1"/>
  <c r="AB180" i="1"/>
  <c r="AD180" i="1" s="1"/>
  <c r="AB183" i="1"/>
  <c r="AD183" i="1" s="1"/>
  <c r="AB215" i="1"/>
  <c r="AD215" i="1" s="1"/>
  <c r="AF215" i="1" s="1"/>
  <c r="AB218" i="1"/>
  <c r="AD218" i="1" s="1"/>
  <c r="AB221" i="1"/>
  <c r="AD221" i="1" s="1"/>
  <c r="AA216" i="1"/>
  <c r="AE216" i="1" s="1"/>
  <c r="AA228" i="1"/>
  <c r="AE228" i="1" s="1"/>
  <c r="AJ182" i="1"/>
  <c r="AN182" i="1" s="1"/>
  <c r="AO182" i="1" s="1"/>
  <c r="AP182" i="1" s="1"/>
  <c r="AT182" i="1" s="1"/>
  <c r="AA217" i="1"/>
  <c r="AE217" i="1" s="1"/>
  <c r="AA177" i="1"/>
  <c r="AE177" i="1" s="1"/>
  <c r="AA225" i="1"/>
  <c r="AE225" i="1" s="1"/>
  <c r="AJ178" i="1"/>
  <c r="AN178" i="1" s="1"/>
  <c r="AO178" i="1" s="1"/>
  <c r="AJ183" i="1"/>
  <c r="AN183" i="1" s="1"/>
  <c r="AO183" i="1" s="1"/>
  <c r="AP183" i="1" s="1"/>
  <c r="AT183" i="1" s="1"/>
  <c r="AA210" i="1"/>
  <c r="AE210" i="1" s="1"/>
  <c r="AJ193" i="1"/>
  <c r="AN193" i="1" s="1"/>
  <c r="AO193" i="1" s="1"/>
  <c r="AP193" i="1" s="1"/>
  <c r="AT193" i="1" s="1"/>
  <c r="AA168" i="1"/>
  <c r="AE168" i="1" s="1"/>
  <c r="AF168" i="1" s="1"/>
  <c r="AJ196" i="1"/>
  <c r="AN196" i="1" s="1"/>
  <c r="AO196" i="1" s="1"/>
  <c r="AP196" i="1" s="1"/>
  <c r="AT196" i="1" s="1"/>
  <c r="AA171" i="1"/>
  <c r="AE171" i="1" s="1"/>
  <c r="AA183" i="1"/>
  <c r="AE183" i="1" s="1"/>
  <c r="AA190" i="1"/>
  <c r="AE190" i="1" s="1"/>
  <c r="AJ181" i="1"/>
  <c r="AN181" i="1" s="1"/>
  <c r="AO181" i="1" s="1"/>
  <c r="AJ188" i="1"/>
  <c r="AN188" i="1" s="1"/>
  <c r="AO188" i="1" s="1"/>
  <c r="AP188" i="1" s="1"/>
  <c r="AT188" i="1" s="1"/>
  <c r="AJ220" i="1"/>
  <c r="AN220" i="1" s="1"/>
  <c r="AO220" i="1" s="1"/>
  <c r="AA182" i="1"/>
  <c r="AE182" i="1" s="1"/>
  <c r="AJ176" i="1"/>
  <c r="AN176" i="1" s="1"/>
  <c r="AO176" i="1" s="1"/>
  <c r="AP176" i="1" s="1"/>
  <c r="AT176" i="1" s="1"/>
  <c r="AA180" i="1"/>
  <c r="AE180" i="1" s="1"/>
  <c r="AJ212" i="1"/>
  <c r="AN212" i="1" s="1"/>
  <c r="AO212" i="1" s="1"/>
  <c r="AP212" i="1" s="1"/>
  <c r="AT212" i="1" s="1"/>
  <c r="AA174" i="1"/>
  <c r="AE174" i="1" s="1"/>
  <c r="AA195" i="1"/>
  <c r="AE195" i="1" s="1"/>
  <c r="AA213" i="1"/>
  <c r="AE213" i="1" s="1"/>
  <c r="AA227" i="1"/>
  <c r="AE227" i="1" s="1"/>
  <c r="AA173" i="1"/>
  <c r="AE173" i="1" s="1"/>
  <c r="AJ177" i="1"/>
  <c r="AN177" i="1" s="1"/>
  <c r="AO177" i="1" s="1"/>
  <c r="AP177" i="1" s="1"/>
  <c r="AT177" i="1" s="1"/>
  <c r="AA184" i="1"/>
  <c r="AE184" i="1" s="1"/>
  <c r="AJ224" i="1"/>
  <c r="AN224" i="1" s="1"/>
  <c r="AO224" i="1" s="1"/>
  <c r="AP224" i="1" s="1"/>
  <c r="AT224" i="1" s="1"/>
  <c r="AA178" i="1"/>
  <c r="AE178" i="1" s="1"/>
  <c r="AA191" i="1"/>
  <c r="AE191" i="1" s="1"/>
  <c r="AJ204" i="1"/>
  <c r="AN204" i="1" s="1"/>
  <c r="AO204" i="1" s="1"/>
  <c r="AP204" i="1" s="1"/>
  <c r="AT204" i="1" s="1"/>
  <c r="AA211" i="1"/>
  <c r="AE211" i="1" s="1"/>
  <c r="AJ226" i="1"/>
  <c r="AN226" i="1" s="1"/>
  <c r="AO226" i="1" s="1"/>
  <c r="AP226" i="1" s="1"/>
  <c r="AT226" i="1" s="1"/>
  <c r="AS197" i="1"/>
  <c r="AA170" i="1"/>
  <c r="AE170" i="1" s="1"/>
  <c r="AJ180" i="1"/>
  <c r="AN180" i="1" s="1"/>
  <c r="AO180" i="1" s="1"/>
  <c r="AP180" i="1" s="1"/>
  <c r="AT180" i="1" s="1"/>
  <c r="AA189" i="1"/>
  <c r="AE189" i="1" s="1"/>
  <c r="AJ202" i="1"/>
  <c r="AN202" i="1" s="1"/>
  <c r="AO202" i="1" s="1"/>
  <c r="AP202" i="1" s="1"/>
  <c r="AT202" i="1" s="1"/>
  <c r="AA207" i="1"/>
  <c r="AE207" i="1" s="1"/>
  <c r="AJ218" i="1"/>
  <c r="AN218" i="1" s="1"/>
  <c r="AO218" i="1" s="1"/>
  <c r="AP218" i="1" s="1"/>
  <c r="AT218" i="1" s="1"/>
  <c r="AJ225" i="1"/>
  <c r="AN225" i="1" s="1"/>
  <c r="AO225" i="1" s="1"/>
  <c r="AP225" i="1" s="1"/>
  <c r="AT225" i="1" s="1"/>
  <c r="AA194" i="1"/>
  <c r="AE194" i="1" s="1"/>
  <c r="AJ168" i="1"/>
  <c r="AN168" i="1" s="1"/>
  <c r="AO168" i="1" s="1"/>
  <c r="AP168" i="1" s="1"/>
  <c r="AT168" i="1" s="1"/>
  <c r="AJ172" i="1"/>
  <c r="AN172" i="1" s="1"/>
  <c r="AO172" i="1" s="1"/>
  <c r="AP172" i="1" s="1"/>
  <c r="AT172" i="1" s="1"/>
  <c r="AA179" i="1"/>
  <c r="AE179" i="1" s="1"/>
  <c r="AA201" i="1"/>
  <c r="AE201" i="1" s="1"/>
  <c r="AJ173" i="1"/>
  <c r="AN173" i="1" s="1"/>
  <c r="AO173" i="1" s="1"/>
  <c r="AP173" i="1" s="1"/>
  <c r="AT173" i="1" s="1"/>
  <c r="AJ216" i="1"/>
  <c r="AN216" i="1" s="1"/>
  <c r="AO216" i="1" s="1"/>
  <c r="AP216" i="1" s="1"/>
  <c r="AT216" i="1" s="1"/>
  <c r="AJ174" i="1"/>
  <c r="AN174" i="1" s="1"/>
  <c r="AO174" i="1" s="1"/>
  <c r="AP174" i="1" s="1"/>
  <c r="AT174" i="1" s="1"/>
  <c r="AD184" i="1"/>
  <c r="AA187" i="1"/>
  <c r="AE187" i="1" s="1"/>
  <c r="AA192" i="1"/>
  <c r="AE192" i="1" s="1"/>
  <c r="AA205" i="1"/>
  <c r="AE205" i="1" s="1"/>
  <c r="AJ206" i="1"/>
  <c r="AN206" i="1" s="1"/>
  <c r="AO206" i="1" s="1"/>
  <c r="AP206" i="1" s="1"/>
  <c r="AT206" i="1" s="1"/>
  <c r="AJ222" i="1"/>
  <c r="AN222" i="1" s="1"/>
  <c r="AO222" i="1" s="1"/>
  <c r="AP222" i="1" s="1"/>
  <c r="AT222" i="1" s="1"/>
  <c r="AJ194" i="1"/>
  <c r="AN194" i="1" s="1"/>
  <c r="AO194" i="1" s="1"/>
  <c r="AP194" i="1" s="1"/>
  <c r="AT194" i="1" s="1"/>
  <c r="AJ200" i="1"/>
  <c r="AN200" i="1" s="1"/>
  <c r="AO200" i="1" s="1"/>
  <c r="AP200" i="1" s="1"/>
  <c r="AT200" i="1" s="1"/>
  <c r="AD217" i="1"/>
  <c r="AA223" i="1"/>
  <c r="AE223" i="1" s="1"/>
  <c r="AJ208" i="1"/>
  <c r="AN208" i="1" s="1"/>
  <c r="AO208" i="1" s="1"/>
  <c r="AP208" i="1" s="1"/>
  <c r="AT208" i="1" s="1"/>
  <c r="AJ184" i="1"/>
  <c r="AN184" i="1" s="1"/>
  <c r="AO184" i="1" s="1"/>
  <c r="AP184" i="1" s="1"/>
  <c r="AT184" i="1" s="1"/>
  <c r="AA198" i="1"/>
  <c r="AE198" i="1" s="1"/>
  <c r="AD223" i="1"/>
  <c r="AJ189" i="1"/>
  <c r="AN189" i="1" s="1"/>
  <c r="AO189" i="1" s="1"/>
  <c r="AP189" i="1" s="1"/>
  <c r="AT189" i="1" s="1"/>
  <c r="AA169" i="1"/>
  <c r="AE169" i="1" s="1"/>
  <c r="AA175" i="1"/>
  <c r="AE175" i="1" s="1"/>
  <c r="AA188" i="1"/>
  <c r="AE188" i="1" s="1"/>
  <c r="AJ198" i="1"/>
  <c r="AN198" i="1" s="1"/>
  <c r="AO198" i="1" s="1"/>
  <c r="AP198" i="1" s="1"/>
  <c r="AT198" i="1" s="1"/>
  <c r="AA203" i="1"/>
  <c r="AE203" i="1" s="1"/>
  <c r="AA209" i="1"/>
  <c r="AE209" i="1" s="1"/>
  <c r="AJ214" i="1"/>
  <c r="AN214" i="1" s="1"/>
  <c r="AO214" i="1" s="1"/>
  <c r="AP214" i="1" s="1"/>
  <c r="AT214" i="1" s="1"/>
  <c r="AA219" i="1"/>
  <c r="AE219" i="1" s="1"/>
  <c r="AA193" i="1"/>
  <c r="AE193" i="1" s="1"/>
  <c r="AA181" i="1"/>
  <c r="AE181" i="1" s="1"/>
  <c r="AA199" i="1"/>
  <c r="AE199" i="1" s="1"/>
  <c r="AJ210" i="1"/>
  <c r="AN210" i="1" s="1"/>
  <c r="AO210" i="1" s="1"/>
  <c r="AP210" i="1" s="1"/>
  <c r="AT210" i="1" s="1"/>
  <c r="AA218" i="1"/>
  <c r="AE218" i="1" s="1"/>
  <c r="AJ219" i="1"/>
  <c r="AN219" i="1" s="1"/>
  <c r="AO219" i="1" s="1"/>
  <c r="AP219" i="1" s="1"/>
  <c r="AT219" i="1" s="1"/>
  <c r="AA221" i="1"/>
  <c r="AE221" i="1" s="1"/>
  <c r="AJ169" i="1"/>
  <c r="AN169" i="1" s="1"/>
  <c r="AO169" i="1" s="1"/>
  <c r="AP169" i="1" s="1"/>
  <c r="AT169" i="1" s="1"/>
  <c r="AJ175" i="1"/>
  <c r="AN175" i="1" s="1"/>
  <c r="AO175" i="1" s="1"/>
  <c r="AP175" i="1" s="1"/>
  <c r="AT175" i="1" s="1"/>
  <c r="AJ227" i="1"/>
  <c r="AN227" i="1" s="1"/>
  <c r="AO227" i="1" s="1"/>
  <c r="AP227" i="1" s="1"/>
  <c r="AT227" i="1" s="1"/>
  <c r="AJ171" i="1"/>
  <c r="AN171" i="1" s="1"/>
  <c r="AO171" i="1" s="1"/>
  <c r="AP171" i="1" s="1"/>
  <c r="AT171" i="1" s="1"/>
  <c r="AA200" i="1"/>
  <c r="AE200" i="1" s="1"/>
  <c r="AD214" i="1"/>
  <c r="AA214" i="1"/>
  <c r="AE214" i="1" s="1"/>
  <c r="AJ221" i="1"/>
  <c r="AN221" i="1" s="1"/>
  <c r="AO221" i="1" s="1"/>
  <c r="AP221" i="1" s="1"/>
  <c r="AT221" i="1" s="1"/>
  <c r="AJ190" i="1"/>
  <c r="AN190" i="1" s="1"/>
  <c r="AO190" i="1" s="1"/>
  <c r="AP190" i="1" s="1"/>
  <c r="AT190" i="1" s="1"/>
  <c r="AJ192" i="1"/>
  <c r="AN192" i="1" s="1"/>
  <c r="AO192" i="1" s="1"/>
  <c r="AP192" i="1" s="1"/>
  <c r="AT192" i="1" s="1"/>
  <c r="AJ197" i="1"/>
  <c r="AN197" i="1" s="1"/>
  <c r="AO197" i="1" s="1"/>
  <c r="AP197" i="1" s="1"/>
  <c r="AT197" i="1" s="1"/>
  <c r="AA224" i="1"/>
  <c r="AE224" i="1" s="1"/>
  <c r="AJ195" i="1"/>
  <c r="AN195" i="1" s="1"/>
  <c r="AO195" i="1" s="1"/>
  <c r="AP195" i="1" s="1"/>
  <c r="AT195" i="1" s="1"/>
  <c r="AP178" i="1"/>
  <c r="AT178" i="1" s="1"/>
  <c r="AJ170" i="1"/>
  <c r="AN170" i="1" s="1"/>
  <c r="AO170" i="1" s="1"/>
  <c r="AP170" i="1" s="1"/>
  <c r="AT170" i="1" s="1"/>
  <c r="AD202" i="1"/>
  <c r="AA202" i="1"/>
  <c r="AE202" i="1" s="1"/>
  <c r="AA206" i="1"/>
  <c r="AE206" i="1" s="1"/>
  <c r="AA212" i="1"/>
  <c r="AE212" i="1" s="1"/>
  <c r="AJ215" i="1"/>
  <c r="AN215" i="1" s="1"/>
  <c r="AO215" i="1" s="1"/>
  <c r="AP215" i="1" s="1"/>
  <c r="AT215" i="1" s="1"/>
  <c r="AJ191" i="1"/>
  <c r="AN191" i="1" s="1"/>
  <c r="AO191" i="1" s="1"/>
  <c r="AP191" i="1" s="1"/>
  <c r="AT191" i="1" s="1"/>
  <c r="AJ186" i="1"/>
  <c r="AN186" i="1" s="1"/>
  <c r="AO186" i="1" s="1"/>
  <c r="AP186" i="1" s="1"/>
  <c r="AT186" i="1" s="1"/>
  <c r="AJ199" i="1"/>
  <c r="AN199" i="1" s="1"/>
  <c r="AO199" i="1" s="1"/>
  <c r="AP199" i="1" s="1"/>
  <c r="AT199" i="1" s="1"/>
  <c r="AA204" i="1"/>
  <c r="AE204" i="1" s="1"/>
  <c r="AD208" i="1"/>
  <c r="AA208" i="1"/>
  <c r="AE208" i="1" s="1"/>
  <c r="AJ213" i="1"/>
  <c r="AN213" i="1" s="1"/>
  <c r="AO213" i="1" s="1"/>
  <c r="AP213" i="1" s="1"/>
  <c r="AT213" i="1" s="1"/>
  <c r="AJ185" i="1"/>
  <c r="AN185" i="1" s="1"/>
  <c r="AO185" i="1" s="1"/>
  <c r="AP185" i="1" s="1"/>
  <c r="AT185" i="1" s="1"/>
  <c r="AJ201" i="1"/>
  <c r="AN201" i="1" s="1"/>
  <c r="AO201" i="1" s="1"/>
  <c r="AP201" i="1" s="1"/>
  <c r="AT201" i="1" s="1"/>
  <c r="AJ203" i="1"/>
  <c r="AN203" i="1" s="1"/>
  <c r="AO203" i="1" s="1"/>
  <c r="AP203" i="1" s="1"/>
  <c r="AT203" i="1" s="1"/>
  <c r="AP181" i="1"/>
  <c r="AT181" i="1" s="1"/>
  <c r="AJ205" i="1"/>
  <c r="AN205" i="1" s="1"/>
  <c r="AO205" i="1" s="1"/>
  <c r="AP205" i="1" s="1"/>
  <c r="AT205" i="1" s="1"/>
  <c r="AA176" i="1"/>
  <c r="AE176" i="1" s="1"/>
  <c r="AJ179" i="1"/>
  <c r="AN179" i="1" s="1"/>
  <c r="AO179" i="1" s="1"/>
  <c r="AP179" i="1" s="1"/>
  <c r="AT179" i="1" s="1"/>
  <c r="AJ207" i="1"/>
  <c r="AN207" i="1" s="1"/>
  <c r="AO207" i="1" s="1"/>
  <c r="AP207" i="1" s="1"/>
  <c r="AT207" i="1" s="1"/>
  <c r="AJ209" i="1"/>
  <c r="AN209" i="1" s="1"/>
  <c r="AO209" i="1" s="1"/>
  <c r="AP209" i="1" s="1"/>
  <c r="AT209" i="1" s="1"/>
  <c r="AJ211" i="1"/>
  <c r="AN211" i="1" s="1"/>
  <c r="AO211" i="1" s="1"/>
  <c r="AP211" i="1" s="1"/>
  <c r="AT211" i="1" s="1"/>
  <c r="AJ187" i="1"/>
  <c r="AN187" i="1" s="1"/>
  <c r="AO187" i="1" s="1"/>
  <c r="AP187" i="1" s="1"/>
  <c r="AT187" i="1" s="1"/>
  <c r="AD196" i="1"/>
  <c r="AA196" i="1"/>
  <c r="AE196" i="1" s="1"/>
  <c r="AP220" i="1"/>
  <c r="AT220" i="1" s="1"/>
  <c r="AJ217" i="1"/>
  <c r="AN217" i="1" s="1"/>
  <c r="AO217" i="1" s="1"/>
  <c r="AP217" i="1" s="1"/>
  <c r="AT217" i="1" s="1"/>
  <c r="AJ223" i="1"/>
  <c r="AN223" i="1" s="1"/>
  <c r="AO223" i="1" s="1"/>
  <c r="AP223" i="1" s="1"/>
  <c r="AT223" i="1" s="1"/>
  <c r="AJ229" i="1"/>
  <c r="AN229" i="1" s="1"/>
  <c r="AO229" i="1" s="1"/>
  <c r="AP229" i="1" s="1"/>
  <c r="AT229" i="1" s="1"/>
  <c r="AA229" i="1"/>
  <c r="AE229" i="1" s="1"/>
  <c r="AJ228" i="1"/>
  <c r="AN228" i="1" s="1"/>
  <c r="AO228" i="1" s="1"/>
  <c r="AP228" i="1" s="1"/>
  <c r="AT228" i="1" s="1"/>
  <c r="AA220" i="1"/>
  <c r="AE220" i="1" s="1"/>
  <c r="AA226" i="1"/>
  <c r="AE226" i="1" s="1"/>
  <c r="AF225" i="1" l="1"/>
  <c r="AF177" i="1"/>
  <c r="AF211" i="1"/>
  <c r="AF221" i="1"/>
  <c r="AF216" i="1"/>
  <c r="AF176" i="1"/>
  <c r="AF227" i="1"/>
  <c r="AF175" i="1"/>
  <c r="AF179" i="1"/>
  <c r="AF228" i="1"/>
  <c r="AF198" i="1"/>
  <c r="AF173" i="1"/>
  <c r="AF170" i="1"/>
  <c r="AF229" i="1"/>
  <c r="AF190" i="1"/>
  <c r="AF205" i="1"/>
  <c r="AF201" i="1"/>
  <c r="AF183" i="1"/>
  <c r="AF218" i="1"/>
  <c r="AF203" i="1"/>
  <c r="AF171" i="1"/>
  <c r="AF220" i="1"/>
  <c r="AF200" i="1"/>
  <c r="AF199" i="1"/>
  <c r="AF188" i="1"/>
  <c r="AF192" i="1"/>
  <c r="AF180" i="1"/>
  <c r="AF187" i="1"/>
  <c r="AF212" i="1"/>
  <c r="AF224" i="1"/>
  <c r="AF181" i="1"/>
  <c r="AF194" i="1"/>
  <c r="AF210" i="1"/>
  <c r="AF206" i="1"/>
  <c r="AF193" i="1"/>
  <c r="AF169" i="1"/>
  <c r="AF217" i="1"/>
  <c r="AF191" i="1"/>
  <c r="AF213" i="1"/>
  <c r="AF195" i="1"/>
  <c r="AF182" i="1"/>
  <c r="AF204" i="1"/>
  <c r="AF219" i="1"/>
  <c r="AF207" i="1"/>
  <c r="AF174" i="1"/>
  <c r="AF209" i="1"/>
  <c r="AF226" i="1"/>
  <c r="AF189" i="1"/>
  <c r="AF178" i="1"/>
  <c r="AF223" i="1"/>
  <c r="AF184" i="1"/>
  <c r="AF196" i="1"/>
  <c r="AF202" i="1"/>
  <c r="AF208" i="1"/>
  <c r="AF214" i="1"/>
  <c r="Z56" i="1" l="1"/>
  <c r="AG56" i="1"/>
  <c r="AH56" i="1"/>
  <c r="Z57" i="1"/>
  <c r="AG57" i="1"/>
  <c r="AH57" i="1"/>
  <c r="AS57" i="1" l="1"/>
  <c r="BJ57" i="1"/>
  <c r="AS56" i="1"/>
  <c r="BJ56" i="1"/>
  <c r="AB57" i="1"/>
  <c r="AD57" i="1" s="1"/>
  <c r="AB56" i="1"/>
  <c r="AD56" i="1" s="1"/>
  <c r="AI57" i="1"/>
  <c r="AJ57" i="1" s="1"/>
  <c r="AN57" i="1" s="1"/>
  <c r="AO57" i="1" s="1"/>
  <c r="AP57" i="1" s="1"/>
  <c r="AT57" i="1" s="1"/>
  <c r="AI56" i="1"/>
  <c r="AJ56" i="1" s="1"/>
  <c r="AN56" i="1" s="1"/>
  <c r="AO56" i="1" s="1"/>
  <c r="AP56" i="1" s="1"/>
  <c r="AT56" i="1" s="1"/>
  <c r="AA56" i="1"/>
  <c r="AE56" i="1" s="1"/>
  <c r="AA57" i="1"/>
  <c r="AE57" i="1" s="1"/>
  <c r="Z132" i="1"/>
  <c r="AB132" i="1" s="1"/>
  <c r="AG132" i="1"/>
  <c r="AH132" i="1"/>
  <c r="AI132" i="1" s="1"/>
  <c r="Z133" i="1"/>
  <c r="AB133" i="1" s="1"/>
  <c r="AG133" i="1"/>
  <c r="AH133" i="1"/>
  <c r="AI133" i="1" s="1"/>
  <c r="Z134" i="1"/>
  <c r="AB134" i="1" s="1"/>
  <c r="AG134" i="1"/>
  <c r="AH134" i="1"/>
  <c r="AI134" i="1" s="1"/>
  <c r="Z135" i="1"/>
  <c r="AB135" i="1" s="1"/>
  <c r="AG135" i="1"/>
  <c r="AH135" i="1"/>
  <c r="AI135" i="1" s="1"/>
  <c r="Z136" i="1"/>
  <c r="AB136" i="1" s="1"/>
  <c r="AG136" i="1"/>
  <c r="AH136" i="1"/>
  <c r="AI136" i="1" s="1"/>
  <c r="Z137" i="1"/>
  <c r="AB137" i="1" s="1"/>
  <c r="AG137" i="1"/>
  <c r="AH137" i="1"/>
  <c r="AI137" i="1" s="1"/>
  <c r="Z138" i="1"/>
  <c r="AB138" i="1" s="1"/>
  <c r="AG138" i="1"/>
  <c r="AH138" i="1"/>
  <c r="AI138" i="1" s="1"/>
  <c r="Z139" i="1"/>
  <c r="AB139" i="1" s="1"/>
  <c r="AG139" i="1"/>
  <c r="AH139" i="1"/>
  <c r="AI139" i="1" s="1"/>
  <c r="Z140" i="1"/>
  <c r="AB140" i="1" s="1"/>
  <c r="AG140" i="1"/>
  <c r="AH140" i="1"/>
  <c r="AI140" i="1" s="1"/>
  <c r="Z141" i="1"/>
  <c r="AB141" i="1" s="1"/>
  <c r="AG141" i="1"/>
  <c r="AH141" i="1"/>
  <c r="AI141" i="1" s="1"/>
  <c r="Z142" i="1"/>
  <c r="AB142" i="1" s="1"/>
  <c r="AG142" i="1"/>
  <c r="AH142" i="1"/>
  <c r="AI142" i="1" s="1"/>
  <c r="Z143" i="1"/>
  <c r="AB143" i="1" s="1"/>
  <c r="AG143" i="1"/>
  <c r="AH143" i="1"/>
  <c r="AI143" i="1" s="1"/>
  <c r="Z144" i="1"/>
  <c r="AB144" i="1" s="1"/>
  <c r="AG144" i="1"/>
  <c r="AH144" i="1"/>
  <c r="AI144" i="1" s="1"/>
  <c r="Z145" i="1"/>
  <c r="AB145" i="1" s="1"/>
  <c r="AG145" i="1"/>
  <c r="AH145" i="1"/>
  <c r="AI145" i="1" s="1"/>
  <c r="Z146" i="1"/>
  <c r="AB146" i="1" s="1"/>
  <c r="AG146" i="1"/>
  <c r="AH146" i="1"/>
  <c r="AI146" i="1" s="1"/>
  <c r="Z147" i="1"/>
  <c r="AB147" i="1" s="1"/>
  <c r="AG147" i="1"/>
  <c r="AH147" i="1"/>
  <c r="AI147" i="1" s="1"/>
  <c r="Z148" i="1"/>
  <c r="AB148" i="1" s="1"/>
  <c r="AG148" i="1"/>
  <c r="AH148" i="1"/>
  <c r="AI148" i="1" s="1"/>
  <c r="Z149" i="1"/>
  <c r="AB149" i="1" s="1"/>
  <c r="AG149" i="1"/>
  <c r="AH149" i="1"/>
  <c r="AI149" i="1" s="1"/>
  <c r="Z150" i="1"/>
  <c r="AB150" i="1" s="1"/>
  <c r="AG150" i="1"/>
  <c r="AH150" i="1"/>
  <c r="AI150" i="1" s="1"/>
  <c r="Z151" i="1"/>
  <c r="AB151" i="1" s="1"/>
  <c r="AG151" i="1"/>
  <c r="AH151" i="1"/>
  <c r="AI151" i="1" s="1"/>
  <c r="Z152" i="1"/>
  <c r="AB152" i="1" s="1"/>
  <c r="AG152" i="1"/>
  <c r="AH152" i="1"/>
  <c r="AI152" i="1" s="1"/>
  <c r="Z153" i="1"/>
  <c r="AB153" i="1" s="1"/>
  <c r="AG153" i="1"/>
  <c r="AH153" i="1"/>
  <c r="AI153" i="1" s="1"/>
  <c r="Z154" i="1"/>
  <c r="AB154" i="1" s="1"/>
  <c r="AG154" i="1"/>
  <c r="AH154" i="1"/>
  <c r="AI154" i="1" s="1"/>
  <c r="Z155" i="1"/>
  <c r="AB155" i="1" s="1"/>
  <c r="AG155" i="1"/>
  <c r="AH155" i="1"/>
  <c r="AI155" i="1" s="1"/>
  <c r="Z156" i="1"/>
  <c r="AB156" i="1" s="1"/>
  <c r="AG156" i="1"/>
  <c r="AH156" i="1"/>
  <c r="AI156" i="1" s="1"/>
  <c r="Z157" i="1"/>
  <c r="AB157" i="1" s="1"/>
  <c r="AG157" i="1"/>
  <c r="AH157" i="1"/>
  <c r="AI157" i="1" s="1"/>
  <c r="Z158" i="1"/>
  <c r="AB158" i="1" s="1"/>
  <c r="AG158" i="1"/>
  <c r="AH158" i="1"/>
  <c r="AI158" i="1" s="1"/>
  <c r="Z159" i="1"/>
  <c r="AB159" i="1" s="1"/>
  <c r="AG159" i="1"/>
  <c r="AH159" i="1"/>
  <c r="AI159" i="1" s="1"/>
  <c r="Z160" i="1"/>
  <c r="AB160" i="1" s="1"/>
  <c r="AG160" i="1"/>
  <c r="AH160" i="1"/>
  <c r="AI160" i="1" s="1"/>
  <c r="Z161" i="1"/>
  <c r="AB161" i="1" s="1"/>
  <c r="AG161" i="1"/>
  <c r="AH161" i="1"/>
  <c r="AI161" i="1" s="1"/>
  <c r="Z162" i="1"/>
  <c r="AB162" i="1" s="1"/>
  <c r="AG162" i="1"/>
  <c r="AH162" i="1"/>
  <c r="AI162" i="1" s="1"/>
  <c r="Z163" i="1"/>
  <c r="AB163" i="1" s="1"/>
  <c r="AG163" i="1"/>
  <c r="AH163" i="1"/>
  <c r="AI163" i="1" s="1"/>
  <c r="Z164" i="1"/>
  <c r="AB164" i="1" s="1"/>
  <c r="AG164" i="1"/>
  <c r="AH164" i="1"/>
  <c r="AI164" i="1" s="1"/>
  <c r="Z165" i="1"/>
  <c r="AB165" i="1" s="1"/>
  <c r="AG165" i="1"/>
  <c r="AH165" i="1"/>
  <c r="AI165" i="1" s="1"/>
  <c r="Z166" i="1"/>
  <c r="AB166" i="1" s="1"/>
  <c r="AG166" i="1"/>
  <c r="AH166" i="1"/>
  <c r="AI166" i="1" s="1"/>
  <c r="Z167" i="1"/>
  <c r="AB167" i="1" s="1"/>
  <c r="AG167" i="1"/>
  <c r="AH167" i="1"/>
  <c r="AI167" i="1" s="1"/>
  <c r="Z114" i="1"/>
  <c r="AG114" i="1"/>
  <c r="AH114" i="1"/>
  <c r="AI114" i="1" s="1"/>
  <c r="Z115" i="1"/>
  <c r="AG115" i="1"/>
  <c r="AH115" i="1"/>
  <c r="AI115" i="1" s="1"/>
  <c r="Z116" i="1"/>
  <c r="AG116" i="1"/>
  <c r="AH116" i="1"/>
  <c r="AI116" i="1" s="1"/>
  <c r="Z117" i="1"/>
  <c r="AG117" i="1"/>
  <c r="AH117" i="1"/>
  <c r="AI117" i="1" s="1"/>
  <c r="Z118" i="1"/>
  <c r="AG118" i="1"/>
  <c r="AH118" i="1"/>
  <c r="AI118" i="1" s="1"/>
  <c r="Z119" i="1"/>
  <c r="AB119" i="1" s="1"/>
  <c r="AG119" i="1"/>
  <c r="AH119" i="1"/>
  <c r="AI119" i="1" s="1"/>
  <c r="Z120" i="1"/>
  <c r="AG120" i="1"/>
  <c r="AH120" i="1"/>
  <c r="AI120" i="1" s="1"/>
  <c r="Z121" i="1"/>
  <c r="AG121" i="1"/>
  <c r="AH121" i="1"/>
  <c r="AI121" i="1" s="1"/>
  <c r="Z122" i="1"/>
  <c r="AG122" i="1"/>
  <c r="AH122" i="1"/>
  <c r="AI122" i="1" s="1"/>
  <c r="Z123" i="1"/>
  <c r="AG123" i="1"/>
  <c r="AH123" i="1"/>
  <c r="AI123" i="1" s="1"/>
  <c r="Z124" i="1"/>
  <c r="AG124" i="1"/>
  <c r="AH124" i="1"/>
  <c r="AI124" i="1" s="1"/>
  <c r="Z125" i="1"/>
  <c r="AG125" i="1"/>
  <c r="AH125" i="1"/>
  <c r="AI125" i="1" s="1"/>
  <c r="Z126" i="1"/>
  <c r="AG126" i="1"/>
  <c r="AH126" i="1"/>
  <c r="AI126" i="1" s="1"/>
  <c r="Z127" i="1"/>
  <c r="AG127" i="1"/>
  <c r="AH127" i="1"/>
  <c r="AI127" i="1" s="1"/>
  <c r="Z128" i="1"/>
  <c r="AB128" i="1" s="1"/>
  <c r="AG128" i="1"/>
  <c r="AH128" i="1"/>
  <c r="AI128" i="1" s="1"/>
  <c r="Z129" i="1"/>
  <c r="AG129" i="1"/>
  <c r="AH129" i="1"/>
  <c r="AI129" i="1" s="1"/>
  <c r="Z130" i="1"/>
  <c r="AG130" i="1"/>
  <c r="AH130" i="1"/>
  <c r="AI130" i="1" s="1"/>
  <c r="Z131" i="1"/>
  <c r="AB131" i="1" s="1"/>
  <c r="AG131" i="1"/>
  <c r="AH131" i="1"/>
  <c r="AI131" i="1" s="1"/>
  <c r="Z75" i="1"/>
  <c r="AB75" i="1" s="1"/>
  <c r="AG75" i="1"/>
  <c r="AH75" i="1"/>
  <c r="AI75" i="1" s="1"/>
  <c r="Z76" i="1"/>
  <c r="AG76" i="1"/>
  <c r="AH76" i="1"/>
  <c r="AI76" i="1" s="1"/>
  <c r="Z77" i="1"/>
  <c r="AB77" i="1" s="1"/>
  <c r="AG77" i="1"/>
  <c r="AH77" i="1"/>
  <c r="AI77" i="1" s="1"/>
  <c r="Z78" i="1"/>
  <c r="AG78" i="1"/>
  <c r="AH78" i="1"/>
  <c r="AI78" i="1" s="1"/>
  <c r="Z79" i="1"/>
  <c r="AG79" i="1"/>
  <c r="AH79" i="1"/>
  <c r="AI79" i="1" s="1"/>
  <c r="Z80" i="1"/>
  <c r="AG80" i="1"/>
  <c r="AH80" i="1"/>
  <c r="AI80" i="1" s="1"/>
  <c r="Z81" i="1"/>
  <c r="AB81" i="1" s="1"/>
  <c r="AG81" i="1"/>
  <c r="AH81" i="1"/>
  <c r="AI81" i="1" s="1"/>
  <c r="Z82" i="1"/>
  <c r="AG82" i="1"/>
  <c r="AH82" i="1"/>
  <c r="AI82" i="1" s="1"/>
  <c r="Z83" i="1"/>
  <c r="AG83" i="1"/>
  <c r="AH83" i="1"/>
  <c r="AI83" i="1" s="1"/>
  <c r="Z84" i="1"/>
  <c r="AG84" i="1"/>
  <c r="AH84" i="1"/>
  <c r="AI84" i="1" s="1"/>
  <c r="Z85" i="1"/>
  <c r="AG85" i="1"/>
  <c r="AH85" i="1"/>
  <c r="AI85" i="1" s="1"/>
  <c r="Z86" i="1"/>
  <c r="AG86" i="1"/>
  <c r="AH86" i="1"/>
  <c r="AI86" i="1" s="1"/>
  <c r="Z87" i="1"/>
  <c r="AB87" i="1" s="1"/>
  <c r="AG87" i="1"/>
  <c r="AH87" i="1"/>
  <c r="AI87" i="1" s="1"/>
  <c r="Z88" i="1"/>
  <c r="AG88" i="1"/>
  <c r="AH88" i="1"/>
  <c r="AI88" i="1" s="1"/>
  <c r="Z89" i="1"/>
  <c r="AG89" i="1"/>
  <c r="AH89" i="1"/>
  <c r="AI89" i="1" s="1"/>
  <c r="Z90" i="1"/>
  <c r="AG90" i="1"/>
  <c r="AH90" i="1"/>
  <c r="AI90" i="1" s="1"/>
  <c r="Z91" i="1"/>
  <c r="AG91" i="1"/>
  <c r="AH91" i="1"/>
  <c r="AI91" i="1" s="1"/>
  <c r="Z92" i="1"/>
  <c r="AG92" i="1"/>
  <c r="AH92" i="1"/>
  <c r="AI92" i="1" s="1"/>
  <c r="Z93" i="1"/>
  <c r="AB93" i="1" s="1"/>
  <c r="AG93" i="1"/>
  <c r="AH93" i="1"/>
  <c r="AI93" i="1" s="1"/>
  <c r="Z94" i="1"/>
  <c r="AG94" i="1"/>
  <c r="AH94" i="1"/>
  <c r="AI94" i="1" s="1"/>
  <c r="Z95" i="1"/>
  <c r="AG95" i="1"/>
  <c r="AH95" i="1"/>
  <c r="AI95" i="1" s="1"/>
  <c r="Z96" i="1"/>
  <c r="AG96" i="1"/>
  <c r="AH96" i="1"/>
  <c r="AI96" i="1" s="1"/>
  <c r="Z97" i="1"/>
  <c r="AG97" i="1"/>
  <c r="AH97" i="1"/>
  <c r="AI97" i="1" s="1"/>
  <c r="Z98" i="1"/>
  <c r="AG98" i="1"/>
  <c r="AH98" i="1"/>
  <c r="AI98" i="1" s="1"/>
  <c r="Z99" i="1"/>
  <c r="AB99" i="1" s="1"/>
  <c r="AG99" i="1"/>
  <c r="AH99" i="1"/>
  <c r="AI99" i="1" s="1"/>
  <c r="Z100" i="1"/>
  <c r="AG100" i="1"/>
  <c r="AH100" i="1"/>
  <c r="AI100" i="1" s="1"/>
  <c r="Z101" i="1"/>
  <c r="AG101" i="1"/>
  <c r="AH101" i="1"/>
  <c r="AI101" i="1" s="1"/>
  <c r="Z102" i="1"/>
  <c r="AG102" i="1"/>
  <c r="AH102" i="1"/>
  <c r="AI102" i="1" s="1"/>
  <c r="Z103" i="1"/>
  <c r="AG103" i="1"/>
  <c r="AH103" i="1"/>
  <c r="AI103" i="1" s="1"/>
  <c r="Z104" i="1"/>
  <c r="AG104" i="1"/>
  <c r="AH104" i="1"/>
  <c r="AI104" i="1" s="1"/>
  <c r="Z105" i="1"/>
  <c r="AG105" i="1"/>
  <c r="AH105" i="1"/>
  <c r="AI105" i="1" s="1"/>
  <c r="Z106" i="1"/>
  <c r="AG106" i="1"/>
  <c r="AH106" i="1"/>
  <c r="AI106" i="1" s="1"/>
  <c r="Z107" i="1"/>
  <c r="AG107" i="1"/>
  <c r="AH107" i="1"/>
  <c r="AI107" i="1" s="1"/>
  <c r="Z108" i="1"/>
  <c r="AG108" i="1"/>
  <c r="AH108" i="1"/>
  <c r="AI108" i="1" s="1"/>
  <c r="Z109" i="1"/>
  <c r="AG109" i="1"/>
  <c r="AH109" i="1"/>
  <c r="AI109" i="1" s="1"/>
  <c r="Z110" i="1"/>
  <c r="AG110" i="1"/>
  <c r="AH110" i="1"/>
  <c r="AI110" i="1" s="1"/>
  <c r="Z111" i="1"/>
  <c r="AG111" i="1"/>
  <c r="AH111" i="1"/>
  <c r="AI111" i="1" s="1"/>
  <c r="Z112" i="1"/>
  <c r="AG112" i="1"/>
  <c r="AH112" i="1"/>
  <c r="AI112" i="1" s="1"/>
  <c r="Z113" i="1"/>
  <c r="AG113" i="1"/>
  <c r="AH113" i="1"/>
  <c r="AI113" i="1" s="1"/>
  <c r="AJ113" i="1" s="1"/>
  <c r="Z59" i="1"/>
  <c r="AB59" i="1" s="1"/>
  <c r="AG59" i="1"/>
  <c r="AH59" i="1"/>
  <c r="AI59" i="1" s="1"/>
  <c r="Z60" i="1"/>
  <c r="AG60" i="1"/>
  <c r="AH60" i="1"/>
  <c r="AI60" i="1" s="1"/>
  <c r="Z61" i="1"/>
  <c r="AG61" i="1"/>
  <c r="AH61" i="1"/>
  <c r="AI61" i="1" s="1"/>
  <c r="Z62" i="1"/>
  <c r="AG62" i="1"/>
  <c r="AH62" i="1"/>
  <c r="AI62" i="1" s="1"/>
  <c r="Z63" i="1"/>
  <c r="AB63" i="1" s="1"/>
  <c r="AG63" i="1"/>
  <c r="AH63" i="1"/>
  <c r="AI63" i="1" s="1"/>
  <c r="Z64" i="1"/>
  <c r="AG64" i="1"/>
  <c r="AH64" i="1"/>
  <c r="AI64" i="1" s="1"/>
  <c r="Z65" i="1"/>
  <c r="AG65" i="1"/>
  <c r="AH65" i="1"/>
  <c r="AI65" i="1" s="1"/>
  <c r="Z66" i="1"/>
  <c r="AG66" i="1"/>
  <c r="AH66" i="1"/>
  <c r="AI66" i="1" s="1"/>
  <c r="Z67" i="1"/>
  <c r="AG67" i="1"/>
  <c r="AH67" i="1"/>
  <c r="AI67" i="1" s="1"/>
  <c r="Z68" i="1"/>
  <c r="AG68" i="1"/>
  <c r="AH68" i="1"/>
  <c r="AI68" i="1" s="1"/>
  <c r="Z69" i="1"/>
  <c r="AB69" i="1" s="1"/>
  <c r="AG69" i="1"/>
  <c r="AH69" i="1"/>
  <c r="AI69" i="1" s="1"/>
  <c r="Z70" i="1"/>
  <c r="AB70" i="1" s="1"/>
  <c r="AG70" i="1"/>
  <c r="AH70" i="1"/>
  <c r="AI70" i="1" s="1"/>
  <c r="Z71" i="1"/>
  <c r="AG71" i="1"/>
  <c r="AH71" i="1"/>
  <c r="AI71" i="1" s="1"/>
  <c r="Z72" i="1"/>
  <c r="AG72" i="1"/>
  <c r="AH72" i="1"/>
  <c r="AI72" i="1" s="1"/>
  <c r="Z73" i="1"/>
  <c r="AG73" i="1"/>
  <c r="AH73" i="1"/>
  <c r="AI73" i="1" s="1"/>
  <c r="Z74" i="1"/>
  <c r="AG74" i="1"/>
  <c r="AH74" i="1"/>
  <c r="AI74" i="1" s="1"/>
  <c r="AH58" i="1"/>
  <c r="AI58" i="1" s="1"/>
  <c r="AS73" i="1" l="1"/>
  <c r="BJ73" i="1"/>
  <c r="BE73" i="1"/>
  <c r="BF73" i="1" s="1"/>
  <c r="BG73" i="1" s="1"/>
  <c r="BH73" i="1" s="1"/>
  <c r="BK73" i="1" s="1"/>
  <c r="AS104" i="1"/>
  <c r="BE104" i="1"/>
  <c r="BF104" i="1" s="1"/>
  <c r="BG104" i="1" s="1"/>
  <c r="BH104" i="1" s="1"/>
  <c r="BK104" i="1" s="1"/>
  <c r="BJ104" i="1"/>
  <c r="AS84" i="1"/>
  <c r="BE84" i="1"/>
  <c r="BF84" i="1" s="1"/>
  <c r="BG84" i="1" s="1"/>
  <c r="BH84" i="1" s="1"/>
  <c r="BK84" i="1" s="1"/>
  <c r="BJ84" i="1"/>
  <c r="AS117" i="1"/>
  <c r="BE117" i="1"/>
  <c r="BF117" i="1" s="1"/>
  <c r="BG117" i="1" s="1"/>
  <c r="BH117" i="1" s="1"/>
  <c r="BK117" i="1" s="1"/>
  <c r="BJ117" i="1"/>
  <c r="AS139" i="1"/>
  <c r="BE139" i="1"/>
  <c r="BF139" i="1" s="1"/>
  <c r="BG139" i="1" s="1"/>
  <c r="BH139" i="1" s="1"/>
  <c r="BK139" i="1" s="1"/>
  <c r="BJ139" i="1"/>
  <c r="AS69" i="1"/>
  <c r="BE69" i="1"/>
  <c r="BF69" i="1" s="1"/>
  <c r="BG69" i="1" s="1"/>
  <c r="BH69" i="1" s="1"/>
  <c r="BK69" i="1" s="1"/>
  <c r="BJ69" i="1"/>
  <c r="AS108" i="1"/>
  <c r="BE108" i="1"/>
  <c r="BF108" i="1" s="1"/>
  <c r="BG108" i="1" s="1"/>
  <c r="BH108" i="1" s="1"/>
  <c r="BK108" i="1" s="1"/>
  <c r="BJ108" i="1"/>
  <c r="AS88" i="1"/>
  <c r="BJ88" i="1"/>
  <c r="BE88" i="1"/>
  <c r="BF88" i="1" s="1"/>
  <c r="BG88" i="1" s="1"/>
  <c r="BH88" i="1" s="1"/>
  <c r="BK88" i="1" s="1"/>
  <c r="AS125" i="1"/>
  <c r="BJ125" i="1"/>
  <c r="BE125" i="1"/>
  <c r="BF125" i="1" s="1"/>
  <c r="BG125" i="1" s="1"/>
  <c r="BH125" i="1" s="1"/>
  <c r="BK125" i="1" s="1"/>
  <c r="AS121" i="1"/>
  <c r="BE121" i="1"/>
  <c r="BF121" i="1" s="1"/>
  <c r="BG121" i="1" s="1"/>
  <c r="BH121" i="1" s="1"/>
  <c r="BK121" i="1" s="1"/>
  <c r="BJ121" i="1"/>
  <c r="AS163" i="1"/>
  <c r="BE163" i="1"/>
  <c r="BF163" i="1" s="1"/>
  <c r="BG163" i="1" s="1"/>
  <c r="BH163" i="1" s="1"/>
  <c r="BK163" i="1" s="1"/>
  <c r="BJ163" i="1"/>
  <c r="AS151" i="1"/>
  <c r="BJ151" i="1"/>
  <c r="BE151" i="1"/>
  <c r="BF151" i="1" s="1"/>
  <c r="BG151" i="1" s="1"/>
  <c r="BH151" i="1" s="1"/>
  <c r="BK151" i="1" s="1"/>
  <c r="AS147" i="1"/>
  <c r="BJ147" i="1"/>
  <c r="BE147" i="1"/>
  <c r="BF147" i="1" s="1"/>
  <c r="BG147" i="1" s="1"/>
  <c r="BH147" i="1" s="1"/>
  <c r="BK147" i="1" s="1"/>
  <c r="AS143" i="1"/>
  <c r="BE143" i="1"/>
  <c r="BF143" i="1" s="1"/>
  <c r="BG143" i="1" s="1"/>
  <c r="BH143" i="1" s="1"/>
  <c r="BK143" i="1" s="1"/>
  <c r="BJ143" i="1"/>
  <c r="AS135" i="1"/>
  <c r="BJ135" i="1"/>
  <c r="BE135" i="1"/>
  <c r="BF135" i="1" s="1"/>
  <c r="BG135" i="1" s="1"/>
  <c r="BH135" i="1" s="1"/>
  <c r="BK135" i="1" s="1"/>
  <c r="AS112" i="1"/>
  <c r="BJ112" i="1"/>
  <c r="BE112" i="1"/>
  <c r="BF112" i="1" s="1"/>
  <c r="BG112" i="1" s="1"/>
  <c r="BH112" i="1" s="1"/>
  <c r="BK112" i="1" s="1"/>
  <c r="AS92" i="1"/>
  <c r="BJ92" i="1"/>
  <c r="BE92" i="1"/>
  <c r="BF92" i="1" s="1"/>
  <c r="BG92" i="1" s="1"/>
  <c r="BH92" i="1" s="1"/>
  <c r="BK92" i="1" s="1"/>
  <c r="AS129" i="1"/>
  <c r="BE129" i="1"/>
  <c r="BF129" i="1" s="1"/>
  <c r="BG129" i="1" s="1"/>
  <c r="BH129" i="1" s="1"/>
  <c r="BK129" i="1" s="1"/>
  <c r="BJ129" i="1"/>
  <c r="AS159" i="1"/>
  <c r="BJ159" i="1"/>
  <c r="BE159" i="1"/>
  <c r="BF159" i="1" s="1"/>
  <c r="BG159" i="1" s="1"/>
  <c r="BH159" i="1" s="1"/>
  <c r="BK159" i="1" s="1"/>
  <c r="AS61" i="1"/>
  <c r="BE61" i="1"/>
  <c r="BF61" i="1" s="1"/>
  <c r="BG61" i="1" s="1"/>
  <c r="BH61" i="1" s="1"/>
  <c r="BK61" i="1" s="1"/>
  <c r="BJ61" i="1"/>
  <c r="AS100" i="1"/>
  <c r="BJ100" i="1"/>
  <c r="BE100" i="1"/>
  <c r="BF100" i="1" s="1"/>
  <c r="BG100" i="1" s="1"/>
  <c r="BH100" i="1" s="1"/>
  <c r="BK100" i="1" s="1"/>
  <c r="AS80" i="1"/>
  <c r="BE80" i="1"/>
  <c r="BF80" i="1" s="1"/>
  <c r="BG80" i="1" s="1"/>
  <c r="BH80" i="1" s="1"/>
  <c r="BK80" i="1" s="1"/>
  <c r="BJ80" i="1"/>
  <c r="AS167" i="1"/>
  <c r="BE167" i="1"/>
  <c r="BF167" i="1" s="1"/>
  <c r="BG167" i="1" s="1"/>
  <c r="BH167" i="1" s="1"/>
  <c r="BK167" i="1" s="1"/>
  <c r="BJ167" i="1"/>
  <c r="AS72" i="1"/>
  <c r="BE72" i="1"/>
  <c r="BF72" i="1" s="1"/>
  <c r="BG72" i="1" s="1"/>
  <c r="BH72" i="1" s="1"/>
  <c r="BK72" i="1" s="1"/>
  <c r="BJ72" i="1"/>
  <c r="AS68" i="1"/>
  <c r="BE68" i="1"/>
  <c r="BF68" i="1" s="1"/>
  <c r="BG68" i="1" s="1"/>
  <c r="BH68" i="1" s="1"/>
  <c r="BK68" i="1" s="1"/>
  <c r="BJ68" i="1"/>
  <c r="AS64" i="1"/>
  <c r="BJ64" i="1"/>
  <c r="BE64" i="1"/>
  <c r="BF64" i="1" s="1"/>
  <c r="BG64" i="1" s="1"/>
  <c r="BH64" i="1" s="1"/>
  <c r="BK64" i="1" s="1"/>
  <c r="AS60" i="1"/>
  <c r="BJ60" i="1"/>
  <c r="BE60" i="1"/>
  <c r="BF60" i="1" s="1"/>
  <c r="BG60" i="1" s="1"/>
  <c r="BH60" i="1" s="1"/>
  <c r="BK60" i="1" s="1"/>
  <c r="AS111" i="1"/>
  <c r="BE111" i="1"/>
  <c r="BF111" i="1" s="1"/>
  <c r="BG111" i="1" s="1"/>
  <c r="BH111" i="1" s="1"/>
  <c r="BK111" i="1" s="1"/>
  <c r="BJ111" i="1"/>
  <c r="AS107" i="1"/>
  <c r="BJ107" i="1"/>
  <c r="BE107" i="1"/>
  <c r="BF107" i="1" s="1"/>
  <c r="BG107" i="1" s="1"/>
  <c r="BH107" i="1" s="1"/>
  <c r="BK107" i="1" s="1"/>
  <c r="AS103" i="1"/>
  <c r="BE103" i="1"/>
  <c r="BF103" i="1" s="1"/>
  <c r="BG103" i="1" s="1"/>
  <c r="BH103" i="1" s="1"/>
  <c r="BK103" i="1" s="1"/>
  <c r="BJ103" i="1"/>
  <c r="AS99" i="1"/>
  <c r="BJ99" i="1"/>
  <c r="BE99" i="1"/>
  <c r="BF99" i="1" s="1"/>
  <c r="BG99" i="1" s="1"/>
  <c r="BH99" i="1" s="1"/>
  <c r="BK99" i="1" s="1"/>
  <c r="AS95" i="1"/>
  <c r="BJ95" i="1"/>
  <c r="BE95" i="1"/>
  <c r="BF95" i="1" s="1"/>
  <c r="BG95" i="1" s="1"/>
  <c r="BH95" i="1" s="1"/>
  <c r="BK95" i="1" s="1"/>
  <c r="AS91" i="1"/>
  <c r="BE91" i="1"/>
  <c r="BF91" i="1" s="1"/>
  <c r="BG91" i="1" s="1"/>
  <c r="BH91" i="1" s="1"/>
  <c r="BK91" i="1" s="1"/>
  <c r="BJ91" i="1"/>
  <c r="AS87" i="1"/>
  <c r="BJ87" i="1"/>
  <c r="BE87" i="1"/>
  <c r="BF87" i="1" s="1"/>
  <c r="BG87" i="1" s="1"/>
  <c r="BH87" i="1" s="1"/>
  <c r="BK87" i="1" s="1"/>
  <c r="AS83" i="1"/>
  <c r="BJ83" i="1"/>
  <c r="BE83" i="1"/>
  <c r="BF83" i="1" s="1"/>
  <c r="BG83" i="1" s="1"/>
  <c r="BH83" i="1" s="1"/>
  <c r="BK83" i="1" s="1"/>
  <c r="AS79" i="1"/>
  <c r="BE79" i="1"/>
  <c r="BF79" i="1" s="1"/>
  <c r="BG79" i="1" s="1"/>
  <c r="BH79" i="1" s="1"/>
  <c r="BK79" i="1" s="1"/>
  <c r="BJ79" i="1"/>
  <c r="AS75" i="1"/>
  <c r="BJ75" i="1"/>
  <c r="BE75" i="1"/>
  <c r="BF75" i="1" s="1"/>
  <c r="BG75" i="1" s="1"/>
  <c r="BH75" i="1" s="1"/>
  <c r="BK75" i="1" s="1"/>
  <c r="AS128" i="1"/>
  <c r="BE128" i="1"/>
  <c r="BF128" i="1" s="1"/>
  <c r="BG128" i="1" s="1"/>
  <c r="BH128" i="1" s="1"/>
  <c r="BK128" i="1" s="1"/>
  <c r="BJ128" i="1"/>
  <c r="AS124" i="1"/>
  <c r="BJ124" i="1"/>
  <c r="BE124" i="1"/>
  <c r="BF124" i="1" s="1"/>
  <c r="BG124" i="1" s="1"/>
  <c r="BH124" i="1" s="1"/>
  <c r="BK124" i="1" s="1"/>
  <c r="AS120" i="1"/>
  <c r="BE120" i="1"/>
  <c r="BF120" i="1" s="1"/>
  <c r="BG120" i="1" s="1"/>
  <c r="BH120" i="1" s="1"/>
  <c r="BK120" i="1" s="1"/>
  <c r="BJ120" i="1"/>
  <c r="AS116" i="1"/>
  <c r="BE116" i="1"/>
  <c r="BF116" i="1" s="1"/>
  <c r="BG116" i="1" s="1"/>
  <c r="BH116" i="1" s="1"/>
  <c r="BK116" i="1" s="1"/>
  <c r="BJ116" i="1"/>
  <c r="AS166" i="1"/>
  <c r="BJ166" i="1"/>
  <c r="BE166" i="1"/>
  <c r="BF166" i="1" s="1"/>
  <c r="BG166" i="1" s="1"/>
  <c r="BH166" i="1" s="1"/>
  <c r="BK166" i="1" s="1"/>
  <c r="AS162" i="1"/>
  <c r="BJ162" i="1"/>
  <c r="BE162" i="1"/>
  <c r="BF162" i="1" s="1"/>
  <c r="BG162" i="1" s="1"/>
  <c r="BH162" i="1" s="1"/>
  <c r="BK162" i="1" s="1"/>
  <c r="AS158" i="1"/>
  <c r="BJ158" i="1"/>
  <c r="BE158" i="1"/>
  <c r="BF158" i="1" s="1"/>
  <c r="BG158" i="1" s="1"/>
  <c r="BH158" i="1" s="1"/>
  <c r="BK158" i="1" s="1"/>
  <c r="AS154" i="1"/>
  <c r="BJ154" i="1"/>
  <c r="BE154" i="1"/>
  <c r="BF154" i="1" s="1"/>
  <c r="BG154" i="1" s="1"/>
  <c r="BH154" i="1" s="1"/>
  <c r="BK154" i="1" s="1"/>
  <c r="AS150" i="1"/>
  <c r="BE150" i="1"/>
  <c r="BF150" i="1" s="1"/>
  <c r="BG150" i="1" s="1"/>
  <c r="BH150" i="1" s="1"/>
  <c r="BK150" i="1" s="1"/>
  <c r="BJ150" i="1"/>
  <c r="AS146" i="1"/>
  <c r="BJ146" i="1"/>
  <c r="BE146" i="1"/>
  <c r="BF146" i="1" s="1"/>
  <c r="BG146" i="1" s="1"/>
  <c r="BH146" i="1" s="1"/>
  <c r="BK146" i="1" s="1"/>
  <c r="AS142" i="1"/>
  <c r="BJ142" i="1"/>
  <c r="BE142" i="1"/>
  <c r="BF142" i="1" s="1"/>
  <c r="BG142" i="1" s="1"/>
  <c r="BH142" i="1" s="1"/>
  <c r="BK142" i="1" s="1"/>
  <c r="AS138" i="1"/>
  <c r="BJ138" i="1"/>
  <c r="BE138" i="1"/>
  <c r="BF138" i="1" s="1"/>
  <c r="BG138" i="1" s="1"/>
  <c r="BH138" i="1" s="1"/>
  <c r="BK138" i="1" s="1"/>
  <c r="AS134" i="1"/>
  <c r="BJ134" i="1"/>
  <c r="BE134" i="1"/>
  <c r="BF134" i="1" s="1"/>
  <c r="BG134" i="1" s="1"/>
  <c r="BH134" i="1" s="1"/>
  <c r="BK134" i="1" s="1"/>
  <c r="AS65" i="1"/>
  <c r="BJ65" i="1"/>
  <c r="BE65" i="1"/>
  <c r="BF65" i="1" s="1"/>
  <c r="BG65" i="1" s="1"/>
  <c r="BH65" i="1" s="1"/>
  <c r="BK65" i="1" s="1"/>
  <c r="AS96" i="1"/>
  <c r="BE96" i="1"/>
  <c r="BF96" i="1" s="1"/>
  <c r="BG96" i="1" s="1"/>
  <c r="BH96" i="1" s="1"/>
  <c r="BK96" i="1" s="1"/>
  <c r="BJ96" i="1"/>
  <c r="AS76" i="1"/>
  <c r="BE76" i="1"/>
  <c r="BF76" i="1" s="1"/>
  <c r="BG76" i="1" s="1"/>
  <c r="BH76" i="1" s="1"/>
  <c r="BK76" i="1" s="1"/>
  <c r="BJ76" i="1"/>
  <c r="AS155" i="1"/>
  <c r="BE155" i="1"/>
  <c r="BF155" i="1" s="1"/>
  <c r="BG155" i="1" s="1"/>
  <c r="BH155" i="1" s="1"/>
  <c r="BK155" i="1" s="1"/>
  <c r="BJ155" i="1"/>
  <c r="BE56" i="1"/>
  <c r="BF56" i="1" s="1"/>
  <c r="BG56" i="1" s="1"/>
  <c r="BH56" i="1" s="1"/>
  <c r="BK56" i="1" s="1"/>
  <c r="AS94" i="1"/>
  <c r="BE94" i="1"/>
  <c r="BF94" i="1" s="1"/>
  <c r="BG94" i="1" s="1"/>
  <c r="BH94" i="1" s="1"/>
  <c r="BK94" i="1" s="1"/>
  <c r="BJ94" i="1"/>
  <c r="AS59" i="1"/>
  <c r="BJ59" i="1"/>
  <c r="BE59" i="1"/>
  <c r="BF59" i="1" s="1"/>
  <c r="BG59" i="1" s="1"/>
  <c r="BH59" i="1" s="1"/>
  <c r="BK59" i="1" s="1"/>
  <c r="AS98" i="1"/>
  <c r="BJ98" i="1"/>
  <c r="BE98" i="1"/>
  <c r="BF98" i="1" s="1"/>
  <c r="BG98" i="1" s="1"/>
  <c r="BH98" i="1" s="1"/>
  <c r="BK98" i="1" s="1"/>
  <c r="AS82" i="1"/>
  <c r="BE82" i="1"/>
  <c r="BF82" i="1" s="1"/>
  <c r="BG82" i="1" s="1"/>
  <c r="BH82" i="1" s="1"/>
  <c r="BK82" i="1" s="1"/>
  <c r="BJ82" i="1"/>
  <c r="AS127" i="1"/>
  <c r="BJ127" i="1"/>
  <c r="BE127" i="1"/>
  <c r="BF127" i="1" s="1"/>
  <c r="BG127" i="1" s="1"/>
  <c r="BH127" i="1" s="1"/>
  <c r="BK127" i="1" s="1"/>
  <c r="AS115" i="1"/>
  <c r="BE115" i="1"/>
  <c r="BF115" i="1" s="1"/>
  <c r="BG115" i="1" s="1"/>
  <c r="BH115" i="1" s="1"/>
  <c r="BK115" i="1" s="1"/>
  <c r="BJ115" i="1"/>
  <c r="AS161" i="1"/>
  <c r="BE161" i="1"/>
  <c r="BF161" i="1" s="1"/>
  <c r="BG161" i="1" s="1"/>
  <c r="BH161" i="1" s="1"/>
  <c r="BK161" i="1" s="1"/>
  <c r="BJ161" i="1"/>
  <c r="AS157" i="1"/>
  <c r="BE157" i="1"/>
  <c r="BF157" i="1" s="1"/>
  <c r="BG157" i="1" s="1"/>
  <c r="BH157" i="1" s="1"/>
  <c r="BK157" i="1" s="1"/>
  <c r="BJ157" i="1"/>
  <c r="AS149" i="1"/>
  <c r="BE149" i="1"/>
  <c r="BF149" i="1" s="1"/>
  <c r="BG149" i="1" s="1"/>
  <c r="BH149" i="1" s="1"/>
  <c r="BK149" i="1" s="1"/>
  <c r="BJ149" i="1"/>
  <c r="AS137" i="1"/>
  <c r="BJ137" i="1"/>
  <c r="BE137" i="1"/>
  <c r="BF137" i="1" s="1"/>
  <c r="BG137" i="1" s="1"/>
  <c r="BH137" i="1" s="1"/>
  <c r="BK137" i="1" s="1"/>
  <c r="AS133" i="1"/>
  <c r="BE133" i="1"/>
  <c r="BF133" i="1" s="1"/>
  <c r="BG133" i="1" s="1"/>
  <c r="BH133" i="1" s="1"/>
  <c r="BK133" i="1" s="1"/>
  <c r="BJ133" i="1"/>
  <c r="AS71" i="1"/>
  <c r="BJ71" i="1"/>
  <c r="BE71" i="1"/>
  <c r="BF71" i="1" s="1"/>
  <c r="BG71" i="1" s="1"/>
  <c r="BH71" i="1" s="1"/>
  <c r="BK71" i="1" s="1"/>
  <c r="AS110" i="1"/>
  <c r="BE110" i="1"/>
  <c r="BF110" i="1" s="1"/>
  <c r="BG110" i="1" s="1"/>
  <c r="BH110" i="1" s="1"/>
  <c r="BK110" i="1" s="1"/>
  <c r="BJ110" i="1"/>
  <c r="AS90" i="1"/>
  <c r="BE90" i="1"/>
  <c r="BF90" i="1" s="1"/>
  <c r="BG90" i="1" s="1"/>
  <c r="BH90" i="1" s="1"/>
  <c r="BK90" i="1" s="1"/>
  <c r="BJ90" i="1"/>
  <c r="AS123" i="1"/>
  <c r="BE123" i="1"/>
  <c r="BF123" i="1" s="1"/>
  <c r="BG123" i="1" s="1"/>
  <c r="BH123" i="1" s="1"/>
  <c r="BK123" i="1" s="1"/>
  <c r="BJ123" i="1"/>
  <c r="AS153" i="1"/>
  <c r="BJ153" i="1"/>
  <c r="BE153" i="1"/>
  <c r="BF153" i="1" s="1"/>
  <c r="BG153" i="1" s="1"/>
  <c r="BH153" i="1" s="1"/>
  <c r="BK153" i="1" s="1"/>
  <c r="AS67" i="1"/>
  <c r="BE67" i="1"/>
  <c r="BF67" i="1" s="1"/>
  <c r="BG67" i="1" s="1"/>
  <c r="BH67" i="1" s="1"/>
  <c r="BK67" i="1" s="1"/>
  <c r="BJ67" i="1"/>
  <c r="AS106" i="1"/>
  <c r="BJ106" i="1"/>
  <c r="BE106" i="1"/>
  <c r="BF106" i="1" s="1"/>
  <c r="BG106" i="1" s="1"/>
  <c r="BH106" i="1" s="1"/>
  <c r="BK106" i="1" s="1"/>
  <c r="AS86" i="1"/>
  <c r="BJ86" i="1"/>
  <c r="BE86" i="1"/>
  <c r="BF86" i="1" s="1"/>
  <c r="BG86" i="1" s="1"/>
  <c r="BH86" i="1" s="1"/>
  <c r="BK86" i="1" s="1"/>
  <c r="AS131" i="1"/>
  <c r="BE131" i="1"/>
  <c r="BF131" i="1" s="1"/>
  <c r="BG131" i="1" s="1"/>
  <c r="BH131" i="1" s="1"/>
  <c r="BK131" i="1" s="1"/>
  <c r="BJ131" i="1"/>
  <c r="AS165" i="1"/>
  <c r="BJ165" i="1"/>
  <c r="BE165" i="1"/>
  <c r="BF165" i="1" s="1"/>
  <c r="BG165" i="1" s="1"/>
  <c r="BH165" i="1" s="1"/>
  <c r="BK165" i="1" s="1"/>
  <c r="AS145" i="1"/>
  <c r="BE145" i="1"/>
  <c r="BF145" i="1" s="1"/>
  <c r="BG145" i="1" s="1"/>
  <c r="BH145" i="1" s="1"/>
  <c r="BK145" i="1" s="1"/>
  <c r="BJ145" i="1"/>
  <c r="AS74" i="1"/>
  <c r="BJ74" i="1"/>
  <c r="BE74" i="1"/>
  <c r="BF74" i="1" s="1"/>
  <c r="BG74" i="1" s="1"/>
  <c r="BH74" i="1" s="1"/>
  <c r="BK74" i="1" s="1"/>
  <c r="AS70" i="1"/>
  <c r="BE70" i="1"/>
  <c r="BF70" i="1" s="1"/>
  <c r="BG70" i="1" s="1"/>
  <c r="BH70" i="1" s="1"/>
  <c r="BK70" i="1" s="1"/>
  <c r="BJ70" i="1"/>
  <c r="AS66" i="1"/>
  <c r="BJ66" i="1"/>
  <c r="BE66" i="1"/>
  <c r="BF66" i="1" s="1"/>
  <c r="BG66" i="1" s="1"/>
  <c r="BH66" i="1" s="1"/>
  <c r="BK66" i="1" s="1"/>
  <c r="AS62" i="1"/>
  <c r="BE62" i="1"/>
  <c r="BF62" i="1" s="1"/>
  <c r="BG62" i="1" s="1"/>
  <c r="BH62" i="1" s="1"/>
  <c r="BK62" i="1" s="1"/>
  <c r="BJ62" i="1"/>
  <c r="AS113" i="1"/>
  <c r="BJ113" i="1"/>
  <c r="BE113" i="1"/>
  <c r="BF113" i="1" s="1"/>
  <c r="BG113" i="1" s="1"/>
  <c r="BH113" i="1" s="1"/>
  <c r="BK113" i="1" s="1"/>
  <c r="AS109" i="1"/>
  <c r="BJ109" i="1"/>
  <c r="BE109" i="1"/>
  <c r="BF109" i="1" s="1"/>
  <c r="BG109" i="1" s="1"/>
  <c r="BH109" i="1" s="1"/>
  <c r="BK109" i="1" s="1"/>
  <c r="AS105" i="1"/>
  <c r="BJ105" i="1"/>
  <c r="BE105" i="1"/>
  <c r="BF105" i="1" s="1"/>
  <c r="BG105" i="1" s="1"/>
  <c r="BH105" i="1" s="1"/>
  <c r="BK105" i="1" s="1"/>
  <c r="AS101" i="1"/>
  <c r="BJ101" i="1"/>
  <c r="BE101" i="1"/>
  <c r="BF101" i="1" s="1"/>
  <c r="BG101" i="1" s="1"/>
  <c r="BH101" i="1" s="1"/>
  <c r="BK101" i="1" s="1"/>
  <c r="AS97" i="1"/>
  <c r="BE97" i="1"/>
  <c r="BF97" i="1" s="1"/>
  <c r="BG97" i="1" s="1"/>
  <c r="BH97" i="1" s="1"/>
  <c r="BK97" i="1" s="1"/>
  <c r="BJ97" i="1"/>
  <c r="AS93" i="1"/>
  <c r="BE93" i="1"/>
  <c r="BF93" i="1" s="1"/>
  <c r="BG93" i="1" s="1"/>
  <c r="BH93" i="1" s="1"/>
  <c r="BK93" i="1" s="1"/>
  <c r="BJ93" i="1"/>
  <c r="AS89" i="1"/>
  <c r="BE89" i="1"/>
  <c r="BF89" i="1" s="1"/>
  <c r="BG89" i="1" s="1"/>
  <c r="BH89" i="1" s="1"/>
  <c r="BK89" i="1" s="1"/>
  <c r="BJ89" i="1"/>
  <c r="AS85" i="1"/>
  <c r="BE85" i="1"/>
  <c r="BF85" i="1" s="1"/>
  <c r="BG85" i="1" s="1"/>
  <c r="BH85" i="1" s="1"/>
  <c r="BK85" i="1" s="1"/>
  <c r="BJ85" i="1"/>
  <c r="AS81" i="1"/>
  <c r="BE81" i="1"/>
  <c r="BF81" i="1" s="1"/>
  <c r="BG81" i="1" s="1"/>
  <c r="BH81" i="1" s="1"/>
  <c r="BK81" i="1" s="1"/>
  <c r="BJ81" i="1"/>
  <c r="AS77" i="1"/>
  <c r="BE77" i="1"/>
  <c r="BF77" i="1" s="1"/>
  <c r="BG77" i="1" s="1"/>
  <c r="BH77" i="1" s="1"/>
  <c r="BK77" i="1" s="1"/>
  <c r="BJ77" i="1"/>
  <c r="AS130" i="1"/>
  <c r="BJ130" i="1"/>
  <c r="BE130" i="1"/>
  <c r="BF130" i="1" s="1"/>
  <c r="BG130" i="1" s="1"/>
  <c r="BH130" i="1" s="1"/>
  <c r="BK130" i="1" s="1"/>
  <c r="AS126" i="1"/>
  <c r="BE126" i="1"/>
  <c r="BF126" i="1" s="1"/>
  <c r="BG126" i="1" s="1"/>
  <c r="BH126" i="1" s="1"/>
  <c r="BK126" i="1" s="1"/>
  <c r="BJ126" i="1"/>
  <c r="AS122" i="1"/>
  <c r="BJ122" i="1"/>
  <c r="BE122" i="1"/>
  <c r="BF122" i="1" s="1"/>
  <c r="BG122" i="1" s="1"/>
  <c r="BH122" i="1" s="1"/>
  <c r="BK122" i="1" s="1"/>
  <c r="AS118" i="1"/>
  <c r="BJ118" i="1"/>
  <c r="BE118" i="1"/>
  <c r="BF118" i="1" s="1"/>
  <c r="BG118" i="1" s="1"/>
  <c r="BH118" i="1" s="1"/>
  <c r="BK118" i="1" s="1"/>
  <c r="AS114" i="1"/>
  <c r="BJ114" i="1"/>
  <c r="BE114" i="1"/>
  <c r="BF114" i="1" s="1"/>
  <c r="BG114" i="1" s="1"/>
  <c r="BH114" i="1" s="1"/>
  <c r="BK114" i="1" s="1"/>
  <c r="AS164" i="1"/>
  <c r="BJ164" i="1"/>
  <c r="BE164" i="1"/>
  <c r="BF164" i="1" s="1"/>
  <c r="BG164" i="1" s="1"/>
  <c r="BH164" i="1" s="1"/>
  <c r="BK164" i="1" s="1"/>
  <c r="AS160" i="1"/>
  <c r="BJ160" i="1"/>
  <c r="BE160" i="1"/>
  <c r="BF160" i="1" s="1"/>
  <c r="BG160" i="1" s="1"/>
  <c r="BH160" i="1" s="1"/>
  <c r="BK160" i="1" s="1"/>
  <c r="AS156" i="1"/>
  <c r="BE156" i="1"/>
  <c r="BF156" i="1" s="1"/>
  <c r="BG156" i="1" s="1"/>
  <c r="BH156" i="1" s="1"/>
  <c r="BK156" i="1" s="1"/>
  <c r="BJ156" i="1"/>
  <c r="AS152" i="1"/>
  <c r="BJ152" i="1"/>
  <c r="BE152" i="1"/>
  <c r="BF152" i="1" s="1"/>
  <c r="BG152" i="1" s="1"/>
  <c r="BH152" i="1" s="1"/>
  <c r="BK152" i="1" s="1"/>
  <c r="AS148" i="1"/>
  <c r="BE148" i="1"/>
  <c r="BF148" i="1" s="1"/>
  <c r="BG148" i="1" s="1"/>
  <c r="BH148" i="1" s="1"/>
  <c r="BK148" i="1" s="1"/>
  <c r="BJ148" i="1"/>
  <c r="AS144" i="1"/>
  <c r="BJ144" i="1"/>
  <c r="BE144" i="1"/>
  <c r="BF144" i="1" s="1"/>
  <c r="BG144" i="1" s="1"/>
  <c r="BH144" i="1" s="1"/>
  <c r="BK144" i="1" s="1"/>
  <c r="AS140" i="1"/>
  <c r="BJ140" i="1"/>
  <c r="BE140" i="1"/>
  <c r="BF140" i="1" s="1"/>
  <c r="BG140" i="1" s="1"/>
  <c r="BH140" i="1" s="1"/>
  <c r="BK140" i="1" s="1"/>
  <c r="AS136" i="1"/>
  <c r="BE136" i="1"/>
  <c r="BF136" i="1" s="1"/>
  <c r="BG136" i="1" s="1"/>
  <c r="BH136" i="1" s="1"/>
  <c r="BK136" i="1" s="1"/>
  <c r="BJ136" i="1"/>
  <c r="AS132" i="1"/>
  <c r="BE132" i="1"/>
  <c r="BF132" i="1" s="1"/>
  <c r="BG132" i="1" s="1"/>
  <c r="BH132" i="1" s="1"/>
  <c r="BK132" i="1" s="1"/>
  <c r="BJ132" i="1"/>
  <c r="BE57" i="1"/>
  <c r="BF57" i="1" s="1"/>
  <c r="BG57" i="1" s="1"/>
  <c r="BH57" i="1" s="1"/>
  <c r="BK57" i="1" s="1"/>
  <c r="AS63" i="1"/>
  <c r="BE63" i="1"/>
  <c r="BF63" i="1" s="1"/>
  <c r="BG63" i="1" s="1"/>
  <c r="BH63" i="1" s="1"/>
  <c r="BK63" i="1" s="1"/>
  <c r="BJ63" i="1"/>
  <c r="AS102" i="1"/>
  <c r="BJ102" i="1"/>
  <c r="BE102" i="1"/>
  <c r="BF102" i="1" s="1"/>
  <c r="BG102" i="1" s="1"/>
  <c r="BH102" i="1" s="1"/>
  <c r="BK102" i="1" s="1"/>
  <c r="AS78" i="1"/>
  <c r="BE78" i="1"/>
  <c r="BF78" i="1" s="1"/>
  <c r="BG78" i="1" s="1"/>
  <c r="BH78" i="1" s="1"/>
  <c r="BK78" i="1" s="1"/>
  <c r="BJ78" i="1"/>
  <c r="AS119" i="1"/>
  <c r="BJ119" i="1"/>
  <c r="BE119" i="1"/>
  <c r="BF119" i="1" s="1"/>
  <c r="BG119" i="1" s="1"/>
  <c r="BH119" i="1" s="1"/>
  <c r="BK119" i="1" s="1"/>
  <c r="AS141" i="1"/>
  <c r="BJ141" i="1"/>
  <c r="BE141" i="1"/>
  <c r="BF141" i="1" s="1"/>
  <c r="BG141" i="1" s="1"/>
  <c r="BH141" i="1" s="1"/>
  <c r="BK141" i="1" s="1"/>
  <c r="AJ134" i="1"/>
  <c r="AN134" i="1" s="1"/>
  <c r="AO134" i="1" s="1"/>
  <c r="AP134" i="1" s="1"/>
  <c r="AT134" i="1" s="1"/>
  <c r="AB74" i="1"/>
  <c r="AD74" i="1" s="1"/>
  <c r="AB71" i="1"/>
  <c r="AD71" i="1" s="1"/>
  <c r="AB68" i="1"/>
  <c r="AD68" i="1" s="1"/>
  <c r="AB65" i="1"/>
  <c r="AD65" i="1" s="1"/>
  <c r="AB62" i="1"/>
  <c r="AD62" i="1" s="1"/>
  <c r="AB111" i="1"/>
  <c r="AD111" i="1" s="1"/>
  <c r="AB108" i="1"/>
  <c r="AD108" i="1" s="1"/>
  <c r="AB105" i="1"/>
  <c r="AD105" i="1" s="1"/>
  <c r="AB102" i="1"/>
  <c r="AD102" i="1" s="1"/>
  <c r="AB96" i="1"/>
  <c r="AD96" i="1" s="1"/>
  <c r="AB90" i="1"/>
  <c r="AD90" i="1" s="1"/>
  <c r="AB84" i="1"/>
  <c r="AD84" i="1" s="1"/>
  <c r="AB78" i="1"/>
  <c r="AD78" i="1" s="1"/>
  <c r="AB129" i="1"/>
  <c r="AD129" i="1" s="1"/>
  <c r="AB126" i="1"/>
  <c r="AD126" i="1" s="1"/>
  <c r="AB123" i="1"/>
  <c r="AD123" i="1" s="1"/>
  <c r="AB120" i="1"/>
  <c r="AD120" i="1" s="1"/>
  <c r="AB117" i="1"/>
  <c r="AD117" i="1" s="1"/>
  <c r="AB114" i="1"/>
  <c r="AD114" i="1" s="1"/>
  <c r="AF57" i="1"/>
  <c r="AB73" i="1"/>
  <c r="AD73" i="1" s="1"/>
  <c r="AB67" i="1"/>
  <c r="AD67" i="1" s="1"/>
  <c r="AB64" i="1"/>
  <c r="AD64" i="1" s="1"/>
  <c r="AB61" i="1"/>
  <c r="AD61" i="1" s="1"/>
  <c r="AB113" i="1"/>
  <c r="AD113" i="1" s="1"/>
  <c r="AB110" i="1"/>
  <c r="AD110" i="1" s="1"/>
  <c r="AB107" i="1"/>
  <c r="AD107" i="1" s="1"/>
  <c r="AB104" i="1"/>
  <c r="AD104" i="1" s="1"/>
  <c r="AB101" i="1"/>
  <c r="AD101" i="1" s="1"/>
  <c r="AB98" i="1"/>
  <c r="AD98" i="1" s="1"/>
  <c r="AB95" i="1"/>
  <c r="AD95" i="1" s="1"/>
  <c r="AB92" i="1"/>
  <c r="AD92" i="1" s="1"/>
  <c r="AB89" i="1"/>
  <c r="AD89" i="1" s="1"/>
  <c r="AB86" i="1"/>
  <c r="AD86" i="1" s="1"/>
  <c r="AB83" i="1"/>
  <c r="AD83" i="1" s="1"/>
  <c r="AB80" i="1"/>
  <c r="AD80" i="1" s="1"/>
  <c r="AB125" i="1"/>
  <c r="AD125" i="1" s="1"/>
  <c r="AB122" i="1"/>
  <c r="AD122" i="1" s="1"/>
  <c r="AB116" i="1"/>
  <c r="AD116" i="1" s="1"/>
  <c r="AF56" i="1"/>
  <c r="AB72" i="1"/>
  <c r="AD72" i="1" s="1"/>
  <c r="AB66" i="1"/>
  <c r="AD66" i="1" s="1"/>
  <c r="AB60" i="1"/>
  <c r="AD60" i="1" s="1"/>
  <c r="AB112" i="1"/>
  <c r="AD112" i="1" s="1"/>
  <c r="AB109" i="1"/>
  <c r="AD109" i="1" s="1"/>
  <c r="AB106" i="1"/>
  <c r="AD106" i="1" s="1"/>
  <c r="AB103" i="1"/>
  <c r="AD103" i="1" s="1"/>
  <c r="AB100" i="1"/>
  <c r="AD100" i="1" s="1"/>
  <c r="AB97" i="1"/>
  <c r="AD97" i="1" s="1"/>
  <c r="AB94" i="1"/>
  <c r="AD94" i="1" s="1"/>
  <c r="AB91" i="1"/>
  <c r="AD91" i="1" s="1"/>
  <c r="AB88" i="1"/>
  <c r="AD88" i="1" s="1"/>
  <c r="AB85" i="1"/>
  <c r="AD85" i="1" s="1"/>
  <c r="AB82" i="1"/>
  <c r="AD82" i="1" s="1"/>
  <c r="AB79" i="1"/>
  <c r="AD79" i="1" s="1"/>
  <c r="AB76" i="1"/>
  <c r="AD76" i="1" s="1"/>
  <c r="AB130" i="1"/>
  <c r="AD130" i="1" s="1"/>
  <c r="AB127" i="1"/>
  <c r="AD127" i="1" s="1"/>
  <c r="AB124" i="1"/>
  <c r="AD124" i="1" s="1"/>
  <c r="AB121" i="1"/>
  <c r="AD121" i="1" s="1"/>
  <c r="AB118" i="1"/>
  <c r="AD118" i="1" s="1"/>
  <c r="AB115" i="1"/>
  <c r="AD115" i="1" s="1"/>
  <c r="AJ165" i="1"/>
  <c r="AN165" i="1" s="1"/>
  <c r="AO165" i="1" s="1"/>
  <c r="AP165" i="1" s="1"/>
  <c r="AT165" i="1" s="1"/>
  <c r="AJ133" i="1"/>
  <c r="AN133" i="1" s="1"/>
  <c r="AO133" i="1" s="1"/>
  <c r="AP133" i="1" s="1"/>
  <c r="AT133" i="1" s="1"/>
  <c r="AJ166" i="1"/>
  <c r="AN166" i="1" s="1"/>
  <c r="AO166" i="1" s="1"/>
  <c r="AP166" i="1" s="1"/>
  <c r="AT166" i="1" s="1"/>
  <c r="AJ157" i="1"/>
  <c r="AN157" i="1" s="1"/>
  <c r="AO157" i="1" s="1"/>
  <c r="AP157" i="1" s="1"/>
  <c r="AT157" i="1" s="1"/>
  <c r="AJ153" i="1"/>
  <c r="AN153" i="1" s="1"/>
  <c r="AO153" i="1" s="1"/>
  <c r="AP153" i="1" s="1"/>
  <c r="AT153" i="1" s="1"/>
  <c r="AJ154" i="1"/>
  <c r="AN154" i="1" s="1"/>
  <c r="AO154" i="1" s="1"/>
  <c r="AP154" i="1" s="1"/>
  <c r="AT154" i="1" s="1"/>
  <c r="AJ145" i="1"/>
  <c r="AN145" i="1" s="1"/>
  <c r="AO145" i="1" s="1"/>
  <c r="AP145" i="1" s="1"/>
  <c r="AT145" i="1" s="1"/>
  <c r="AA154" i="1"/>
  <c r="AE154" i="1" s="1"/>
  <c r="AJ162" i="1"/>
  <c r="AN162" i="1" s="1"/>
  <c r="AO162" i="1" s="1"/>
  <c r="AP162" i="1" s="1"/>
  <c r="AT162" i="1" s="1"/>
  <c r="AJ150" i="1"/>
  <c r="AN150" i="1" s="1"/>
  <c r="AO150" i="1" s="1"/>
  <c r="AP150" i="1" s="1"/>
  <c r="AT150" i="1" s="1"/>
  <c r="AJ146" i="1"/>
  <c r="AN146" i="1" s="1"/>
  <c r="AO146" i="1" s="1"/>
  <c r="AP146" i="1" s="1"/>
  <c r="AT146" i="1" s="1"/>
  <c r="AJ135" i="1"/>
  <c r="AN135" i="1" s="1"/>
  <c r="AO135" i="1" s="1"/>
  <c r="AP135" i="1" s="1"/>
  <c r="AT135" i="1" s="1"/>
  <c r="AJ156" i="1"/>
  <c r="AN156" i="1" s="1"/>
  <c r="AO156" i="1" s="1"/>
  <c r="AP156" i="1" s="1"/>
  <c r="AT156" i="1" s="1"/>
  <c r="AJ144" i="1"/>
  <c r="AN144" i="1" s="1"/>
  <c r="AO144" i="1" s="1"/>
  <c r="AP144" i="1" s="1"/>
  <c r="AT144" i="1" s="1"/>
  <c r="AJ160" i="1"/>
  <c r="AN160" i="1" s="1"/>
  <c r="AO160" i="1" s="1"/>
  <c r="AP160" i="1" s="1"/>
  <c r="AT160" i="1" s="1"/>
  <c r="AJ148" i="1"/>
  <c r="AN148" i="1" s="1"/>
  <c r="AO148" i="1" s="1"/>
  <c r="AP148" i="1" s="1"/>
  <c r="AT148" i="1" s="1"/>
  <c r="AJ136" i="1"/>
  <c r="AN136" i="1" s="1"/>
  <c r="AO136" i="1" s="1"/>
  <c r="AP136" i="1" s="1"/>
  <c r="AT136" i="1" s="1"/>
  <c r="AJ167" i="1"/>
  <c r="AN167" i="1" s="1"/>
  <c r="AO167" i="1" s="1"/>
  <c r="AP167" i="1" s="1"/>
  <c r="AT167" i="1" s="1"/>
  <c r="AJ164" i="1"/>
  <c r="AN164" i="1" s="1"/>
  <c r="AO164" i="1" s="1"/>
  <c r="AP164" i="1" s="1"/>
  <c r="AT164" i="1" s="1"/>
  <c r="AJ140" i="1"/>
  <c r="AN140" i="1" s="1"/>
  <c r="AO140" i="1" s="1"/>
  <c r="AP140" i="1" s="1"/>
  <c r="AT140" i="1" s="1"/>
  <c r="AA134" i="1"/>
  <c r="AE134" i="1" s="1"/>
  <c r="AJ161" i="1"/>
  <c r="AN161" i="1" s="1"/>
  <c r="AO161" i="1" s="1"/>
  <c r="AP161" i="1" s="1"/>
  <c r="AT161" i="1" s="1"/>
  <c r="AJ163" i="1"/>
  <c r="AN163" i="1" s="1"/>
  <c r="AO163" i="1" s="1"/>
  <c r="AP163" i="1" s="1"/>
  <c r="AT163" i="1" s="1"/>
  <c r="AJ139" i="1"/>
  <c r="AN139" i="1" s="1"/>
  <c r="AO139" i="1" s="1"/>
  <c r="AP139" i="1" s="1"/>
  <c r="AT139" i="1" s="1"/>
  <c r="AJ141" i="1"/>
  <c r="AN141" i="1" s="1"/>
  <c r="AO141" i="1" s="1"/>
  <c r="AP141" i="1" s="1"/>
  <c r="AT141" i="1" s="1"/>
  <c r="AJ147" i="1"/>
  <c r="AN147" i="1" s="1"/>
  <c r="AO147" i="1" s="1"/>
  <c r="AP147" i="1" s="1"/>
  <c r="AT147" i="1" s="1"/>
  <c r="AJ142" i="1"/>
  <c r="AN142" i="1" s="1"/>
  <c r="AO142" i="1" s="1"/>
  <c r="AP142" i="1" s="1"/>
  <c r="AT142" i="1" s="1"/>
  <c r="AJ143" i="1"/>
  <c r="AN143" i="1" s="1"/>
  <c r="AO143" i="1" s="1"/>
  <c r="AP143" i="1" s="1"/>
  <c r="AT143" i="1" s="1"/>
  <c r="AJ155" i="1"/>
  <c r="AN155" i="1" s="1"/>
  <c r="AO155" i="1" s="1"/>
  <c r="AP155" i="1" s="1"/>
  <c r="AT155" i="1" s="1"/>
  <c r="AJ151" i="1"/>
  <c r="AN151" i="1" s="1"/>
  <c r="AO151" i="1" s="1"/>
  <c r="AP151" i="1" s="1"/>
  <c r="AT151" i="1" s="1"/>
  <c r="AA117" i="1"/>
  <c r="AE117" i="1" s="1"/>
  <c r="AJ152" i="1"/>
  <c r="AN152" i="1" s="1"/>
  <c r="AO152" i="1" s="1"/>
  <c r="AP152" i="1" s="1"/>
  <c r="AT152" i="1" s="1"/>
  <c r="AJ159" i="1"/>
  <c r="AN159" i="1" s="1"/>
  <c r="AO159" i="1" s="1"/>
  <c r="AP159" i="1" s="1"/>
  <c r="AT159" i="1" s="1"/>
  <c r="AJ149" i="1"/>
  <c r="AN149" i="1" s="1"/>
  <c r="AO149" i="1" s="1"/>
  <c r="AP149" i="1" s="1"/>
  <c r="AT149" i="1" s="1"/>
  <c r="AJ137" i="1"/>
  <c r="AN137" i="1" s="1"/>
  <c r="AO137" i="1" s="1"/>
  <c r="AP137" i="1" s="1"/>
  <c r="AT137" i="1" s="1"/>
  <c r="AJ158" i="1"/>
  <c r="AN158" i="1" s="1"/>
  <c r="AO158" i="1" s="1"/>
  <c r="AP158" i="1" s="1"/>
  <c r="AT158" i="1" s="1"/>
  <c r="AJ138" i="1"/>
  <c r="AN138" i="1" s="1"/>
  <c r="AO138" i="1" s="1"/>
  <c r="AP138" i="1" s="1"/>
  <c r="AT138" i="1" s="1"/>
  <c r="AJ132" i="1"/>
  <c r="AN132" i="1" s="1"/>
  <c r="AO132" i="1" s="1"/>
  <c r="AP132" i="1" s="1"/>
  <c r="AT132" i="1" s="1"/>
  <c r="AA148" i="1"/>
  <c r="AE148" i="1" s="1"/>
  <c r="AA138" i="1"/>
  <c r="AE138" i="1" s="1"/>
  <c r="AJ127" i="1"/>
  <c r="AN127" i="1" s="1"/>
  <c r="AO127" i="1" s="1"/>
  <c r="AP127" i="1" s="1"/>
  <c r="AT127" i="1" s="1"/>
  <c r="AA161" i="1"/>
  <c r="AE161" i="1" s="1"/>
  <c r="AA142" i="1"/>
  <c r="AE142" i="1" s="1"/>
  <c r="AA130" i="1"/>
  <c r="AE130" i="1" s="1"/>
  <c r="AA139" i="1"/>
  <c r="AE139" i="1" s="1"/>
  <c r="AA166" i="1"/>
  <c r="AE166" i="1" s="1"/>
  <c r="AA147" i="1"/>
  <c r="AE147" i="1" s="1"/>
  <c r="AA140" i="1"/>
  <c r="AE140" i="1" s="1"/>
  <c r="AA143" i="1"/>
  <c r="AE143" i="1" s="1"/>
  <c r="AA149" i="1"/>
  <c r="AE149" i="1" s="1"/>
  <c r="AA115" i="1"/>
  <c r="AE115" i="1" s="1"/>
  <c r="AJ125" i="1"/>
  <c r="AN125" i="1" s="1"/>
  <c r="AO125" i="1" s="1"/>
  <c r="AP125" i="1" s="1"/>
  <c r="AT125" i="1" s="1"/>
  <c r="AA146" i="1"/>
  <c r="AE146" i="1" s="1"/>
  <c r="AA167" i="1"/>
  <c r="AE167" i="1" s="1"/>
  <c r="AA160" i="1"/>
  <c r="AE160" i="1" s="1"/>
  <c r="AA153" i="1"/>
  <c r="AE153" i="1" s="1"/>
  <c r="AA133" i="1"/>
  <c r="AE133" i="1" s="1"/>
  <c r="AA165" i="1"/>
  <c r="AE165" i="1" s="1"/>
  <c r="AA164" i="1"/>
  <c r="AE164" i="1" s="1"/>
  <c r="AA162" i="1"/>
  <c r="AE162" i="1" s="1"/>
  <c r="AA156" i="1"/>
  <c r="AE156" i="1" s="1"/>
  <c r="AA157" i="1"/>
  <c r="AE157" i="1" s="1"/>
  <c r="AA150" i="1"/>
  <c r="AE150" i="1" s="1"/>
  <c r="AA132" i="1"/>
  <c r="AE132" i="1" s="1"/>
  <c r="AA128" i="1"/>
  <c r="AE128" i="1" s="1"/>
  <c r="AA163" i="1"/>
  <c r="AE163" i="1" s="1"/>
  <c r="AA158" i="1"/>
  <c r="AE158" i="1" s="1"/>
  <c r="AA155" i="1"/>
  <c r="AE155" i="1" s="1"/>
  <c r="AA159" i="1"/>
  <c r="AE159" i="1" s="1"/>
  <c r="AA151" i="1"/>
  <c r="AE151" i="1" s="1"/>
  <c r="AA152" i="1"/>
  <c r="AE152" i="1" s="1"/>
  <c r="AA145" i="1"/>
  <c r="AE145" i="1" s="1"/>
  <c r="AA144" i="1"/>
  <c r="AE144" i="1" s="1"/>
  <c r="AA141" i="1"/>
  <c r="AE141" i="1" s="1"/>
  <c r="AA137" i="1"/>
  <c r="AE137" i="1" s="1"/>
  <c r="AA136" i="1"/>
  <c r="AE136" i="1" s="1"/>
  <c r="AA131" i="1"/>
  <c r="AE131" i="1" s="1"/>
  <c r="AA135" i="1"/>
  <c r="AE135" i="1" s="1"/>
  <c r="AJ129" i="1"/>
  <c r="AN129" i="1" s="1"/>
  <c r="AO129" i="1" s="1"/>
  <c r="AP129" i="1" s="1"/>
  <c r="AT129" i="1" s="1"/>
  <c r="AJ117" i="1"/>
  <c r="AN117" i="1" s="1"/>
  <c r="AO117" i="1" s="1"/>
  <c r="AP117" i="1" s="1"/>
  <c r="AT117" i="1" s="1"/>
  <c r="AA116" i="1"/>
  <c r="AE116" i="1" s="1"/>
  <c r="AA119" i="1"/>
  <c r="AE119" i="1" s="1"/>
  <c r="AA122" i="1"/>
  <c r="AE122" i="1" s="1"/>
  <c r="AA126" i="1"/>
  <c r="AE126" i="1" s="1"/>
  <c r="AD131" i="1"/>
  <c r="AA125" i="1"/>
  <c r="AE125" i="1" s="1"/>
  <c r="AA121" i="1"/>
  <c r="AE121" i="1" s="1"/>
  <c r="AD119" i="1"/>
  <c r="AA118" i="1"/>
  <c r="AE118" i="1" s="1"/>
  <c r="AA114" i="1"/>
  <c r="AE114" i="1" s="1"/>
  <c r="AA129" i="1"/>
  <c r="AE129" i="1" s="1"/>
  <c r="AJ131" i="1"/>
  <c r="AN131" i="1" s="1"/>
  <c r="AO131" i="1" s="1"/>
  <c r="AP131" i="1" s="1"/>
  <c r="AT131" i="1" s="1"/>
  <c r="AA127" i="1"/>
  <c r="AE127" i="1" s="1"/>
  <c r="AA124" i="1"/>
  <c r="AE124" i="1" s="1"/>
  <c r="AD128" i="1"/>
  <c r="AJ123" i="1"/>
  <c r="AN123" i="1" s="1"/>
  <c r="AO123" i="1" s="1"/>
  <c r="AP123" i="1" s="1"/>
  <c r="AT123" i="1" s="1"/>
  <c r="AJ115" i="1"/>
  <c r="AN115" i="1" s="1"/>
  <c r="AO115" i="1" s="1"/>
  <c r="AP115" i="1" s="1"/>
  <c r="AT115" i="1" s="1"/>
  <c r="AA120" i="1"/>
  <c r="AE120" i="1" s="1"/>
  <c r="AJ121" i="1"/>
  <c r="AN121" i="1" s="1"/>
  <c r="AO121" i="1" s="1"/>
  <c r="AP121" i="1" s="1"/>
  <c r="AT121" i="1" s="1"/>
  <c r="AJ126" i="1"/>
  <c r="AN126" i="1" s="1"/>
  <c r="AO126" i="1" s="1"/>
  <c r="AP126" i="1" s="1"/>
  <c r="AT126" i="1" s="1"/>
  <c r="AA123" i="1"/>
  <c r="AE123" i="1" s="1"/>
  <c r="AJ119" i="1"/>
  <c r="AN119" i="1" s="1"/>
  <c r="AO119" i="1" s="1"/>
  <c r="AP119" i="1" s="1"/>
  <c r="AT119" i="1" s="1"/>
  <c r="AD167" i="1"/>
  <c r="AD166" i="1"/>
  <c r="AD165" i="1"/>
  <c r="AD164" i="1"/>
  <c r="AD163" i="1"/>
  <c r="AD162" i="1"/>
  <c r="AD161" i="1"/>
  <c r="AD160" i="1"/>
  <c r="AD159" i="1"/>
  <c r="AD158" i="1"/>
  <c r="AD157" i="1"/>
  <c r="AD156" i="1"/>
  <c r="AD155" i="1"/>
  <c r="AD154" i="1"/>
  <c r="AD153" i="1"/>
  <c r="AD152" i="1"/>
  <c r="AD151" i="1"/>
  <c r="AD150" i="1"/>
  <c r="AD149" i="1"/>
  <c r="AD148" i="1"/>
  <c r="AD147" i="1"/>
  <c r="AD146" i="1"/>
  <c r="AD145" i="1"/>
  <c r="AD144" i="1"/>
  <c r="AD143" i="1"/>
  <c r="AD142" i="1"/>
  <c r="AD141" i="1"/>
  <c r="AD140" i="1"/>
  <c r="AD139" i="1"/>
  <c r="AD138" i="1"/>
  <c r="AD137" i="1"/>
  <c r="AD136" i="1"/>
  <c r="AD135" i="1"/>
  <c r="AD134" i="1"/>
  <c r="AD133" i="1"/>
  <c r="AD132" i="1"/>
  <c r="AJ130" i="1"/>
  <c r="AN130" i="1" s="1"/>
  <c r="AO130" i="1" s="1"/>
  <c r="AP130" i="1" s="1"/>
  <c r="AT130" i="1" s="1"/>
  <c r="AJ124" i="1"/>
  <c r="AN124" i="1" s="1"/>
  <c r="AO124" i="1" s="1"/>
  <c r="AP124" i="1" s="1"/>
  <c r="AT124" i="1" s="1"/>
  <c r="AJ118" i="1"/>
  <c r="AN118" i="1" s="1"/>
  <c r="AO118" i="1" s="1"/>
  <c r="AP118" i="1" s="1"/>
  <c r="AT118" i="1" s="1"/>
  <c r="AJ128" i="1"/>
  <c r="AN128" i="1" s="1"/>
  <c r="AO128" i="1" s="1"/>
  <c r="AP128" i="1" s="1"/>
  <c r="AT128" i="1" s="1"/>
  <c r="AJ122" i="1"/>
  <c r="AN122" i="1" s="1"/>
  <c r="AO122" i="1" s="1"/>
  <c r="AP122" i="1" s="1"/>
  <c r="AT122" i="1" s="1"/>
  <c r="AJ116" i="1"/>
  <c r="AN116" i="1" s="1"/>
  <c r="AO116" i="1" s="1"/>
  <c r="AP116" i="1" s="1"/>
  <c r="AT116" i="1" s="1"/>
  <c r="AJ120" i="1"/>
  <c r="AN120" i="1" s="1"/>
  <c r="AO120" i="1" s="1"/>
  <c r="AP120" i="1" s="1"/>
  <c r="AT120" i="1" s="1"/>
  <c r="AJ114" i="1"/>
  <c r="AN114" i="1" s="1"/>
  <c r="AO114" i="1" s="1"/>
  <c r="AP114" i="1" s="1"/>
  <c r="AT114" i="1" s="1"/>
  <c r="AA85" i="1"/>
  <c r="AE85" i="1" s="1"/>
  <c r="AJ109" i="1"/>
  <c r="AN109" i="1" s="1"/>
  <c r="AO109" i="1" s="1"/>
  <c r="AP109" i="1" s="1"/>
  <c r="AT109" i="1" s="1"/>
  <c r="AA91" i="1"/>
  <c r="AE91" i="1" s="1"/>
  <c r="AJ97" i="1"/>
  <c r="AN97" i="1" s="1"/>
  <c r="AO97" i="1" s="1"/>
  <c r="AP97" i="1" s="1"/>
  <c r="AT97" i="1" s="1"/>
  <c r="AJ92" i="1"/>
  <c r="AN92" i="1" s="1"/>
  <c r="AO92" i="1" s="1"/>
  <c r="AP92" i="1" s="1"/>
  <c r="AT92" i="1" s="1"/>
  <c r="AA67" i="1"/>
  <c r="AE67" i="1" s="1"/>
  <c r="AA95" i="1"/>
  <c r="AE95" i="1" s="1"/>
  <c r="AJ108" i="1"/>
  <c r="AN108" i="1" s="1"/>
  <c r="AO108" i="1" s="1"/>
  <c r="AP108" i="1" s="1"/>
  <c r="AT108" i="1" s="1"/>
  <c r="AJ79" i="1"/>
  <c r="AN79" i="1" s="1"/>
  <c r="AO79" i="1" s="1"/>
  <c r="AP79" i="1" s="1"/>
  <c r="AT79" i="1" s="1"/>
  <c r="AA71" i="1"/>
  <c r="AE71" i="1" s="1"/>
  <c r="AA73" i="1"/>
  <c r="AE73" i="1" s="1"/>
  <c r="AA107" i="1"/>
  <c r="AE107" i="1" s="1"/>
  <c r="AA109" i="1"/>
  <c r="AE109" i="1" s="1"/>
  <c r="AA105" i="1"/>
  <c r="AE105" i="1" s="1"/>
  <c r="AA79" i="1"/>
  <c r="AE79" i="1" s="1"/>
  <c r="AA76" i="1"/>
  <c r="AE76" i="1" s="1"/>
  <c r="AA83" i="1"/>
  <c r="AE83" i="1" s="1"/>
  <c r="AN113" i="1"/>
  <c r="AO113" i="1" s="1"/>
  <c r="AP113" i="1" s="1"/>
  <c r="AT113" i="1" s="1"/>
  <c r="AJ90" i="1"/>
  <c r="AN90" i="1" s="1"/>
  <c r="AO90" i="1" s="1"/>
  <c r="AP90" i="1" s="1"/>
  <c r="AT90" i="1" s="1"/>
  <c r="AA97" i="1"/>
  <c r="AE97" i="1" s="1"/>
  <c r="AJ82" i="1"/>
  <c r="AN82" i="1" s="1"/>
  <c r="AO82" i="1" s="1"/>
  <c r="AP82" i="1" s="1"/>
  <c r="AT82" i="1" s="1"/>
  <c r="AA80" i="1"/>
  <c r="AE80" i="1" s="1"/>
  <c r="AA101" i="1"/>
  <c r="AE101" i="1" s="1"/>
  <c r="AA103" i="1"/>
  <c r="AE103" i="1" s="1"/>
  <c r="AA90" i="1"/>
  <c r="AE90" i="1" s="1"/>
  <c r="AA112" i="1"/>
  <c r="AE112" i="1" s="1"/>
  <c r="AA110" i="1"/>
  <c r="AE110" i="1" s="1"/>
  <c r="AJ102" i="1"/>
  <c r="AN102" i="1" s="1"/>
  <c r="AO102" i="1" s="1"/>
  <c r="AP102" i="1" s="1"/>
  <c r="AT102" i="1" s="1"/>
  <c r="AA89" i="1"/>
  <c r="AE89" i="1" s="1"/>
  <c r="AA70" i="1"/>
  <c r="AE70" i="1" s="1"/>
  <c r="AJ86" i="1"/>
  <c r="AN86" i="1" s="1"/>
  <c r="AO86" i="1" s="1"/>
  <c r="AP86" i="1" s="1"/>
  <c r="AT86" i="1" s="1"/>
  <c r="AJ71" i="1"/>
  <c r="AN71" i="1" s="1"/>
  <c r="AO71" i="1" s="1"/>
  <c r="AP71" i="1" s="1"/>
  <c r="AT71" i="1" s="1"/>
  <c r="AJ103" i="1"/>
  <c r="AN103" i="1" s="1"/>
  <c r="AO103" i="1" s="1"/>
  <c r="AP103" i="1" s="1"/>
  <c r="AT103" i="1" s="1"/>
  <c r="AA78" i="1"/>
  <c r="AE78" i="1" s="1"/>
  <c r="AJ87" i="1"/>
  <c r="AN87" i="1" s="1"/>
  <c r="AO87" i="1" s="1"/>
  <c r="AP87" i="1" s="1"/>
  <c r="AT87" i="1" s="1"/>
  <c r="AJ85" i="1"/>
  <c r="AN85" i="1" s="1"/>
  <c r="AO85" i="1" s="1"/>
  <c r="AP85" i="1" s="1"/>
  <c r="AT85" i="1" s="1"/>
  <c r="AA69" i="1"/>
  <c r="AE69" i="1" s="1"/>
  <c r="AA111" i="1"/>
  <c r="AE111" i="1" s="1"/>
  <c r="AJ112" i="1"/>
  <c r="AN112" i="1" s="1"/>
  <c r="AO112" i="1" s="1"/>
  <c r="AP112" i="1" s="1"/>
  <c r="AT112" i="1" s="1"/>
  <c r="AJ110" i="1"/>
  <c r="AN110" i="1" s="1"/>
  <c r="AO110" i="1" s="1"/>
  <c r="AP110" i="1" s="1"/>
  <c r="AT110" i="1" s="1"/>
  <c r="AA66" i="1"/>
  <c r="AE66" i="1" s="1"/>
  <c r="AA65" i="1"/>
  <c r="AE65" i="1" s="1"/>
  <c r="AA93" i="1"/>
  <c r="AE93" i="1" s="1"/>
  <c r="AJ81" i="1"/>
  <c r="AN81" i="1" s="1"/>
  <c r="AO81" i="1" s="1"/>
  <c r="AP81" i="1" s="1"/>
  <c r="AT81" i="1" s="1"/>
  <c r="AA77" i="1"/>
  <c r="AE77" i="1" s="1"/>
  <c r="AA75" i="1"/>
  <c r="AE75" i="1" s="1"/>
  <c r="AJ98" i="1"/>
  <c r="AN98" i="1" s="1"/>
  <c r="AO98" i="1" s="1"/>
  <c r="AP98" i="1" s="1"/>
  <c r="AT98" i="1" s="1"/>
  <c r="AJ96" i="1"/>
  <c r="AN96" i="1" s="1"/>
  <c r="AO96" i="1" s="1"/>
  <c r="AP96" i="1" s="1"/>
  <c r="AT96" i="1" s="1"/>
  <c r="AJ66" i="1"/>
  <c r="AN66" i="1" s="1"/>
  <c r="AO66" i="1" s="1"/>
  <c r="AP66" i="1" s="1"/>
  <c r="AT66" i="1" s="1"/>
  <c r="AA104" i="1"/>
  <c r="AE104" i="1" s="1"/>
  <c r="AJ94" i="1"/>
  <c r="AN94" i="1" s="1"/>
  <c r="AO94" i="1" s="1"/>
  <c r="AP94" i="1" s="1"/>
  <c r="AT94" i="1" s="1"/>
  <c r="AA82" i="1"/>
  <c r="AE82" i="1" s="1"/>
  <c r="AA113" i="1"/>
  <c r="AE113" i="1" s="1"/>
  <c r="AA96" i="1"/>
  <c r="AE96" i="1" s="1"/>
  <c r="AJ73" i="1"/>
  <c r="AN73" i="1" s="1"/>
  <c r="AO73" i="1" s="1"/>
  <c r="AP73" i="1" s="1"/>
  <c r="AT73" i="1" s="1"/>
  <c r="AJ67" i="1"/>
  <c r="AN67" i="1" s="1"/>
  <c r="AO67" i="1" s="1"/>
  <c r="AP67" i="1" s="1"/>
  <c r="AT67" i="1" s="1"/>
  <c r="AA99" i="1"/>
  <c r="AE99" i="1" s="1"/>
  <c r="AA87" i="1"/>
  <c r="AE87" i="1" s="1"/>
  <c r="AJ76" i="1"/>
  <c r="AN76" i="1" s="1"/>
  <c r="AO76" i="1" s="1"/>
  <c r="AP76" i="1" s="1"/>
  <c r="AT76" i="1" s="1"/>
  <c r="AA92" i="1"/>
  <c r="AE92" i="1" s="1"/>
  <c r="AJ91" i="1"/>
  <c r="AN91" i="1" s="1"/>
  <c r="AO91" i="1" s="1"/>
  <c r="AP91" i="1" s="1"/>
  <c r="AT91" i="1" s="1"/>
  <c r="AJ75" i="1"/>
  <c r="AN75" i="1" s="1"/>
  <c r="AO75" i="1" s="1"/>
  <c r="AP75" i="1" s="1"/>
  <c r="AT75" i="1" s="1"/>
  <c r="AA81" i="1"/>
  <c r="AE81" i="1" s="1"/>
  <c r="AA64" i="1"/>
  <c r="AE64" i="1" s="1"/>
  <c r="AA102" i="1"/>
  <c r="AE102" i="1" s="1"/>
  <c r="AJ72" i="1"/>
  <c r="AN72" i="1" s="1"/>
  <c r="AO72" i="1" s="1"/>
  <c r="AP72" i="1" s="1"/>
  <c r="AT72" i="1" s="1"/>
  <c r="AA94" i="1"/>
  <c r="AE94" i="1" s="1"/>
  <c r="AD70" i="1"/>
  <c r="AA63" i="1"/>
  <c r="AE63" i="1" s="1"/>
  <c r="AA108" i="1"/>
  <c r="AE108" i="1" s="1"/>
  <c r="AJ104" i="1"/>
  <c r="AN104" i="1" s="1"/>
  <c r="AO104" i="1" s="1"/>
  <c r="AP104" i="1" s="1"/>
  <c r="AT104" i="1" s="1"/>
  <c r="AA100" i="1"/>
  <c r="AE100" i="1" s="1"/>
  <c r="AA98" i="1"/>
  <c r="AE98" i="1" s="1"/>
  <c r="AA88" i="1"/>
  <c r="AE88" i="1" s="1"/>
  <c r="AA86" i="1"/>
  <c r="AE86" i="1" s="1"/>
  <c r="AJ80" i="1"/>
  <c r="AN80" i="1" s="1"/>
  <c r="AO80" i="1" s="1"/>
  <c r="AP80" i="1" s="1"/>
  <c r="AT80" i="1" s="1"/>
  <c r="AD77" i="1"/>
  <c r="AA106" i="1"/>
  <c r="AE106" i="1" s="1"/>
  <c r="AA84" i="1"/>
  <c r="AE84" i="1" s="1"/>
  <c r="AJ100" i="1"/>
  <c r="AN100" i="1" s="1"/>
  <c r="AO100" i="1" s="1"/>
  <c r="AP100" i="1" s="1"/>
  <c r="AT100" i="1" s="1"/>
  <c r="AJ88" i="1"/>
  <c r="AN88" i="1" s="1"/>
  <c r="AO88" i="1" s="1"/>
  <c r="AP88" i="1" s="1"/>
  <c r="AT88" i="1" s="1"/>
  <c r="AJ106" i="1"/>
  <c r="AN106" i="1" s="1"/>
  <c r="AO106" i="1" s="1"/>
  <c r="AP106" i="1" s="1"/>
  <c r="AT106" i="1" s="1"/>
  <c r="AJ84" i="1"/>
  <c r="AN84" i="1" s="1"/>
  <c r="AO84" i="1" s="1"/>
  <c r="AP84" i="1" s="1"/>
  <c r="AT84" i="1" s="1"/>
  <c r="AJ78" i="1"/>
  <c r="AN78" i="1" s="1"/>
  <c r="AO78" i="1" s="1"/>
  <c r="AP78" i="1" s="1"/>
  <c r="AT78" i="1" s="1"/>
  <c r="AJ107" i="1"/>
  <c r="AN107" i="1" s="1"/>
  <c r="AO107" i="1" s="1"/>
  <c r="AP107" i="1" s="1"/>
  <c r="AT107" i="1" s="1"/>
  <c r="AJ101" i="1"/>
  <c r="AN101" i="1" s="1"/>
  <c r="AO101" i="1" s="1"/>
  <c r="AP101" i="1" s="1"/>
  <c r="AT101" i="1" s="1"/>
  <c r="AJ95" i="1"/>
  <c r="AN95" i="1" s="1"/>
  <c r="AO95" i="1" s="1"/>
  <c r="AP95" i="1" s="1"/>
  <c r="AT95" i="1" s="1"/>
  <c r="AJ89" i="1"/>
  <c r="AN89" i="1" s="1"/>
  <c r="AO89" i="1" s="1"/>
  <c r="AP89" i="1" s="1"/>
  <c r="AT89" i="1" s="1"/>
  <c r="AJ83" i="1"/>
  <c r="AN83" i="1" s="1"/>
  <c r="AO83" i="1" s="1"/>
  <c r="AP83" i="1" s="1"/>
  <c r="AT83" i="1" s="1"/>
  <c r="AJ77" i="1"/>
  <c r="AN77" i="1" s="1"/>
  <c r="AO77" i="1" s="1"/>
  <c r="AP77" i="1" s="1"/>
  <c r="AT77" i="1" s="1"/>
  <c r="AD99" i="1"/>
  <c r="AD93" i="1"/>
  <c r="AD87" i="1"/>
  <c r="AD81" i="1"/>
  <c r="AD75" i="1"/>
  <c r="AJ111" i="1"/>
  <c r="AN111" i="1" s="1"/>
  <c r="AO111" i="1" s="1"/>
  <c r="AP111" i="1" s="1"/>
  <c r="AT111" i="1" s="1"/>
  <c r="AJ105" i="1"/>
  <c r="AN105" i="1" s="1"/>
  <c r="AO105" i="1" s="1"/>
  <c r="AP105" i="1" s="1"/>
  <c r="AT105" i="1" s="1"/>
  <c r="AJ99" i="1"/>
  <c r="AN99" i="1" s="1"/>
  <c r="AO99" i="1" s="1"/>
  <c r="AP99" i="1" s="1"/>
  <c r="AT99" i="1" s="1"/>
  <c r="AJ93" i="1"/>
  <c r="AN93" i="1" s="1"/>
  <c r="AO93" i="1" s="1"/>
  <c r="AP93" i="1" s="1"/>
  <c r="AT93" i="1" s="1"/>
  <c r="AJ70" i="1"/>
  <c r="AN70" i="1" s="1"/>
  <c r="AO70" i="1" s="1"/>
  <c r="AP70" i="1" s="1"/>
  <c r="AT70" i="1" s="1"/>
  <c r="AJ68" i="1"/>
  <c r="AN68" i="1" s="1"/>
  <c r="AO68" i="1" s="1"/>
  <c r="AP68" i="1" s="1"/>
  <c r="AT68" i="1" s="1"/>
  <c r="AJ61" i="1"/>
  <c r="AN61" i="1" s="1"/>
  <c r="AO61" i="1" s="1"/>
  <c r="AP61" i="1" s="1"/>
  <c r="AT61" i="1" s="1"/>
  <c r="AJ60" i="1"/>
  <c r="AN60" i="1" s="1"/>
  <c r="AO60" i="1" s="1"/>
  <c r="AP60" i="1" s="1"/>
  <c r="AT60" i="1" s="1"/>
  <c r="AJ59" i="1"/>
  <c r="AN59" i="1" s="1"/>
  <c r="AO59" i="1" s="1"/>
  <c r="AP59" i="1" s="1"/>
  <c r="AT59" i="1" s="1"/>
  <c r="AA74" i="1"/>
  <c r="AE74" i="1" s="1"/>
  <c r="AA68" i="1"/>
  <c r="AE68" i="1" s="1"/>
  <c r="AA72" i="1"/>
  <c r="AE72" i="1" s="1"/>
  <c r="AD63" i="1"/>
  <c r="AD69" i="1"/>
  <c r="AA62" i="1"/>
  <c r="AE62" i="1" s="1"/>
  <c r="AA61" i="1"/>
  <c r="AE61" i="1" s="1"/>
  <c r="AA60" i="1"/>
  <c r="AE60" i="1" s="1"/>
  <c r="AJ65" i="1"/>
  <c r="AN65" i="1" s="1"/>
  <c r="AO65" i="1" s="1"/>
  <c r="AP65" i="1" s="1"/>
  <c r="AT65" i="1" s="1"/>
  <c r="AA59" i="1"/>
  <c r="AE59" i="1" s="1"/>
  <c r="AJ62" i="1"/>
  <c r="AN62" i="1" s="1"/>
  <c r="AO62" i="1" s="1"/>
  <c r="AP62" i="1" s="1"/>
  <c r="AT62" i="1" s="1"/>
  <c r="AJ69" i="1"/>
  <c r="AN69" i="1" s="1"/>
  <c r="AO69" i="1" s="1"/>
  <c r="AP69" i="1" s="1"/>
  <c r="AT69" i="1" s="1"/>
  <c r="AJ74" i="1"/>
  <c r="AN74" i="1" s="1"/>
  <c r="AO74" i="1" s="1"/>
  <c r="AP74" i="1" s="1"/>
  <c r="AT74" i="1" s="1"/>
  <c r="AJ64" i="1"/>
  <c r="AN64" i="1" s="1"/>
  <c r="AO64" i="1" s="1"/>
  <c r="AP64" i="1" s="1"/>
  <c r="AT64" i="1" s="1"/>
  <c r="AJ63" i="1"/>
  <c r="AN63" i="1" s="1"/>
  <c r="AO63" i="1" s="1"/>
  <c r="AP63" i="1" s="1"/>
  <c r="AT63" i="1" s="1"/>
  <c r="AD59" i="1"/>
  <c r="AF130" i="1" l="1"/>
  <c r="AF101" i="1"/>
  <c r="AF127" i="1"/>
  <c r="AF64" i="1"/>
  <c r="AF83" i="1"/>
  <c r="AF109" i="1"/>
  <c r="AF91" i="1"/>
  <c r="AF98" i="1"/>
  <c r="AF111" i="1"/>
  <c r="AF89" i="1"/>
  <c r="AF97" i="1"/>
  <c r="AF124" i="1"/>
  <c r="AF125" i="1"/>
  <c r="AF88" i="1"/>
  <c r="AF100" i="1"/>
  <c r="AF113" i="1"/>
  <c r="AF68" i="1"/>
  <c r="AF102" i="1"/>
  <c r="AF82" i="1"/>
  <c r="AF110" i="1"/>
  <c r="AF112" i="1"/>
  <c r="AF126" i="1"/>
  <c r="AF108" i="1"/>
  <c r="AF104" i="1"/>
  <c r="AF65" i="1"/>
  <c r="AF76" i="1"/>
  <c r="AF95" i="1"/>
  <c r="AF123" i="1"/>
  <c r="AF122" i="1"/>
  <c r="AF71" i="1"/>
  <c r="AF72" i="1"/>
  <c r="AF84" i="1"/>
  <c r="AF74" i="1"/>
  <c r="AF106" i="1"/>
  <c r="AF66" i="1"/>
  <c r="AF78" i="1"/>
  <c r="AF90" i="1"/>
  <c r="AF79" i="1"/>
  <c r="AF67" i="1"/>
  <c r="AF129" i="1"/>
  <c r="AF115" i="1"/>
  <c r="AF105" i="1"/>
  <c r="AF114" i="1"/>
  <c r="AF116" i="1"/>
  <c r="AF103" i="1"/>
  <c r="AF94" i="1"/>
  <c r="AF107" i="1"/>
  <c r="AF120" i="1"/>
  <c r="AF118" i="1"/>
  <c r="AF92" i="1"/>
  <c r="AF60" i="1"/>
  <c r="AF117" i="1"/>
  <c r="AF61" i="1"/>
  <c r="AF62" i="1"/>
  <c r="AF86" i="1"/>
  <c r="AF96" i="1"/>
  <c r="AF80" i="1"/>
  <c r="AF73" i="1"/>
  <c r="AF85" i="1"/>
  <c r="AF121" i="1"/>
  <c r="AF154" i="1"/>
  <c r="AF148" i="1"/>
  <c r="AF134" i="1"/>
  <c r="AF161" i="1"/>
  <c r="AF138" i="1"/>
  <c r="AF167" i="1"/>
  <c r="AF142" i="1"/>
  <c r="AF153" i="1"/>
  <c r="AF166" i="1"/>
  <c r="AF131" i="1"/>
  <c r="AF140" i="1"/>
  <c r="AF165" i="1"/>
  <c r="AF128" i="1"/>
  <c r="AF144" i="1"/>
  <c r="AF146" i="1"/>
  <c r="AF160" i="1"/>
  <c r="AF149" i="1"/>
  <c r="AF139" i="1"/>
  <c r="AF141" i="1"/>
  <c r="AF143" i="1"/>
  <c r="AF147" i="1"/>
  <c r="AF133" i="1"/>
  <c r="AF135" i="1"/>
  <c r="AF150" i="1"/>
  <c r="AF156" i="1"/>
  <c r="AF136" i="1"/>
  <c r="AF164" i="1"/>
  <c r="AF162" i="1"/>
  <c r="AF157" i="1"/>
  <c r="AF159" i="1"/>
  <c r="AF151" i="1"/>
  <c r="AF152" i="1"/>
  <c r="AF132" i="1"/>
  <c r="AF163" i="1"/>
  <c r="AF155" i="1"/>
  <c r="AF158" i="1"/>
  <c r="AF145" i="1"/>
  <c r="AF137" i="1"/>
  <c r="AF119" i="1"/>
  <c r="AF69" i="1"/>
  <c r="AF93" i="1"/>
  <c r="AF75" i="1"/>
  <c r="AF70" i="1"/>
  <c r="AF99" i="1"/>
  <c r="AF77" i="1"/>
  <c r="AF81" i="1"/>
  <c r="AF87" i="1"/>
  <c r="AF63" i="1"/>
  <c r="AF59" i="1"/>
  <c r="Z51" i="1" l="1"/>
  <c r="AG51" i="1"/>
  <c r="AH51" i="1"/>
  <c r="AI51" i="1" s="1"/>
  <c r="Z52" i="1"/>
  <c r="AG52" i="1"/>
  <c r="AH52" i="1"/>
  <c r="AI52" i="1" s="1"/>
  <c r="Z53" i="1"/>
  <c r="AG53" i="1"/>
  <c r="AH53" i="1"/>
  <c r="AI53" i="1" s="1"/>
  <c r="Z54" i="1"/>
  <c r="AB54" i="1" s="1"/>
  <c r="AG54" i="1"/>
  <c r="AH54" i="1"/>
  <c r="AI54" i="1" s="1"/>
  <c r="Z55" i="1"/>
  <c r="AG55" i="1"/>
  <c r="AH55" i="1"/>
  <c r="AI55" i="1" s="1"/>
  <c r="Z58" i="1"/>
  <c r="AG58" i="1"/>
  <c r="Z36" i="1"/>
  <c r="AB36" i="1" s="1"/>
  <c r="AG36" i="1"/>
  <c r="AH36" i="1"/>
  <c r="AI36" i="1" s="1"/>
  <c r="Z37" i="1"/>
  <c r="AG37" i="1"/>
  <c r="AH37" i="1"/>
  <c r="AI37" i="1" s="1"/>
  <c r="Z38" i="1"/>
  <c r="AG38" i="1"/>
  <c r="AH38" i="1"/>
  <c r="AI38" i="1" s="1"/>
  <c r="Z39" i="1"/>
  <c r="AG39" i="1"/>
  <c r="AH39" i="1"/>
  <c r="AI39" i="1" s="1"/>
  <c r="Z40" i="1"/>
  <c r="AG40" i="1"/>
  <c r="AH40" i="1"/>
  <c r="AI40" i="1" s="1"/>
  <c r="Z41" i="1"/>
  <c r="AG41" i="1"/>
  <c r="AH41" i="1"/>
  <c r="AI41" i="1" s="1"/>
  <c r="Z42" i="1"/>
  <c r="AB42" i="1" s="1"/>
  <c r="AG42" i="1"/>
  <c r="AH42" i="1"/>
  <c r="AI42" i="1" s="1"/>
  <c r="Z43" i="1"/>
  <c r="AG43" i="1"/>
  <c r="AH43" i="1"/>
  <c r="AI43" i="1" s="1"/>
  <c r="Z44" i="1"/>
  <c r="AG44" i="1"/>
  <c r="AH44" i="1"/>
  <c r="AI44" i="1" s="1"/>
  <c r="Z45" i="1"/>
  <c r="AG45" i="1"/>
  <c r="AH45" i="1"/>
  <c r="AI45" i="1" s="1"/>
  <c r="Z46" i="1"/>
  <c r="AG46" i="1"/>
  <c r="AH46" i="1"/>
  <c r="AI46" i="1" s="1"/>
  <c r="Z47" i="1"/>
  <c r="AG47" i="1"/>
  <c r="AH47" i="1"/>
  <c r="AI47" i="1" s="1"/>
  <c r="Z48" i="1"/>
  <c r="AB48" i="1" s="1"/>
  <c r="AG48" i="1"/>
  <c r="AH48" i="1"/>
  <c r="AI48" i="1" s="1"/>
  <c r="Z49" i="1"/>
  <c r="AG49" i="1"/>
  <c r="AH49" i="1"/>
  <c r="AI49" i="1" s="1"/>
  <c r="Z50" i="1"/>
  <c r="AG50" i="1"/>
  <c r="AH50" i="1"/>
  <c r="AI50" i="1" s="1"/>
  <c r="Z27" i="1"/>
  <c r="AG27" i="1"/>
  <c r="AH27" i="1"/>
  <c r="AI27" i="1" s="1"/>
  <c r="Z28" i="1"/>
  <c r="AB28" i="1" s="1"/>
  <c r="AG28" i="1"/>
  <c r="AH28" i="1"/>
  <c r="AI28" i="1" s="1"/>
  <c r="Z29" i="1"/>
  <c r="AG29" i="1"/>
  <c r="AH29" i="1"/>
  <c r="AI29" i="1" s="1"/>
  <c r="Z30" i="1"/>
  <c r="AG30" i="1"/>
  <c r="AH30" i="1"/>
  <c r="AI30" i="1" s="1"/>
  <c r="Z31" i="1"/>
  <c r="AG31" i="1"/>
  <c r="AH31" i="1"/>
  <c r="AI31" i="1" s="1"/>
  <c r="Z32" i="1"/>
  <c r="AG32" i="1"/>
  <c r="AH32" i="1"/>
  <c r="AI32" i="1" s="1"/>
  <c r="Z33" i="1"/>
  <c r="AG33" i="1"/>
  <c r="AH33" i="1"/>
  <c r="AI33" i="1" s="1"/>
  <c r="Z34" i="1"/>
  <c r="AB34" i="1" s="1"/>
  <c r="AG34" i="1"/>
  <c r="AH34" i="1"/>
  <c r="AI34" i="1" s="1"/>
  <c r="Z35" i="1"/>
  <c r="AG35" i="1"/>
  <c r="AH35" i="1"/>
  <c r="AI35" i="1" s="1"/>
  <c r="AH4" i="1"/>
  <c r="AI4" i="1" s="1"/>
  <c r="AH5" i="1"/>
  <c r="AI5" i="1" s="1"/>
  <c r="AH6" i="1"/>
  <c r="AI6" i="1" s="1"/>
  <c r="AH7" i="1"/>
  <c r="AI7" i="1" s="1"/>
  <c r="AH8" i="1"/>
  <c r="AI8" i="1" s="1"/>
  <c r="AH9" i="1"/>
  <c r="AI9" i="1" s="1"/>
  <c r="AH10" i="1"/>
  <c r="AI10" i="1" s="1"/>
  <c r="AH11" i="1"/>
  <c r="AI11" i="1" s="1"/>
  <c r="AH12" i="1"/>
  <c r="AI12" i="1" s="1"/>
  <c r="AH13" i="1"/>
  <c r="AI13" i="1" s="1"/>
  <c r="AH14" i="1"/>
  <c r="AI14" i="1" s="1"/>
  <c r="AH15" i="1"/>
  <c r="AI15" i="1" s="1"/>
  <c r="AH16" i="1"/>
  <c r="AI16" i="1" s="1"/>
  <c r="AH17" i="1"/>
  <c r="AI17" i="1" s="1"/>
  <c r="AH18" i="1"/>
  <c r="AI18" i="1" s="1"/>
  <c r="AH19" i="1"/>
  <c r="AI19" i="1" s="1"/>
  <c r="AH20" i="1"/>
  <c r="AI20" i="1" s="1"/>
  <c r="AH21" i="1"/>
  <c r="AI21" i="1" s="1"/>
  <c r="AH22" i="1"/>
  <c r="AI22" i="1" s="1"/>
  <c r="AH23" i="1"/>
  <c r="AI23" i="1" s="1"/>
  <c r="AH24" i="1"/>
  <c r="AI24" i="1" s="1"/>
  <c r="AH25" i="1"/>
  <c r="AI25" i="1" s="1"/>
  <c r="AH26" i="1"/>
  <c r="AI26" i="1" s="1"/>
  <c r="AH3" i="1"/>
  <c r="AI3" i="1" s="1"/>
  <c r="AS54" i="1" l="1"/>
  <c r="BE54" i="1"/>
  <c r="BF54" i="1" s="1"/>
  <c r="BG54" i="1" s="1"/>
  <c r="BH54" i="1" s="1"/>
  <c r="BK54" i="1" s="1"/>
  <c r="BJ54" i="1"/>
  <c r="AS33" i="1"/>
  <c r="BJ33" i="1"/>
  <c r="BE33" i="1"/>
  <c r="BF33" i="1" s="1"/>
  <c r="BG33" i="1" s="1"/>
  <c r="BH33" i="1" s="1"/>
  <c r="BK33" i="1" s="1"/>
  <c r="AS29" i="1"/>
  <c r="BE29" i="1"/>
  <c r="BF29" i="1" s="1"/>
  <c r="BG29" i="1" s="1"/>
  <c r="BH29" i="1" s="1"/>
  <c r="BK29" i="1" s="1"/>
  <c r="BJ29" i="1"/>
  <c r="AS49" i="1"/>
  <c r="BE49" i="1"/>
  <c r="BF49" i="1" s="1"/>
  <c r="BG49" i="1" s="1"/>
  <c r="BH49" i="1" s="1"/>
  <c r="BK49" i="1" s="1"/>
  <c r="BJ49" i="1"/>
  <c r="AS45" i="1"/>
  <c r="BJ45" i="1"/>
  <c r="BE45" i="1"/>
  <c r="BF45" i="1" s="1"/>
  <c r="BG45" i="1" s="1"/>
  <c r="BH45" i="1" s="1"/>
  <c r="BK45" i="1" s="1"/>
  <c r="AS41" i="1"/>
  <c r="BJ41" i="1"/>
  <c r="BE41" i="1"/>
  <c r="BF41" i="1" s="1"/>
  <c r="BG41" i="1" s="1"/>
  <c r="BH41" i="1" s="1"/>
  <c r="BK41" i="1" s="1"/>
  <c r="AS37" i="1"/>
  <c r="BJ37" i="1"/>
  <c r="BE37" i="1"/>
  <c r="BF37" i="1" s="1"/>
  <c r="BG37" i="1" s="1"/>
  <c r="BH37" i="1" s="1"/>
  <c r="BK37" i="1" s="1"/>
  <c r="AS53" i="1"/>
  <c r="BE53" i="1"/>
  <c r="BF53" i="1" s="1"/>
  <c r="BG53" i="1" s="1"/>
  <c r="BH53" i="1" s="1"/>
  <c r="BK53" i="1" s="1"/>
  <c r="BJ53" i="1"/>
  <c r="AS32" i="1"/>
  <c r="BE32" i="1"/>
  <c r="BF32" i="1" s="1"/>
  <c r="BG32" i="1" s="1"/>
  <c r="BH32" i="1" s="1"/>
  <c r="BK32" i="1" s="1"/>
  <c r="BJ32" i="1"/>
  <c r="AS28" i="1"/>
  <c r="BJ28" i="1"/>
  <c r="BE28" i="1"/>
  <c r="BF28" i="1" s="1"/>
  <c r="BG28" i="1" s="1"/>
  <c r="BH28" i="1" s="1"/>
  <c r="BK28" i="1" s="1"/>
  <c r="AS48" i="1"/>
  <c r="BE48" i="1"/>
  <c r="BF48" i="1" s="1"/>
  <c r="BG48" i="1" s="1"/>
  <c r="BH48" i="1" s="1"/>
  <c r="BK48" i="1" s="1"/>
  <c r="BJ48" i="1"/>
  <c r="AS44" i="1"/>
  <c r="BJ44" i="1"/>
  <c r="BE44" i="1"/>
  <c r="BF44" i="1" s="1"/>
  <c r="BG44" i="1" s="1"/>
  <c r="BH44" i="1" s="1"/>
  <c r="BK44" i="1" s="1"/>
  <c r="AS40" i="1"/>
  <c r="BJ40" i="1"/>
  <c r="BE40" i="1"/>
  <c r="BF40" i="1" s="1"/>
  <c r="BG40" i="1" s="1"/>
  <c r="BH40" i="1" s="1"/>
  <c r="BK40" i="1" s="1"/>
  <c r="AS36" i="1"/>
  <c r="BE36" i="1"/>
  <c r="BF36" i="1" s="1"/>
  <c r="BG36" i="1" s="1"/>
  <c r="BH36" i="1" s="1"/>
  <c r="BK36" i="1" s="1"/>
  <c r="BJ36" i="1"/>
  <c r="AS58" i="1"/>
  <c r="BJ58" i="1"/>
  <c r="BE58" i="1"/>
  <c r="BF58" i="1" s="1"/>
  <c r="BG58" i="1" s="1"/>
  <c r="BH58" i="1" s="1"/>
  <c r="BK58" i="1" s="1"/>
  <c r="AS52" i="1"/>
  <c r="BJ52" i="1"/>
  <c r="BE52" i="1"/>
  <c r="BF52" i="1" s="1"/>
  <c r="BG52" i="1" s="1"/>
  <c r="BH52" i="1" s="1"/>
  <c r="BK52" i="1" s="1"/>
  <c r="AS35" i="1"/>
  <c r="BE35" i="1"/>
  <c r="BF35" i="1" s="1"/>
  <c r="BG35" i="1" s="1"/>
  <c r="BH35" i="1" s="1"/>
  <c r="BK35" i="1" s="1"/>
  <c r="BJ35" i="1"/>
  <c r="AS31" i="1"/>
  <c r="BE31" i="1"/>
  <c r="BF31" i="1" s="1"/>
  <c r="BG31" i="1" s="1"/>
  <c r="BH31" i="1" s="1"/>
  <c r="BK31" i="1" s="1"/>
  <c r="BJ31" i="1"/>
  <c r="AS27" i="1"/>
  <c r="BE27" i="1"/>
  <c r="BF27" i="1" s="1"/>
  <c r="BG27" i="1" s="1"/>
  <c r="BH27" i="1" s="1"/>
  <c r="BK27" i="1" s="1"/>
  <c r="BJ27" i="1"/>
  <c r="AS47" i="1"/>
  <c r="BE47" i="1"/>
  <c r="BF47" i="1" s="1"/>
  <c r="BG47" i="1" s="1"/>
  <c r="BH47" i="1" s="1"/>
  <c r="BK47" i="1" s="1"/>
  <c r="BJ47" i="1"/>
  <c r="AS43" i="1"/>
  <c r="BE43" i="1"/>
  <c r="BF43" i="1" s="1"/>
  <c r="BG43" i="1" s="1"/>
  <c r="BH43" i="1" s="1"/>
  <c r="BK43" i="1" s="1"/>
  <c r="BJ43" i="1"/>
  <c r="AS39" i="1"/>
  <c r="BJ39" i="1"/>
  <c r="BE39" i="1"/>
  <c r="BF39" i="1" s="1"/>
  <c r="BG39" i="1" s="1"/>
  <c r="BH39" i="1" s="1"/>
  <c r="BK39" i="1" s="1"/>
  <c r="AS55" i="1"/>
  <c r="BE55" i="1"/>
  <c r="BF55" i="1" s="1"/>
  <c r="BG55" i="1" s="1"/>
  <c r="BH55" i="1" s="1"/>
  <c r="BK55" i="1" s="1"/>
  <c r="BJ55" i="1"/>
  <c r="AS51" i="1"/>
  <c r="BE51" i="1"/>
  <c r="BF51" i="1" s="1"/>
  <c r="BG51" i="1" s="1"/>
  <c r="BH51" i="1" s="1"/>
  <c r="BK51" i="1" s="1"/>
  <c r="BJ51" i="1"/>
  <c r="AS34" i="1"/>
  <c r="BJ34" i="1"/>
  <c r="BE34" i="1"/>
  <c r="BF34" i="1" s="1"/>
  <c r="BG34" i="1" s="1"/>
  <c r="BH34" i="1" s="1"/>
  <c r="BK34" i="1" s="1"/>
  <c r="AS30" i="1"/>
  <c r="BE30" i="1"/>
  <c r="BF30" i="1" s="1"/>
  <c r="BG30" i="1" s="1"/>
  <c r="BH30" i="1" s="1"/>
  <c r="BK30" i="1" s="1"/>
  <c r="BJ30" i="1"/>
  <c r="AS50" i="1"/>
  <c r="BJ50" i="1"/>
  <c r="BE50" i="1"/>
  <c r="BF50" i="1" s="1"/>
  <c r="BG50" i="1" s="1"/>
  <c r="BH50" i="1" s="1"/>
  <c r="BK50" i="1" s="1"/>
  <c r="AS46" i="1"/>
  <c r="BJ46" i="1"/>
  <c r="BE46" i="1"/>
  <c r="BF46" i="1" s="1"/>
  <c r="BG46" i="1" s="1"/>
  <c r="BH46" i="1" s="1"/>
  <c r="BK46" i="1" s="1"/>
  <c r="AS42" i="1"/>
  <c r="BE42" i="1"/>
  <c r="BF42" i="1" s="1"/>
  <c r="BG42" i="1" s="1"/>
  <c r="BH42" i="1" s="1"/>
  <c r="BK42" i="1" s="1"/>
  <c r="BJ42" i="1"/>
  <c r="AS38" i="1"/>
  <c r="BE38" i="1"/>
  <c r="BF38" i="1" s="1"/>
  <c r="BG38" i="1" s="1"/>
  <c r="BH38" i="1" s="1"/>
  <c r="BK38" i="1" s="1"/>
  <c r="BJ38" i="1"/>
  <c r="AB33" i="1"/>
  <c r="AD33" i="1" s="1"/>
  <c r="AB30" i="1"/>
  <c r="AD30" i="1" s="1"/>
  <c r="AB27" i="1"/>
  <c r="AD27" i="1" s="1"/>
  <c r="AB45" i="1"/>
  <c r="AD45" i="1" s="1"/>
  <c r="AB39" i="1"/>
  <c r="AD39" i="1" s="1"/>
  <c r="AB58" i="1"/>
  <c r="AD58" i="1" s="1"/>
  <c r="AB53" i="1"/>
  <c r="AD53" i="1" s="1"/>
  <c r="AB35" i="1"/>
  <c r="AD35" i="1" s="1"/>
  <c r="AB32" i="1"/>
  <c r="AD32" i="1" s="1"/>
  <c r="AB29" i="1"/>
  <c r="AD29" i="1" s="1"/>
  <c r="AB50" i="1"/>
  <c r="AD50" i="1" s="1"/>
  <c r="AB47" i="1"/>
  <c r="AD47" i="1" s="1"/>
  <c r="AB44" i="1"/>
  <c r="AD44" i="1" s="1"/>
  <c r="AB41" i="1"/>
  <c r="AD41" i="1" s="1"/>
  <c r="AB38" i="1"/>
  <c r="AD38" i="1" s="1"/>
  <c r="AB55" i="1"/>
  <c r="AD55" i="1" s="1"/>
  <c r="AB52" i="1"/>
  <c r="AD52" i="1" s="1"/>
  <c r="AB31" i="1"/>
  <c r="AD31" i="1" s="1"/>
  <c r="AB49" i="1"/>
  <c r="AD49" i="1" s="1"/>
  <c r="AB46" i="1"/>
  <c r="AD46" i="1" s="1"/>
  <c r="AB43" i="1"/>
  <c r="AD43" i="1" s="1"/>
  <c r="AB40" i="1"/>
  <c r="AD40" i="1" s="1"/>
  <c r="AB37" i="1"/>
  <c r="AD37" i="1" s="1"/>
  <c r="AB51" i="1"/>
  <c r="AD51" i="1" s="1"/>
  <c r="AJ42" i="1"/>
  <c r="AN42" i="1" s="1"/>
  <c r="AO42" i="1" s="1"/>
  <c r="AP42" i="1" s="1"/>
  <c r="AT42" i="1" s="1"/>
  <c r="AJ58" i="1"/>
  <c r="AN58" i="1" s="1"/>
  <c r="AO58" i="1" s="1"/>
  <c r="AP58" i="1" s="1"/>
  <c r="AT58" i="1" s="1"/>
  <c r="AA58" i="1"/>
  <c r="AE58" i="1" s="1"/>
  <c r="AA53" i="1"/>
  <c r="AE53" i="1" s="1"/>
  <c r="AA51" i="1"/>
  <c r="AE51" i="1" s="1"/>
  <c r="AA55" i="1"/>
  <c r="AE55" i="1" s="1"/>
  <c r="AA52" i="1"/>
  <c r="AE52" i="1" s="1"/>
  <c r="AJ55" i="1"/>
  <c r="AN55" i="1" s="1"/>
  <c r="AO55" i="1" s="1"/>
  <c r="AP55" i="1" s="1"/>
  <c r="AT55" i="1" s="1"/>
  <c r="AA54" i="1"/>
  <c r="AE54" i="1" s="1"/>
  <c r="AJ51" i="1"/>
  <c r="AN51" i="1" s="1"/>
  <c r="AO51" i="1" s="1"/>
  <c r="AP51" i="1" s="1"/>
  <c r="AT51" i="1" s="1"/>
  <c r="AD54" i="1"/>
  <c r="AJ54" i="1"/>
  <c r="AN54" i="1" s="1"/>
  <c r="AO54" i="1" s="1"/>
  <c r="AP54" i="1" s="1"/>
  <c r="AT54" i="1" s="1"/>
  <c r="AJ53" i="1"/>
  <c r="AN53" i="1" s="1"/>
  <c r="AO53" i="1" s="1"/>
  <c r="AP53" i="1" s="1"/>
  <c r="AT53" i="1" s="1"/>
  <c r="AJ52" i="1"/>
  <c r="AN52" i="1" s="1"/>
  <c r="AO52" i="1" s="1"/>
  <c r="AP52" i="1" s="1"/>
  <c r="AT52" i="1" s="1"/>
  <c r="AJ41" i="1"/>
  <c r="AN41" i="1" s="1"/>
  <c r="AO41" i="1" s="1"/>
  <c r="AP41" i="1" s="1"/>
  <c r="AT41" i="1" s="1"/>
  <c r="AA34" i="1"/>
  <c r="AE34" i="1" s="1"/>
  <c r="AA30" i="1"/>
  <c r="AE30" i="1" s="1"/>
  <c r="AJ40" i="1"/>
  <c r="AN40" i="1" s="1"/>
  <c r="AO40" i="1" s="1"/>
  <c r="AP40" i="1" s="1"/>
  <c r="AT40" i="1" s="1"/>
  <c r="AJ32" i="1"/>
  <c r="AN32" i="1" s="1"/>
  <c r="AO32" i="1" s="1"/>
  <c r="AP32" i="1" s="1"/>
  <c r="AT32" i="1" s="1"/>
  <c r="AD34" i="1"/>
  <c r="AJ45" i="1"/>
  <c r="AN45" i="1" s="1"/>
  <c r="AO45" i="1" s="1"/>
  <c r="AP45" i="1" s="1"/>
  <c r="AT45" i="1" s="1"/>
  <c r="AA36" i="1"/>
  <c r="AE36" i="1" s="1"/>
  <c r="AA44" i="1"/>
  <c r="AE44" i="1" s="1"/>
  <c r="AA39" i="1"/>
  <c r="AE39" i="1" s="1"/>
  <c r="AA37" i="1"/>
  <c r="AE37" i="1" s="1"/>
  <c r="AA43" i="1"/>
  <c r="AE43" i="1" s="1"/>
  <c r="AA33" i="1"/>
  <c r="AE33" i="1" s="1"/>
  <c r="AA31" i="1"/>
  <c r="AE31" i="1" s="1"/>
  <c r="AA29" i="1"/>
  <c r="AE29" i="1" s="1"/>
  <c r="AA50" i="1"/>
  <c r="AE50" i="1" s="1"/>
  <c r="AA42" i="1"/>
  <c r="AE42" i="1" s="1"/>
  <c r="AA45" i="1"/>
  <c r="AE45" i="1" s="1"/>
  <c r="AA47" i="1"/>
  <c r="AE47" i="1" s="1"/>
  <c r="AA41" i="1"/>
  <c r="AE41" i="1" s="1"/>
  <c r="AA49" i="1"/>
  <c r="AE49" i="1" s="1"/>
  <c r="AA35" i="1"/>
  <c r="AE35" i="1" s="1"/>
  <c r="AJ46" i="1"/>
  <c r="AN46" i="1" s="1"/>
  <c r="AO46" i="1" s="1"/>
  <c r="AP46" i="1" s="1"/>
  <c r="AT46" i="1" s="1"/>
  <c r="AA48" i="1"/>
  <c r="AE48" i="1" s="1"/>
  <c r="AJ47" i="1"/>
  <c r="AN47" i="1" s="1"/>
  <c r="AO47" i="1" s="1"/>
  <c r="AP47" i="1" s="1"/>
  <c r="AT47" i="1" s="1"/>
  <c r="AA40" i="1"/>
  <c r="AE40" i="1" s="1"/>
  <c r="AJ39" i="1"/>
  <c r="AN39" i="1" s="1"/>
  <c r="AO39" i="1" s="1"/>
  <c r="AP39" i="1" s="1"/>
  <c r="AT39" i="1" s="1"/>
  <c r="AA46" i="1"/>
  <c r="AE46" i="1" s="1"/>
  <c r="AA38" i="1"/>
  <c r="AE38" i="1" s="1"/>
  <c r="AJ50" i="1"/>
  <c r="AN50" i="1" s="1"/>
  <c r="AO50" i="1" s="1"/>
  <c r="AP50" i="1" s="1"/>
  <c r="AT50" i="1" s="1"/>
  <c r="AJ44" i="1"/>
  <c r="AN44" i="1" s="1"/>
  <c r="AO44" i="1" s="1"/>
  <c r="AP44" i="1" s="1"/>
  <c r="AT44" i="1" s="1"/>
  <c r="AJ38" i="1"/>
  <c r="AN38" i="1" s="1"/>
  <c r="AO38" i="1" s="1"/>
  <c r="AP38" i="1" s="1"/>
  <c r="AT38" i="1" s="1"/>
  <c r="AJ49" i="1"/>
  <c r="AN49" i="1" s="1"/>
  <c r="AO49" i="1" s="1"/>
  <c r="AP49" i="1" s="1"/>
  <c r="AT49" i="1" s="1"/>
  <c r="AD48" i="1"/>
  <c r="AJ43" i="1"/>
  <c r="AN43" i="1" s="1"/>
  <c r="AO43" i="1" s="1"/>
  <c r="AP43" i="1" s="1"/>
  <c r="AT43" i="1" s="1"/>
  <c r="AD42" i="1"/>
  <c r="AJ37" i="1"/>
  <c r="AN37" i="1" s="1"/>
  <c r="AO37" i="1" s="1"/>
  <c r="AP37" i="1" s="1"/>
  <c r="AT37" i="1" s="1"/>
  <c r="AD36" i="1"/>
  <c r="AJ48" i="1"/>
  <c r="AN48" i="1" s="1"/>
  <c r="AO48" i="1" s="1"/>
  <c r="AP48" i="1" s="1"/>
  <c r="AT48" i="1" s="1"/>
  <c r="AJ36" i="1"/>
  <c r="AN36" i="1" s="1"/>
  <c r="AO36" i="1" s="1"/>
  <c r="AP36" i="1" s="1"/>
  <c r="AT36" i="1" s="1"/>
  <c r="AA27" i="1"/>
  <c r="AE27" i="1" s="1"/>
  <c r="AA32" i="1"/>
  <c r="AE32" i="1" s="1"/>
  <c r="AA28" i="1"/>
  <c r="AE28" i="1" s="1"/>
  <c r="AJ30" i="1"/>
  <c r="AN30" i="1" s="1"/>
  <c r="AO30" i="1" s="1"/>
  <c r="AP30" i="1" s="1"/>
  <c r="AT30" i="1" s="1"/>
  <c r="AJ31" i="1"/>
  <c r="AN31" i="1" s="1"/>
  <c r="AO31" i="1" s="1"/>
  <c r="AP31" i="1" s="1"/>
  <c r="AT31" i="1" s="1"/>
  <c r="AJ35" i="1"/>
  <c r="AN35" i="1" s="1"/>
  <c r="AO35" i="1" s="1"/>
  <c r="AP35" i="1" s="1"/>
  <c r="AT35" i="1" s="1"/>
  <c r="AJ29" i="1"/>
  <c r="AN29" i="1" s="1"/>
  <c r="AO29" i="1" s="1"/>
  <c r="AP29" i="1" s="1"/>
  <c r="AT29" i="1" s="1"/>
  <c r="AD28" i="1"/>
  <c r="AJ34" i="1"/>
  <c r="AN34" i="1" s="1"/>
  <c r="AO34" i="1" s="1"/>
  <c r="AP34" i="1" s="1"/>
  <c r="AT34" i="1" s="1"/>
  <c r="AJ28" i="1"/>
  <c r="AN28" i="1" s="1"/>
  <c r="AO28" i="1" s="1"/>
  <c r="AP28" i="1" s="1"/>
  <c r="AT28" i="1" s="1"/>
  <c r="AJ33" i="1"/>
  <c r="AN33" i="1" s="1"/>
  <c r="AO33" i="1" s="1"/>
  <c r="AP33" i="1" s="1"/>
  <c r="AT33" i="1" s="1"/>
  <c r="AJ27" i="1"/>
  <c r="AN27" i="1" s="1"/>
  <c r="AO27" i="1" s="1"/>
  <c r="AP27" i="1" s="1"/>
  <c r="AT27" i="1" s="1"/>
  <c r="AF49" i="1" l="1"/>
  <c r="AF33" i="1"/>
  <c r="AF40" i="1"/>
  <c r="AF43" i="1"/>
  <c r="AF35" i="1"/>
  <c r="AF41" i="1"/>
  <c r="AF47" i="1"/>
  <c r="AF37" i="1"/>
  <c r="AF52" i="1"/>
  <c r="AF46" i="1"/>
  <c r="AF39" i="1"/>
  <c r="AF55" i="1"/>
  <c r="AF44" i="1"/>
  <c r="AF51" i="1"/>
  <c r="AF32" i="1"/>
  <c r="AF45" i="1"/>
  <c r="AF53" i="1"/>
  <c r="AF27" i="1"/>
  <c r="AF58" i="1"/>
  <c r="AF50" i="1"/>
  <c r="AF31" i="1"/>
  <c r="AF38" i="1"/>
  <c r="AF29" i="1"/>
  <c r="AF30" i="1"/>
  <c r="AF54" i="1"/>
  <c r="AF34" i="1"/>
  <c r="AF36" i="1"/>
  <c r="AF28" i="1"/>
  <c r="AF42" i="1"/>
  <c r="AF48" i="1"/>
  <c r="AG4" i="1" l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3" i="1"/>
  <c r="AS24" i="1" l="1"/>
  <c r="BJ24" i="1"/>
  <c r="BE24" i="1"/>
  <c r="BF24" i="1" s="1"/>
  <c r="BG24" i="1" s="1"/>
  <c r="BH24" i="1" s="1"/>
  <c r="BK24" i="1" s="1"/>
  <c r="AS15" i="1"/>
  <c r="BE15" i="1"/>
  <c r="BF15" i="1" s="1"/>
  <c r="BG15" i="1" s="1"/>
  <c r="BH15" i="1" s="1"/>
  <c r="BK15" i="1" s="1"/>
  <c r="BJ15" i="1"/>
  <c r="AS26" i="1"/>
  <c r="BE26" i="1"/>
  <c r="BF26" i="1" s="1"/>
  <c r="BG26" i="1" s="1"/>
  <c r="BH26" i="1" s="1"/>
  <c r="BK26" i="1" s="1"/>
  <c r="BJ26" i="1"/>
  <c r="AS25" i="1"/>
  <c r="BJ25" i="1"/>
  <c r="BE25" i="1"/>
  <c r="BF25" i="1" s="1"/>
  <c r="BG25" i="1" s="1"/>
  <c r="BH25" i="1" s="1"/>
  <c r="BK25" i="1" s="1"/>
  <c r="AS12" i="1"/>
  <c r="BE12" i="1"/>
  <c r="BF12" i="1" s="1"/>
  <c r="BG12" i="1" s="1"/>
  <c r="BH12" i="1" s="1"/>
  <c r="BK12" i="1" s="1"/>
  <c r="BJ12" i="1"/>
  <c r="AS10" i="1"/>
  <c r="BJ10" i="1"/>
  <c r="BE10" i="1"/>
  <c r="BF10" i="1" s="1"/>
  <c r="BG10" i="1" s="1"/>
  <c r="BH10" i="1" s="1"/>
  <c r="BK10" i="1" s="1"/>
  <c r="AS18" i="1"/>
  <c r="BE18" i="1"/>
  <c r="BF18" i="1" s="1"/>
  <c r="BG18" i="1" s="1"/>
  <c r="BH18" i="1" s="1"/>
  <c r="BK18" i="1" s="1"/>
  <c r="BJ18" i="1"/>
  <c r="AS13" i="1"/>
  <c r="BJ13" i="1"/>
  <c r="BE13" i="1"/>
  <c r="BF13" i="1" s="1"/>
  <c r="BG13" i="1" s="1"/>
  <c r="BH13" i="1" s="1"/>
  <c r="BK13" i="1" s="1"/>
  <c r="AS23" i="1"/>
  <c r="BE23" i="1"/>
  <c r="BF23" i="1" s="1"/>
  <c r="BG23" i="1" s="1"/>
  <c r="BH23" i="1" s="1"/>
  <c r="BK23" i="1" s="1"/>
  <c r="BJ23" i="1"/>
  <c r="AS22" i="1"/>
  <c r="BE22" i="1"/>
  <c r="BF22" i="1" s="1"/>
  <c r="BG22" i="1" s="1"/>
  <c r="BH22" i="1" s="1"/>
  <c r="BK22" i="1" s="1"/>
  <c r="BJ22" i="1"/>
  <c r="AS21" i="1"/>
  <c r="BE21" i="1"/>
  <c r="BF21" i="1" s="1"/>
  <c r="BG21" i="1" s="1"/>
  <c r="BH21" i="1" s="1"/>
  <c r="BK21" i="1" s="1"/>
  <c r="BJ21" i="1"/>
  <c r="AS20" i="1"/>
  <c r="BJ20" i="1"/>
  <c r="BE20" i="1"/>
  <c r="BF20" i="1" s="1"/>
  <c r="BG20" i="1" s="1"/>
  <c r="BH20" i="1" s="1"/>
  <c r="BK20" i="1" s="1"/>
  <c r="AS19" i="1"/>
  <c r="BE19" i="1"/>
  <c r="BF19" i="1" s="1"/>
  <c r="BG19" i="1" s="1"/>
  <c r="BH19" i="1" s="1"/>
  <c r="BK19" i="1" s="1"/>
  <c r="BJ19" i="1"/>
  <c r="AS5" i="1"/>
  <c r="BJ5" i="1"/>
  <c r="BE5" i="1"/>
  <c r="BF5" i="1" s="1"/>
  <c r="BG5" i="1" s="1"/>
  <c r="BH5" i="1" s="1"/>
  <c r="BK5" i="1" s="1"/>
  <c r="AS3" i="1"/>
  <c r="BJ3" i="1"/>
  <c r="BE3" i="1"/>
  <c r="BF3" i="1" s="1"/>
  <c r="BG3" i="1" s="1"/>
  <c r="BH3" i="1" s="1"/>
  <c r="BK3" i="1" s="1"/>
  <c r="AS14" i="1"/>
  <c r="BE14" i="1"/>
  <c r="BF14" i="1" s="1"/>
  <c r="BG14" i="1" s="1"/>
  <c r="BH14" i="1" s="1"/>
  <c r="BK14" i="1" s="1"/>
  <c r="BJ14" i="1"/>
  <c r="AS11" i="1"/>
  <c r="BE11" i="1"/>
  <c r="BF11" i="1" s="1"/>
  <c r="BG11" i="1" s="1"/>
  <c r="BH11" i="1" s="1"/>
  <c r="BK11" i="1" s="1"/>
  <c r="BJ11" i="1"/>
  <c r="AS9" i="1"/>
  <c r="BE9" i="1"/>
  <c r="BF9" i="1" s="1"/>
  <c r="BG9" i="1" s="1"/>
  <c r="BH9" i="1" s="1"/>
  <c r="BK9" i="1" s="1"/>
  <c r="BJ9" i="1"/>
  <c r="AS8" i="1"/>
  <c r="BJ8" i="1"/>
  <c r="BE8" i="1"/>
  <c r="BF8" i="1" s="1"/>
  <c r="BG8" i="1" s="1"/>
  <c r="BH8" i="1" s="1"/>
  <c r="BK8" i="1" s="1"/>
  <c r="AS7" i="1"/>
  <c r="BE7" i="1"/>
  <c r="BF7" i="1" s="1"/>
  <c r="BG7" i="1" s="1"/>
  <c r="BH7" i="1" s="1"/>
  <c r="BK7" i="1" s="1"/>
  <c r="BJ7" i="1"/>
  <c r="AS6" i="1"/>
  <c r="BJ6" i="1"/>
  <c r="BE6" i="1"/>
  <c r="BF6" i="1" s="1"/>
  <c r="BG6" i="1" s="1"/>
  <c r="BH6" i="1" s="1"/>
  <c r="BK6" i="1" s="1"/>
  <c r="AS17" i="1"/>
  <c r="BJ17" i="1"/>
  <c r="BE17" i="1"/>
  <c r="BF17" i="1" s="1"/>
  <c r="BG17" i="1" s="1"/>
  <c r="BH17" i="1" s="1"/>
  <c r="BK17" i="1" s="1"/>
  <c r="AS16" i="1"/>
  <c r="BE16" i="1"/>
  <c r="BF16" i="1" s="1"/>
  <c r="BG16" i="1" s="1"/>
  <c r="BH16" i="1" s="1"/>
  <c r="BK16" i="1" s="1"/>
  <c r="BJ16" i="1"/>
  <c r="AS4" i="1"/>
  <c r="BE4" i="1"/>
  <c r="BF4" i="1" s="1"/>
  <c r="BG4" i="1" s="1"/>
  <c r="BH4" i="1" s="1"/>
  <c r="BK4" i="1" s="1"/>
  <c r="BJ4" i="1"/>
  <c r="AJ9" i="1"/>
  <c r="AJ10" i="1"/>
  <c r="AJ3" i="1"/>
  <c r="AN3" i="1" s="1"/>
  <c r="AO3" i="1" s="1"/>
  <c r="AP3" i="1" s="1"/>
  <c r="AT3" i="1" s="1"/>
  <c r="AJ22" i="1"/>
  <c r="AN22" i="1" s="1"/>
  <c r="AO22" i="1" s="1"/>
  <c r="AP22" i="1" s="1"/>
  <c r="AT22" i="1" s="1"/>
  <c r="AJ21" i="1"/>
  <c r="AN21" i="1" s="1"/>
  <c r="AO21" i="1" s="1"/>
  <c r="AP21" i="1" s="1"/>
  <c r="AT21" i="1" s="1"/>
  <c r="AJ20" i="1"/>
  <c r="AN20" i="1" s="1"/>
  <c r="AO20" i="1" s="1"/>
  <c r="AP20" i="1" s="1"/>
  <c r="AT20" i="1" s="1"/>
  <c r="AJ26" i="1"/>
  <c r="AN26" i="1" s="1"/>
  <c r="AO26" i="1" s="1"/>
  <c r="AP26" i="1" s="1"/>
  <c r="AT26" i="1" s="1"/>
  <c r="AJ25" i="1"/>
  <c r="AN25" i="1" s="1"/>
  <c r="AO25" i="1" s="1"/>
  <c r="AP25" i="1" s="1"/>
  <c r="AT25" i="1" s="1"/>
  <c r="AJ24" i="1"/>
  <c r="AN24" i="1" s="1"/>
  <c r="AO24" i="1" s="1"/>
  <c r="AP24" i="1" s="1"/>
  <c r="AT24" i="1" s="1"/>
  <c r="AJ23" i="1"/>
  <c r="AN23" i="1" s="1"/>
  <c r="AO23" i="1" s="1"/>
  <c r="AP23" i="1" s="1"/>
  <c r="AT23" i="1" s="1"/>
  <c r="AJ19" i="1"/>
  <c r="AN19" i="1" s="1"/>
  <c r="AO19" i="1" s="1"/>
  <c r="AP19" i="1" s="1"/>
  <c r="AT19" i="1" s="1"/>
  <c r="AJ17" i="1"/>
  <c r="AN17" i="1" s="1"/>
  <c r="AO17" i="1" s="1"/>
  <c r="AP17" i="1" s="1"/>
  <c r="AT17" i="1" s="1"/>
  <c r="AJ18" i="1"/>
  <c r="AN18" i="1" s="1"/>
  <c r="AO18" i="1" s="1"/>
  <c r="AP18" i="1" s="1"/>
  <c r="AT18" i="1" s="1"/>
  <c r="AJ16" i="1"/>
  <c r="AN16" i="1" s="1"/>
  <c r="AO16" i="1" s="1"/>
  <c r="AP16" i="1" s="1"/>
  <c r="AT16" i="1" s="1"/>
  <c r="AJ15" i="1"/>
  <c r="AN15" i="1" s="1"/>
  <c r="AO15" i="1" s="1"/>
  <c r="AP15" i="1" s="1"/>
  <c r="AT15" i="1" s="1"/>
  <c r="AJ14" i="1"/>
  <c r="AN14" i="1" s="1"/>
  <c r="AO14" i="1" s="1"/>
  <c r="AP14" i="1" s="1"/>
  <c r="AT14" i="1" s="1"/>
  <c r="AJ13" i="1"/>
  <c r="AN13" i="1" s="1"/>
  <c r="AO13" i="1" s="1"/>
  <c r="AP13" i="1" s="1"/>
  <c r="AT13" i="1" s="1"/>
  <c r="AJ12" i="1"/>
  <c r="AN12" i="1" s="1"/>
  <c r="AO12" i="1" s="1"/>
  <c r="AP12" i="1" s="1"/>
  <c r="AT12" i="1" s="1"/>
  <c r="AJ11" i="1"/>
  <c r="AN11" i="1" s="1"/>
  <c r="AO11" i="1" s="1"/>
  <c r="AP11" i="1" s="1"/>
  <c r="AT11" i="1" s="1"/>
  <c r="AN10" i="1"/>
  <c r="AO10" i="1" s="1"/>
  <c r="AP10" i="1" s="1"/>
  <c r="AT10" i="1" s="1"/>
  <c r="AN9" i="1"/>
  <c r="AO9" i="1" s="1"/>
  <c r="AP9" i="1" s="1"/>
  <c r="AT9" i="1" s="1"/>
  <c r="AJ8" i="1"/>
  <c r="AN8" i="1" s="1"/>
  <c r="AO8" i="1" s="1"/>
  <c r="AP8" i="1" s="1"/>
  <c r="AT8" i="1" s="1"/>
  <c r="AJ7" i="1"/>
  <c r="AN7" i="1" s="1"/>
  <c r="AO7" i="1" s="1"/>
  <c r="AP7" i="1" s="1"/>
  <c r="AT7" i="1" s="1"/>
  <c r="AJ6" i="1"/>
  <c r="AN6" i="1" s="1"/>
  <c r="AO6" i="1" s="1"/>
  <c r="AP6" i="1" s="1"/>
  <c r="AT6" i="1" s="1"/>
  <c r="AJ5" i="1"/>
  <c r="AN5" i="1" s="1"/>
  <c r="AO5" i="1" s="1"/>
  <c r="AP5" i="1" s="1"/>
  <c r="AT5" i="1" s="1"/>
  <c r="AJ4" i="1"/>
  <c r="AN4" i="1" s="1"/>
  <c r="AO4" i="1" s="1"/>
  <c r="AP4" i="1" s="1"/>
  <c r="AT4" i="1" s="1"/>
  <c r="Z3" i="1"/>
  <c r="Z4" i="1"/>
  <c r="Z5" i="1"/>
  <c r="Z6" i="1"/>
  <c r="Z7" i="1"/>
  <c r="Z8" i="1"/>
  <c r="Z9" i="1"/>
  <c r="Z10" i="1"/>
  <c r="AB10" i="1" s="1"/>
  <c r="Z11" i="1"/>
  <c r="Z12" i="1"/>
  <c r="Z13" i="1"/>
  <c r="Z14" i="1"/>
  <c r="Z15" i="1"/>
  <c r="AB15" i="1" s="1"/>
  <c r="Z16" i="1"/>
  <c r="AB16" i="1" s="1"/>
  <c r="Z17" i="1"/>
  <c r="Z18" i="1"/>
  <c r="Z19" i="1"/>
  <c r="Z20" i="1"/>
  <c r="Z21" i="1"/>
  <c r="Z22" i="1"/>
  <c r="Z23" i="1"/>
  <c r="Z24" i="1"/>
  <c r="Z25" i="1"/>
  <c r="Z26" i="1"/>
  <c r="AB11" i="1" l="1"/>
  <c r="AD11" i="1" s="1"/>
  <c r="AB22" i="1"/>
  <c r="AD22" i="1" s="1"/>
  <c r="AB23" i="1"/>
  <c r="AD23" i="1" s="1"/>
  <c r="AB9" i="1"/>
  <c r="AD9" i="1" s="1"/>
  <c r="AB8" i="1"/>
  <c r="AD8" i="1" s="1"/>
  <c r="AB7" i="1"/>
  <c r="AD7" i="1" s="1"/>
  <c r="AB18" i="1"/>
  <c r="AD18" i="1" s="1"/>
  <c r="AB6" i="1"/>
  <c r="AD6" i="1" s="1"/>
  <c r="AB21" i="1"/>
  <c r="AD21" i="1" s="1"/>
  <c r="AB20" i="1"/>
  <c r="AD20" i="1" s="1"/>
  <c r="AB17" i="1"/>
  <c r="AD17" i="1" s="1"/>
  <c r="AB24" i="1"/>
  <c r="AD24" i="1" s="1"/>
  <c r="AB12" i="1"/>
  <c r="AD12" i="1" s="1"/>
  <c r="AB19" i="1"/>
  <c r="AD19" i="1" s="1"/>
  <c r="AB5" i="1"/>
  <c r="AD5" i="1" s="1"/>
  <c r="AB4" i="1"/>
  <c r="AD4" i="1" s="1"/>
  <c r="AB3" i="1"/>
  <c r="AD3" i="1" s="1"/>
  <c r="AB26" i="1"/>
  <c r="AD26" i="1" s="1"/>
  <c r="AB14" i="1"/>
  <c r="AD14" i="1" s="1"/>
  <c r="AB25" i="1"/>
  <c r="AD25" i="1" s="1"/>
  <c r="AB13" i="1"/>
  <c r="AD13" i="1" s="1"/>
  <c r="AA3" i="1"/>
  <c r="AE3" i="1" s="1"/>
  <c r="AA25" i="1"/>
  <c r="AE25" i="1" s="1"/>
  <c r="AA10" i="1"/>
  <c r="AE10" i="1" s="1"/>
  <c r="AD10" i="1"/>
  <c r="AA11" i="1"/>
  <c r="AE11" i="1" s="1"/>
  <c r="AA24" i="1"/>
  <c r="AE24" i="1" s="1"/>
  <c r="AA23" i="1"/>
  <c r="AE23" i="1" s="1"/>
  <c r="AA15" i="1"/>
  <c r="AE15" i="1" s="1"/>
  <c r="AD15" i="1"/>
  <c r="AA13" i="1"/>
  <c r="AE13" i="1" s="1"/>
  <c r="AA16" i="1"/>
  <c r="AE16" i="1" s="1"/>
  <c r="AD16" i="1"/>
  <c r="AA12" i="1"/>
  <c r="AE12" i="1" s="1"/>
  <c r="AA8" i="1"/>
  <c r="AE8" i="1" s="1"/>
  <c r="AA19" i="1"/>
  <c r="AE19" i="1" s="1"/>
  <c r="AA7" i="1"/>
  <c r="AE7" i="1" s="1"/>
  <c r="AA9" i="1"/>
  <c r="AE9" i="1" s="1"/>
  <c r="AA21" i="1"/>
  <c r="AE21" i="1" s="1"/>
  <c r="AA20" i="1"/>
  <c r="AE20" i="1" s="1"/>
  <c r="AA6" i="1"/>
  <c r="AE6" i="1" s="1"/>
  <c r="AA18" i="1"/>
  <c r="AE18" i="1" s="1"/>
  <c r="AA5" i="1"/>
  <c r="AE5" i="1" s="1"/>
  <c r="AA17" i="1"/>
  <c r="AE17" i="1" s="1"/>
  <c r="AA22" i="1"/>
  <c r="AE22" i="1" s="1"/>
  <c r="AA4" i="1"/>
  <c r="AE4" i="1" s="1"/>
  <c r="AA14" i="1"/>
  <c r="AE14" i="1" s="1"/>
  <c r="AA26" i="1"/>
  <c r="AE26" i="1" s="1"/>
  <c r="AF24" i="1" l="1"/>
  <c r="AF9" i="1"/>
  <c r="AF26" i="1"/>
  <c r="AF3" i="1"/>
  <c r="AF7" i="1"/>
  <c r="AF25" i="1"/>
  <c r="AF14" i="1"/>
  <c r="AF19" i="1"/>
  <c r="AF22" i="1"/>
  <c r="AF5" i="1"/>
  <c r="AF17" i="1"/>
  <c r="AF13" i="1"/>
  <c r="AF18" i="1"/>
  <c r="AF11" i="1"/>
  <c r="AF12" i="1"/>
  <c r="AF21" i="1"/>
  <c r="AF8" i="1"/>
  <c r="AF4" i="1"/>
  <c r="AF6" i="1"/>
  <c r="AF20" i="1"/>
  <c r="AF23" i="1"/>
  <c r="AF10" i="1"/>
  <c r="AF16" i="1"/>
  <c r="AF15" i="1"/>
</calcChain>
</file>

<file path=xl/sharedStrings.xml><?xml version="1.0" encoding="utf-8"?>
<sst xmlns="http://schemas.openxmlformats.org/spreadsheetml/2006/main" count="3395" uniqueCount="424">
  <si>
    <t>tf</t>
  </si>
  <si>
    <t>hw</t>
  </si>
  <si>
    <t>tw</t>
  </si>
  <si>
    <t>cw/tw</t>
  </si>
  <si>
    <t>cf/tf</t>
  </si>
  <si>
    <t>fy</t>
  </si>
  <si>
    <t>C1</t>
  </si>
  <si>
    <t>C2</t>
  </si>
  <si>
    <t>C3</t>
  </si>
  <si>
    <t>Internal comp</t>
  </si>
  <si>
    <t>outstand elem</t>
  </si>
  <si>
    <t>classlimits:</t>
  </si>
  <si>
    <t>throat a</t>
  </si>
  <si>
    <t>A</t>
  </si>
  <si>
    <t>I strong</t>
  </si>
  <si>
    <t>E</t>
  </si>
  <si>
    <t>mm</t>
  </si>
  <si>
    <t>N/mm²</t>
  </si>
  <si>
    <t>-</t>
  </si>
  <si>
    <t>mm²</t>
  </si>
  <si>
    <t>mm^4</t>
  </si>
  <si>
    <t>ε</t>
  </si>
  <si>
    <t>Test ID</t>
  </si>
  <si>
    <t>λ0</t>
  </si>
  <si>
    <t>kN</t>
  </si>
  <si>
    <r>
      <t>N</t>
    </r>
    <r>
      <rPr>
        <b/>
        <sz val="8"/>
        <color theme="1"/>
        <rFont val="Calibri"/>
        <family val="2"/>
        <scheme val="minor"/>
      </rPr>
      <t>b, Rd, strong</t>
    </r>
  </si>
  <si>
    <r>
      <t xml:space="preserve">α </t>
    </r>
    <r>
      <rPr>
        <b/>
        <sz val="8"/>
        <color theme="1"/>
        <rFont val="Calibri"/>
        <family val="2"/>
      </rPr>
      <t>strong</t>
    </r>
  </si>
  <si>
    <r>
      <t xml:space="preserve">λ </t>
    </r>
    <r>
      <rPr>
        <b/>
        <sz val="8"/>
        <color theme="1"/>
        <rFont val="Calibri"/>
        <family val="2"/>
        <scheme val="minor"/>
      </rPr>
      <t>strong</t>
    </r>
  </si>
  <si>
    <r>
      <t>N</t>
    </r>
    <r>
      <rPr>
        <b/>
        <sz val="8"/>
        <color theme="1"/>
        <rFont val="Calibri"/>
        <family val="2"/>
        <scheme val="minor"/>
      </rPr>
      <t>cr,strong</t>
    </r>
  </si>
  <si>
    <r>
      <t xml:space="preserve">Flange </t>
    </r>
    <r>
      <rPr>
        <b/>
        <sz val="8"/>
        <color theme="1"/>
        <rFont val="Calibri"/>
        <family val="2"/>
        <scheme val="minor"/>
      </rPr>
      <t>class</t>
    </r>
  </si>
  <si>
    <r>
      <t xml:space="preserve">Web </t>
    </r>
    <r>
      <rPr>
        <b/>
        <sz val="8"/>
        <color theme="1"/>
        <rFont val="Calibri"/>
        <family val="2"/>
        <scheme val="minor"/>
      </rPr>
      <t>class</t>
    </r>
  </si>
  <si>
    <r>
      <t xml:space="preserve">CS </t>
    </r>
    <r>
      <rPr>
        <b/>
        <sz val="8"/>
        <color theme="1"/>
        <rFont val="Calibri"/>
        <family val="2"/>
        <scheme val="minor"/>
      </rPr>
      <t>class</t>
    </r>
  </si>
  <si>
    <r>
      <t>γ</t>
    </r>
    <r>
      <rPr>
        <b/>
        <sz val="8"/>
        <color theme="1"/>
        <rFont val="Calibri"/>
        <family val="2"/>
      </rPr>
      <t>M1</t>
    </r>
  </si>
  <si>
    <r>
      <t xml:space="preserve">φ </t>
    </r>
    <r>
      <rPr>
        <b/>
        <sz val="8"/>
        <color theme="1"/>
        <rFont val="Calibri"/>
        <family val="2"/>
        <scheme val="minor"/>
      </rPr>
      <t>strong</t>
    </r>
  </si>
  <si>
    <r>
      <t xml:space="preserve">χ </t>
    </r>
    <r>
      <rPr>
        <b/>
        <sz val="8"/>
        <color theme="1"/>
        <rFont val="Calibri"/>
        <family val="2"/>
        <scheme val="minor"/>
      </rPr>
      <t>strong</t>
    </r>
  </si>
  <si>
    <t>[-]</t>
  </si>
  <si>
    <t>edgeSeed</t>
  </si>
  <si>
    <t>globalSeed</t>
  </si>
  <si>
    <t>weblinesInput</t>
  </si>
  <si>
    <t>residualStressWebInput</t>
  </si>
  <si>
    <t>flangelinesInput</t>
  </si>
  <si>
    <t>residualStressFlangeInput</t>
  </si>
  <si>
    <t>materialTypeRO</t>
  </si>
  <si>
    <t>length</t>
  </si>
  <si>
    <t>height</t>
  </si>
  <si>
    <t>width</t>
  </si>
  <si>
    <t>2,40;6,51;6,51;6,51;6,51</t>
  </si>
  <si>
    <t>168,00;132,47;61,41;-9,46;-64,07;-67,61</t>
  </si>
  <si>
    <t>2,50;5,94;5,94;5,94;5,94</t>
  </si>
  <si>
    <t>168,00;137,43;76,28;15,13;-44,67;-63,72</t>
  </si>
  <si>
    <t>2,4;6,51;6,51;6,51;6,51</t>
  </si>
  <si>
    <t>276,00;225,77;125,31;24,85;-73,38;-104,69</t>
  </si>
  <si>
    <t>2,35;6,38;6,38;6,38;6,38</t>
  </si>
  <si>
    <t>276;217,07;99,21;-18,65;-108,92;-114,8</t>
  </si>
  <si>
    <t>2,50;5,94;5,94;5,94;5,94;5,94</t>
  </si>
  <si>
    <t>2,50;5,94;5,94;5,94;5,94;5,95</t>
  </si>
  <si>
    <t>2,50;5,94;5,94;5,94;5,94;5,96</t>
  </si>
  <si>
    <t>2,50;5,94;5,94;5,94;5,94;5,97</t>
  </si>
  <si>
    <t>2,50;5,94;5,94;5,94;5,94;5,98</t>
  </si>
  <si>
    <t>2,50;5,94;5,94;5,94;5,94;5,99</t>
  </si>
  <si>
    <t>2,50;5,94;5,94;5,94;5,94;5,100</t>
  </si>
  <si>
    <t>2,50;5,94;5,94;5,94;5,94;5,101</t>
  </si>
  <si>
    <t>2,50;5,94;5,94;5,94;5,94;5,102</t>
  </si>
  <si>
    <t>2,50;5,94;5,94;5,94;5,94;5,103</t>
  </si>
  <si>
    <t>2,50;5,94;5,94;5,94;5,94;5,104</t>
  </si>
  <si>
    <t>2,50;5,94;5,94;5,94;5,94;5,105</t>
  </si>
  <si>
    <t>2,50;5,94;5,94;5,94;5,94;5,106</t>
  </si>
  <si>
    <t>2,50;5,94;5,94;5,94;5,94;5,107</t>
  </si>
  <si>
    <t>2,50;5,94;5,94;5,94;5,94;5,108</t>
  </si>
  <si>
    <t>2,50;5,94;5,94;5,94;5,94;5,109</t>
  </si>
  <si>
    <t>2,50;5,94;5,94;5,94;5,94;5,110</t>
  </si>
  <si>
    <t>2,50;5,94;5,94;5,94;5,94;5,111</t>
  </si>
  <si>
    <t>2,50;5,94;5,94;5,94;5,94;5,112</t>
  </si>
  <si>
    <t>2,50;5,94;5,94;5,94;5,94;5,113</t>
  </si>
  <si>
    <t>2,50;5,94;5,94;5,94;5,94;5,114</t>
  </si>
  <si>
    <t>2,50;5,94;5,94;5,94;5,94;5,115</t>
  </si>
  <si>
    <t>2,50;5,94;5,94;5,94;5,94;5,116</t>
  </si>
  <si>
    <t>2,50;5,94;5,94;5,94;5,94;5,117</t>
  </si>
  <si>
    <t>2,50;5,94;5,94;5,94;5,94;5,118</t>
  </si>
  <si>
    <t>2,50;5,94;5,94;5,94;5,94;5,119</t>
  </si>
  <si>
    <t>2,50;5,94;5,94;5,94;5,94;5,120</t>
  </si>
  <si>
    <t>2,50;5,94;5,94;5,94;5,94;5,121</t>
  </si>
  <si>
    <t>2,50;5,94;5,94;5,94;5,94;5,122</t>
  </si>
  <si>
    <t>2,50;5,94;5,94;5,94;5,94;5,123</t>
  </si>
  <si>
    <t>2,50;5,94;5,94;5,94;5,94;5,124</t>
  </si>
  <si>
    <t>2,50;5,94;5,94;5,94;5,94;5,125</t>
  </si>
  <si>
    <t>2,50;5,94;5,94;5,94;5,94;5,126</t>
  </si>
  <si>
    <t>2,50;5,94;5,94;5,94;5,94;5,127</t>
  </si>
  <si>
    <t>2,50;5,94;5,94;5,94;5,94;5,128</t>
  </si>
  <si>
    <t>2,50;5,94;5,94;5,94;5,94;5,129</t>
  </si>
  <si>
    <t>2,50;5,94;5,94;5,94;5,94;5,130</t>
  </si>
  <si>
    <t>2,50;5,94;5,94;5,94;5,94;5,131</t>
  </si>
  <si>
    <t>2,50;5,94;5,94;5,94;5,94;5,132</t>
  </si>
  <si>
    <t>2,50;5,94;5,94;5,94;5,94;5,133</t>
  </si>
  <si>
    <t>2,50;5,94;5,94;5,94;5,94;5,134</t>
  </si>
  <si>
    <t>2,50;5,94;5,94;5,94;5,94;5,135</t>
  </si>
  <si>
    <t>2,50;5,94;5,94;5,94;5,94;5,136</t>
  </si>
  <si>
    <t>2,50;5,94;5,94;5,94;5,94;5,137</t>
  </si>
  <si>
    <t>2,50;5,94;5,94;5,94;5,94;5,138</t>
  </si>
  <si>
    <t>2,50;5,94;5,94;5,94;5,94;5,139</t>
  </si>
  <si>
    <t>2,50;5,94;5,94;5,94;5,94;5,140</t>
  </si>
  <si>
    <t>2,50;5,94;5,94;5,94;5,94;5,141</t>
  </si>
  <si>
    <t>2,50;5,94;5,94;5,94;5,94;5,142</t>
  </si>
  <si>
    <t>2,50;5,94;5,94;5,94;5,94;5,143</t>
  </si>
  <si>
    <t>2,50;5,94;5,94;5,94;5,94;5,144</t>
  </si>
  <si>
    <t>2,50;5,94;5,94;5,94;5,94;5,145</t>
  </si>
  <si>
    <t>2,50;5,94;5,94;5,94;5,94;5,146</t>
  </si>
  <si>
    <t>2,50;5,94;5,94;5,94;5,94;5,147</t>
  </si>
  <si>
    <t>2,50;5,94;5,94;5,94;5,94;5,148</t>
  </si>
  <si>
    <t>ForcedDisplacement</t>
  </si>
  <si>
    <t>EigenmodeNumber</t>
  </si>
  <si>
    <t>[mm]</t>
  </si>
  <si>
    <t>168;132,13;60,39;-11,35;-66,3;-69,88</t>
  </si>
  <si>
    <t>2,88;6,07;6,07;6,07;6,07;6,07</t>
  </si>
  <si>
    <t>168;140,35;85,04;29,73;-25,58;-65,87;-67,79</t>
  </si>
  <si>
    <t>2,85;6,02;6,02;6,02;6,02;6,02</t>
  </si>
  <si>
    <t>168;140,24;84,71;29,19;-26,34;-66,79;-68,71</t>
  </si>
  <si>
    <t>3,3;6,27;6,27;6,27;6,27;6,27</t>
  </si>
  <si>
    <t>168;142,93;92,78;42,63;-7,51;-55,92;-69,54</t>
  </si>
  <si>
    <t>2,9;6,12;6,12;6,12;6,12;6,12</t>
  </si>
  <si>
    <t>2,3;6,24;6,24;6,24;6,24</t>
  </si>
  <si>
    <t>276;216,44;97,33;-21,79;-113,02;-118,96</t>
  </si>
  <si>
    <t>276;230,39;139,17;47,95;-43,27;-109,73;-112,88</t>
  </si>
  <si>
    <t>2,8;5,91;5,91;5,91;5,91;5,91</t>
  </si>
  <si>
    <t>276;230,01;138,03;46,05;-45,93;-112,95;-116,13</t>
  </si>
  <si>
    <t>3,25;6,18;6,18;6,18;6,18;6,18</t>
  </si>
  <si>
    <t>276;234,5;151,51;68,52;-14,47;-94,59;-117,12</t>
  </si>
  <si>
    <t>eigenmode amplitude</t>
  </si>
  <si>
    <t>1;2</t>
  </si>
  <si>
    <t>1;3</t>
  </si>
  <si>
    <t>1;4</t>
  </si>
  <si>
    <t>1;6</t>
  </si>
  <si>
    <t>1;7</t>
  </si>
  <si>
    <t>1;9</t>
  </si>
  <si>
    <t>1;10</t>
  </si>
  <si>
    <t>1;12</t>
  </si>
  <si>
    <t>1;15</t>
  </si>
  <si>
    <t>1;5</t>
  </si>
  <si>
    <t>0,6;2,6</t>
  </si>
  <si>
    <t>1;8</t>
  </si>
  <si>
    <t>1;11</t>
  </si>
  <si>
    <t>1;14</t>
  </si>
  <si>
    <t>1,7;0,6</t>
  </si>
  <si>
    <t>0,6;1,7</t>
  </si>
  <si>
    <t>0,7;1,7</t>
  </si>
  <si>
    <t>0,7;2,1</t>
  </si>
  <si>
    <t>1,7;0,5</t>
  </si>
  <si>
    <t>2,1;0,5</t>
  </si>
  <si>
    <t>2,5;0,5</t>
  </si>
  <si>
    <t>2,9;0,5</t>
  </si>
  <si>
    <t>3,3;0,5</t>
  </si>
  <si>
    <t>3,7;0,5</t>
  </si>
  <si>
    <t>4,1;0,5</t>
  </si>
  <si>
    <t>4,5;0,5</t>
  </si>
  <si>
    <t>4,9;0,5</t>
  </si>
  <si>
    <t>5,3;0,5</t>
  </si>
  <si>
    <t>5,7;0,5</t>
  </si>
  <si>
    <t>2,1;0,6</t>
  </si>
  <si>
    <t>2,5;0,6</t>
  </si>
  <si>
    <t>2,9;0,6</t>
  </si>
  <si>
    <t>3,3;0,6</t>
  </si>
  <si>
    <t>3,7;0,6</t>
  </si>
  <si>
    <t>4,1;0,6</t>
  </si>
  <si>
    <t>4,5;0,6</t>
  </si>
  <si>
    <t>4,9;0,6</t>
  </si>
  <si>
    <t>5,3;0,6</t>
  </si>
  <si>
    <t>5,7;0,6</t>
  </si>
  <si>
    <t>2,5;0,7</t>
  </si>
  <si>
    <t>2,9;0,7</t>
  </si>
  <si>
    <t>3,3;0,7</t>
  </si>
  <si>
    <t>3,7;0,7</t>
  </si>
  <si>
    <t>4,1;0,7</t>
  </si>
  <si>
    <t>4,5;0,7</t>
  </si>
  <si>
    <t>4,9;0,7</t>
  </si>
  <si>
    <t>5,3;0,7</t>
  </si>
  <si>
    <t>5,7;0,7</t>
  </si>
  <si>
    <t>2,6;0,5</t>
  </si>
  <si>
    <t>3,15;0,5</t>
  </si>
  <si>
    <t>4,25;0,5</t>
  </si>
  <si>
    <t>4,8;0,5</t>
  </si>
  <si>
    <t>5,35;0,5</t>
  </si>
  <si>
    <t>5,9;0,5</t>
  </si>
  <si>
    <t>6,45;0,5</t>
  </si>
  <si>
    <t>7;0,5</t>
  </si>
  <si>
    <t>7,55;0,5</t>
  </si>
  <si>
    <t>8,1;0,5</t>
  </si>
  <si>
    <t>3,15;0,6</t>
  </si>
  <si>
    <t>4,25;0,6</t>
  </si>
  <si>
    <t>4,8;0,6</t>
  </si>
  <si>
    <t>5,35;0,6</t>
  </si>
  <si>
    <t>5,9;0,6</t>
  </si>
  <si>
    <t>6,45;0,6</t>
  </si>
  <si>
    <t>7;0,6</t>
  </si>
  <si>
    <t>7,55;0,6</t>
  </si>
  <si>
    <t>8,1;0,6</t>
  </si>
  <si>
    <t>2,6;0,6</t>
  </si>
  <si>
    <t>2,6;0,7</t>
  </si>
  <si>
    <t>3,15;0,7</t>
  </si>
  <si>
    <t>4,25;0,7</t>
  </si>
  <si>
    <t>4,8;0,7</t>
  </si>
  <si>
    <t>5,35;0,7</t>
  </si>
  <si>
    <t>5,9;0,7</t>
  </si>
  <si>
    <t>6,45;0,7</t>
  </si>
  <si>
    <t>7;0,7</t>
  </si>
  <si>
    <t>7,55;0,7</t>
  </si>
  <si>
    <t>8,1;0,7</t>
  </si>
  <si>
    <t>126,00;103,07;57,21;11,34;-33,50;-47,79</t>
  </si>
  <si>
    <t>126;99,35;46,06;-7,23;-48,05;-50,71</t>
  </si>
  <si>
    <t>126;99,1;45,29;-8,51;-49,72;-52,41</t>
  </si>
  <si>
    <t>126;105,34;64,01;22,68;-18,64;-48,75;-50,18</t>
  </si>
  <si>
    <t>126;105,18;63,53;21,89;-19,75;-50,09;-51,53</t>
  </si>
  <si>
    <t>126;107,19;69,58;31,97;-5,64;-41,94;-52,15</t>
  </si>
  <si>
    <t>FEM</t>
  </si>
  <si>
    <t>FEM / A fy</t>
  </si>
  <si>
    <t>EC / FEM</t>
  </si>
  <si>
    <t>1;87</t>
  </si>
  <si>
    <t>0,5;1,5</t>
  </si>
  <si>
    <t>1;28</t>
  </si>
  <si>
    <t>0,5;2,05</t>
  </si>
  <si>
    <t>2,05;0,5</t>
  </si>
  <si>
    <t>1;100</t>
  </si>
  <si>
    <t>0,55;1,5</t>
  </si>
  <si>
    <t>1;55</t>
  </si>
  <si>
    <t>0,55;2,05</t>
  </si>
  <si>
    <t>1;47</t>
  </si>
  <si>
    <t>0,54;1,5</t>
  </si>
  <si>
    <t>0,54;2,05</t>
  </si>
  <si>
    <t>1;35</t>
  </si>
  <si>
    <t>0,62;1,5</t>
  </si>
  <si>
    <t>0,62;2,05</t>
  </si>
  <si>
    <t>168;140,01;84,02;28,03;-27,96;-68,75;-70,69</t>
  </si>
  <si>
    <t>1,5;0,52</t>
  </si>
  <si>
    <t>2,05;0,52</t>
  </si>
  <si>
    <t>2,6;0,52</t>
  </si>
  <si>
    <t>3,15;0,52</t>
  </si>
  <si>
    <t>3,7;0,52</t>
  </si>
  <si>
    <t>4,25;0,52</t>
  </si>
  <si>
    <t>4,8;0,52</t>
  </si>
  <si>
    <t>1;13</t>
  </si>
  <si>
    <t>5,35;0,52</t>
  </si>
  <si>
    <t>1;16</t>
  </si>
  <si>
    <t>5,9;0,52</t>
  </si>
  <si>
    <t>1;19</t>
  </si>
  <si>
    <t>6,45;0,52</t>
  </si>
  <si>
    <t>1;20</t>
  </si>
  <si>
    <t>7;0,52</t>
  </si>
  <si>
    <t>1;23</t>
  </si>
  <si>
    <t>7,55;0,52</t>
  </si>
  <si>
    <t>1;25</t>
  </si>
  <si>
    <t>8,1;0,52</t>
  </si>
  <si>
    <t>2,05;0,62</t>
  </si>
  <si>
    <t>2,6;0,62</t>
  </si>
  <si>
    <t>3,15;0,62</t>
  </si>
  <si>
    <t>3,7;0,62</t>
  </si>
  <si>
    <t>4,25;0,62</t>
  </si>
  <si>
    <t>4,8;0,62</t>
  </si>
  <si>
    <t>5,35;0,62</t>
  </si>
  <si>
    <t>5,9;0,62</t>
  </si>
  <si>
    <t>6,45;0,62</t>
  </si>
  <si>
    <t>7;0,62</t>
  </si>
  <si>
    <t>1;21</t>
  </si>
  <si>
    <t>7,55;0,62</t>
  </si>
  <si>
    <t>8,1;0,62</t>
  </si>
  <si>
    <t>4,1;9,74;9,74;9,74;9,74</t>
  </si>
  <si>
    <t>168;136,98;74,94;12,89;-47,78;-67,11</t>
  </si>
  <si>
    <t>1;104</t>
  </si>
  <si>
    <t>0,79;0,79</t>
  </si>
  <si>
    <t>1;39</t>
  </si>
  <si>
    <t>0,79;2,05</t>
  </si>
  <si>
    <t>0,79;2,6</t>
  </si>
  <si>
    <t>3,15;0,79</t>
  </si>
  <si>
    <t>3,7;0,79</t>
  </si>
  <si>
    <t>4,25;0,79</t>
  </si>
  <si>
    <t>4,8;0,79</t>
  </si>
  <si>
    <t>5,35;0,79</t>
  </si>
  <si>
    <t>5,9;0,79</t>
  </si>
  <si>
    <t>6,45;0,79</t>
  </si>
  <si>
    <t>7;0,79</t>
  </si>
  <si>
    <t>7,55;0,79</t>
  </si>
  <si>
    <t>8,1;0,79</t>
  </si>
  <si>
    <t>4,75;12,89;12,89;12,89;12,89</t>
  </si>
  <si>
    <t>168;132,31;60,92;-10,47;-65,15;-68,71</t>
  </si>
  <si>
    <t>1;135</t>
  </si>
  <si>
    <t>0,9;1,5</t>
  </si>
  <si>
    <t>1;83</t>
  </si>
  <si>
    <t>0,9;2,05</t>
  </si>
  <si>
    <t>0,9;2,6</t>
  </si>
  <si>
    <t>1;41</t>
  </si>
  <si>
    <t>0,9;3,15</t>
  </si>
  <si>
    <t>1;29</t>
  </si>
  <si>
    <t>0,9;3,7</t>
  </si>
  <si>
    <t>0,9;4,25</t>
  </si>
  <si>
    <t>0,9;4,8</t>
  </si>
  <si>
    <t>0,9;5,35</t>
  </si>
  <si>
    <t>5,9;0,9</t>
  </si>
  <si>
    <t>6,45;0,9</t>
  </si>
  <si>
    <t>7;0,9</t>
  </si>
  <si>
    <t>7,55;0,9</t>
  </si>
  <si>
    <t>8,1;0,9</t>
  </si>
  <si>
    <t>1;95</t>
  </si>
  <si>
    <t>1,5;0,56</t>
  </si>
  <si>
    <t>1;43</t>
  </si>
  <si>
    <t>0,56;2,05</t>
  </si>
  <si>
    <t>126;105;63,01;21,02;-20,97;-51,56;-53,02</t>
  </si>
  <si>
    <t>126;102,73;56,2;9,67;-35,83;-50,33</t>
  </si>
  <si>
    <t>126;99,23;45,69;-7,86;-48,86;-51,53</t>
  </si>
  <si>
    <t>2,50;5,94;5,94;5,94;5,94;5,149</t>
  </si>
  <si>
    <t>2,50;5,94;5,94;5,94;5,94;5,150</t>
  </si>
  <si>
    <t>2,50;5,94;5,94;5,94;5,94;5,151</t>
  </si>
  <si>
    <t>2,50;5,94;5,94;5,94;5,94;5,152</t>
  </si>
  <si>
    <t>2,50;5,94;5,94;5,94;5,94;5,153</t>
  </si>
  <si>
    <t>2,50;5,94;5,94;5,94;5,94;5,154</t>
  </si>
  <si>
    <t>2,50;5,94;5,94;5,94;5,94;5,155</t>
  </si>
  <si>
    <t>1;68</t>
  </si>
  <si>
    <t>0,5;0,9</t>
  </si>
  <si>
    <t>0,5;1,3</t>
  </si>
  <si>
    <t>1,3;0,5</t>
  </si>
  <si>
    <t>1;94</t>
  </si>
  <si>
    <t>0,54;0,9</t>
  </si>
  <si>
    <t>1;40</t>
  </si>
  <si>
    <t>0,54;1,3</t>
  </si>
  <si>
    <t>1;38</t>
  </si>
  <si>
    <t>0,52;1,3</t>
  </si>
  <si>
    <t>1;51</t>
  </si>
  <si>
    <t>0,52;0,9</t>
  </si>
  <si>
    <t>1;26</t>
  </si>
  <si>
    <t>0,6;1,3</t>
  </si>
  <si>
    <t>0,6;0,9</t>
  </si>
  <si>
    <t>1,3;0,52</t>
  </si>
  <si>
    <t>1,7;0,52</t>
  </si>
  <si>
    <t>2,1;0,52</t>
  </si>
  <si>
    <t>2,5;0,52</t>
  </si>
  <si>
    <t>2,9;0,52</t>
  </si>
  <si>
    <t>3,3;0,52</t>
  </si>
  <si>
    <t>4,1;0,52</t>
  </si>
  <si>
    <t>4,5;0,52</t>
  </si>
  <si>
    <t>4,9;0,52</t>
  </si>
  <si>
    <t>5,3;0,52</t>
  </si>
  <si>
    <t>5,7;0,52</t>
  </si>
  <si>
    <t>1;18</t>
  </si>
  <si>
    <t>1,3;0,6</t>
  </si>
  <si>
    <t>1;17</t>
  </si>
  <si>
    <t>4,05;9,62;9,62;9,62;9,62</t>
  </si>
  <si>
    <t>276;224,76;122,28;19,8;-80,41;-112,34</t>
  </si>
  <si>
    <t>1;97</t>
  </si>
  <si>
    <t>0,77;0,9</t>
  </si>
  <si>
    <t>1;46</t>
  </si>
  <si>
    <t>0,77;1,3</t>
  </si>
  <si>
    <t>0,77;1,7</t>
  </si>
  <si>
    <t>0,77;2,1</t>
  </si>
  <si>
    <t>2,5;0,77</t>
  </si>
  <si>
    <t>2,9;0,77</t>
  </si>
  <si>
    <t>3,3;0,77</t>
  </si>
  <si>
    <t>3,7;0,77</t>
  </si>
  <si>
    <t>4,1;0,77</t>
  </si>
  <si>
    <t>4,5;0,77</t>
  </si>
  <si>
    <t>4,9;0,77</t>
  </si>
  <si>
    <t>5,3;0,77</t>
  </si>
  <si>
    <t>5,7;0,77</t>
  </si>
  <si>
    <t>4,7;12,76;12,76;12,76;12,76</t>
  </si>
  <si>
    <t>1;107</t>
  </si>
  <si>
    <t>0,88;0,9</t>
  </si>
  <si>
    <t>0,88;1,3</t>
  </si>
  <si>
    <t>0,88;1,7</t>
  </si>
  <si>
    <t>1;27</t>
  </si>
  <si>
    <t>0,88;2,1</t>
  </si>
  <si>
    <t>0,88;2,5</t>
  </si>
  <si>
    <t>0,88;2,9</t>
  </si>
  <si>
    <t>3,3;0,88</t>
  </si>
  <si>
    <t>3,7;0,88</t>
  </si>
  <si>
    <t>4,1;0,88</t>
  </si>
  <si>
    <t>4,5;0,88</t>
  </si>
  <si>
    <t>4,9;0,88</t>
  </si>
  <si>
    <t>5,3;0,88</t>
  </si>
  <si>
    <t>5,7;0,88</t>
  </si>
  <si>
    <t>288;226,51;103,52;-19,46;-113,66;-119,79</t>
  </si>
  <si>
    <t>288,00; 235,59; 130,76; 25,93; -76,57; -109,24</t>
  </si>
  <si>
    <t>288;225,85;101,56;-22,73;-117,93;-124,13</t>
  </si>
  <si>
    <t>288;240,41;145,22;50,04;-45,15;-114,5;-117,79</t>
  </si>
  <si>
    <t>0,60;0,9</t>
  </si>
  <si>
    <t>0,60;1,3</t>
  </si>
  <si>
    <t>288;240,01;144,03;48,05;-47,93;-117,86;-121,18</t>
  </si>
  <si>
    <t>288;244,7;158,1;71,5;-15,1;-98,7;-122,21</t>
  </si>
  <si>
    <t>288;234,53;127,6;20,66;-83,9;-117,23</t>
  </si>
  <si>
    <t>288;226,81;104,43;-17,95;-111,69;-117,79</t>
  </si>
  <si>
    <t>1;90</t>
  </si>
  <si>
    <t>0,9;0,9</t>
  </si>
  <si>
    <t>0,9;1,3</t>
  </si>
  <si>
    <t>1;22</t>
  </si>
  <si>
    <t>0,9;1,7</t>
  </si>
  <si>
    <t>0,9;2,1</t>
  </si>
  <si>
    <t>2,5;0,9</t>
  </si>
  <si>
    <t>2,9;0,9</t>
  </si>
  <si>
    <t>3,3;0,9</t>
  </si>
  <si>
    <t>3,7;0,9</t>
  </si>
  <si>
    <t>4,1;0,9</t>
  </si>
  <si>
    <t>4,5;0,9</t>
  </si>
  <si>
    <t>4,9;0,9</t>
  </si>
  <si>
    <t>5,3;0,9</t>
  </si>
  <si>
    <t>5,7;0,9</t>
  </si>
  <si>
    <t>fu</t>
  </si>
  <si>
    <t>εy</t>
  </si>
  <si>
    <t>εu</t>
  </si>
  <si>
    <t>Esh</t>
  </si>
  <si>
    <t>multipl</t>
  </si>
  <si>
    <t>fcr,p</t>
  </si>
  <si>
    <t>λp</t>
  </si>
  <si>
    <t>εCSM/εy</t>
  </si>
  <si>
    <t>fCSM</t>
  </si>
  <si>
    <t>λ CSM</t>
  </si>
  <si>
    <t>φ CSM</t>
  </si>
  <si>
    <t>χ CSM</t>
  </si>
  <si>
    <t>Nb,Rd, CSM</t>
  </si>
  <si>
    <t>FEM / A fCSM</t>
  </si>
  <si>
    <t>CSM / FEM</t>
  </si>
  <si>
    <t>MPa</t>
  </si>
  <si>
    <t>CSM constants:</t>
  </si>
  <si>
    <t>Austenitic</t>
  </si>
  <si>
    <t>Duplex</t>
  </si>
  <si>
    <t>Ferritic</t>
  </si>
  <si>
    <t>Aust4301</t>
  </si>
  <si>
    <t>Ferr4512</t>
  </si>
  <si>
    <t>Dupl4462</t>
  </si>
  <si>
    <t>Dupl4162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</si>
</sst>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0.000"/>
    <numFmt numFmtId="166" formatCode="0.0000"/>
  </numFmts>
  <fonts count="7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</font>
    <font>
      <b/>
      <sz val="8"/>
      <color theme="1"/>
      <name val="Calibri"/>
      <family val="2"/>
      <scheme val="minor"/>
    </font>
    <font>
      <b/>
      <sz val="8"/>
      <color theme="1"/>
      <name val="Calibri"/>
      <family val="2"/>
    </font>
    <font>
      <b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3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" xfId="0" applyBorder="1"/>
    <xf numFmtId="0" fontId="0" fillId="0" borderId="9" xfId="0" applyBorder="1"/>
    <xf numFmtId="0" fontId="1" fillId="0" borderId="10" xfId="0" applyFont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0" fillId="2" borderId="0" xfId="0" applyFill="1"/>
    <xf numFmtId="0" fontId="0" fillId="0" borderId="0" xfId="0" applyFill="1" applyBorder="1"/>
    <xf numFmtId="0" fontId="0" fillId="0" borderId="10" xfId="0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0" fillId="3" borderId="10" xfId="0" applyFill="1" applyBorder="1"/>
    <xf numFmtId="0" fontId="0" fillId="3" borderId="10" xfId="0" applyFill="1" applyBorder="1" applyAlignment="1">
      <alignment horizontal="center"/>
    </xf>
    <xf numFmtId="0" fontId="0" fillId="0" borderId="0" xfId="0" applyFill="1"/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0" fillId="0" borderId="10" xfId="0" applyBorder="1"/>
    <xf numFmtId="0" fontId="0" fillId="0" borderId="0" xfId="0" applyFont="1" applyBorder="1"/>
    <xf numFmtId="0" fontId="0" fillId="4" borderId="0" xfId="0" applyFill="1" applyBorder="1"/>
    <xf numFmtId="0" fontId="0" fillId="4" borderId="0" xfId="0" applyFill="1"/>
    <xf numFmtId="0" fontId="0" fillId="4" borderId="10" xfId="0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164" fontId="0" fillId="0" borderId="14" xfId="0" applyNumberFormat="1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164" fontId="0" fillId="2" borderId="10" xfId="0" applyNumberFormat="1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164" fontId="0" fillId="4" borderId="14" xfId="0" applyNumberFormat="1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164" fontId="0" fillId="0" borderId="1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2" fontId="0" fillId="0" borderId="15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" fontId="0" fillId="0" borderId="10" xfId="0" applyNumberFormat="1" applyBorder="1" applyAlignment="1">
      <alignment horizontal="center"/>
    </xf>
    <xf numFmtId="2" fontId="0" fillId="0" borderId="16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1" fontId="0" fillId="0" borderId="13" xfId="0" applyNumberFormat="1" applyBorder="1" applyAlignment="1">
      <alignment horizontal="center"/>
    </xf>
    <xf numFmtId="0" fontId="0" fillId="0" borderId="13" xfId="0" applyFill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1" fontId="0" fillId="3" borderId="10" xfId="0" applyNumberFormat="1" applyFill="1" applyBorder="1" applyAlignment="1">
      <alignment horizontal="center"/>
    </xf>
    <xf numFmtId="2" fontId="0" fillId="3" borderId="10" xfId="0" applyNumberForma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1" fontId="0" fillId="0" borderId="14" xfId="0" applyNumberFormat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164" fontId="0" fillId="0" borderId="14" xfId="0" applyNumberFormat="1" applyBorder="1" applyAlignment="1">
      <alignment horizontal="center"/>
    </xf>
    <xf numFmtId="2" fontId="0" fillId="2" borderId="10" xfId="0" applyNumberFormat="1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10" xfId="0" applyNumberFormat="1" applyFill="1" applyBorder="1" applyAlignment="1">
      <alignment horizontal="center"/>
    </xf>
    <xf numFmtId="2" fontId="0" fillId="0" borderId="10" xfId="0" applyNumberFormat="1" applyFill="1" applyBorder="1" applyAlignment="1">
      <alignment horizontal="center"/>
    </xf>
    <xf numFmtId="1" fontId="0" fillId="0" borderId="10" xfId="0" applyNumberFormat="1" applyFill="1" applyBorder="1" applyAlignment="1">
      <alignment horizontal="center"/>
    </xf>
    <xf numFmtId="0" fontId="0" fillId="0" borderId="15" xfId="0" applyFill="1" applyBorder="1" applyAlignment="1">
      <alignment horizontal="center"/>
    </xf>
    <xf numFmtId="2" fontId="0" fillId="4" borderId="10" xfId="0" applyNumberFormat="1" applyFill="1" applyBorder="1" applyAlignment="1">
      <alignment horizontal="center"/>
    </xf>
    <xf numFmtId="164" fontId="0" fillId="4" borderId="10" xfId="0" applyNumberFormat="1" applyFill="1" applyBorder="1" applyAlignment="1">
      <alignment horizontal="center"/>
    </xf>
    <xf numFmtId="0" fontId="0" fillId="4" borderId="0" xfId="0" applyFill="1" applyAlignment="1">
      <alignment horizontal="center"/>
    </xf>
    <xf numFmtId="1" fontId="0" fillId="4" borderId="10" xfId="0" applyNumberFormat="1" applyFill="1" applyBorder="1" applyAlignment="1">
      <alignment horizontal="center"/>
    </xf>
    <xf numFmtId="2" fontId="0" fillId="4" borderId="0" xfId="0" applyNumberFormat="1" applyFill="1" applyAlignment="1">
      <alignment horizontal="center"/>
    </xf>
    <xf numFmtId="1" fontId="0" fillId="4" borderId="14" xfId="0" applyNumberFormat="1" applyFill="1" applyBorder="1" applyAlignment="1">
      <alignment horizontal="center"/>
    </xf>
    <xf numFmtId="2" fontId="0" fillId="0" borderId="0" xfId="0" applyNumberFormat="1" applyAlignment="1">
      <alignment horizontal="center"/>
    </xf>
    <xf numFmtId="1" fontId="0" fillId="0" borderId="14" xfId="0" applyNumberFormat="1" applyFill="1" applyBorder="1" applyAlignment="1">
      <alignment horizontal="center"/>
    </xf>
    <xf numFmtId="1" fontId="0" fillId="2" borderId="14" xfId="0" applyNumberForma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0" borderId="10" xfId="0" applyFont="1" applyBorder="1" applyAlignment="1">
      <alignment horizontal="center"/>
    </xf>
    <xf numFmtId="2" fontId="0" fillId="4" borderId="14" xfId="0" applyNumberFormat="1" applyFill="1" applyBorder="1" applyAlignment="1">
      <alignment horizontal="center"/>
    </xf>
    <xf numFmtId="2" fontId="0" fillId="2" borderId="14" xfId="0" applyNumberFormat="1" applyFill="1" applyBorder="1" applyAlignment="1">
      <alignment horizontal="center"/>
    </xf>
    <xf numFmtId="164" fontId="0" fillId="2" borderId="14" xfId="0" applyNumberFormat="1" applyFill="1" applyBorder="1" applyAlignment="1">
      <alignment horizontal="center"/>
    </xf>
    <xf numFmtId="0" fontId="0" fillId="3" borderId="0" xfId="0" applyFill="1" applyBorder="1"/>
    <xf numFmtId="0" fontId="0" fillId="3" borderId="0" xfId="0" applyFill="1" applyBorder="1" applyAlignment="1">
      <alignment horizontal="center"/>
    </xf>
    <xf numFmtId="0" fontId="2" fillId="0" borderId="0" xfId="0" applyFont="1" applyAlignment="1">
      <alignment horizontal="center"/>
    </xf>
    <xf numFmtId="166" fontId="0" fillId="0" borderId="10" xfId="0" applyNumberFormat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0" fontId="2" fillId="3" borderId="0" xfId="0" applyFont="1" applyFill="1" applyBorder="1"/>
    <xf numFmtId="166" fontId="0" fillId="2" borderId="10" xfId="0" applyNumberFormat="1" applyFill="1" applyBorder="1" applyAlignment="1">
      <alignment horizontal="center"/>
    </xf>
    <xf numFmtId="165" fontId="0" fillId="2" borderId="10" xfId="0" applyNumberFormat="1" applyFill="1" applyBorder="1" applyAlignment="1">
      <alignment horizontal="center"/>
    </xf>
    <xf numFmtId="166" fontId="0" fillId="4" borderId="10" xfId="0" applyNumberFormat="1" applyFill="1" applyBorder="1" applyAlignment="1">
      <alignment horizontal="center"/>
    </xf>
    <xf numFmtId="165" fontId="0" fillId="4" borderId="10" xfId="0" applyNumberFormat="1" applyFill="1" applyBorder="1" applyAlignment="1">
      <alignment horizontal="center"/>
    </xf>
    <xf numFmtId="166" fontId="0" fillId="0" borderId="10" xfId="0" applyNumberFormat="1" applyFill="1" applyBorder="1" applyAlignment="1">
      <alignment horizontal="center"/>
    </xf>
    <xf numFmtId="165" fontId="0" fillId="0" borderId="10" xfId="0" applyNumberFormat="1" applyFill="1" applyBorder="1" applyAlignment="1">
      <alignment horizontal="center"/>
    </xf>
    <xf numFmtId="0" fontId="0" fillId="2" borderId="10" xfId="0" applyFont="1" applyFill="1" applyBorder="1" applyAlignment="1">
      <alignment horizontal="center"/>
    </xf>
    <xf numFmtId="2" fontId="0" fillId="2" borderId="13" xfId="0" applyNumberFormat="1" applyFill="1" applyBorder="1" applyAlignment="1">
      <alignment horizontal="center"/>
    </xf>
    <xf numFmtId="2" fontId="0" fillId="2" borderId="0" xfId="0" applyNumberFormat="1" applyFill="1" applyAlignment="1">
      <alignment horizontal="center"/>
    </xf>
    <xf numFmtId="2" fontId="0" fillId="0" borderId="14" xfId="0" applyNumberFormat="1" applyFill="1" applyBorder="1" applyAlignment="1">
      <alignment horizontal="center"/>
    </xf>
    <xf numFmtId="0" fontId="0" fillId="2" borderId="0" xfId="0" applyNumberFormat="1" applyFill="1"/>
    <xf numFmtId="0" fontId="2" fillId="0" borderId="15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1" xfId="0" applyFont="1" applyBorder="1" applyAlignment="1">
      <alignment horizont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I470"/>
  <sheetViews>
    <sheetView tabSelected="1" topLeftCell="D1" zoomScale="90" zoomScaleNormal="90" workbookViewId="0">
      <pane ySplit="1" topLeftCell="A2" activePane="bottomLeft" state="frozen"/>
      <selection activeCell="AD1" sqref="AD1"/>
      <selection pane="bottomLeft" activeCell="U6" sqref="U6"/>
    </sheetView>
  </sheetViews>
  <sheetFormatPr defaultRowHeight="15" x14ac:dyDescent="0.25"/>
  <cols>
    <col min="3" max="3" width="13.42578125" bestFit="1" customWidth="1"/>
    <col min="6" max="6" width="7.5703125" customWidth="1"/>
    <col min="7" max="7" width="8.28515625" customWidth="1"/>
    <col min="8" max="8" width="7.85546875" customWidth="1"/>
    <col min="9" max="10" width="6.42578125" customWidth="1"/>
    <col min="12" max="12" width="10.140625" customWidth="1"/>
    <col min="13" max="13" width="7.7109375" customWidth="1"/>
    <col min="14" max="14" width="8" customWidth="1"/>
    <col min="15" max="15" width="8.140625" customWidth="1"/>
    <col min="16" max="16" width="11.42578125" customWidth="1"/>
    <col min="17" max="17" width="10" customWidth="1"/>
    <col min="18" max="18" width="11.85546875" customWidth="1"/>
    <col min="19" max="19" width="9" customWidth="1"/>
    <col min="20" max="20" width="6.85546875" customWidth="1"/>
    <col min="21" max="21" width="10.42578125" customWidth="1"/>
    <col min="22" max="22" width="7" customWidth="1"/>
    <col min="23" max="23" width="7.42578125" customWidth="1"/>
    <col min="27" max="27" width="6.7109375" customWidth="1"/>
    <col min="28" max="28" width="6.5703125" customWidth="1"/>
    <col min="29" max="29" width="7.140625" customWidth="1"/>
    <col min="30" max="30" width="8.42578125" customWidth="1"/>
    <col min="31" max="31" width="6.7109375" customWidth="1"/>
    <col min="32" max="32" width="5.85546875" customWidth="1"/>
    <col min="33" max="33" width="5.42578125" bestFit="1" customWidth="1"/>
    <col min="35" max="35" width="8.42578125" bestFit="1" customWidth="1"/>
    <col min="36" max="36" width="6.85546875" bestFit="1" customWidth="1"/>
    <col min="37" max="37" width="7" bestFit="1" customWidth="1"/>
    <col min="38" max="38" width="4" bestFit="1" customWidth="1"/>
    <col min="39" max="39" width="4" customWidth="1"/>
    <col min="40" max="40" width="7.28515625" bestFit="1" customWidth="1"/>
    <col min="41" max="41" width="6.7109375" bestFit="1" customWidth="1"/>
    <col min="42" max="42" width="9" customWidth="1"/>
    <col min="44" max="44" width="9.85546875" customWidth="1"/>
    <col min="48" max="48" width="8.7109375" customWidth="1"/>
    <col min="49" max="49" width="8.42578125" customWidth="1"/>
    <col min="50" max="50" width="8.140625" customWidth="1"/>
    <col min="51" max="51" width="8.85546875" customWidth="1"/>
    <col min="52" max="52" width="7.42578125" customWidth="1"/>
  </cols>
  <sheetData>
    <row r="1" spans="1:113" ht="15.75" x14ac:dyDescent="0.25">
      <c r="F1" s="21" t="s">
        <v>22</v>
      </c>
      <c r="G1" s="11" t="s">
        <v>44</v>
      </c>
      <c r="H1" s="11" t="s">
        <v>45</v>
      </c>
      <c r="I1" s="11" t="s">
        <v>0</v>
      </c>
      <c r="J1" s="11" t="s">
        <v>2</v>
      </c>
      <c r="K1" s="11" t="s">
        <v>43</v>
      </c>
      <c r="L1" s="23" t="s">
        <v>42</v>
      </c>
      <c r="M1" s="11" t="s">
        <v>36</v>
      </c>
      <c r="N1" s="11" t="s">
        <v>37</v>
      </c>
      <c r="O1" s="23" t="s">
        <v>38</v>
      </c>
      <c r="P1" s="23" t="s">
        <v>39</v>
      </c>
      <c r="Q1" s="23" t="s">
        <v>40</v>
      </c>
      <c r="R1" s="23" t="s">
        <v>41</v>
      </c>
      <c r="S1" s="23" t="s">
        <v>109</v>
      </c>
      <c r="T1" s="23" t="s">
        <v>110</v>
      </c>
      <c r="U1" s="29" t="s">
        <v>127</v>
      </c>
      <c r="V1" s="14" t="s">
        <v>12</v>
      </c>
      <c r="W1" s="14" t="s">
        <v>5</v>
      </c>
      <c r="X1" s="14" t="s">
        <v>15</v>
      </c>
      <c r="Y1" s="13" t="s">
        <v>1</v>
      </c>
      <c r="Z1" s="11" t="s">
        <v>21</v>
      </c>
      <c r="AA1" s="11" t="s">
        <v>3</v>
      </c>
      <c r="AB1" s="11" t="s">
        <v>4</v>
      </c>
      <c r="AC1" s="47"/>
      <c r="AD1" s="11" t="s">
        <v>29</v>
      </c>
      <c r="AE1" s="11" t="s">
        <v>30</v>
      </c>
      <c r="AF1" s="11" t="s">
        <v>31</v>
      </c>
      <c r="AG1" s="12" t="s">
        <v>13</v>
      </c>
      <c r="AH1" s="12" t="s">
        <v>14</v>
      </c>
      <c r="AI1" s="12" t="s">
        <v>28</v>
      </c>
      <c r="AJ1" s="12" t="s">
        <v>27</v>
      </c>
      <c r="AK1" s="19" t="s">
        <v>26</v>
      </c>
      <c r="AL1" s="12" t="s">
        <v>23</v>
      </c>
      <c r="AM1" s="19" t="s">
        <v>32</v>
      </c>
      <c r="AN1" s="12" t="s">
        <v>33</v>
      </c>
      <c r="AO1" s="12" t="s">
        <v>34</v>
      </c>
      <c r="AP1" s="12" t="s">
        <v>25</v>
      </c>
      <c r="AQ1" s="47"/>
      <c r="AR1" s="12" t="s">
        <v>212</v>
      </c>
      <c r="AS1" s="12" t="s">
        <v>213</v>
      </c>
      <c r="AT1" s="12" t="s">
        <v>214</v>
      </c>
      <c r="AV1" s="21" t="s">
        <v>400</v>
      </c>
      <c r="AW1" s="21" t="s">
        <v>401</v>
      </c>
      <c r="AX1" s="21" t="s">
        <v>402</v>
      </c>
      <c r="AY1" s="21" t="s">
        <v>403</v>
      </c>
      <c r="AZ1" s="21" t="s">
        <v>404</v>
      </c>
      <c r="BA1" s="21" t="s">
        <v>405</v>
      </c>
      <c r="BB1" s="21" t="s">
        <v>406</v>
      </c>
      <c r="BC1" s="21" t="s">
        <v>407</v>
      </c>
      <c r="BD1" s="21" t="s">
        <v>408</v>
      </c>
      <c r="BE1" s="21" t="s">
        <v>409</v>
      </c>
      <c r="BF1" s="21" t="s">
        <v>410</v>
      </c>
      <c r="BG1" s="21" t="s">
        <v>411</v>
      </c>
      <c r="BH1" s="21" t="s">
        <v>412</v>
      </c>
      <c r="BI1" s="85"/>
      <c r="BJ1" s="21" t="s">
        <v>413</v>
      </c>
      <c r="BK1" s="21" t="s">
        <v>414</v>
      </c>
    </row>
    <row r="2" spans="1:113" ht="15.75" x14ac:dyDescent="0.25">
      <c r="F2" s="17" t="s">
        <v>18</v>
      </c>
      <c r="G2" s="11" t="s">
        <v>16</v>
      </c>
      <c r="H2" s="11" t="s">
        <v>16</v>
      </c>
      <c r="I2" s="11" t="s">
        <v>16</v>
      </c>
      <c r="J2" s="11" t="s">
        <v>16</v>
      </c>
      <c r="K2" s="11" t="s">
        <v>16</v>
      </c>
      <c r="L2" s="21" t="s">
        <v>35</v>
      </c>
      <c r="M2" s="11" t="s">
        <v>35</v>
      </c>
      <c r="N2" s="21" t="s">
        <v>35</v>
      </c>
      <c r="O2" s="23" t="s">
        <v>35</v>
      </c>
      <c r="P2" s="23" t="s">
        <v>35</v>
      </c>
      <c r="Q2" s="23" t="s">
        <v>35</v>
      </c>
      <c r="R2" s="23" t="s">
        <v>35</v>
      </c>
      <c r="S2" s="23" t="s">
        <v>111</v>
      </c>
      <c r="T2" s="23" t="s">
        <v>35</v>
      </c>
      <c r="U2" s="23" t="s">
        <v>111</v>
      </c>
      <c r="V2" s="11" t="s">
        <v>16</v>
      </c>
      <c r="W2" s="11" t="s">
        <v>17</v>
      </c>
      <c r="X2" s="11" t="s">
        <v>17</v>
      </c>
      <c r="Y2" s="13" t="s">
        <v>16</v>
      </c>
      <c r="Z2" s="11" t="s">
        <v>18</v>
      </c>
      <c r="AA2" s="11" t="s">
        <v>18</v>
      </c>
      <c r="AB2" s="11" t="s">
        <v>18</v>
      </c>
      <c r="AC2" s="47"/>
      <c r="AD2" s="11" t="s">
        <v>18</v>
      </c>
      <c r="AE2" s="11" t="s">
        <v>18</v>
      </c>
      <c r="AF2" s="11" t="s">
        <v>18</v>
      </c>
      <c r="AG2" s="12" t="s">
        <v>19</v>
      </c>
      <c r="AH2" s="12" t="s">
        <v>20</v>
      </c>
      <c r="AI2" s="12" t="s">
        <v>24</v>
      </c>
      <c r="AJ2" s="12" t="s">
        <v>18</v>
      </c>
      <c r="AK2" s="17" t="s">
        <v>18</v>
      </c>
      <c r="AL2" s="17" t="s">
        <v>18</v>
      </c>
      <c r="AM2" s="17" t="s">
        <v>18</v>
      </c>
      <c r="AN2" s="17" t="s">
        <v>18</v>
      </c>
      <c r="AO2" s="17" t="s">
        <v>18</v>
      </c>
      <c r="AP2" s="20" t="s">
        <v>24</v>
      </c>
      <c r="AQ2" s="47"/>
      <c r="AR2" s="17"/>
      <c r="AS2" s="20" t="s">
        <v>18</v>
      </c>
      <c r="AT2" s="20" t="s">
        <v>18</v>
      </c>
      <c r="AV2" s="21" t="s">
        <v>415</v>
      </c>
      <c r="AW2" s="21" t="s">
        <v>18</v>
      </c>
      <c r="AX2" s="21" t="s">
        <v>18</v>
      </c>
      <c r="AY2" s="21" t="s">
        <v>415</v>
      </c>
      <c r="AZ2" s="21" t="s">
        <v>18</v>
      </c>
      <c r="BA2" s="21" t="s">
        <v>415</v>
      </c>
      <c r="BB2" s="21" t="s">
        <v>18</v>
      </c>
      <c r="BC2" s="21" t="s">
        <v>18</v>
      </c>
      <c r="BD2" s="21" t="s">
        <v>415</v>
      </c>
      <c r="BE2" s="21" t="s">
        <v>18</v>
      </c>
      <c r="BF2" s="21" t="s">
        <v>18</v>
      </c>
      <c r="BG2" s="21"/>
      <c r="BH2" s="21" t="s">
        <v>24</v>
      </c>
      <c r="BI2" s="85"/>
      <c r="BJ2" s="21" t="s">
        <v>18</v>
      </c>
      <c r="BK2" s="21" t="s">
        <v>18</v>
      </c>
    </row>
    <row r="3" spans="1:113" ht="15.75" thickBot="1" x14ac:dyDescent="0.3">
      <c r="B3">
        <v>2015</v>
      </c>
      <c r="C3">
        <v>2015</v>
      </c>
      <c r="F3" s="17">
        <v>1</v>
      </c>
      <c r="G3" s="17">
        <v>100</v>
      </c>
      <c r="H3" s="17">
        <v>100</v>
      </c>
      <c r="I3" s="17">
        <v>4</v>
      </c>
      <c r="J3" s="17">
        <v>3</v>
      </c>
      <c r="K3" s="17">
        <v>2600</v>
      </c>
      <c r="L3" s="17" t="s">
        <v>420</v>
      </c>
      <c r="M3" s="17">
        <v>6.25</v>
      </c>
      <c r="N3" s="17">
        <v>6.25</v>
      </c>
      <c r="O3" s="48" t="s">
        <v>46</v>
      </c>
      <c r="P3" s="49" t="s">
        <v>47</v>
      </c>
      <c r="Q3" s="17" t="s">
        <v>48</v>
      </c>
      <c r="R3" s="17" t="s">
        <v>49</v>
      </c>
      <c r="S3" s="50">
        <v>52</v>
      </c>
      <c r="T3" s="17" t="s">
        <v>128</v>
      </c>
      <c r="U3" s="17" t="s">
        <v>176</v>
      </c>
      <c r="V3" s="17">
        <v>0</v>
      </c>
      <c r="W3" s="17">
        <v>210</v>
      </c>
      <c r="X3" s="17">
        <v>200000</v>
      </c>
      <c r="Y3" s="35">
        <f>G3-2*I3-2*SQRT(2)*V3</f>
        <v>92</v>
      </c>
      <c r="Z3" s="49">
        <f t="shared" ref="Z3:Z34" si="0">SQRT(235*200000/(W3*210000))</f>
        <v>1.0323563518418475</v>
      </c>
      <c r="AA3" s="50">
        <f t="shared" ref="AA3:AA34" si="1">(Y3/J3)/Z3</f>
        <v>29.705504898530105</v>
      </c>
      <c r="AB3" s="50">
        <f>(((((H3-J3)*0.5)-(V3*SQRT(2)))/I3)*(1/Z3))</f>
        <v>11.744975442217745</v>
      </c>
      <c r="AC3" s="47"/>
      <c r="AD3" s="17">
        <f t="shared" ref="AD3:AD34" si="2">IF(AB3&gt;$C$7,4,IF(AB3&gt;$C$6,3,IF(AB3&gt;$C$5,2,1)))</f>
        <v>3</v>
      </c>
      <c r="AE3" s="17">
        <f t="shared" ref="AE3:AE34" si="3">IF(AA3&gt;$B$7,4,IF(AA3&gt;$B$6,3,IF(AA3&gt;$B$5,2,1)))</f>
        <v>1</v>
      </c>
      <c r="AF3" s="17">
        <f t="shared" ref="AF3:AF26" si="4">_xlfn.IFS(AE3&gt;3,4,AD3&gt;3,4,AE3&gt;2,3,AD3&gt;2,3,AE3&gt;1,2,AD3&gt;1,2,AE3=1,1,AD3=1,1)</f>
        <v>3</v>
      </c>
      <c r="AG3" s="17">
        <f t="shared" ref="AG3:AG34" si="5">(G3-2*I3)*J3+(H3*I3)*2</f>
        <v>1076</v>
      </c>
      <c r="AH3" s="17">
        <f t="shared" ref="AH3:AH66" si="6">(((G3^3)*H3/12)-(((G3-2*I3)^3)*(H3-J3)/12))</f>
        <v>2038938.666666666</v>
      </c>
      <c r="AI3" s="51">
        <f t="shared" ref="AI3:AI66" si="7">0.001*PI()*PI()*X3*AH3/(K3*K3)</f>
        <v>595.37035615634898</v>
      </c>
      <c r="AJ3" s="49">
        <f t="shared" ref="AJ3:AJ66" si="8">SQRT(AG3*W3/(1000*AI3))</f>
        <v>0.61605881975920451</v>
      </c>
      <c r="AK3" s="17">
        <v>0.49</v>
      </c>
      <c r="AL3" s="17">
        <v>0.2</v>
      </c>
      <c r="AM3" s="20">
        <v>1.1000000000000001</v>
      </c>
      <c r="AN3" s="49">
        <f t="shared" ref="AN3:AN66" si="9">0.5*(1+AK3*(AJ3-AL3)+(AJ3*AJ3))</f>
        <v>0.79169864554255709</v>
      </c>
      <c r="AO3" s="49">
        <f t="shared" ref="AO3:AO66" si="10">IF(1/(AN3+SQRT((AN3*AN3)-(AJ3*AJ3)))&lt;=1,1/(AN3+SQRT((AN3*AN3)-(AJ3*AJ3))),1)</f>
        <v>0.77582566759659866</v>
      </c>
      <c r="AP3" s="50">
        <f t="shared" ref="AP3:AP66" si="11">0.001*AG3*W3*AO3/AM3</f>
        <v>159.36869804557037</v>
      </c>
      <c r="AQ3" s="47"/>
      <c r="AR3" s="17">
        <v>156459.109375</v>
      </c>
      <c r="AS3" s="49">
        <f t="shared" ref="AS3:AS66" si="12">AR3/(AG3*W3)</f>
        <v>0.69241949626040011</v>
      </c>
      <c r="AT3" s="49">
        <f t="shared" ref="AT3:AT34" si="13">AP3*1000/AR3</f>
        <v>1.0185964798227036</v>
      </c>
      <c r="AV3" s="17">
        <v>520</v>
      </c>
      <c r="AW3" s="86">
        <f>W3/X3</f>
        <v>1.0499999999999999E-3</v>
      </c>
      <c r="AX3" s="49">
        <f>$D$30*(1-(W3/AV3))</f>
        <v>0.59615384615384615</v>
      </c>
      <c r="AY3" s="51">
        <f>(AV3-W3)/($C$30*AX3-AW3)</f>
        <v>3286.174420026909</v>
      </c>
      <c r="AZ3" s="49">
        <v>3.097</v>
      </c>
      <c r="BA3" s="51">
        <f>AZ3*W3</f>
        <v>650.37</v>
      </c>
      <c r="BB3" s="49">
        <f>SQRT(W3/BA3)</f>
        <v>0.56823685411674363</v>
      </c>
      <c r="BC3" s="49">
        <f>IF(BB3&gt;0.68,((1-(0.222/(BB3^1.05)))*(1/(BB3^1.05))), IF(((0.25) / (BB3^3.6)) &gt; MIN(15, ($B$30)*AX3/AW3), MIN(15, ($B$30)*AX3/AW3),((0.25) / (BB3^3.6))))</f>
        <v>1.9126441581035332</v>
      </c>
      <c r="BD3" s="51">
        <f>IF(BC3&lt;1, W3*BC3, W3+AY3*AW3*(BC3-1) )</f>
        <v>213.14906328129416</v>
      </c>
      <c r="BE3" s="87">
        <f>SQRT(AG3*BD3/(1000*AI3))</f>
        <v>0.62066069920097444</v>
      </c>
      <c r="BF3" s="49">
        <f>0.5*(1+AK3*(BE3-AL3)+(BE3*BE3))</f>
        <v>0.79567172307055989</v>
      </c>
      <c r="BG3" s="49">
        <f>IF(1/(BF3+SQRT((BF3*BF3)-(BE3*BE3)))&lt;=1,1/(BF3+SQRT((BF3*BF3)-(BE3*BE3))),1)</f>
        <v>0.77307176420470269</v>
      </c>
      <c r="BH3" s="50">
        <f>0.001*BG3*AG3*BD3/AM3</f>
        <v>161.18433281004371</v>
      </c>
      <c r="BJ3" s="87">
        <f>AR3/(AG3*BD3)</f>
        <v>0.6821896938049784</v>
      </c>
      <c r="BK3" s="87">
        <f>1000*BH3/AR3</f>
        <v>1.0302010119699603</v>
      </c>
    </row>
    <row r="4" spans="1:113" ht="15.75" thickBot="1" x14ac:dyDescent="0.3">
      <c r="A4" s="1" t="s">
        <v>11</v>
      </c>
      <c r="B4" s="6" t="s">
        <v>9</v>
      </c>
      <c r="C4" s="2" t="s">
        <v>10</v>
      </c>
      <c r="D4" s="3"/>
      <c r="E4" s="3"/>
      <c r="F4" s="17">
        <v>2</v>
      </c>
      <c r="G4" s="17">
        <v>100</v>
      </c>
      <c r="H4" s="17">
        <v>100</v>
      </c>
      <c r="I4" s="17">
        <v>4</v>
      </c>
      <c r="J4" s="17">
        <v>3</v>
      </c>
      <c r="K4" s="17">
        <v>3150</v>
      </c>
      <c r="L4" s="17" t="s">
        <v>420</v>
      </c>
      <c r="M4" s="17">
        <v>6.25</v>
      </c>
      <c r="N4" s="17">
        <v>6.25</v>
      </c>
      <c r="O4" s="48" t="s">
        <v>46</v>
      </c>
      <c r="P4" s="49" t="s">
        <v>47</v>
      </c>
      <c r="Q4" s="17" t="s">
        <v>48</v>
      </c>
      <c r="R4" s="17" t="s">
        <v>49</v>
      </c>
      <c r="S4" s="50">
        <v>63</v>
      </c>
      <c r="T4" s="17" t="s">
        <v>128</v>
      </c>
      <c r="U4" s="17" t="s">
        <v>177</v>
      </c>
      <c r="V4" s="17">
        <v>0</v>
      </c>
      <c r="W4" s="17">
        <v>210</v>
      </c>
      <c r="X4" s="17">
        <v>200000</v>
      </c>
      <c r="Y4" s="35">
        <f t="shared" ref="Y4:Y67" si="14">G4-2*I4-2*SQRT(2)*V4</f>
        <v>92</v>
      </c>
      <c r="Z4" s="49">
        <f t="shared" si="0"/>
        <v>1.0323563518418475</v>
      </c>
      <c r="AA4" s="50">
        <f t="shared" si="1"/>
        <v>29.705504898530105</v>
      </c>
      <c r="AB4" s="50">
        <f t="shared" ref="AB4:AB67" si="15">(((((H4-J4)*0.5)-(V4*SQRT(2)))/I4)*(1/Z4))</f>
        <v>11.744975442217745</v>
      </c>
      <c r="AC4" s="47"/>
      <c r="AD4" s="17">
        <f t="shared" si="2"/>
        <v>3</v>
      </c>
      <c r="AE4" s="17">
        <f t="shared" si="3"/>
        <v>1</v>
      </c>
      <c r="AF4" s="17">
        <f t="shared" si="4"/>
        <v>3</v>
      </c>
      <c r="AG4" s="17">
        <f t="shared" si="5"/>
        <v>1076</v>
      </c>
      <c r="AH4" s="17">
        <f t="shared" si="6"/>
        <v>2038938.666666666</v>
      </c>
      <c r="AI4" s="51">
        <f t="shared" si="7"/>
        <v>405.6138682405562</v>
      </c>
      <c r="AJ4" s="49">
        <f t="shared" si="8"/>
        <v>0.74637895470826698</v>
      </c>
      <c r="AK4" s="17">
        <v>0.49</v>
      </c>
      <c r="AL4" s="17">
        <v>0.2</v>
      </c>
      <c r="AM4" s="20">
        <v>1.1000000000000001</v>
      </c>
      <c r="AN4" s="49">
        <f t="shared" si="9"/>
        <v>0.91240361591922814</v>
      </c>
      <c r="AO4" s="49">
        <f t="shared" si="10"/>
        <v>0.6958031175616407</v>
      </c>
      <c r="AP4" s="50">
        <f t="shared" si="11"/>
        <v>142.93061131293484</v>
      </c>
      <c r="AQ4" s="47"/>
      <c r="AR4" s="17">
        <v>139455.90625</v>
      </c>
      <c r="AS4" s="49">
        <f t="shared" si="12"/>
        <v>0.61717076584351216</v>
      </c>
      <c r="AT4" s="49">
        <f t="shared" si="13"/>
        <v>1.0249161556248882</v>
      </c>
      <c r="AV4" s="17">
        <v>520</v>
      </c>
      <c r="AW4" s="86">
        <f t="shared" ref="AW4:AW58" si="16">W4/X4</f>
        <v>1.0499999999999999E-3</v>
      </c>
      <c r="AX4" s="49">
        <f t="shared" ref="AX4:AX57" si="17">$D$30*(1-(W4/AV4))</f>
        <v>0.59615384615384615</v>
      </c>
      <c r="AY4" s="51">
        <f t="shared" ref="AY4:AY57" si="18">(AV4-W4)/($C$30*AX4-AW4)</f>
        <v>3286.174420026909</v>
      </c>
      <c r="AZ4" s="49">
        <v>3.097</v>
      </c>
      <c r="BA4" s="51">
        <f t="shared" ref="BA4:BA58" si="19">AZ4*W4</f>
        <v>650.37</v>
      </c>
      <c r="BB4" s="49">
        <f t="shared" ref="BB4:BB58" si="20">SQRT(W4/BA4)</f>
        <v>0.56823685411674363</v>
      </c>
      <c r="BC4" s="49">
        <f t="shared" ref="BC4:BC57" si="21">IF(BB4&gt;0.68,((1-(0.222/(BB4^1.05)))*(1/(BB4^1.05))), IF(((0.25) / (BB4^3.6)) &gt; MIN(15, ($B$30)*AX4/AW4), MIN(15, ($B$30)*AX4/AW4),((0.25) / (BB4^3.6))))</f>
        <v>1.9126441581035332</v>
      </c>
      <c r="BD4" s="51">
        <f t="shared" ref="BD4:BD58" si="22">IF(BC4&lt;1, W4*BC4, W4+AY4*AW4*(BC4-1) )</f>
        <v>213.14906328129416</v>
      </c>
      <c r="BE4" s="87">
        <f t="shared" ref="BE4:BE58" si="23">SQRT(AG4*BD4/(1000*AI4))</f>
        <v>0.75195430864733437</v>
      </c>
      <c r="BF4" s="49">
        <f t="shared" ref="BF4:BF58" si="24">0.5*(1+AK4*(BE4-AL4)+(BE4*BE4))</f>
        <v>0.91794644676524229</v>
      </c>
      <c r="BG4" s="49">
        <f t="shared" ref="BG4:BG58" si="25">IF(1/(BF4+SQRT((BF4*BF4)-(BE4*BE4)))&lt;=1,1/(BF4+SQRT((BF4*BF4)-(BE4*BE4))),1)</f>
        <v>0.69231212786058449</v>
      </c>
      <c r="BH4" s="50">
        <f t="shared" ref="BH4:BH58" si="26">0.001*BG4*AG4*BD4/AM4</f>
        <v>144.34606668154282</v>
      </c>
      <c r="BJ4" s="87">
        <f t="shared" ref="BJ4:BJ67" si="27">AR4/(AG4*BD4)</f>
        <v>0.60805268778542965</v>
      </c>
      <c r="BK4" s="87">
        <f t="shared" ref="BK4:BK67" si="28">1000*BH4/AR4</f>
        <v>1.0350659972964953</v>
      </c>
    </row>
    <row r="5" spans="1:113" ht="15.75" thickBot="1" x14ac:dyDescent="0.3">
      <c r="A5" s="8" t="s">
        <v>6</v>
      </c>
      <c r="B5" s="9">
        <v>33</v>
      </c>
      <c r="C5" s="10">
        <v>9</v>
      </c>
      <c r="D5" s="3"/>
      <c r="E5" s="3"/>
      <c r="F5" s="17">
        <v>3</v>
      </c>
      <c r="G5" s="17">
        <v>100</v>
      </c>
      <c r="H5" s="17">
        <v>100</v>
      </c>
      <c r="I5" s="17">
        <v>4</v>
      </c>
      <c r="J5" s="17">
        <v>3</v>
      </c>
      <c r="K5" s="17">
        <v>3700</v>
      </c>
      <c r="L5" s="17" t="s">
        <v>420</v>
      </c>
      <c r="M5" s="17">
        <v>6.25</v>
      </c>
      <c r="N5" s="17">
        <v>6.25</v>
      </c>
      <c r="O5" s="48" t="s">
        <v>46</v>
      </c>
      <c r="P5" s="49" t="s">
        <v>47</v>
      </c>
      <c r="Q5" s="17" t="s">
        <v>48</v>
      </c>
      <c r="R5" s="17" t="s">
        <v>49</v>
      </c>
      <c r="S5" s="50">
        <v>46.25</v>
      </c>
      <c r="T5" s="17" t="s">
        <v>128</v>
      </c>
      <c r="U5" s="17" t="s">
        <v>151</v>
      </c>
      <c r="V5" s="17">
        <v>0</v>
      </c>
      <c r="W5" s="17">
        <v>210</v>
      </c>
      <c r="X5" s="17">
        <v>200000</v>
      </c>
      <c r="Y5" s="35">
        <f t="shared" si="14"/>
        <v>92</v>
      </c>
      <c r="Z5" s="49">
        <f t="shared" si="0"/>
        <v>1.0323563518418475</v>
      </c>
      <c r="AA5" s="50">
        <f t="shared" si="1"/>
        <v>29.705504898530105</v>
      </c>
      <c r="AB5" s="50">
        <f t="shared" si="15"/>
        <v>11.744975442217745</v>
      </c>
      <c r="AC5" s="47"/>
      <c r="AD5" s="17">
        <f t="shared" si="2"/>
        <v>3</v>
      </c>
      <c r="AE5" s="17">
        <f t="shared" si="3"/>
        <v>1</v>
      </c>
      <c r="AF5" s="17">
        <f t="shared" si="4"/>
        <v>3</v>
      </c>
      <c r="AG5" s="17">
        <f t="shared" si="5"/>
        <v>1076</v>
      </c>
      <c r="AH5" s="17">
        <f t="shared" si="6"/>
        <v>2038938.666666666</v>
      </c>
      <c r="AI5" s="51">
        <f t="shared" si="7"/>
        <v>293.98857615901528</v>
      </c>
      <c r="AJ5" s="49">
        <f t="shared" si="8"/>
        <v>0.87669908965732934</v>
      </c>
      <c r="AK5" s="17">
        <v>0.49</v>
      </c>
      <c r="AL5" s="17">
        <v>0.2</v>
      </c>
      <c r="AM5" s="20">
        <v>1.1000000000000001</v>
      </c>
      <c r="AN5" s="49">
        <f t="shared" si="9"/>
        <v>1.0500919238690407</v>
      </c>
      <c r="AO5" s="49">
        <f t="shared" si="10"/>
        <v>0.61421340223433996</v>
      </c>
      <c r="AP5" s="50">
        <f t="shared" si="11"/>
        <v>126.17060033533768</v>
      </c>
      <c r="AQ5" s="47"/>
      <c r="AR5" s="17">
        <v>124005.2265625</v>
      </c>
      <c r="AS5" s="49">
        <f t="shared" si="12"/>
        <v>0.54879282422773945</v>
      </c>
      <c r="AT5" s="49">
        <f t="shared" si="13"/>
        <v>1.0174619557002811</v>
      </c>
      <c r="AV5" s="17">
        <v>520</v>
      </c>
      <c r="AW5" s="86">
        <f t="shared" si="16"/>
        <v>1.0499999999999999E-3</v>
      </c>
      <c r="AX5" s="49">
        <f t="shared" si="17"/>
        <v>0.59615384615384615</v>
      </c>
      <c r="AY5" s="51">
        <f t="shared" si="18"/>
        <v>3286.174420026909</v>
      </c>
      <c r="AZ5" s="49">
        <v>3.097</v>
      </c>
      <c r="BA5" s="51">
        <f t="shared" si="19"/>
        <v>650.37</v>
      </c>
      <c r="BB5" s="49">
        <f t="shared" si="20"/>
        <v>0.56823685411674363</v>
      </c>
      <c r="BC5" s="49">
        <f t="shared" si="21"/>
        <v>1.9126441581035332</v>
      </c>
      <c r="BD5" s="51">
        <f t="shared" si="22"/>
        <v>213.14906328129416</v>
      </c>
      <c r="BE5" s="87">
        <f t="shared" si="23"/>
        <v>0.88324791809369441</v>
      </c>
      <c r="BF5" s="49">
        <f t="shared" si="24"/>
        <v>1.0574591823413779</v>
      </c>
      <c r="BG5" s="49">
        <f t="shared" si="25"/>
        <v>0.61015907575734674</v>
      </c>
      <c r="BH5" s="50">
        <f t="shared" si="26"/>
        <v>127.21727540407119</v>
      </c>
      <c r="BJ5" s="87">
        <f t="shared" si="27"/>
        <v>0.54068496156482637</v>
      </c>
      <c r="BK5" s="87">
        <f t="shared" si="28"/>
        <v>1.0259025279063725</v>
      </c>
    </row>
    <row r="6" spans="1:113" ht="15.75" thickBot="1" x14ac:dyDescent="0.3">
      <c r="A6" s="8" t="s">
        <v>7</v>
      </c>
      <c r="B6" s="9">
        <v>35</v>
      </c>
      <c r="C6" s="10">
        <v>10</v>
      </c>
      <c r="D6" s="3"/>
      <c r="E6" s="3"/>
      <c r="F6" s="17">
        <v>4</v>
      </c>
      <c r="G6" s="17">
        <v>100</v>
      </c>
      <c r="H6" s="17">
        <v>100</v>
      </c>
      <c r="I6" s="17">
        <v>4</v>
      </c>
      <c r="J6" s="17">
        <v>3</v>
      </c>
      <c r="K6" s="17">
        <v>4250</v>
      </c>
      <c r="L6" s="17" t="s">
        <v>420</v>
      </c>
      <c r="M6" s="17">
        <v>6.25</v>
      </c>
      <c r="N6" s="17">
        <v>6.25</v>
      </c>
      <c r="O6" s="48" t="s">
        <v>46</v>
      </c>
      <c r="P6" s="49" t="s">
        <v>47</v>
      </c>
      <c r="Q6" s="17" t="s">
        <v>48</v>
      </c>
      <c r="R6" s="17" t="s">
        <v>49</v>
      </c>
      <c r="S6" s="50">
        <v>53.125</v>
      </c>
      <c r="T6" s="17" t="s">
        <v>128</v>
      </c>
      <c r="U6" s="17" t="s">
        <v>178</v>
      </c>
      <c r="V6" s="17">
        <v>0</v>
      </c>
      <c r="W6" s="17">
        <v>210</v>
      </c>
      <c r="X6" s="17">
        <v>200000</v>
      </c>
      <c r="Y6" s="35">
        <f t="shared" si="14"/>
        <v>92</v>
      </c>
      <c r="Z6" s="49">
        <f t="shared" si="0"/>
        <v>1.0323563518418475</v>
      </c>
      <c r="AA6" s="50">
        <f t="shared" si="1"/>
        <v>29.705504898530105</v>
      </c>
      <c r="AB6" s="50">
        <f t="shared" si="15"/>
        <v>11.744975442217745</v>
      </c>
      <c r="AC6" s="47"/>
      <c r="AD6" s="17">
        <f t="shared" si="2"/>
        <v>3</v>
      </c>
      <c r="AE6" s="17">
        <f t="shared" si="3"/>
        <v>1</v>
      </c>
      <c r="AF6" s="17">
        <f t="shared" si="4"/>
        <v>3</v>
      </c>
      <c r="AG6" s="17">
        <f t="shared" si="5"/>
        <v>1076</v>
      </c>
      <c r="AH6" s="17">
        <f t="shared" si="6"/>
        <v>2038938.666666666</v>
      </c>
      <c r="AI6" s="51">
        <f t="shared" si="7"/>
        <v>222.82096097533116</v>
      </c>
      <c r="AJ6" s="49">
        <f t="shared" si="8"/>
        <v>1.0070192246063918</v>
      </c>
      <c r="AK6" s="17">
        <v>0.49</v>
      </c>
      <c r="AL6" s="17">
        <v>0.2</v>
      </c>
      <c r="AM6" s="20">
        <v>1.1000000000000001</v>
      </c>
      <c r="AN6" s="49">
        <f t="shared" si="9"/>
        <v>1.2047635693919954</v>
      </c>
      <c r="AO6" s="49">
        <f t="shared" si="10"/>
        <v>0.53587660117268821</v>
      </c>
      <c r="AP6" s="50">
        <f t="shared" si="11"/>
        <v>110.07879709180057</v>
      </c>
      <c r="AQ6" s="47"/>
      <c r="AR6" s="17">
        <v>109283.2109375</v>
      </c>
      <c r="AS6" s="49">
        <f t="shared" si="12"/>
        <v>0.48363963063152771</v>
      </c>
      <c r="AT6" s="49">
        <f t="shared" si="13"/>
        <v>1.0072800400672302</v>
      </c>
      <c r="AV6" s="17">
        <v>520</v>
      </c>
      <c r="AW6" s="86">
        <f t="shared" si="16"/>
        <v>1.0499999999999999E-3</v>
      </c>
      <c r="AX6" s="49">
        <f t="shared" si="17"/>
        <v>0.59615384615384615</v>
      </c>
      <c r="AY6" s="51">
        <f t="shared" si="18"/>
        <v>3286.174420026909</v>
      </c>
      <c r="AZ6" s="49">
        <v>3.097</v>
      </c>
      <c r="BA6" s="51">
        <f t="shared" si="19"/>
        <v>650.37</v>
      </c>
      <c r="BB6" s="49">
        <f t="shared" si="20"/>
        <v>0.56823685411674363</v>
      </c>
      <c r="BC6" s="49">
        <f t="shared" si="21"/>
        <v>1.9126441581035332</v>
      </c>
      <c r="BD6" s="51">
        <f t="shared" si="22"/>
        <v>213.14906328129416</v>
      </c>
      <c r="BE6" s="87">
        <f t="shared" si="23"/>
        <v>1.0145415275400544</v>
      </c>
      <c r="BF6" s="49">
        <f t="shared" si="24"/>
        <v>1.2142099297989668</v>
      </c>
      <c r="BG6" s="49">
        <f t="shared" si="25"/>
        <v>0.5315468936437634</v>
      </c>
      <c r="BH6" s="50">
        <f t="shared" si="26"/>
        <v>110.82675034362622</v>
      </c>
      <c r="BJ6" s="87">
        <f t="shared" si="27"/>
        <v>0.47649434095136389</v>
      </c>
      <c r="BK6" s="87">
        <f t="shared" si="28"/>
        <v>1.0141242135263484</v>
      </c>
    </row>
    <row r="7" spans="1:113" ht="15.75" thickBot="1" x14ac:dyDescent="0.3">
      <c r="A7" s="4" t="s">
        <v>8</v>
      </c>
      <c r="B7" s="7">
        <v>37</v>
      </c>
      <c r="C7" s="5">
        <v>14</v>
      </c>
      <c r="D7" s="3"/>
      <c r="E7" s="3"/>
      <c r="F7" s="17">
        <v>5</v>
      </c>
      <c r="G7" s="17">
        <v>100</v>
      </c>
      <c r="H7" s="17">
        <v>100</v>
      </c>
      <c r="I7" s="17">
        <v>4</v>
      </c>
      <c r="J7" s="17">
        <v>3</v>
      </c>
      <c r="K7" s="17">
        <v>4800</v>
      </c>
      <c r="L7" s="17" t="s">
        <v>420</v>
      </c>
      <c r="M7" s="17">
        <v>6.25</v>
      </c>
      <c r="N7" s="17">
        <v>6.25</v>
      </c>
      <c r="O7" s="48" t="s">
        <v>46</v>
      </c>
      <c r="P7" s="49" t="s">
        <v>47</v>
      </c>
      <c r="Q7" s="17" t="s">
        <v>48</v>
      </c>
      <c r="R7" s="17" t="s">
        <v>49</v>
      </c>
      <c r="S7" s="50">
        <v>60</v>
      </c>
      <c r="T7" s="17" t="s">
        <v>129</v>
      </c>
      <c r="U7" s="17" t="s">
        <v>179</v>
      </c>
      <c r="V7" s="17">
        <v>0</v>
      </c>
      <c r="W7" s="17">
        <v>210</v>
      </c>
      <c r="X7" s="17">
        <v>200000</v>
      </c>
      <c r="Y7" s="35">
        <f t="shared" si="14"/>
        <v>92</v>
      </c>
      <c r="Z7" s="49">
        <f t="shared" si="0"/>
        <v>1.0323563518418475</v>
      </c>
      <c r="AA7" s="50">
        <f t="shared" si="1"/>
        <v>29.705504898530105</v>
      </c>
      <c r="AB7" s="50">
        <f t="shared" si="15"/>
        <v>11.744975442217745</v>
      </c>
      <c r="AC7" s="47"/>
      <c r="AD7" s="17">
        <f t="shared" si="2"/>
        <v>3</v>
      </c>
      <c r="AE7" s="17">
        <f t="shared" si="3"/>
        <v>1</v>
      </c>
      <c r="AF7" s="17">
        <f t="shared" si="4"/>
        <v>3</v>
      </c>
      <c r="AG7" s="17">
        <f t="shared" si="5"/>
        <v>1076</v>
      </c>
      <c r="AH7" s="17">
        <f t="shared" si="6"/>
        <v>2038938.666666666</v>
      </c>
      <c r="AI7" s="51">
        <f t="shared" si="7"/>
        <v>174.68331630281767</v>
      </c>
      <c r="AJ7" s="49">
        <f t="shared" si="8"/>
        <v>1.1373393595554544</v>
      </c>
      <c r="AK7" s="17">
        <v>0.49</v>
      </c>
      <c r="AL7" s="17">
        <v>0.2</v>
      </c>
      <c r="AM7" s="20">
        <v>1.1000000000000001</v>
      </c>
      <c r="AN7" s="49">
        <f t="shared" si="9"/>
        <v>1.3764185524880919</v>
      </c>
      <c r="AO7" s="49">
        <f t="shared" si="10"/>
        <v>0.46475912725100088</v>
      </c>
      <c r="AP7" s="50">
        <f t="shared" si="11"/>
        <v>95.469974903305598</v>
      </c>
      <c r="AQ7" s="47"/>
      <c r="AR7" s="17">
        <v>95993.0390625</v>
      </c>
      <c r="AS7" s="49">
        <f t="shared" si="12"/>
        <v>0.42482315039166224</v>
      </c>
      <c r="AT7" s="49">
        <f t="shared" si="13"/>
        <v>0.99455101990412198</v>
      </c>
      <c r="AV7" s="17">
        <v>520</v>
      </c>
      <c r="AW7" s="86">
        <f t="shared" si="16"/>
        <v>1.0499999999999999E-3</v>
      </c>
      <c r="AX7" s="49">
        <f t="shared" si="17"/>
        <v>0.59615384615384615</v>
      </c>
      <c r="AY7" s="51">
        <f t="shared" si="18"/>
        <v>3286.174420026909</v>
      </c>
      <c r="AZ7" s="49">
        <v>3.097</v>
      </c>
      <c r="BA7" s="51">
        <f t="shared" si="19"/>
        <v>650.37</v>
      </c>
      <c r="BB7" s="49">
        <f t="shared" si="20"/>
        <v>0.56823685411674363</v>
      </c>
      <c r="BC7" s="49">
        <f t="shared" si="21"/>
        <v>1.9126441581035332</v>
      </c>
      <c r="BD7" s="51">
        <f t="shared" si="22"/>
        <v>213.14906328129416</v>
      </c>
      <c r="BE7" s="87">
        <f t="shared" si="23"/>
        <v>1.1458351369864144</v>
      </c>
      <c r="BF7" s="49">
        <f t="shared" si="24"/>
        <v>1.3881986891380089</v>
      </c>
      <c r="BG7" s="49">
        <f t="shared" si="25"/>
        <v>0.46043045370370173</v>
      </c>
      <c r="BH7" s="50">
        <f t="shared" si="26"/>
        <v>95.999076569566199</v>
      </c>
      <c r="BJ7" s="87">
        <f t="shared" si="27"/>
        <v>0.41854681512024428</v>
      </c>
      <c r="BK7" s="87">
        <f t="shared" si="28"/>
        <v>1.0000628952591266</v>
      </c>
    </row>
    <row r="8" spans="1:113" x14ac:dyDescent="0.25">
      <c r="F8" s="17">
        <v>6</v>
      </c>
      <c r="G8" s="17">
        <v>100</v>
      </c>
      <c r="H8" s="17">
        <v>100</v>
      </c>
      <c r="I8" s="17">
        <v>4</v>
      </c>
      <c r="J8" s="17">
        <v>3</v>
      </c>
      <c r="K8" s="17">
        <v>5350</v>
      </c>
      <c r="L8" s="17" t="s">
        <v>420</v>
      </c>
      <c r="M8" s="17">
        <v>6.25</v>
      </c>
      <c r="N8" s="17">
        <v>6.25</v>
      </c>
      <c r="O8" s="48" t="s">
        <v>46</v>
      </c>
      <c r="P8" s="49" t="s">
        <v>47</v>
      </c>
      <c r="Q8" s="17" t="s">
        <v>48</v>
      </c>
      <c r="R8" s="17" t="s">
        <v>49</v>
      </c>
      <c r="S8" s="50">
        <v>66.875</v>
      </c>
      <c r="T8" s="17" t="s">
        <v>129</v>
      </c>
      <c r="U8" s="17" t="s">
        <v>180</v>
      </c>
      <c r="V8" s="17">
        <v>0</v>
      </c>
      <c r="W8" s="17">
        <v>210</v>
      </c>
      <c r="X8" s="17">
        <v>200000</v>
      </c>
      <c r="Y8" s="35">
        <f t="shared" si="14"/>
        <v>92</v>
      </c>
      <c r="Z8" s="49">
        <f t="shared" si="0"/>
        <v>1.0323563518418475</v>
      </c>
      <c r="AA8" s="50">
        <f t="shared" si="1"/>
        <v>29.705504898530105</v>
      </c>
      <c r="AB8" s="50">
        <f t="shared" si="15"/>
        <v>11.744975442217745</v>
      </c>
      <c r="AC8" s="47"/>
      <c r="AD8" s="17">
        <f t="shared" si="2"/>
        <v>3</v>
      </c>
      <c r="AE8" s="17">
        <f t="shared" si="3"/>
        <v>1</v>
      </c>
      <c r="AF8" s="17">
        <f t="shared" si="4"/>
        <v>3</v>
      </c>
      <c r="AG8" s="17">
        <f t="shared" si="5"/>
        <v>1076</v>
      </c>
      <c r="AH8" s="17">
        <f t="shared" si="6"/>
        <v>2038938.666666666</v>
      </c>
      <c r="AI8" s="51">
        <f t="shared" si="7"/>
        <v>140.61328002854114</v>
      </c>
      <c r="AJ8" s="49">
        <f t="shared" si="8"/>
        <v>1.267659494504517</v>
      </c>
      <c r="AK8" s="17">
        <v>0.49</v>
      </c>
      <c r="AL8" s="17">
        <v>0.2</v>
      </c>
      <c r="AM8" s="20">
        <v>1.1000000000000001</v>
      </c>
      <c r="AN8" s="49">
        <f t="shared" si="9"/>
        <v>1.5650568731573304</v>
      </c>
      <c r="AO8" s="49">
        <f t="shared" si="10"/>
        <v>0.40275427611198628</v>
      </c>
      <c r="AP8" s="50">
        <f t="shared" si="11"/>
        <v>82.733051118422196</v>
      </c>
      <c r="AQ8" s="47"/>
      <c r="AR8" s="17">
        <v>84162.609375</v>
      </c>
      <c r="AS8" s="49">
        <f t="shared" si="12"/>
        <v>0.37246684977429634</v>
      </c>
      <c r="AT8" s="49">
        <f t="shared" si="13"/>
        <v>0.98301433062503829</v>
      </c>
      <c r="AV8" s="17">
        <v>520</v>
      </c>
      <c r="AW8" s="86">
        <f t="shared" si="16"/>
        <v>1.0499999999999999E-3</v>
      </c>
      <c r="AX8" s="49">
        <f t="shared" si="17"/>
        <v>0.59615384615384615</v>
      </c>
      <c r="AY8" s="51">
        <f t="shared" si="18"/>
        <v>3286.174420026909</v>
      </c>
      <c r="AZ8" s="49">
        <v>3.097</v>
      </c>
      <c r="BA8" s="51">
        <f t="shared" si="19"/>
        <v>650.37</v>
      </c>
      <c r="BB8" s="49">
        <f t="shared" si="20"/>
        <v>0.56823685411674363</v>
      </c>
      <c r="BC8" s="49">
        <f t="shared" si="21"/>
        <v>1.9126441581035332</v>
      </c>
      <c r="BD8" s="51">
        <f t="shared" si="22"/>
        <v>213.14906328129416</v>
      </c>
      <c r="BE8" s="87">
        <f t="shared" si="23"/>
        <v>1.2771287464327745</v>
      </c>
      <c r="BF8" s="49">
        <f t="shared" si="24"/>
        <v>1.5794254603585047</v>
      </c>
      <c r="BG8" s="49">
        <f t="shared" si="25"/>
        <v>0.39861489803060834</v>
      </c>
      <c r="BH8" s="50">
        <f t="shared" si="26"/>
        <v>83.110623569734003</v>
      </c>
      <c r="BJ8" s="87">
        <f t="shared" si="27"/>
        <v>0.36696402624757207</v>
      </c>
      <c r="BK8" s="87">
        <f t="shared" si="28"/>
        <v>0.98750055620805777</v>
      </c>
    </row>
    <row r="9" spans="1:113" x14ac:dyDescent="0.25">
      <c r="F9" s="17">
        <v>7</v>
      </c>
      <c r="G9" s="17">
        <v>100</v>
      </c>
      <c r="H9" s="17">
        <v>100</v>
      </c>
      <c r="I9" s="17">
        <v>4</v>
      </c>
      <c r="J9" s="17">
        <v>3</v>
      </c>
      <c r="K9" s="17">
        <v>5900</v>
      </c>
      <c r="L9" s="17" t="s">
        <v>420</v>
      </c>
      <c r="M9" s="17">
        <v>6.25</v>
      </c>
      <c r="N9" s="17">
        <v>6.25</v>
      </c>
      <c r="O9" s="48" t="s">
        <v>46</v>
      </c>
      <c r="P9" s="49" t="s">
        <v>47</v>
      </c>
      <c r="Q9" s="17" t="s">
        <v>48</v>
      </c>
      <c r="R9" s="17" t="s">
        <v>49</v>
      </c>
      <c r="S9" s="50">
        <v>73.75</v>
      </c>
      <c r="T9" s="17" t="s">
        <v>130</v>
      </c>
      <c r="U9" s="17" t="s">
        <v>181</v>
      </c>
      <c r="V9" s="17">
        <v>0</v>
      </c>
      <c r="W9" s="17">
        <v>210</v>
      </c>
      <c r="X9" s="17">
        <v>200000</v>
      </c>
      <c r="Y9" s="35">
        <f t="shared" si="14"/>
        <v>92</v>
      </c>
      <c r="Z9" s="49">
        <f t="shared" si="0"/>
        <v>1.0323563518418475</v>
      </c>
      <c r="AA9" s="50">
        <f t="shared" si="1"/>
        <v>29.705504898530105</v>
      </c>
      <c r="AB9" s="50">
        <f t="shared" si="15"/>
        <v>11.744975442217745</v>
      </c>
      <c r="AC9" s="47"/>
      <c r="AD9" s="17">
        <f t="shared" si="2"/>
        <v>3</v>
      </c>
      <c r="AE9" s="17">
        <f t="shared" si="3"/>
        <v>1</v>
      </c>
      <c r="AF9" s="17">
        <f t="shared" si="4"/>
        <v>3</v>
      </c>
      <c r="AG9" s="17">
        <f t="shared" si="5"/>
        <v>1076</v>
      </c>
      <c r="AH9" s="17">
        <f t="shared" si="6"/>
        <v>2038938.666666666</v>
      </c>
      <c r="AI9" s="51">
        <f t="shared" si="7"/>
        <v>115.61917861582646</v>
      </c>
      <c r="AJ9" s="49">
        <f t="shared" si="8"/>
        <v>1.3979796294535793</v>
      </c>
      <c r="AK9" s="17">
        <v>0.49</v>
      </c>
      <c r="AL9" s="17">
        <v>0.2</v>
      </c>
      <c r="AM9" s="20">
        <v>1.1000000000000001</v>
      </c>
      <c r="AN9" s="49">
        <f t="shared" si="9"/>
        <v>1.7706785313997104</v>
      </c>
      <c r="AO9" s="49">
        <f t="shared" si="10"/>
        <v>0.34996896115430498</v>
      </c>
      <c r="AP9" s="50">
        <f t="shared" si="11"/>
        <v>71.889987693115231</v>
      </c>
      <c r="AQ9" s="47"/>
      <c r="AR9" s="17">
        <v>73903.6953125</v>
      </c>
      <c r="AS9" s="49">
        <f t="shared" si="12"/>
        <v>0.32706538906222338</v>
      </c>
      <c r="AT9" s="49">
        <f t="shared" si="13"/>
        <v>0.97275227428249889</v>
      </c>
      <c r="AV9" s="17">
        <v>520</v>
      </c>
      <c r="AW9" s="86">
        <f t="shared" si="16"/>
        <v>1.0499999999999999E-3</v>
      </c>
      <c r="AX9" s="49">
        <f t="shared" si="17"/>
        <v>0.59615384615384615</v>
      </c>
      <c r="AY9" s="51">
        <f t="shared" si="18"/>
        <v>3286.174420026909</v>
      </c>
      <c r="AZ9" s="49">
        <v>3.097</v>
      </c>
      <c r="BA9" s="51">
        <f t="shared" si="19"/>
        <v>650.37</v>
      </c>
      <c r="BB9" s="49">
        <f t="shared" si="20"/>
        <v>0.56823685411674363</v>
      </c>
      <c r="BC9" s="49">
        <f t="shared" si="21"/>
        <v>1.9126441581035332</v>
      </c>
      <c r="BD9" s="51">
        <f t="shared" si="22"/>
        <v>213.14906328129416</v>
      </c>
      <c r="BE9" s="87">
        <f t="shared" si="23"/>
        <v>1.4084223558791342</v>
      </c>
      <c r="BF9" s="49">
        <f t="shared" si="24"/>
        <v>1.7878902434604531</v>
      </c>
      <c r="BG9" s="49">
        <f t="shared" si="25"/>
        <v>0.34611576656063292</v>
      </c>
      <c r="BH9" s="50">
        <f t="shared" si="26"/>
        <v>72.164631398101562</v>
      </c>
      <c r="BJ9" s="87">
        <f t="shared" si="27"/>
        <v>0.32223332650739622</v>
      </c>
      <c r="BK9" s="87">
        <f t="shared" si="28"/>
        <v>0.97646851206770036</v>
      </c>
    </row>
    <row r="10" spans="1:113" x14ac:dyDescent="0.25">
      <c r="F10" s="17">
        <v>8</v>
      </c>
      <c r="G10" s="17">
        <v>100</v>
      </c>
      <c r="H10" s="17">
        <v>100</v>
      </c>
      <c r="I10" s="17">
        <v>4</v>
      </c>
      <c r="J10" s="17">
        <v>3</v>
      </c>
      <c r="K10" s="17">
        <v>6450</v>
      </c>
      <c r="L10" s="17" t="s">
        <v>420</v>
      </c>
      <c r="M10" s="17">
        <v>6.25</v>
      </c>
      <c r="N10" s="27">
        <v>6.25</v>
      </c>
      <c r="O10" s="52" t="s">
        <v>46</v>
      </c>
      <c r="P10" s="53" t="s">
        <v>47</v>
      </c>
      <c r="Q10" s="27" t="s">
        <v>48</v>
      </c>
      <c r="R10" s="27" t="s">
        <v>49</v>
      </c>
      <c r="S10" s="50">
        <v>80.625</v>
      </c>
      <c r="T10" s="17" t="s">
        <v>130</v>
      </c>
      <c r="U10" s="17" t="s">
        <v>182</v>
      </c>
      <c r="V10" s="27">
        <v>0</v>
      </c>
      <c r="W10" s="27">
        <v>210</v>
      </c>
      <c r="X10" s="27">
        <v>200000</v>
      </c>
      <c r="Y10" s="35">
        <f t="shared" si="14"/>
        <v>92</v>
      </c>
      <c r="Z10" s="53">
        <f t="shared" si="0"/>
        <v>1.0323563518418475</v>
      </c>
      <c r="AA10" s="56">
        <f t="shared" si="1"/>
        <v>29.705504898530105</v>
      </c>
      <c r="AB10" s="50">
        <f t="shared" si="15"/>
        <v>11.744975442217745</v>
      </c>
      <c r="AC10" s="47"/>
      <c r="AD10" s="17">
        <f t="shared" si="2"/>
        <v>3</v>
      </c>
      <c r="AE10" s="27">
        <f t="shared" si="3"/>
        <v>1</v>
      </c>
      <c r="AF10" s="27">
        <f t="shared" si="4"/>
        <v>3</v>
      </c>
      <c r="AG10" s="27">
        <f t="shared" si="5"/>
        <v>1076</v>
      </c>
      <c r="AH10" s="27">
        <f t="shared" si="6"/>
        <v>2038938.666666666</v>
      </c>
      <c r="AI10" s="54">
        <f t="shared" si="7"/>
        <v>96.741869061160244</v>
      </c>
      <c r="AJ10" s="53">
        <f t="shared" si="8"/>
        <v>1.5282997644026417</v>
      </c>
      <c r="AK10" s="27">
        <v>0.49</v>
      </c>
      <c r="AL10" s="27">
        <v>0.2</v>
      </c>
      <c r="AM10" s="55">
        <v>1.1000000000000001</v>
      </c>
      <c r="AN10" s="49">
        <f t="shared" si="9"/>
        <v>1.9932835272152323</v>
      </c>
      <c r="AO10" s="49">
        <f t="shared" si="10"/>
        <v>0.30553721452943944</v>
      </c>
      <c r="AP10" s="50">
        <f t="shared" si="11"/>
        <v>62.762899086429208</v>
      </c>
      <c r="AQ10" s="47"/>
      <c r="AR10" s="17">
        <v>65058.5390625</v>
      </c>
      <c r="AS10" s="49">
        <f t="shared" si="12"/>
        <v>0.28792060126792351</v>
      </c>
      <c r="AT10" s="49">
        <f t="shared" si="13"/>
        <v>0.9647142402957215</v>
      </c>
      <c r="AV10" s="17">
        <v>520</v>
      </c>
      <c r="AW10" s="86">
        <f t="shared" si="16"/>
        <v>1.0499999999999999E-3</v>
      </c>
      <c r="AX10" s="49">
        <f t="shared" si="17"/>
        <v>0.59615384615384615</v>
      </c>
      <c r="AY10" s="51">
        <f t="shared" si="18"/>
        <v>3286.174420026909</v>
      </c>
      <c r="AZ10" s="49">
        <v>3.097</v>
      </c>
      <c r="BA10" s="51">
        <f t="shared" si="19"/>
        <v>650.37</v>
      </c>
      <c r="BB10" s="49">
        <f t="shared" si="20"/>
        <v>0.56823685411674363</v>
      </c>
      <c r="BC10" s="49">
        <f t="shared" si="21"/>
        <v>1.9126441581035332</v>
      </c>
      <c r="BD10" s="51">
        <f t="shared" si="22"/>
        <v>213.14906328129416</v>
      </c>
      <c r="BE10" s="87">
        <f t="shared" si="23"/>
        <v>1.5397159653254942</v>
      </c>
      <c r="BF10" s="49">
        <f t="shared" si="24"/>
        <v>2.0135930384438554</v>
      </c>
      <c r="BG10" s="49">
        <f t="shared" si="25"/>
        <v>0.30200363386973533</v>
      </c>
      <c r="BH10" s="50">
        <f t="shared" si="26"/>
        <v>62.967316212330871</v>
      </c>
      <c r="BJ10" s="87">
        <f t="shared" si="27"/>
        <v>0.28366686362806159</v>
      </c>
      <c r="BK10" s="87">
        <f t="shared" si="28"/>
        <v>0.96785628942328161</v>
      </c>
    </row>
    <row r="11" spans="1:113" s="24" customFormat="1" x14ac:dyDescent="0.25">
      <c r="A11" s="16"/>
      <c r="B11" s="16"/>
      <c r="C11" s="16"/>
      <c r="D11" s="16"/>
      <c r="E11" s="16"/>
      <c r="F11" s="17">
        <v>9</v>
      </c>
      <c r="G11" s="25">
        <v>100</v>
      </c>
      <c r="H11" s="25">
        <v>100</v>
      </c>
      <c r="I11" s="17">
        <v>4</v>
      </c>
      <c r="J11" s="17">
        <v>3</v>
      </c>
      <c r="K11" s="17">
        <v>7000</v>
      </c>
      <c r="L11" s="17" t="s">
        <v>420</v>
      </c>
      <c r="M11" s="25">
        <v>6.25</v>
      </c>
      <c r="N11" s="25">
        <v>6.25</v>
      </c>
      <c r="O11" s="48" t="s">
        <v>46</v>
      </c>
      <c r="P11" s="49" t="s">
        <v>47</v>
      </c>
      <c r="Q11" s="25" t="s">
        <v>48</v>
      </c>
      <c r="R11" s="25" t="s">
        <v>49</v>
      </c>
      <c r="S11" s="50">
        <v>87.5</v>
      </c>
      <c r="T11" s="17" t="s">
        <v>131</v>
      </c>
      <c r="U11" s="17" t="s">
        <v>183</v>
      </c>
      <c r="V11" s="25">
        <v>0</v>
      </c>
      <c r="W11" s="25">
        <v>210</v>
      </c>
      <c r="X11" s="25">
        <v>200000</v>
      </c>
      <c r="Y11" s="35">
        <f t="shared" si="14"/>
        <v>92</v>
      </c>
      <c r="Z11" s="58">
        <f t="shared" si="0"/>
        <v>1.0323563518418475</v>
      </c>
      <c r="AA11" s="59">
        <f t="shared" si="1"/>
        <v>29.705504898530105</v>
      </c>
      <c r="AB11" s="50">
        <f t="shared" si="15"/>
        <v>11.744975442217745</v>
      </c>
      <c r="AC11" s="84"/>
      <c r="AD11" s="25">
        <f t="shared" si="2"/>
        <v>3</v>
      </c>
      <c r="AE11" s="25">
        <f t="shared" si="3"/>
        <v>1</v>
      </c>
      <c r="AF11" s="25">
        <f t="shared" si="4"/>
        <v>3</v>
      </c>
      <c r="AG11" s="25">
        <f t="shared" si="5"/>
        <v>1076</v>
      </c>
      <c r="AH11" s="25">
        <f t="shared" si="6"/>
        <v>2038938.666666666</v>
      </c>
      <c r="AI11" s="57">
        <f t="shared" si="7"/>
        <v>82.136808318712639</v>
      </c>
      <c r="AJ11" s="58">
        <f t="shared" si="8"/>
        <v>1.6586198993517043</v>
      </c>
      <c r="AK11" s="25">
        <v>0.49</v>
      </c>
      <c r="AL11" s="25">
        <v>0.2</v>
      </c>
      <c r="AM11" s="25">
        <v>1.1000000000000001</v>
      </c>
      <c r="AN11" s="58">
        <f t="shared" si="9"/>
        <v>2.2328718606038964</v>
      </c>
      <c r="AO11" s="58">
        <f t="shared" si="10"/>
        <v>0.26825746329404954</v>
      </c>
      <c r="AP11" s="59">
        <f t="shared" si="11"/>
        <v>55.104960369021306</v>
      </c>
      <c r="AQ11" s="84"/>
      <c r="AR11" s="25">
        <v>57478.15234375</v>
      </c>
      <c r="AS11" s="49">
        <f t="shared" si="12"/>
        <v>0.25437312950854135</v>
      </c>
      <c r="AT11" s="49">
        <f t="shared" si="13"/>
        <v>0.95871140810971545</v>
      </c>
      <c r="AU11" s="83"/>
      <c r="AV11" s="17">
        <v>520</v>
      </c>
      <c r="AW11" s="86">
        <f t="shared" si="16"/>
        <v>1.0499999999999999E-3</v>
      </c>
      <c r="AX11" s="49">
        <f t="shared" si="17"/>
        <v>0.59615384615384615</v>
      </c>
      <c r="AY11" s="51">
        <f t="shared" si="18"/>
        <v>3286.174420026909</v>
      </c>
      <c r="AZ11" s="49">
        <v>3.097</v>
      </c>
      <c r="BA11" s="51">
        <f t="shared" si="19"/>
        <v>650.37</v>
      </c>
      <c r="BB11" s="49">
        <f t="shared" si="20"/>
        <v>0.56823685411674363</v>
      </c>
      <c r="BC11" s="49">
        <f t="shared" si="21"/>
        <v>1.9126441581035332</v>
      </c>
      <c r="BD11" s="51">
        <f t="shared" si="22"/>
        <v>213.14906328129416</v>
      </c>
      <c r="BE11" s="87">
        <f t="shared" si="23"/>
        <v>1.6710095747718543</v>
      </c>
      <c r="BF11" s="49">
        <f t="shared" si="24"/>
        <v>2.2565338453087112</v>
      </c>
      <c r="BG11" s="49">
        <f t="shared" si="25"/>
        <v>0.26504102583322375</v>
      </c>
      <c r="BH11" s="50">
        <f t="shared" si="26"/>
        <v>55.260666466283872</v>
      </c>
      <c r="BI11"/>
      <c r="BJ11" s="87">
        <f t="shared" si="27"/>
        <v>0.25061502206226982</v>
      </c>
      <c r="BK11" s="87">
        <f t="shared" si="28"/>
        <v>0.96142036953094145</v>
      </c>
      <c r="BL11" s="83"/>
      <c r="BM11" s="83"/>
      <c r="BN11" s="83"/>
      <c r="BO11" s="83"/>
      <c r="BP11" s="83"/>
      <c r="BQ11" s="83"/>
      <c r="BR11" s="83"/>
      <c r="BS11" s="83"/>
      <c r="BT11" s="83"/>
      <c r="BU11" s="83"/>
      <c r="BV11" s="83"/>
      <c r="BW11" s="83"/>
      <c r="BX11" s="83"/>
      <c r="BY11" s="83"/>
      <c r="BZ11" s="83"/>
      <c r="CA11" s="83"/>
      <c r="CB11" s="83"/>
      <c r="CC11" s="83"/>
      <c r="CD11" s="83"/>
      <c r="CE11" s="83"/>
      <c r="CF11" s="83"/>
      <c r="CG11" s="83"/>
      <c r="CH11" s="83"/>
      <c r="CI11" s="83"/>
      <c r="CJ11" s="83"/>
      <c r="CK11" s="83"/>
      <c r="CL11" s="83"/>
      <c r="CM11" s="83"/>
      <c r="CN11" s="83"/>
      <c r="CO11" s="83"/>
      <c r="CP11" s="83"/>
      <c r="CQ11" s="83"/>
      <c r="CR11" s="83"/>
      <c r="CS11" s="83"/>
      <c r="CT11" s="83"/>
      <c r="CU11" s="83"/>
      <c r="CV11" s="83"/>
      <c r="CW11" s="83"/>
      <c r="CX11" s="83"/>
      <c r="CY11" s="83"/>
      <c r="CZ11" s="83"/>
      <c r="DA11" s="83"/>
      <c r="DB11" s="83"/>
      <c r="DC11" s="83"/>
      <c r="DD11" s="83"/>
      <c r="DE11" s="83"/>
      <c r="DF11" s="83"/>
      <c r="DG11" s="83"/>
      <c r="DH11" s="83"/>
      <c r="DI11" s="83"/>
    </row>
    <row r="12" spans="1:113" x14ac:dyDescent="0.25">
      <c r="F12" s="17">
        <v>10</v>
      </c>
      <c r="G12" s="20">
        <v>100</v>
      </c>
      <c r="H12" s="17">
        <v>100</v>
      </c>
      <c r="I12" s="17">
        <v>4</v>
      </c>
      <c r="J12" s="17">
        <v>3</v>
      </c>
      <c r="K12" s="17">
        <v>7550</v>
      </c>
      <c r="L12" s="17" t="s">
        <v>420</v>
      </c>
      <c r="M12" s="17">
        <v>6.25</v>
      </c>
      <c r="N12" s="28">
        <v>6.25</v>
      </c>
      <c r="O12" s="52" t="s">
        <v>46</v>
      </c>
      <c r="P12" s="53" t="s">
        <v>47</v>
      </c>
      <c r="Q12" s="28" t="s">
        <v>48</v>
      </c>
      <c r="R12" s="28" t="s">
        <v>49</v>
      </c>
      <c r="S12" s="50">
        <v>94.375</v>
      </c>
      <c r="T12" s="17" t="s">
        <v>132</v>
      </c>
      <c r="U12" s="17" t="s">
        <v>184</v>
      </c>
      <c r="V12" s="28">
        <v>0</v>
      </c>
      <c r="W12" s="28">
        <v>210</v>
      </c>
      <c r="X12" s="28">
        <v>200000</v>
      </c>
      <c r="Y12" s="35">
        <f t="shared" si="14"/>
        <v>92</v>
      </c>
      <c r="Z12" s="61">
        <f t="shared" si="0"/>
        <v>1.0323563518418475</v>
      </c>
      <c r="AA12" s="62">
        <f t="shared" si="1"/>
        <v>29.705504898530105</v>
      </c>
      <c r="AB12" s="50">
        <f t="shared" si="15"/>
        <v>11.744975442217745</v>
      </c>
      <c r="AC12" s="47"/>
      <c r="AD12" s="17">
        <f t="shared" si="2"/>
        <v>3</v>
      </c>
      <c r="AE12" s="28">
        <f t="shared" si="3"/>
        <v>1</v>
      </c>
      <c r="AF12" s="28">
        <f t="shared" si="4"/>
        <v>3</v>
      </c>
      <c r="AG12" s="28">
        <f t="shared" si="5"/>
        <v>1076</v>
      </c>
      <c r="AH12" s="28">
        <f t="shared" si="6"/>
        <v>2038938.666666666</v>
      </c>
      <c r="AI12" s="60">
        <f t="shared" si="7"/>
        <v>70.605738478433736</v>
      </c>
      <c r="AJ12" s="61">
        <f t="shared" si="8"/>
        <v>1.7889400343007669</v>
      </c>
      <c r="AK12" s="28">
        <v>0.49</v>
      </c>
      <c r="AL12" s="28">
        <v>0.2</v>
      </c>
      <c r="AM12" s="38">
        <v>1.1000000000000001</v>
      </c>
      <c r="AN12" s="49">
        <f t="shared" si="9"/>
        <v>2.4894435315657022</v>
      </c>
      <c r="AO12" s="49">
        <f t="shared" si="10"/>
        <v>0.23693119294308154</v>
      </c>
      <c r="AP12" s="50">
        <f t="shared" si="11"/>
        <v>48.669974870380635</v>
      </c>
      <c r="AQ12" s="47"/>
      <c r="AR12" s="17">
        <v>50983.24609375</v>
      </c>
      <c r="AS12" s="49">
        <f t="shared" si="12"/>
        <v>0.2256295189137458</v>
      </c>
      <c r="AT12" s="49">
        <f t="shared" si="13"/>
        <v>0.95462683527220626</v>
      </c>
      <c r="AV12" s="17">
        <v>520</v>
      </c>
      <c r="AW12" s="86">
        <f t="shared" si="16"/>
        <v>1.0499999999999999E-3</v>
      </c>
      <c r="AX12" s="49">
        <f t="shared" si="17"/>
        <v>0.59615384615384615</v>
      </c>
      <c r="AY12" s="51">
        <f t="shared" si="18"/>
        <v>3286.174420026909</v>
      </c>
      <c r="AZ12" s="49">
        <v>3.097</v>
      </c>
      <c r="BA12" s="51">
        <f t="shared" si="19"/>
        <v>650.37</v>
      </c>
      <c r="BB12" s="49">
        <f t="shared" si="20"/>
        <v>0.56823685411674363</v>
      </c>
      <c r="BC12" s="49">
        <f t="shared" si="21"/>
        <v>1.9126441581035332</v>
      </c>
      <c r="BD12" s="51">
        <f t="shared" si="22"/>
        <v>213.14906328129416</v>
      </c>
      <c r="BE12" s="87">
        <f t="shared" si="23"/>
        <v>1.8023031842182142</v>
      </c>
      <c r="BF12" s="49">
        <f t="shared" si="24"/>
        <v>2.5167126640550199</v>
      </c>
      <c r="BG12" s="49">
        <f t="shared" si="25"/>
        <v>0.23401201504086575</v>
      </c>
      <c r="BH12" s="50">
        <f t="shared" si="26"/>
        <v>48.79116307229166</v>
      </c>
      <c r="BJ12" s="87">
        <f t="shared" si="27"/>
        <v>0.22229606943829741</v>
      </c>
      <c r="BK12" s="87">
        <f t="shared" si="28"/>
        <v>0.95700385539540866</v>
      </c>
    </row>
    <row r="13" spans="1:113" x14ac:dyDescent="0.25">
      <c r="F13" s="17">
        <v>11</v>
      </c>
      <c r="G13" s="20">
        <v>100</v>
      </c>
      <c r="H13" s="17">
        <v>100</v>
      </c>
      <c r="I13" s="17">
        <v>4</v>
      </c>
      <c r="J13" s="17">
        <v>3</v>
      </c>
      <c r="K13" s="17">
        <v>8100</v>
      </c>
      <c r="L13" s="17" t="s">
        <v>420</v>
      </c>
      <c r="M13" s="17">
        <v>6.25</v>
      </c>
      <c r="N13" s="17">
        <v>6.25</v>
      </c>
      <c r="O13" s="48" t="s">
        <v>46</v>
      </c>
      <c r="P13" s="49" t="s">
        <v>47</v>
      </c>
      <c r="Q13" s="17" t="s">
        <v>48</v>
      </c>
      <c r="R13" s="17" t="s">
        <v>49</v>
      </c>
      <c r="S13" s="50">
        <v>101.25</v>
      </c>
      <c r="T13" s="17" t="s">
        <v>132</v>
      </c>
      <c r="U13" s="17" t="s">
        <v>185</v>
      </c>
      <c r="V13" s="17">
        <v>0</v>
      </c>
      <c r="W13" s="17">
        <v>210</v>
      </c>
      <c r="X13" s="17">
        <v>200000</v>
      </c>
      <c r="Y13" s="35">
        <f t="shared" si="14"/>
        <v>92</v>
      </c>
      <c r="Z13" s="49">
        <f t="shared" si="0"/>
        <v>1.0323563518418475</v>
      </c>
      <c r="AA13" s="50">
        <f t="shared" si="1"/>
        <v>29.705504898530105</v>
      </c>
      <c r="AB13" s="50">
        <f t="shared" si="15"/>
        <v>11.744975442217745</v>
      </c>
      <c r="AC13" s="47"/>
      <c r="AD13" s="17">
        <f t="shared" si="2"/>
        <v>3</v>
      </c>
      <c r="AE13" s="17">
        <f t="shared" si="3"/>
        <v>1</v>
      </c>
      <c r="AF13" s="17">
        <f t="shared" si="4"/>
        <v>3</v>
      </c>
      <c r="AG13" s="17">
        <f t="shared" si="5"/>
        <v>1076</v>
      </c>
      <c r="AH13" s="17">
        <f t="shared" si="6"/>
        <v>2038938.666666666</v>
      </c>
      <c r="AI13" s="51">
        <f t="shared" si="7"/>
        <v>61.342838098108807</v>
      </c>
      <c r="AJ13" s="49">
        <f t="shared" si="8"/>
        <v>1.9192601692498292</v>
      </c>
      <c r="AK13" s="17">
        <v>0.49</v>
      </c>
      <c r="AL13" s="17">
        <v>0.2</v>
      </c>
      <c r="AM13" s="20">
        <v>1.1000000000000001</v>
      </c>
      <c r="AN13" s="49">
        <f t="shared" si="9"/>
        <v>2.7629985401006496</v>
      </c>
      <c r="AO13" s="49">
        <f t="shared" si="10"/>
        <v>0.21049926073611186</v>
      </c>
      <c r="AP13" s="50">
        <f t="shared" si="11"/>
        <v>43.240375414483481</v>
      </c>
      <c r="AQ13" s="47"/>
      <c r="AR13" s="17">
        <v>45427.73046875</v>
      </c>
      <c r="AS13" s="49">
        <f t="shared" si="12"/>
        <v>0.20104323981567535</v>
      </c>
      <c r="AT13" s="49">
        <f t="shared" si="13"/>
        <v>0.95184978356400141</v>
      </c>
      <c r="AV13" s="17">
        <v>520</v>
      </c>
      <c r="AW13" s="86">
        <f t="shared" si="16"/>
        <v>1.0499999999999999E-3</v>
      </c>
      <c r="AX13" s="49">
        <f t="shared" si="17"/>
        <v>0.59615384615384615</v>
      </c>
      <c r="AY13" s="51">
        <f t="shared" si="18"/>
        <v>3286.174420026909</v>
      </c>
      <c r="AZ13" s="49">
        <v>3.097</v>
      </c>
      <c r="BA13" s="51">
        <f t="shared" si="19"/>
        <v>650.37</v>
      </c>
      <c r="BB13" s="49">
        <f t="shared" si="20"/>
        <v>0.56823685411674363</v>
      </c>
      <c r="BC13" s="49">
        <f t="shared" si="21"/>
        <v>1.9126441581035332</v>
      </c>
      <c r="BD13" s="51">
        <f t="shared" si="22"/>
        <v>213.14906328129416</v>
      </c>
      <c r="BE13" s="87">
        <f t="shared" si="23"/>
        <v>1.9335967936645744</v>
      </c>
      <c r="BF13" s="49">
        <f t="shared" si="24"/>
        <v>2.7941294946827822</v>
      </c>
      <c r="BG13" s="49">
        <f t="shared" si="25"/>
        <v>0.20785060650630613</v>
      </c>
      <c r="BH13" s="50">
        <f t="shared" si="26"/>
        <v>43.336547633902164</v>
      </c>
      <c r="BJ13" s="87">
        <f t="shared" si="27"/>
        <v>0.19807302791462442</v>
      </c>
      <c r="BK13" s="87">
        <f t="shared" si="28"/>
        <v>0.95396682129461929</v>
      </c>
    </row>
    <row r="14" spans="1:113" s="15" customFormat="1" x14ac:dyDescent="0.25">
      <c r="F14" s="22">
        <v>12</v>
      </c>
      <c r="G14" s="22">
        <v>100</v>
      </c>
      <c r="H14" s="22">
        <v>100</v>
      </c>
      <c r="I14" s="22">
        <v>6</v>
      </c>
      <c r="J14" s="22">
        <v>4</v>
      </c>
      <c r="K14" s="22">
        <v>2600</v>
      </c>
      <c r="L14" s="22" t="s">
        <v>420</v>
      </c>
      <c r="M14" s="22">
        <v>6.25</v>
      </c>
      <c r="N14" s="22">
        <v>6.25</v>
      </c>
      <c r="O14" s="63" t="s">
        <v>52</v>
      </c>
      <c r="P14" s="63" t="s">
        <v>112</v>
      </c>
      <c r="Q14" s="22" t="s">
        <v>48</v>
      </c>
      <c r="R14" s="22" t="s">
        <v>49</v>
      </c>
      <c r="S14" s="41">
        <v>52</v>
      </c>
      <c r="T14" s="22" t="s">
        <v>128</v>
      </c>
      <c r="U14" s="22" t="s">
        <v>176</v>
      </c>
      <c r="V14" s="22">
        <v>0</v>
      </c>
      <c r="W14" s="22">
        <v>210</v>
      </c>
      <c r="X14" s="22">
        <v>200000</v>
      </c>
      <c r="Y14" s="37">
        <f t="shared" si="14"/>
        <v>88</v>
      </c>
      <c r="Z14" s="63">
        <f t="shared" si="0"/>
        <v>1.0323563518418475</v>
      </c>
      <c r="AA14" s="41">
        <f t="shared" si="1"/>
        <v>21.310470905467248</v>
      </c>
      <c r="AB14" s="41">
        <f t="shared" si="15"/>
        <v>7.7492621474426358</v>
      </c>
      <c r="AC14" s="64"/>
      <c r="AD14" s="22">
        <f t="shared" si="2"/>
        <v>1</v>
      </c>
      <c r="AE14" s="22">
        <f t="shared" si="3"/>
        <v>1</v>
      </c>
      <c r="AF14" s="22">
        <f t="shared" si="4"/>
        <v>1</v>
      </c>
      <c r="AG14" s="22">
        <f t="shared" si="5"/>
        <v>1552</v>
      </c>
      <c r="AH14" s="22">
        <f t="shared" si="6"/>
        <v>2881557.333333333</v>
      </c>
      <c r="AI14" s="65">
        <f t="shared" si="7"/>
        <v>841.41511654017688</v>
      </c>
      <c r="AJ14" s="63">
        <f t="shared" si="8"/>
        <v>0.62237243693591848</v>
      </c>
      <c r="AK14" s="22">
        <v>0.49</v>
      </c>
      <c r="AL14" s="22">
        <v>0.2</v>
      </c>
      <c r="AM14" s="22">
        <v>1.1000000000000001</v>
      </c>
      <c r="AN14" s="63">
        <f t="shared" si="9"/>
        <v>0.79715497217807696</v>
      </c>
      <c r="AO14" s="63">
        <f t="shared" si="10"/>
        <v>0.77204577843910993</v>
      </c>
      <c r="AP14" s="41">
        <f t="shared" si="11"/>
        <v>228.75014555352246</v>
      </c>
      <c r="AQ14" s="64"/>
      <c r="AR14" s="22">
        <v>235195.859375</v>
      </c>
      <c r="AS14" s="63">
        <f t="shared" si="12"/>
        <v>0.72163678011475207</v>
      </c>
      <c r="AT14" s="63">
        <f t="shared" si="13"/>
        <v>0.9725942716908107</v>
      </c>
      <c r="AV14" s="22">
        <v>520</v>
      </c>
      <c r="AW14" s="89">
        <f t="shared" si="16"/>
        <v>1.0499999999999999E-3</v>
      </c>
      <c r="AX14" s="63">
        <f t="shared" si="17"/>
        <v>0.59615384615384615</v>
      </c>
      <c r="AY14" s="65">
        <f t="shared" si="18"/>
        <v>3286.174420026909</v>
      </c>
      <c r="AZ14" s="63">
        <v>6.6026999999999996</v>
      </c>
      <c r="BA14" s="65">
        <f t="shared" si="19"/>
        <v>1386.567</v>
      </c>
      <c r="BB14" s="63">
        <f t="shared" si="20"/>
        <v>0.3891698772908595</v>
      </c>
      <c r="BC14" s="63">
        <f t="shared" si="21"/>
        <v>7.4720337680576066</v>
      </c>
      <c r="BD14" s="65">
        <f t="shared" si="22"/>
        <v>232.33164340484834</v>
      </c>
      <c r="BE14" s="90">
        <f t="shared" si="23"/>
        <v>0.65462846491809756</v>
      </c>
      <c r="BF14" s="63">
        <f t="shared" si="24"/>
        <v>0.82565318744544636</v>
      </c>
      <c r="BG14" s="63">
        <f t="shared" si="25"/>
        <v>0.75255417252914092</v>
      </c>
      <c r="BH14" s="41">
        <f t="shared" si="26"/>
        <v>246.68637560032718</v>
      </c>
      <c r="BJ14" s="90">
        <f t="shared" si="27"/>
        <v>0.65227328315336786</v>
      </c>
      <c r="BK14" s="90">
        <f t="shared" si="28"/>
        <v>1.0488550957311138</v>
      </c>
    </row>
    <row r="15" spans="1:113" x14ac:dyDescent="0.25">
      <c r="F15" s="17">
        <v>13</v>
      </c>
      <c r="G15" s="20">
        <v>100</v>
      </c>
      <c r="H15" s="17">
        <v>100</v>
      </c>
      <c r="I15" s="17">
        <v>6</v>
      </c>
      <c r="J15" s="17">
        <v>4</v>
      </c>
      <c r="K15" s="17">
        <v>3150</v>
      </c>
      <c r="L15" s="17" t="s">
        <v>420</v>
      </c>
      <c r="M15" s="17">
        <v>6.25</v>
      </c>
      <c r="N15" s="17">
        <v>6.25</v>
      </c>
      <c r="O15" s="49" t="s">
        <v>52</v>
      </c>
      <c r="P15" s="49" t="s">
        <v>112</v>
      </c>
      <c r="Q15" s="17" t="s">
        <v>48</v>
      </c>
      <c r="R15" s="17" t="s">
        <v>49</v>
      </c>
      <c r="S15" s="50">
        <v>63</v>
      </c>
      <c r="T15" s="17" t="s">
        <v>128</v>
      </c>
      <c r="U15" s="17" t="s">
        <v>177</v>
      </c>
      <c r="V15" s="17">
        <v>0</v>
      </c>
      <c r="W15" s="17">
        <v>210</v>
      </c>
      <c r="X15" s="17">
        <v>200000</v>
      </c>
      <c r="Y15" s="35">
        <f t="shared" si="14"/>
        <v>88</v>
      </c>
      <c r="Z15" s="49">
        <f t="shared" si="0"/>
        <v>1.0323563518418475</v>
      </c>
      <c r="AA15" s="50">
        <f t="shared" si="1"/>
        <v>21.310470905467248</v>
      </c>
      <c r="AB15" s="50">
        <f t="shared" si="15"/>
        <v>7.7492621474426358</v>
      </c>
      <c r="AC15" s="47"/>
      <c r="AD15" s="17">
        <f t="shared" si="2"/>
        <v>1</v>
      </c>
      <c r="AE15" s="17">
        <f t="shared" si="3"/>
        <v>1</v>
      </c>
      <c r="AF15" s="17">
        <f t="shared" si="4"/>
        <v>1</v>
      </c>
      <c r="AG15" s="17">
        <f t="shared" si="5"/>
        <v>1552</v>
      </c>
      <c r="AH15" s="17">
        <f t="shared" si="6"/>
        <v>2881557.333333333</v>
      </c>
      <c r="AI15" s="51">
        <f t="shared" si="7"/>
        <v>573.23922275753046</v>
      </c>
      <c r="AJ15" s="49">
        <f t="shared" si="8"/>
        <v>0.75402814474928592</v>
      </c>
      <c r="AK15" s="17">
        <v>0.49</v>
      </c>
      <c r="AL15" s="17">
        <v>0.2</v>
      </c>
      <c r="AM15" s="20">
        <v>1.1000000000000001</v>
      </c>
      <c r="AN15" s="49">
        <f t="shared" si="9"/>
        <v>0.92001611700060004</v>
      </c>
      <c r="AO15" s="49">
        <f t="shared" si="10"/>
        <v>0.6910128811126317</v>
      </c>
      <c r="AP15" s="50">
        <f t="shared" si="11"/>
        <v>204.74083473838991</v>
      </c>
      <c r="AQ15" s="47"/>
      <c r="AR15" s="17">
        <v>209911.125</v>
      </c>
      <c r="AS15" s="49">
        <f t="shared" si="12"/>
        <v>0.64405720729013249</v>
      </c>
      <c r="AT15" s="49">
        <f t="shared" si="13"/>
        <v>0.97536914605354963</v>
      </c>
      <c r="AV15" s="17">
        <v>520</v>
      </c>
      <c r="AW15" s="86">
        <f t="shared" si="16"/>
        <v>1.0499999999999999E-3</v>
      </c>
      <c r="AX15" s="49">
        <f t="shared" si="17"/>
        <v>0.59615384615384615</v>
      </c>
      <c r="AY15" s="51">
        <f t="shared" si="18"/>
        <v>3286.174420026909</v>
      </c>
      <c r="AZ15" s="49">
        <v>6.6026999999999996</v>
      </c>
      <c r="BA15" s="51">
        <f t="shared" si="19"/>
        <v>1386.567</v>
      </c>
      <c r="BB15" s="49">
        <f t="shared" si="20"/>
        <v>0.3891698772908595</v>
      </c>
      <c r="BC15" s="49">
        <f t="shared" si="21"/>
        <v>7.4720337680576066</v>
      </c>
      <c r="BD15" s="51">
        <f t="shared" si="22"/>
        <v>232.33164340484834</v>
      </c>
      <c r="BE15" s="87">
        <f t="shared" si="23"/>
        <v>0.79310756326615672</v>
      </c>
      <c r="BF15" s="49">
        <f t="shared" si="24"/>
        <v>0.95982115645519883</v>
      </c>
      <c r="BG15" s="49">
        <f t="shared" si="25"/>
        <v>0.66648418704461654</v>
      </c>
      <c r="BH15" s="50">
        <f t="shared" si="26"/>
        <v>218.47273525096358</v>
      </c>
      <c r="BJ15" s="87">
        <f t="shared" si="27"/>
        <v>0.58215063410559664</v>
      </c>
      <c r="BK15" s="87">
        <f t="shared" si="28"/>
        <v>1.0407868341945363</v>
      </c>
    </row>
    <row r="16" spans="1:113" s="26" customFormat="1" x14ac:dyDescent="0.25">
      <c r="F16" s="17">
        <v>14</v>
      </c>
      <c r="G16" s="20">
        <v>100</v>
      </c>
      <c r="H16" s="20">
        <v>100</v>
      </c>
      <c r="I16" s="20">
        <v>6</v>
      </c>
      <c r="J16" s="20">
        <v>4</v>
      </c>
      <c r="K16" s="17">
        <v>3700</v>
      </c>
      <c r="L16" s="17" t="s">
        <v>420</v>
      </c>
      <c r="M16" s="20">
        <v>6.25</v>
      </c>
      <c r="N16" s="20">
        <v>6.25</v>
      </c>
      <c r="O16" s="66" t="s">
        <v>52</v>
      </c>
      <c r="P16" s="66" t="s">
        <v>112</v>
      </c>
      <c r="Q16" s="20" t="s">
        <v>48</v>
      </c>
      <c r="R16" s="20" t="s">
        <v>49</v>
      </c>
      <c r="S16" s="50">
        <v>46.25</v>
      </c>
      <c r="T16" s="17" t="s">
        <v>129</v>
      </c>
      <c r="U16" s="17" t="s">
        <v>151</v>
      </c>
      <c r="V16" s="20">
        <v>0</v>
      </c>
      <c r="W16" s="20">
        <v>210</v>
      </c>
      <c r="X16" s="20">
        <v>200000</v>
      </c>
      <c r="Y16" s="35">
        <f t="shared" si="14"/>
        <v>88</v>
      </c>
      <c r="Z16" s="66">
        <f t="shared" si="0"/>
        <v>1.0323563518418475</v>
      </c>
      <c r="AA16" s="45">
        <f t="shared" si="1"/>
        <v>21.310470905467248</v>
      </c>
      <c r="AB16" s="50">
        <f t="shared" si="15"/>
        <v>7.7492621474426358</v>
      </c>
      <c r="AC16" s="46"/>
      <c r="AD16" s="20">
        <f t="shared" si="2"/>
        <v>1</v>
      </c>
      <c r="AE16" s="20">
        <f t="shared" si="3"/>
        <v>1</v>
      </c>
      <c r="AF16" s="20">
        <f t="shared" si="4"/>
        <v>1</v>
      </c>
      <c r="AG16" s="20">
        <f t="shared" si="5"/>
        <v>1552</v>
      </c>
      <c r="AH16" s="20">
        <f t="shared" si="6"/>
        <v>2881557.333333333</v>
      </c>
      <c r="AI16" s="67">
        <f t="shared" si="7"/>
        <v>415.48328618054023</v>
      </c>
      <c r="AJ16" s="66">
        <f t="shared" si="8"/>
        <v>0.88568385256265314</v>
      </c>
      <c r="AK16" s="20">
        <v>0.49</v>
      </c>
      <c r="AL16" s="20">
        <v>0.2</v>
      </c>
      <c r="AM16" s="20">
        <v>1.1000000000000001</v>
      </c>
      <c r="AN16" s="66">
        <f t="shared" si="9"/>
        <v>1.0602104872229616</v>
      </c>
      <c r="AO16" s="66">
        <f t="shared" si="10"/>
        <v>0.60865328699194743</v>
      </c>
      <c r="AP16" s="45">
        <f t="shared" si="11"/>
        <v>180.33843572401409</v>
      </c>
      <c r="AQ16" s="46"/>
      <c r="AR16" s="20">
        <v>185906.875</v>
      </c>
      <c r="AS16" s="49">
        <f t="shared" si="12"/>
        <v>0.57040646477663226</v>
      </c>
      <c r="AT16" s="49">
        <f t="shared" si="13"/>
        <v>0.97004715787952489</v>
      </c>
      <c r="AV16" s="17">
        <v>520</v>
      </c>
      <c r="AW16" s="86">
        <f t="shared" si="16"/>
        <v>1.0499999999999999E-3</v>
      </c>
      <c r="AX16" s="49">
        <f t="shared" si="17"/>
        <v>0.59615384615384615</v>
      </c>
      <c r="AY16" s="51">
        <f t="shared" si="18"/>
        <v>3286.174420026909</v>
      </c>
      <c r="AZ16" s="49">
        <v>6.6026999999999996</v>
      </c>
      <c r="BA16" s="51">
        <f t="shared" si="19"/>
        <v>1386.567</v>
      </c>
      <c r="BB16" s="49">
        <f t="shared" si="20"/>
        <v>0.3891698772908595</v>
      </c>
      <c r="BC16" s="49">
        <f t="shared" si="21"/>
        <v>7.4720337680576066</v>
      </c>
      <c r="BD16" s="51">
        <f t="shared" si="22"/>
        <v>232.33164340484834</v>
      </c>
      <c r="BE16" s="87">
        <f t="shared" si="23"/>
        <v>0.93158666161421577</v>
      </c>
      <c r="BF16" s="49">
        <f t="shared" si="24"/>
        <v>1.1131655861442427</v>
      </c>
      <c r="BG16" s="49">
        <f t="shared" si="25"/>
        <v>0.58055277231781788</v>
      </c>
      <c r="BH16" s="50">
        <f t="shared" si="26"/>
        <v>190.3045182335479</v>
      </c>
      <c r="BI16"/>
      <c r="BJ16" s="87">
        <f t="shared" si="27"/>
        <v>0.51557917745350512</v>
      </c>
      <c r="BK16" s="87">
        <f t="shared" si="28"/>
        <v>1.0236550866316692</v>
      </c>
    </row>
    <row r="17" spans="1:63" s="26" customFormat="1" x14ac:dyDescent="0.25">
      <c r="A17" s="16"/>
      <c r="B17" s="16"/>
      <c r="C17" s="16"/>
      <c r="D17" s="16"/>
      <c r="F17" s="17">
        <v>15</v>
      </c>
      <c r="G17" s="20">
        <v>100</v>
      </c>
      <c r="H17" s="20">
        <v>100</v>
      </c>
      <c r="I17" s="20">
        <v>6</v>
      </c>
      <c r="J17" s="20">
        <v>4</v>
      </c>
      <c r="K17" s="17">
        <v>4250</v>
      </c>
      <c r="L17" s="17" t="s">
        <v>420</v>
      </c>
      <c r="M17" s="20">
        <v>6.25</v>
      </c>
      <c r="N17" s="20">
        <v>6.25</v>
      </c>
      <c r="O17" s="49" t="s">
        <v>52</v>
      </c>
      <c r="P17" s="49" t="s">
        <v>112</v>
      </c>
      <c r="Q17" s="20" t="s">
        <v>48</v>
      </c>
      <c r="R17" s="20" t="s">
        <v>49</v>
      </c>
      <c r="S17" s="50">
        <v>53.125</v>
      </c>
      <c r="T17" s="17" t="s">
        <v>130</v>
      </c>
      <c r="U17" s="17" t="s">
        <v>178</v>
      </c>
      <c r="V17" s="20">
        <v>0</v>
      </c>
      <c r="W17" s="20">
        <v>210</v>
      </c>
      <c r="X17" s="20">
        <v>200000</v>
      </c>
      <c r="Y17" s="35">
        <f t="shared" si="14"/>
        <v>88</v>
      </c>
      <c r="Z17" s="66">
        <f t="shared" si="0"/>
        <v>1.0323563518418475</v>
      </c>
      <c r="AA17" s="45">
        <f t="shared" si="1"/>
        <v>21.310470905467248</v>
      </c>
      <c r="AB17" s="50">
        <f t="shared" si="15"/>
        <v>7.7492621474426358</v>
      </c>
      <c r="AC17" s="46"/>
      <c r="AD17" s="20">
        <f t="shared" si="2"/>
        <v>1</v>
      </c>
      <c r="AE17" s="20">
        <f t="shared" si="3"/>
        <v>1</v>
      </c>
      <c r="AF17" s="20">
        <f t="shared" si="4"/>
        <v>1</v>
      </c>
      <c r="AG17" s="20">
        <f t="shared" si="5"/>
        <v>1552</v>
      </c>
      <c r="AH17" s="20">
        <f t="shared" si="6"/>
        <v>2881557.333333333</v>
      </c>
      <c r="AI17" s="67">
        <f t="shared" si="7"/>
        <v>314.90470243939632</v>
      </c>
      <c r="AJ17" s="66">
        <f t="shared" si="8"/>
        <v>1.0173395603760205</v>
      </c>
      <c r="AK17" s="20">
        <v>0.49</v>
      </c>
      <c r="AL17" s="20">
        <v>0.2</v>
      </c>
      <c r="AM17" s="20">
        <v>1.1000000000000001</v>
      </c>
      <c r="AN17" s="66">
        <f t="shared" si="9"/>
        <v>1.2177380828451623</v>
      </c>
      <c r="AO17" s="66">
        <f t="shared" si="10"/>
        <v>0.52994280928319282</v>
      </c>
      <c r="AP17" s="45">
        <f t="shared" si="11"/>
        <v>157.01723672870745</v>
      </c>
      <c r="AQ17" s="46"/>
      <c r="AR17" s="20">
        <v>163040.484375</v>
      </c>
      <c r="AS17" s="49">
        <f t="shared" si="12"/>
        <v>0.50024694518593515</v>
      </c>
      <c r="AT17" s="49">
        <f t="shared" si="13"/>
        <v>0.96305673606538833</v>
      </c>
      <c r="AV17" s="17">
        <v>520</v>
      </c>
      <c r="AW17" s="86">
        <f t="shared" si="16"/>
        <v>1.0499999999999999E-3</v>
      </c>
      <c r="AX17" s="49">
        <f t="shared" si="17"/>
        <v>0.59615384615384615</v>
      </c>
      <c r="AY17" s="51">
        <f t="shared" si="18"/>
        <v>3286.174420026909</v>
      </c>
      <c r="AZ17" s="49">
        <v>6.6026999999999996</v>
      </c>
      <c r="BA17" s="51">
        <f t="shared" si="19"/>
        <v>1386.567</v>
      </c>
      <c r="BB17" s="49">
        <f t="shared" si="20"/>
        <v>0.3891698772908595</v>
      </c>
      <c r="BC17" s="49">
        <f t="shared" si="21"/>
        <v>7.4720337680576066</v>
      </c>
      <c r="BD17" s="51">
        <f t="shared" si="22"/>
        <v>232.33164340484834</v>
      </c>
      <c r="BE17" s="87">
        <f t="shared" si="23"/>
        <v>1.0700657599622749</v>
      </c>
      <c r="BF17" s="49">
        <f t="shared" si="24"/>
        <v>1.2856864765125779</v>
      </c>
      <c r="BG17" s="49">
        <f t="shared" si="25"/>
        <v>0.50040235473138972</v>
      </c>
      <c r="BH17" s="50">
        <f t="shared" si="26"/>
        <v>164.0313053021784</v>
      </c>
      <c r="BI17"/>
      <c r="BJ17" s="87">
        <f t="shared" si="27"/>
        <v>0.45216336849125971</v>
      </c>
      <c r="BK17" s="87">
        <f t="shared" si="28"/>
        <v>1.0060771466116323</v>
      </c>
    </row>
    <row r="18" spans="1:63" s="26" customFormat="1" x14ac:dyDescent="0.25">
      <c r="A18" s="83"/>
      <c r="B18" s="88"/>
      <c r="C18" s="83"/>
      <c r="D18" s="83"/>
      <c r="F18" s="17">
        <v>16</v>
      </c>
      <c r="G18" s="20">
        <v>100</v>
      </c>
      <c r="H18" s="20">
        <v>100</v>
      </c>
      <c r="I18" s="20">
        <v>6</v>
      </c>
      <c r="J18" s="20">
        <v>4</v>
      </c>
      <c r="K18" s="17">
        <v>4800</v>
      </c>
      <c r="L18" s="17" t="s">
        <v>420</v>
      </c>
      <c r="M18" s="20">
        <v>6.25</v>
      </c>
      <c r="N18" s="20">
        <v>6.25</v>
      </c>
      <c r="O18" s="66" t="s">
        <v>52</v>
      </c>
      <c r="P18" s="66" t="s">
        <v>112</v>
      </c>
      <c r="Q18" s="20" t="s">
        <v>48</v>
      </c>
      <c r="R18" s="20" t="s">
        <v>49</v>
      </c>
      <c r="S18" s="50">
        <v>60</v>
      </c>
      <c r="T18" s="17" t="s">
        <v>132</v>
      </c>
      <c r="U18" s="17" t="s">
        <v>179</v>
      </c>
      <c r="V18" s="20">
        <v>0</v>
      </c>
      <c r="W18" s="20">
        <v>210</v>
      </c>
      <c r="X18" s="20">
        <v>200000</v>
      </c>
      <c r="Y18" s="35">
        <f t="shared" si="14"/>
        <v>88</v>
      </c>
      <c r="Z18" s="66">
        <f t="shared" si="0"/>
        <v>1.0323563518418475</v>
      </c>
      <c r="AA18" s="45">
        <f t="shared" si="1"/>
        <v>21.310470905467248</v>
      </c>
      <c r="AB18" s="50">
        <f t="shared" si="15"/>
        <v>7.7492621474426358</v>
      </c>
      <c r="AC18" s="46"/>
      <c r="AD18" s="20">
        <f t="shared" si="2"/>
        <v>1</v>
      </c>
      <c r="AE18" s="20">
        <f t="shared" si="3"/>
        <v>1</v>
      </c>
      <c r="AF18" s="20">
        <f t="shared" si="4"/>
        <v>1</v>
      </c>
      <c r="AG18" s="20">
        <f t="shared" si="5"/>
        <v>1552</v>
      </c>
      <c r="AH18" s="20">
        <f t="shared" si="6"/>
        <v>2881557.333333333</v>
      </c>
      <c r="AI18" s="67">
        <f t="shared" si="7"/>
        <v>246.87353245710051</v>
      </c>
      <c r="AJ18" s="66">
        <f t="shared" si="8"/>
        <v>1.1489952681893878</v>
      </c>
      <c r="AK18" s="20">
        <v>0.49</v>
      </c>
      <c r="AL18" s="20">
        <v>0.2</v>
      </c>
      <c r="AM18" s="20">
        <v>1.1000000000000001</v>
      </c>
      <c r="AN18" s="66">
        <f t="shared" si="9"/>
        <v>1.3925989038672015</v>
      </c>
      <c r="AO18" s="66">
        <f t="shared" si="10"/>
        <v>0.45883042902599136</v>
      </c>
      <c r="AP18" s="45">
        <f t="shared" si="11"/>
        <v>135.94728493468281</v>
      </c>
      <c r="AQ18" s="46"/>
      <c r="AR18" s="20">
        <v>142449</v>
      </c>
      <c r="AS18" s="49">
        <f t="shared" si="12"/>
        <v>0.43706737849779087</v>
      </c>
      <c r="AT18" s="49">
        <f t="shared" si="13"/>
        <v>0.95435759418937871</v>
      </c>
      <c r="AV18" s="17">
        <v>520</v>
      </c>
      <c r="AW18" s="86">
        <f t="shared" si="16"/>
        <v>1.0499999999999999E-3</v>
      </c>
      <c r="AX18" s="49">
        <f t="shared" si="17"/>
        <v>0.59615384615384615</v>
      </c>
      <c r="AY18" s="51">
        <f t="shared" si="18"/>
        <v>3286.174420026909</v>
      </c>
      <c r="AZ18" s="49">
        <v>6.6026999999999996</v>
      </c>
      <c r="BA18" s="51">
        <f t="shared" si="19"/>
        <v>1386.567</v>
      </c>
      <c r="BB18" s="49">
        <f t="shared" si="20"/>
        <v>0.3891698772908595</v>
      </c>
      <c r="BC18" s="49">
        <f t="shared" si="21"/>
        <v>7.4720337680576066</v>
      </c>
      <c r="BD18" s="51">
        <f t="shared" si="22"/>
        <v>232.33164340484834</v>
      </c>
      <c r="BE18" s="87">
        <f t="shared" si="23"/>
        <v>1.2085448583103338</v>
      </c>
      <c r="BF18" s="49">
        <f t="shared" si="24"/>
        <v>1.477383827560204</v>
      </c>
      <c r="BG18" s="49">
        <f t="shared" si="25"/>
        <v>0.42971236047576328</v>
      </c>
      <c r="BH18" s="50">
        <f t="shared" si="26"/>
        <v>140.85920804900269</v>
      </c>
      <c r="BI18"/>
      <c r="BJ18" s="87">
        <f t="shared" si="27"/>
        <v>0.39505660158654354</v>
      </c>
      <c r="BK18" s="87">
        <f t="shared" si="28"/>
        <v>0.9888395709973582</v>
      </c>
    </row>
    <row r="19" spans="1:63" s="26" customFormat="1" x14ac:dyDescent="0.25">
      <c r="A19" s="3"/>
      <c r="B19" s="3"/>
      <c r="C19" s="3"/>
      <c r="D19" s="3"/>
      <c r="F19" s="17">
        <v>17</v>
      </c>
      <c r="G19" s="20">
        <v>100</v>
      </c>
      <c r="H19" s="20">
        <v>100</v>
      </c>
      <c r="I19" s="20">
        <v>6</v>
      </c>
      <c r="J19" s="20">
        <v>4</v>
      </c>
      <c r="K19" s="17">
        <v>5350</v>
      </c>
      <c r="L19" s="17" t="s">
        <v>420</v>
      </c>
      <c r="M19" s="20">
        <v>6.25</v>
      </c>
      <c r="N19" s="20">
        <v>6.25</v>
      </c>
      <c r="O19" s="49" t="s">
        <v>52</v>
      </c>
      <c r="P19" s="49" t="s">
        <v>112</v>
      </c>
      <c r="Q19" s="20" t="s">
        <v>48</v>
      </c>
      <c r="R19" s="20" t="s">
        <v>49</v>
      </c>
      <c r="S19" s="50">
        <v>66.875</v>
      </c>
      <c r="T19" s="17" t="s">
        <v>132</v>
      </c>
      <c r="U19" s="17" t="s">
        <v>180</v>
      </c>
      <c r="V19" s="20">
        <v>0</v>
      </c>
      <c r="W19" s="20">
        <v>210</v>
      </c>
      <c r="X19" s="20">
        <v>200000</v>
      </c>
      <c r="Y19" s="35">
        <f t="shared" si="14"/>
        <v>88</v>
      </c>
      <c r="Z19" s="66">
        <f t="shared" si="0"/>
        <v>1.0323563518418475</v>
      </c>
      <c r="AA19" s="45">
        <f t="shared" si="1"/>
        <v>21.310470905467248</v>
      </c>
      <c r="AB19" s="50">
        <f t="shared" si="15"/>
        <v>7.7492621474426358</v>
      </c>
      <c r="AC19" s="46"/>
      <c r="AD19" s="20">
        <f t="shared" si="2"/>
        <v>1</v>
      </c>
      <c r="AE19" s="20">
        <f t="shared" si="3"/>
        <v>1</v>
      </c>
      <c r="AF19" s="20">
        <f t="shared" si="4"/>
        <v>1</v>
      </c>
      <c r="AG19" s="20">
        <f t="shared" si="5"/>
        <v>1552</v>
      </c>
      <c r="AH19" s="20">
        <f t="shared" si="6"/>
        <v>2881557.333333333</v>
      </c>
      <c r="AI19" s="67">
        <f t="shared" si="7"/>
        <v>198.72359814172751</v>
      </c>
      <c r="AJ19" s="66">
        <f t="shared" si="8"/>
        <v>1.2806509760027553</v>
      </c>
      <c r="AK19" s="20">
        <v>0.49</v>
      </c>
      <c r="AL19" s="20">
        <v>0.2</v>
      </c>
      <c r="AM19" s="20">
        <v>1.1000000000000001</v>
      </c>
      <c r="AN19" s="66">
        <f t="shared" si="9"/>
        <v>1.5847929502890801</v>
      </c>
      <c r="AO19" s="66">
        <f t="shared" si="10"/>
        <v>0.39708767271461276</v>
      </c>
      <c r="AP19" s="45">
        <f t="shared" si="11"/>
        <v>117.65346753740599</v>
      </c>
      <c r="AQ19" s="46"/>
      <c r="AR19" s="20">
        <v>124182.96875</v>
      </c>
      <c r="AS19" s="49">
        <f t="shared" si="12"/>
        <v>0.38102285453485518</v>
      </c>
      <c r="AT19" s="49">
        <f t="shared" si="13"/>
        <v>0.94742031634193791</v>
      </c>
      <c r="AV19" s="17">
        <v>520</v>
      </c>
      <c r="AW19" s="86">
        <f t="shared" si="16"/>
        <v>1.0499999999999999E-3</v>
      </c>
      <c r="AX19" s="49">
        <f t="shared" si="17"/>
        <v>0.59615384615384615</v>
      </c>
      <c r="AY19" s="51">
        <f t="shared" si="18"/>
        <v>3286.174420026909</v>
      </c>
      <c r="AZ19" s="49">
        <v>6.6026999999999996</v>
      </c>
      <c r="BA19" s="51">
        <f t="shared" si="19"/>
        <v>1386.567</v>
      </c>
      <c r="BB19" s="49">
        <f t="shared" si="20"/>
        <v>0.3891698772908595</v>
      </c>
      <c r="BC19" s="49">
        <f t="shared" si="21"/>
        <v>7.4720337680576066</v>
      </c>
      <c r="BD19" s="51">
        <f t="shared" si="22"/>
        <v>232.33164340484834</v>
      </c>
      <c r="BE19" s="87">
        <f t="shared" si="23"/>
        <v>1.347023956658393</v>
      </c>
      <c r="BF19" s="49">
        <f t="shared" si="24"/>
        <v>1.6882576392871225</v>
      </c>
      <c r="BG19" s="49">
        <f t="shared" si="25"/>
        <v>0.36955312176704752</v>
      </c>
      <c r="BH19" s="50">
        <f t="shared" si="26"/>
        <v>121.13908011980257</v>
      </c>
      <c r="BI19"/>
      <c r="BJ19" s="87">
        <f t="shared" si="27"/>
        <v>0.34439905937776283</v>
      </c>
      <c r="BK19" s="87">
        <f t="shared" si="28"/>
        <v>0.97548867883545887</v>
      </c>
    </row>
    <row r="20" spans="1:63" s="26" customFormat="1" x14ac:dyDescent="0.25">
      <c r="A20" s="3"/>
      <c r="B20" s="3"/>
      <c r="C20" s="3"/>
      <c r="D20" s="3"/>
      <c r="F20" s="17">
        <v>18</v>
      </c>
      <c r="G20" s="20">
        <v>100</v>
      </c>
      <c r="H20" s="20">
        <v>100</v>
      </c>
      <c r="I20" s="20">
        <v>6</v>
      </c>
      <c r="J20" s="20">
        <v>4</v>
      </c>
      <c r="K20" s="17">
        <v>5900</v>
      </c>
      <c r="L20" s="17" t="s">
        <v>420</v>
      </c>
      <c r="M20" s="20">
        <v>6.25</v>
      </c>
      <c r="N20" s="20">
        <v>6.25</v>
      </c>
      <c r="O20" s="66" t="s">
        <v>52</v>
      </c>
      <c r="P20" s="66" t="s">
        <v>112</v>
      </c>
      <c r="Q20" s="20" t="s">
        <v>48</v>
      </c>
      <c r="R20" s="20" t="s">
        <v>49</v>
      </c>
      <c r="S20" s="50">
        <v>73.75</v>
      </c>
      <c r="T20" s="17" t="s">
        <v>133</v>
      </c>
      <c r="U20" s="17" t="s">
        <v>181</v>
      </c>
      <c r="V20" s="20">
        <v>0</v>
      </c>
      <c r="W20" s="20">
        <v>210</v>
      </c>
      <c r="X20" s="20">
        <v>200000</v>
      </c>
      <c r="Y20" s="35">
        <f t="shared" si="14"/>
        <v>88</v>
      </c>
      <c r="Z20" s="66">
        <f t="shared" si="0"/>
        <v>1.0323563518418475</v>
      </c>
      <c r="AA20" s="45">
        <f t="shared" si="1"/>
        <v>21.310470905467248</v>
      </c>
      <c r="AB20" s="50">
        <f t="shared" si="15"/>
        <v>7.7492621474426358</v>
      </c>
      <c r="AC20" s="46"/>
      <c r="AD20" s="20">
        <f t="shared" si="2"/>
        <v>1</v>
      </c>
      <c r="AE20" s="20">
        <f t="shared" si="3"/>
        <v>1</v>
      </c>
      <c r="AF20" s="20">
        <f t="shared" si="4"/>
        <v>1</v>
      </c>
      <c r="AG20" s="20">
        <f t="shared" si="5"/>
        <v>1552</v>
      </c>
      <c r="AH20" s="20">
        <f t="shared" si="6"/>
        <v>2881557.333333333</v>
      </c>
      <c r="AI20" s="67">
        <f t="shared" si="7"/>
        <v>163.40035012386085</v>
      </c>
      <c r="AJ20" s="66">
        <f t="shared" si="8"/>
        <v>1.4123066838161227</v>
      </c>
      <c r="AK20" s="20">
        <v>0.49</v>
      </c>
      <c r="AL20" s="20">
        <v>0.2</v>
      </c>
      <c r="AM20" s="20">
        <v>1.1000000000000001</v>
      </c>
      <c r="AN20" s="66">
        <f t="shared" si="9"/>
        <v>1.7943202221107968</v>
      </c>
      <c r="AO20" s="66">
        <f t="shared" si="10"/>
        <v>0.3446961191407808</v>
      </c>
      <c r="AP20" s="45">
        <f t="shared" si="11"/>
        <v>102.13032650033026</v>
      </c>
      <c r="AQ20" s="46"/>
      <c r="AR20" s="20">
        <v>108472.4296875</v>
      </c>
      <c r="AS20" s="49">
        <f t="shared" si="12"/>
        <v>0.33281918779915315</v>
      </c>
      <c r="AT20" s="49">
        <f t="shared" si="13"/>
        <v>0.94153257924210954</v>
      </c>
      <c r="AV20" s="17">
        <v>520</v>
      </c>
      <c r="AW20" s="86">
        <f t="shared" si="16"/>
        <v>1.0499999999999999E-3</v>
      </c>
      <c r="AX20" s="49">
        <f t="shared" si="17"/>
        <v>0.59615384615384615</v>
      </c>
      <c r="AY20" s="51">
        <f t="shared" si="18"/>
        <v>3286.174420026909</v>
      </c>
      <c r="AZ20" s="49">
        <v>6.6026999999999996</v>
      </c>
      <c r="BA20" s="51">
        <f t="shared" si="19"/>
        <v>1386.567</v>
      </c>
      <c r="BB20" s="49">
        <f t="shared" si="20"/>
        <v>0.3891698772908595</v>
      </c>
      <c r="BC20" s="49">
        <f t="shared" si="21"/>
        <v>7.4720337680576066</v>
      </c>
      <c r="BD20" s="51">
        <f t="shared" si="22"/>
        <v>232.33164340484834</v>
      </c>
      <c r="BE20" s="87">
        <f t="shared" si="23"/>
        <v>1.4855030550064521</v>
      </c>
      <c r="BF20" s="49">
        <f t="shared" si="24"/>
        <v>1.9183079116933319</v>
      </c>
      <c r="BG20" s="49">
        <f t="shared" si="25"/>
        <v>0.3192790305371736</v>
      </c>
      <c r="BH20" s="50">
        <f t="shared" si="26"/>
        <v>104.65929194665605</v>
      </c>
      <c r="BI20"/>
      <c r="BJ20" s="87">
        <f t="shared" si="27"/>
        <v>0.3008287137023008</v>
      </c>
      <c r="BK20" s="87">
        <f t="shared" si="28"/>
        <v>0.96484694081409184</v>
      </c>
    </row>
    <row r="21" spans="1:63" s="26" customFormat="1" x14ac:dyDescent="0.25">
      <c r="A21" s="3"/>
      <c r="B21" s="3"/>
      <c r="C21" s="3"/>
      <c r="D21" s="3"/>
      <c r="F21" s="17">
        <v>19</v>
      </c>
      <c r="G21" s="20">
        <v>100</v>
      </c>
      <c r="H21" s="20">
        <v>100</v>
      </c>
      <c r="I21" s="20">
        <v>6</v>
      </c>
      <c r="J21" s="20">
        <v>4</v>
      </c>
      <c r="K21" s="17">
        <v>6450</v>
      </c>
      <c r="L21" s="17" t="s">
        <v>420</v>
      </c>
      <c r="M21" s="20">
        <v>6.25</v>
      </c>
      <c r="N21" s="20">
        <v>6.25</v>
      </c>
      <c r="O21" s="49" t="s">
        <v>52</v>
      </c>
      <c r="P21" s="49" t="s">
        <v>112</v>
      </c>
      <c r="Q21" s="20" t="s">
        <v>48</v>
      </c>
      <c r="R21" s="20" t="s">
        <v>49</v>
      </c>
      <c r="S21" s="50">
        <v>80.625</v>
      </c>
      <c r="T21" s="17" t="s">
        <v>134</v>
      </c>
      <c r="U21" s="17" t="s">
        <v>182</v>
      </c>
      <c r="V21" s="20">
        <v>0</v>
      </c>
      <c r="W21" s="20">
        <v>210</v>
      </c>
      <c r="X21" s="20">
        <v>200000</v>
      </c>
      <c r="Y21" s="35">
        <f t="shared" si="14"/>
        <v>88</v>
      </c>
      <c r="Z21" s="66">
        <f t="shared" si="0"/>
        <v>1.0323563518418475</v>
      </c>
      <c r="AA21" s="45">
        <f t="shared" si="1"/>
        <v>21.310470905467248</v>
      </c>
      <c r="AB21" s="50">
        <f t="shared" si="15"/>
        <v>7.7492621474426358</v>
      </c>
      <c r="AC21" s="46"/>
      <c r="AD21" s="20">
        <f t="shared" si="2"/>
        <v>1</v>
      </c>
      <c r="AE21" s="20">
        <f t="shared" si="3"/>
        <v>1</v>
      </c>
      <c r="AF21" s="20">
        <f t="shared" si="4"/>
        <v>1</v>
      </c>
      <c r="AG21" s="20">
        <f t="shared" si="5"/>
        <v>1552</v>
      </c>
      <c r="AH21" s="20">
        <f t="shared" si="6"/>
        <v>2881557.333333333</v>
      </c>
      <c r="AI21" s="67">
        <f t="shared" si="7"/>
        <v>136.72173998705838</v>
      </c>
      <c r="AJ21" s="66">
        <f t="shared" si="8"/>
        <v>1.5439623916294898</v>
      </c>
      <c r="AK21" s="20">
        <v>0.49</v>
      </c>
      <c r="AL21" s="20">
        <v>0.2</v>
      </c>
      <c r="AM21" s="20">
        <v>1.1000000000000001</v>
      </c>
      <c r="AN21" s="66">
        <f t="shared" si="9"/>
        <v>2.0211807193323521</v>
      </c>
      <c r="AO21" s="66">
        <f t="shared" si="10"/>
        <v>0.30070309569575526</v>
      </c>
      <c r="AP21" s="45">
        <f t="shared" si="11"/>
        <v>89.095593590145953</v>
      </c>
      <c r="AQ21" s="46"/>
      <c r="AR21" s="20">
        <v>95071.0703125</v>
      </c>
      <c r="AS21" s="49">
        <f t="shared" si="12"/>
        <v>0.29170063301577076</v>
      </c>
      <c r="AT21" s="49">
        <f t="shared" si="13"/>
        <v>0.93714726569594131</v>
      </c>
      <c r="AV21" s="17">
        <v>520</v>
      </c>
      <c r="AW21" s="86">
        <f t="shared" si="16"/>
        <v>1.0499999999999999E-3</v>
      </c>
      <c r="AX21" s="49">
        <f t="shared" si="17"/>
        <v>0.59615384615384615</v>
      </c>
      <c r="AY21" s="51">
        <f t="shared" si="18"/>
        <v>3286.174420026909</v>
      </c>
      <c r="AZ21" s="49">
        <v>6.6026999999999996</v>
      </c>
      <c r="BA21" s="51">
        <f t="shared" si="19"/>
        <v>1386.567</v>
      </c>
      <c r="BB21" s="49">
        <f t="shared" si="20"/>
        <v>0.3891698772908595</v>
      </c>
      <c r="BC21" s="49">
        <f t="shared" si="21"/>
        <v>7.4720337680576066</v>
      </c>
      <c r="BD21" s="51">
        <f t="shared" si="22"/>
        <v>232.33164340484834</v>
      </c>
      <c r="BE21" s="87">
        <f t="shared" si="23"/>
        <v>1.6239821533545111</v>
      </c>
      <c r="BF21" s="49">
        <f t="shared" si="24"/>
        <v>2.1675346447788328</v>
      </c>
      <c r="BG21" s="49">
        <f t="shared" si="25"/>
        <v>0.27753769916250121</v>
      </c>
      <c r="BH21" s="50">
        <f t="shared" si="26"/>
        <v>90.976532451821924</v>
      </c>
      <c r="BI21"/>
      <c r="BJ21" s="87">
        <f t="shared" si="27"/>
        <v>0.26366246127983756</v>
      </c>
      <c r="BK21" s="87">
        <f t="shared" si="28"/>
        <v>0.95693182113949837</v>
      </c>
    </row>
    <row r="22" spans="1:63" s="26" customFormat="1" x14ac:dyDescent="0.25">
      <c r="A22" s="3"/>
      <c r="B22" s="3"/>
      <c r="C22" s="3"/>
      <c r="D22" s="3"/>
      <c r="F22" s="17">
        <v>20</v>
      </c>
      <c r="G22" s="20">
        <v>100</v>
      </c>
      <c r="H22" s="20">
        <v>100</v>
      </c>
      <c r="I22" s="20">
        <v>6</v>
      </c>
      <c r="J22" s="20">
        <v>4</v>
      </c>
      <c r="K22" s="17">
        <v>7000</v>
      </c>
      <c r="L22" s="17" t="s">
        <v>420</v>
      </c>
      <c r="M22" s="20">
        <v>6.25</v>
      </c>
      <c r="N22" s="20">
        <v>6.25</v>
      </c>
      <c r="O22" s="66" t="s">
        <v>52</v>
      </c>
      <c r="P22" s="66" t="s">
        <v>112</v>
      </c>
      <c r="Q22" s="20" t="s">
        <v>48</v>
      </c>
      <c r="R22" s="20" t="s">
        <v>49</v>
      </c>
      <c r="S22" s="50">
        <v>87.5</v>
      </c>
      <c r="T22" s="17" t="s">
        <v>135</v>
      </c>
      <c r="U22" s="17" t="s">
        <v>183</v>
      </c>
      <c r="V22" s="20">
        <v>0</v>
      </c>
      <c r="W22" s="20">
        <v>210</v>
      </c>
      <c r="X22" s="20">
        <v>200000</v>
      </c>
      <c r="Y22" s="35">
        <f t="shared" si="14"/>
        <v>88</v>
      </c>
      <c r="Z22" s="66">
        <f t="shared" si="0"/>
        <v>1.0323563518418475</v>
      </c>
      <c r="AA22" s="45">
        <f t="shared" si="1"/>
        <v>21.310470905467248</v>
      </c>
      <c r="AB22" s="50">
        <f t="shared" si="15"/>
        <v>7.7492621474426358</v>
      </c>
      <c r="AC22" s="46"/>
      <c r="AD22" s="20">
        <f t="shared" si="2"/>
        <v>1</v>
      </c>
      <c r="AE22" s="20">
        <f t="shared" si="3"/>
        <v>1</v>
      </c>
      <c r="AF22" s="20">
        <f t="shared" si="4"/>
        <v>1</v>
      </c>
      <c r="AG22" s="20">
        <f t="shared" si="5"/>
        <v>1552</v>
      </c>
      <c r="AH22" s="20">
        <f t="shared" si="6"/>
        <v>2881557.333333333</v>
      </c>
      <c r="AI22" s="67">
        <f t="shared" si="7"/>
        <v>116.08094260839992</v>
      </c>
      <c r="AJ22" s="66">
        <f t="shared" si="8"/>
        <v>1.6756180994428573</v>
      </c>
      <c r="AK22" s="20">
        <v>0.49</v>
      </c>
      <c r="AL22" s="20">
        <v>0.2</v>
      </c>
      <c r="AM22" s="20">
        <v>1.1000000000000001</v>
      </c>
      <c r="AN22" s="66">
        <f t="shared" si="9"/>
        <v>2.2653744419537469</v>
      </c>
      <c r="AO22" s="66">
        <f t="shared" si="10"/>
        <v>0.26385812766526168</v>
      </c>
      <c r="AP22" s="45">
        <f t="shared" si="11"/>
        <v>78.178764516965529</v>
      </c>
      <c r="AQ22" s="46"/>
      <c r="AR22" s="20">
        <v>83668.609375</v>
      </c>
      <c r="AS22" s="49">
        <f t="shared" si="12"/>
        <v>0.25671517358554247</v>
      </c>
      <c r="AT22" s="49">
        <f t="shared" si="13"/>
        <v>0.93438584794173929</v>
      </c>
      <c r="AV22" s="17">
        <v>520</v>
      </c>
      <c r="AW22" s="86">
        <f t="shared" si="16"/>
        <v>1.0499999999999999E-3</v>
      </c>
      <c r="AX22" s="49">
        <f t="shared" si="17"/>
        <v>0.59615384615384615</v>
      </c>
      <c r="AY22" s="51">
        <f t="shared" si="18"/>
        <v>3286.174420026909</v>
      </c>
      <c r="AZ22" s="49">
        <v>6.6026999999999996</v>
      </c>
      <c r="BA22" s="51">
        <f t="shared" si="19"/>
        <v>1386.567</v>
      </c>
      <c r="BB22" s="49">
        <f t="shared" si="20"/>
        <v>0.3891698772908595</v>
      </c>
      <c r="BC22" s="49">
        <f t="shared" si="21"/>
        <v>7.4720337680576066</v>
      </c>
      <c r="BD22" s="51">
        <f t="shared" si="22"/>
        <v>232.33164340484834</v>
      </c>
      <c r="BE22" s="87">
        <f t="shared" si="23"/>
        <v>1.7624612517025702</v>
      </c>
      <c r="BF22" s="49">
        <f t="shared" si="24"/>
        <v>2.4359378385436248</v>
      </c>
      <c r="BG22" s="49">
        <f t="shared" si="25"/>
        <v>0.24286805832336289</v>
      </c>
      <c r="BH22" s="50">
        <f t="shared" si="26"/>
        <v>79.611864824999429</v>
      </c>
      <c r="BI22"/>
      <c r="BJ22" s="87">
        <f t="shared" si="27"/>
        <v>0.23203979304284003</v>
      </c>
      <c r="BK22" s="87">
        <f t="shared" si="28"/>
        <v>0.95151413916994398</v>
      </c>
    </row>
    <row r="23" spans="1:63" s="26" customFormat="1" x14ac:dyDescent="0.25">
      <c r="A23" s="3"/>
      <c r="B23" s="3"/>
      <c r="C23" s="3"/>
      <c r="D23" s="3"/>
      <c r="F23" s="17">
        <v>21</v>
      </c>
      <c r="G23" s="20">
        <v>100</v>
      </c>
      <c r="H23" s="20">
        <v>100</v>
      </c>
      <c r="I23" s="20">
        <v>6</v>
      </c>
      <c r="J23" s="20">
        <v>4</v>
      </c>
      <c r="K23" s="17">
        <v>7550</v>
      </c>
      <c r="L23" s="17" t="s">
        <v>420</v>
      </c>
      <c r="M23" s="20">
        <v>6.25</v>
      </c>
      <c r="N23" s="20">
        <v>6.25</v>
      </c>
      <c r="O23" s="49" t="s">
        <v>52</v>
      </c>
      <c r="P23" s="49" t="s">
        <v>112</v>
      </c>
      <c r="Q23" s="20" t="s">
        <v>48</v>
      </c>
      <c r="R23" s="20" t="s">
        <v>49</v>
      </c>
      <c r="S23" s="50">
        <v>94.375</v>
      </c>
      <c r="T23" s="17" t="s">
        <v>135</v>
      </c>
      <c r="U23" s="17" t="s">
        <v>184</v>
      </c>
      <c r="V23" s="20">
        <v>0</v>
      </c>
      <c r="W23" s="20">
        <v>210</v>
      </c>
      <c r="X23" s="20">
        <v>200000</v>
      </c>
      <c r="Y23" s="35">
        <f t="shared" si="14"/>
        <v>88</v>
      </c>
      <c r="Z23" s="66">
        <f t="shared" si="0"/>
        <v>1.0323563518418475</v>
      </c>
      <c r="AA23" s="45">
        <f t="shared" si="1"/>
        <v>21.310470905467248</v>
      </c>
      <c r="AB23" s="50">
        <f t="shared" si="15"/>
        <v>7.7492621474426358</v>
      </c>
      <c r="AC23" s="46"/>
      <c r="AD23" s="20">
        <f t="shared" si="2"/>
        <v>1</v>
      </c>
      <c r="AE23" s="20">
        <f t="shared" si="3"/>
        <v>1</v>
      </c>
      <c r="AF23" s="20">
        <f t="shared" si="4"/>
        <v>1</v>
      </c>
      <c r="AG23" s="20">
        <f t="shared" si="5"/>
        <v>1552</v>
      </c>
      <c r="AH23" s="20">
        <f t="shared" si="6"/>
        <v>2881557.333333333</v>
      </c>
      <c r="AI23" s="67">
        <f t="shared" si="7"/>
        <v>99.784503974590521</v>
      </c>
      <c r="AJ23" s="66">
        <f t="shared" si="8"/>
        <v>1.8072738072562247</v>
      </c>
      <c r="AK23" s="20">
        <v>0.49</v>
      </c>
      <c r="AL23" s="20">
        <v>0.2</v>
      </c>
      <c r="AM23" s="20">
        <v>1.1000000000000001</v>
      </c>
      <c r="AN23" s="66">
        <f t="shared" si="9"/>
        <v>2.5269013899749799</v>
      </c>
      <c r="AO23" s="66">
        <f t="shared" si="10"/>
        <v>0.23293906467277992</v>
      </c>
      <c r="AP23" s="45">
        <f t="shared" si="11"/>
        <v>69.017727234684017</v>
      </c>
      <c r="AQ23" s="46"/>
      <c r="AR23" s="20">
        <v>73982.7578125</v>
      </c>
      <c r="AS23" s="49">
        <f t="shared" si="12"/>
        <v>0.22699667959161757</v>
      </c>
      <c r="AT23" s="49">
        <f t="shared" si="13"/>
        <v>0.93288935524140326</v>
      </c>
      <c r="AV23" s="17">
        <v>520</v>
      </c>
      <c r="AW23" s="86">
        <f t="shared" si="16"/>
        <v>1.0499999999999999E-3</v>
      </c>
      <c r="AX23" s="49">
        <f t="shared" si="17"/>
        <v>0.59615384615384615</v>
      </c>
      <c r="AY23" s="51">
        <f t="shared" si="18"/>
        <v>3286.174420026909</v>
      </c>
      <c r="AZ23" s="49">
        <v>6.6026999999999996</v>
      </c>
      <c r="BA23" s="51">
        <f t="shared" si="19"/>
        <v>1386.567</v>
      </c>
      <c r="BB23" s="49">
        <f t="shared" si="20"/>
        <v>0.3891698772908595</v>
      </c>
      <c r="BC23" s="49">
        <f t="shared" si="21"/>
        <v>7.4720337680576066</v>
      </c>
      <c r="BD23" s="51">
        <f t="shared" si="22"/>
        <v>232.33164340484834</v>
      </c>
      <c r="BE23" s="87">
        <f t="shared" si="23"/>
        <v>1.9009403500506292</v>
      </c>
      <c r="BF23" s="49">
        <f t="shared" si="24"/>
        <v>2.7235174929877086</v>
      </c>
      <c r="BG23" s="49">
        <f t="shared" si="25"/>
        <v>0.21395430376998983</v>
      </c>
      <c r="BH23" s="50">
        <f t="shared" si="26"/>
        <v>70.133969975518852</v>
      </c>
      <c r="BI23"/>
      <c r="BJ23" s="87">
        <f t="shared" si="27"/>
        <v>0.20517783120560029</v>
      </c>
      <c r="BK23" s="87">
        <f t="shared" si="28"/>
        <v>0.94797723211757767</v>
      </c>
    </row>
    <row r="24" spans="1:63" s="26" customFormat="1" x14ac:dyDescent="0.25">
      <c r="F24" s="17">
        <v>22</v>
      </c>
      <c r="G24" s="20">
        <v>100</v>
      </c>
      <c r="H24" s="20">
        <v>100</v>
      </c>
      <c r="I24" s="20">
        <v>6</v>
      </c>
      <c r="J24" s="20">
        <v>4</v>
      </c>
      <c r="K24" s="17">
        <v>8100</v>
      </c>
      <c r="L24" s="17" t="s">
        <v>420</v>
      </c>
      <c r="M24" s="20">
        <v>6.25</v>
      </c>
      <c r="N24" s="20">
        <v>6.25</v>
      </c>
      <c r="O24" s="66" t="s">
        <v>52</v>
      </c>
      <c r="P24" s="66" t="s">
        <v>112</v>
      </c>
      <c r="Q24" s="20" t="s">
        <v>48</v>
      </c>
      <c r="R24" s="20" t="s">
        <v>49</v>
      </c>
      <c r="S24" s="50">
        <v>101.25</v>
      </c>
      <c r="T24" s="17" t="s">
        <v>136</v>
      </c>
      <c r="U24" s="17" t="s">
        <v>185</v>
      </c>
      <c r="V24" s="20">
        <v>0</v>
      </c>
      <c r="W24" s="20">
        <v>210</v>
      </c>
      <c r="X24" s="20">
        <v>200000</v>
      </c>
      <c r="Y24" s="35">
        <f t="shared" si="14"/>
        <v>88</v>
      </c>
      <c r="Z24" s="66">
        <f t="shared" si="0"/>
        <v>1.0323563518418475</v>
      </c>
      <c r="AA24" s="45">
        <f t="shared" si="1"/>
        <v>21.310470905467248</v>
      </c>
      <c r="AB24" s="50">
        <f t="shared" si="15"/>
        <v>7.7492621474426358</v>
      </c>
      <c r="AC24" s="46"/>
      <c r="AD24" s="20">
        <f t="shared" si="2"/>
        <v>1</v>
      </c>
      <c r="AE24" s="20">
        <f t="shared" si="3"/>
        <v>1</v>
      </c>
      <c r="AF24" s="20">
        <f t="shared" si="4"/>
        <v>1</v>
      </c>
      <c r="AG24" s="20">
        <f t="shared" si="5"/>
        <v>1552</v>
      </c>
      <c r="AH24" s="20">
        <f t="shared" si="6"/>
        <v>2881557.333333333</v>
      </c>
      <c r="AI24" s="67">
        <f t="shared" si="7"/>
        <v>86.693586157774661</v>
      </c>
      <c r="AJ24" s="66">
        <f t="shared" si="8"/>
        <v>1.9389295150695922</v>
      </c>
      <c r="AK24" s="20">
        <v>0.49</v>
      </c>
      <c r="AL24" s="20">
        <v>0.2</v>
      </c>
      <c r="AM24" s="20">
        <v>1.1000000000000001</v>
      </c>
      <c r="AN24" s="66">
        <f t="shared" si="9"/>
        <v>2.805761563396052</v>
      </c>
      <c r="AO24" s="66">
        <f t="shared" si="10"/>
        <v>0.20687752301169676</v>
      </c>
      <c r="AP24" s="45">
        <f t="shared" si="11"/>
        <v>61.295929363611101</v>
      </c>
      <c r="AQ24" s="46"/>
      <c r="AR24" s="20">
        <v>65731.421875</v>
      </c>
      <c r="AS24" s="49">
        <f t="shared" si="12"/>
        <v>0.20167962038230242</v>
      </c>
      <c r="AT24" s="49">
        <f t="shared" si="13"/>
        <v>0.93252097117534172</v>
      </c>
      <c r="AV24" s="17">
        <v>520</v>
      </c>
      <c r="AW24" s="86">
        <f t="shared" si="16"/>
        <v>1.0499999999999999E-3</v>
      </c>
      <c r="AX24" s="49">
        <f t="shared" si="17"/>
        <v>0.59615384615384615</v>
      </c>
      <c r="AY24" s="51">
        <f t="shared" si="18"/>
        <v>3286.174420026909</v>
      </c>
      <c r="AZ24" s="49">
        <v>6.6026999999999996</v>
      </c>
      <c r="BA24" s="51">
        <f t="shared" si="19"/>
        <v>1386.567</v>
      </c>
      <c r="BB24" s="49">
        <f t="shared" si="20"/>
        <v>0.3891698772908595</v>
      </c>
      <c r="BC24" s="49">
        <f t="shared" si="21"/>
        <v>7.4720337680576066</v>
      </c>
      <c r="BD24" s="51">
        <f t="shared" si="22"/>
        <v>232.33164340484834</v>
      </c>
      <c r="BE24" s="87">
        <f t="shared" si="23"/>
        <v>2.0394194483986885</v>
      </c>
      <c r="BF24" s="49">
        <f t="shared" si="24"/>
        <v>3.0302736081110839</v>
      </c>
      <c r="BG24" s="49">
        <f t="shared" si="25"/>
        <v>0.18969747440007709</v>
      </c>
      <c r="BH24" s="50">
        <f t="shared" si="26"/>
        <v>62.182609742262514</v>
      </c>
      <c r="BI24"/>
      <c r="BJ24" s="87">
        <f t="shared" si="27"/>
        <v>0.18229423964639196</v>
      </c>
      <c r="BK24" s="87">
        <f t="shared" si="28"/>
        <v>0.94601041584820456</v>
      </c>
    </row>
    <row r="25" spans="1:63" s="15" customFormat="1" x14ac:dyDescent="0.25">
      <c r="F25" s="22">
        <v>23</v>
      </c>
      <c r="G25" s="22">
        <v>120</v>
      </c>
      <c r="H25" s="22">
        <v>100</v>
      </c>
      <c r="I25" s="22">
        <v>5</v>
      </c>
      <c r="J25" s="22">
        <v>3</v>
      </c>
      <c r="K25" s="22">
        <v>2600</v>
      </c>
      <c r="L25" s="22" t="s">
        <v>420</v>
      </c>
      <c r="M25" s="22">
        <v>6.25</v>
      </c>
      <c r="N25" s="22">
        <v>6.25</v>
      </c>
      <c r="O25" s="18" t="s">
        <v>113</v>
      </c>
      <c r="P25" s="22" t="s">
        <v>114</v>
      </c>
      <c r="Q25" s="22" t="s">
        <v>48</v>
      </c>
      <c r="R25" s="22" t="s">
        <v>49</v>
      </c>
      <c r="S25" s="41">
        <v>52</v>
      </c>
      <c r="T25" s="22" t="s">
        <v>137</v>
      </c>
      <c r="U25" s="22" t="s">
        <v>138</v>
      </c>
      <c r="V25" s="22">
        <v>0</v>
      </c>
      <c r="W25" s="22">
        <v>210</v>
      </c>
      <c r="X25" s="22">
        <v>200000</v>
      </c>
      <c r="Y25" s="37">
        <f t="shared" si="14"/>
        <v>110</v>
      </c>
      <c r="Z25" s="63">
        <f t="shared" si="0"/>
        <v>1.0323563518418475</v>
      </c>
      <c r="AA25" s="41">
        <f t="shared" si="1"/>
        <v>35.517451509112078</v>
      </c>
      <c r="AB25" s="41">
        <f t="shared" si="15"/>
        <v>9.3959803537741955</v>
      </c>
      <c r="AC25" s="64"/>
      <c r="AD25" s="22">
        <f t="shared" si="2"/>
        <v>2</v>
      </c>
      <c r="AE25" s="22">
        <f t="shared" si="3"/>
        <v>3</v>
      </c>
      <c r="AF25" s="22">
        <f t="shared" si="4"/>
        <v>3</v>
      </c>
      <c r="AG25" s="22">
        <f t="shared" si="5"/>
        <v>1330</v>
      </c>
      <c r="AH25" s="22">
        <f t="shared" si="6"/>
        <v>3641083.333333334</v>
      </c>
      <c r="AI25" s="65">
        <f t="shared" si="7"/>
        <v>1063.1968074378635</v>
      </c>
      <c r="AJ25" s="63">
        <f t="shared" si="8"/>
        <v>0.51254102836439597</v>
      </c>
      <c r="AK25" s="22">
        <v>0.49</v>
      </c>
      <c r="AL25" s="22">
        <v>0.2</v>
      </c>
      <c r="AM25" s="22">
        <v>1.1000000000000001</v>
      </c>
      <c r="AN25" s="63">
        <f t="shared" si="9"/>
        <v>0.70792170482769334</v>
      </c>
      <c r="AO25" s="63">
        <f t="shared" si="10"/>
        <v>0.83595259653901532</v>
      </c>
      <c r="AP25" s="41">
        <f t="shared" si="11"/>
        <v>212.25596383031544</v>
      </c>
      <c r="AQ25" s="64"/>
      <c r="AR25" s="22">
        <v>220910.578125</v>
      </c>
      <c r="AS25" s="63">
        <f t="shared" si="12"/>
        <v>0.79094370972073036</v>
      </c>
      <c r="AT25" s="63">
        <f t="shared" si="13"/>
        <v>0.96082299739495758</v>
      </c>
      <c r="AV25" s="22">
        <v>520</v>
      </c>
      <c r="AW25" s="89">
        <f t="shared" si="16"/>
        <v>1.0499999999999999E-3</v>
      </c>
      <c r="AX25" s="63">
        <f t="shared" si="17"/>
        <v>0.59615384615384615</v>
      </c>
      <c r="AY25" s="65">
        <f t="shared" si="18"/>
        <v>3286.174420026909</v>
      </c>
      <c r="AZ25" s="63">
        <v>3.8071000000000002</v>
      </c>
      <c r="BA25" s="65">
        <f t="shared" si="19"/>
        <v>799.49099999999999</v>
      </c>
      <c r="BB25" s="63">
        <f t="shared" si="20"/>
        <v>0.51251060667692017</v>
      </c>
      <c r="BC25" s="63">
        <f t="shared" si="21"/>
        <v>2.7733821797587073</v>
      </c>
      <c r="BD25" s="65">
        <f t="shared" si="22"/>
        <v>216.11902531385735</v>
      </c>
      <c r="BE25" s="90">
        <f t="shared" si="23"/>
        <v>0.51995467655853167</v>
      </c>
      <c r="BF25" s="63">
        <f t="shared" si="24"/>
        <v>0.71356532859438393</v>
      </c>
      <c r="BG25" s="63">
        <f t="shared" si="25"/>
        <v>0.83176674664970551</v>
      </c>
      <c r="BH25" s="41">
        <f t="shared" si="26"/>
        <v>217.34692973088053</v>
      </c>
      <c r="BJ25" s="90">
        <f t="shared" si="27"/>
        <v>0.76854954717724844</v>
      </c>
      <c r="BK25" s="90">
        <f t="shared" si="28"/>
        <v>0.98386836690046142</v>
      </c>
    </row>
    <row r="26" spans="1:63" s="26" customFormat="1" x14ac:dyDescent="0.25">
      <c r="F26" s="17">
        <v>24</v>
      </c>
      <c r="G26" s="20">
        <v>120</v>
      </c>
      <c r="H26" s="20">
        <v>100</v>
      </c>
      <c r="I26" s="20">
        <v>5</v>
      </c>
      <c r="J26" s="20">
        <v>3</v>
      </c>
      <c r="K26" s="17">
        <v>3150</v>
      </c>
      <c r="L26" s="17" t="s">
        <v>420</v>
      </c>
      <c r="M26" s="20">
        <v>6.25</v>
      </c>
      <c r="N26" s="20">
        <v>6.25</v>
      </c>
      <c r="O26" s="68" t="s">
        <v>113</v>
      </c>
      <c r="P26" s="20" t="s">
        <v>114</v>
      </c>
      <c r="Q26" s="20" t="s">
        <v>48</v>
      </c>
      <c r="R26" s="20" t="s">
        <v>49</v>
      </c>
      <c r="S26" s="50">
        <v>63</v>
      </c>
      <c r="T26" s="17" t="s">
        <v>128</v>
      </c>
      <c r="U26" s="17" t="s">
        <v>186</v>
      </c>
      <c r="V26" s="55">
        <v>0</v>
      </c>
      <c r="W26" s="20">
        <v>210</v>
      </c>
      <c r="X26" s="55">
        <v>200000</v>
      </c>
      <c r="Y26" s="35">
        <f t="shared" si="14"/>
        <v>110</v>
      </c>
      <c r="Z26" s="66">
        <f t="shared" si="0"/>
        <v>1.0323563518418475</v>
      </c>
      <c r="AA26" s="45">
        <f t="shared" si="1"/>
        <v>35.517451509112078</v>
      </c>
      <c r="AB26" s="50">
        <f t="shared" si="15"/>
        <v>9.3959803537741955</v>
      </c>
      <c r="AC26" s="46"/>
      <c r="AD26" s="20">
        <f t="shared" si="2"/>
        <v>2</v>
      </c>
      <c r="AE26" s="20">
        <f t="shared" si="3"/>
        <v>3</v>
      </c>
      <c r="AF26" s="20">
        <f t="shared" si="4"/>
        <v>3</v>
      </c>
      <c r="AG26" s="20">
        <f t="shared" si="5"/>
        <v>1330</v>
      </c>
      <c r="AH26" s="20">
        <f t="shared" si="6"/>
        <v>3641083.333333334</v>
      </c>
      <c r="AI26" s="67">
        <f t="shared" si="7"/>
        <v>724.33463525119237</v>
      </c>
      <c r="AJ26" s="66">
        <f t="shared" si="8"/>
        <v>0.62096316897994119</v>
      </c>
      <c r="AK26" s="20">
        <v>0.49</v>
      </c>
      <c r="AL26" s="20">
        <v>0.2</v>
      </c>
      <c r="AM26" s="20">
        <v>1.1000000000000001</v>
      </c>
      <c r="AN26" s="66">
        <f t="shared" si="9"/>
        <v>0.79593360501489119</v>
      </c>
      <c r="AO26" s="66">
        <f t="shared" si="10"/>
        <v>0.77289053306085054</v>
      </c>
      <c r="AP26" s="45">
        <f t="shared" si="11"/>
        <v>196.24393262172322</v>
      </c>
      <c r="AQ26" s="46"/>
      <c r="AR26" s="20">
        <v>202150.296875</v>
      </c>
      <c r="AS26" s="49">
        <f t="shared" si="12"/>
        <v>0.7237747829394916</v>
      </c>
      <c r="AT26" s="49">
        <f t="shared" si="13"/>
        <v>0.97078231224696643</v>
      </c>
      <c r="AV26" s="17">
        <v>520</v>
      </c>
      <c r="AW26" s="86">
        <f t="shared" si="16"/>
        <v>1.0499999999999999E-3</v>
      </c>
      <c r="AX26" s="49">
        <f t="shared" si="17"/>
        <v>0.59615384615384615</v>
      </c>
      <c r="AY26" s="51">
        <f t="shared" si="18"/>
        <v>3286.174420026909</v>
      </c>
      <c r="AZ26" s="49">
        <v>3.8071000000000002</v>
      </c>
      <c r="BA26" s="51">
        <f t="shared" si="19"/>
        <v>799.49099999999999</v>
      </c>
      <c r="BB26" s="49">
        <f t="shared" si="20"/>
        <v>0.51251060667692017</v>
      </c>
      <c r="BC26" s="49">
        <f t="shared" si="21"/>
        <v>2.7733821797587073</v>
      </c>
      <c r="BD26" s="51">
        <f t="shared" si="22"/>
        <v>216.11902531385735</v>
      </c>
      <c r="BE26" s="87">
        <f t="shared" si="23"/>
        <v>0.62994508890745182</v>
      </c>
      <c r="BF26" s="49">
        <f t="shared" si="24"/>
        <v>0.80375195430163449</v>
      </c>
      <c r="BG26" s="49">
        <f t="shared" si="25"/>
        <v>0.76749641609642627</v>
      </c>
      <c r="BH26" s="50">
        <f t="shared" si="26"/>
        <v>200.5526071941718</v>
      </c>
      <c r="BI26"/>
      <c r="BJ26" s="87">
        <f t="shared" si="27"/>
        <v>0.70328238893620254</v>
      </c>
      <c r="BK26" s="87">
        <f t="shared" si="28"/>
        <v>0.99209652567655582</v>
      </c>
    </row>
    <row r="27" spans="1:63" s="26" customFormat="1" x14ac:dyDescent="0.25">
      <c r="F27" s="17">
        <v>25</v>
      </c>
      <c r="G27" s="20">
        <v>120</v>
      </c>
      <c r="H27" s="20">
        <v>100</v>
      </c>
      <c r="I27" s="20">
        <v>5</v>
      </c>
      <c r="J27" s="20">
        <v>3</v>
      </c>
      <c r="K27" s="17">
        <v>3700</v>
      </c>
      <c r="L27" s="17" t="s">
        <v>420</v>
      </c>
      <c r="M27" s="20">
        <v>6.25</v>
      </c>
      <c r="N27" s="20">
        <v>6.25</v>
      </c>
      <c r="O27" s="68" t="s">
        <v>113</v>
      </c>
      <c r="P27" s="20" t="s">
        <v>114</v>
      </c>
      <c r="Q27" s="20" t="s">
        <v>48</v>
      </c>
      <c r="R27" s="20" t="s">
        <v>49</v>
      </c>
      <c r="S27" s="50">
        <v>46.25</v>
      </c>
      <c r="T27" s="17" t="s">
        <v>128</v>
      </c>
      <c r="U27" s="17" t="s">
        <v>161</v>
      </c>
      <c r="V27" s="20">
        <v>0</v>
      </c>
      <c r="W27" s="20">
        <v>210</v>
      </c>
      <c r="X27" s="20">
        <v>200000</v>
      </c>
      <c r="Y27" s="35">
        <f t="shared" si="14"/>
        <v>110</v>
      </c>
      <c r="Z27" s="66">
        <f t="shared" si="0"/>
        <v>1.0323563518418475</v>
      </c>
      <c r="AA27" s="45">
        <f t="shared" si="1"/>
        <v>35.517451509112078</v>
      </c>
      <c r="AB27" s="50">
        <f t="shared" si="15"/>
        <v>9.3959803537741955</v>
      </c>
      <c r="AC27" s="46"/>
      <c r="AD27" s="20">
        <f t="shared" si="2"/>
        <v>2</v>
      </c>
      <c r="AE27" s="20">
        <f t="shared" si="3"/>
        <v>3</v>
      </c>
      <c r="AF27" s="20">
        <f t="shared" ref="AF27:AF35" si="29">_xlfn.IFS(AE27&gt;3,4,AD27&gt;3,4,AE27&gt;2,3,AD27&gt;2,3,AE27&gt;1,2,AD27&gt;1,2,AE27=1,1,AD27=1,1)</f>
        <v>3</v>
      </c>
      <c r="AG27" s="20">
        <f t="shared" si="5"/>
        <v>1330</v>
      </c>
      <c r="AH27" s="20">
        <f t="shared" si="6"/>
        <v>3641083.333333334</v>
      </c>
      <c r="AI27" s="67">
        <f t="shared" si="7"/>
        <v>524.99710871292598</v>
      </c>
      <c r="AJ27" s="66">
        <f t="shared" si="8"/>
        <v>0.72938530959548653</v>
      </c>
      <c r="AK27" s="20">
        <v>0.49</v>
      </c>
      <c r="AL27" s="20">
        <v>0.2</v>
      </c>
      <c r="AM27" s="20">
        <v>1.1000000000000001</v>
      </c>
      <c r="AN27" s="66">
        <f t="shared" si="9"/>
        <v>0.8957008657777461</v>
      </c>
      <c r="AO27" s="66">
        <f t="shared" si="10"/>
        <v>0.70642287949820215</v>
      </c>
      <c r="AP27" s="45">
        <f t="shared" si="11"/>
        <v>179.36719113077078</v>
      </c>
      <c r="AQ27" s="46"/>
      <c r="AR27" s="20">
        <v>184313.15625</v>
      </c>
      <c r="AS27" s="49">
        <f t="shared" si="12"/>
        <v>0.65991104994629435</v>
      </c>
      <c r="AT27" s="49">
        <f t="shared" si="13"/>
        <v>0.97316542551894358</v>
      </c>
      <c r="AV27" s="17">
        <v>520</v>
      </c>
      <c r="AW27" s="86">
        <f t="shared" si="16"/>
        <v>1.0499999999999999E-3</v>
      </c>
      <c r="AX27" s="49">
        <f t="shared" si="17"/>
        <v>0.59615384615384615</v>
      </c>
      <c r="AY27" s="51">
        <f t="shared" si="18"/>
        <v>3286.174420026909</v>
      </c>
      <c r="AZ27" s="49">
        <v>3.8071000000000002</v>
      </c>
      <c r="BA27" s="51">
        <f t="shared" si="19"/>
        <v>799.49099999999999</v>
      </c>
      <c r="BB27" s="49">
        <f t="shared" si="20"/>
        <v>0.51251060667692017</v>
      </c>
      <c r="BC27" s="49">
        <f t="shared" si="21"/>
        <v>2.7733821797587073</v>
      </c>
      <c r="BD27" s="51">
        <f t="shared" si="22"/>
        <v>216.11902531385735</v>
      </c>
      <c r="BE27" s="87">
        <f t="shared" si="23"/>
        <v>0.73993550125637197</v>
      </c>
      <c r="BF27" s="49">
        <f t="shared" si="24"/>
        <v>0.90603647081757033</v>
      </c>
      <c r="BG27" s="49">
        <f t="shared" si="25"/>
        <v>0.69983375858804742</v>
      </c>
      <c r="BH27" s="50">
        <f t="shared" si="26"/>
        <v>182.87184401613658</v>
      </c>
      <c r="BI27"/>
      <c r="BJ27" s="87">
        <f t="shared" si="27"/>
        <v>0.64122684380733275</v>
      </c>
      <c r="BK27" s="87">
        <f t="shared" si="28"/>
        <v>0.99218009032459709</v>
      </c>
    </row>
    <row r="28" spans="1:63" s="26" customFormat="1" x14ac:dyDescent="0.25">
      <c r="A28"/>
      <c r="B28" s="100" t="s">
        <v>416</v>
      </c>
      <c r="C28" s="101"/>
      <c r="D28" s="102"/>
      <c r="F28" s="17">
        <v>26</v>
      </c>
      <c r="G28" s="20">
        <v>120</v>
      </c>
      <c r="H28" s="20">
        <v>100</v>
      </c>
      <c r="I28" s="20">
        <v>5</v>
      </c>
      <c r="J28" s="20">
        <v>3</v>
      </c>
      <c r="K28" s="17">
        <v>4250</v>
      </c>
      <c r="L28" s="17" t="s">
        <v>420</v>
      </c>
      <c r="M28" s="20">
        <v>6.25</v>
      </c>
      <c r="N28" s="20">
        <v>6.25</v>
      </c>
      <c r="O28" s="68" t="s">
        <v>113</v>
      </c>
      <c r="P28" s="20" t="s">
        <v>114</v>
      </c>
      <c r="Q28" s="20" t="s">
        <v>48</v>
      </c>
      <c r="R28" s="20" t="s">
        <v>49</v>
      </c>
      <c r="S28" s="50">
        <v>53.125</v>
      </c>
      <c r="T28" s="17" t="s">
        <v>128</v>
      </c>
      <c r="U28" s="17" t="s">
        <v>187</v>
      </c>
      <c r="V28" s="20">
        <v>0</v>
      </c>
      <c r="W28" s="20">
        <v>210</v>
      </c>
      <c r="X28" s="20">
        <v>200000</v>
      </c>
      <c r="Y28" s="35">
        <f t="shared" si="14"/>
        <v>110</v>
      </c>
      <c r="Z28" s="66">
        <f t="shared" si="0"/>
        <v>1.0323563518418475</v>
      </c>
      <c r="AA28" s="45">
        <f t="shared" si="1"/>
        <v>35.517451509112078</v>
      </c>
      <c r="AB28" s="50">
        <f t="shared" si="15"/>
        <v>9.3959803537741955</v>
      </c>
      <c r="AC28" s="46"/>
      <c r="AD28" s="20">
        <f t="shared" si="2"/>
        <v>2</v>
      </c>
      <c r="AE28" s="20">
        <f t="shared" si="3"/>
        <v>3</v>
      </c>
      <c r="AF28" s="20">
        <f t="shared" si="29"/>
        <v>3</v>
      </c>
      <c r="AG28" s="20">
        <f t="shared" si="5"/>
        <v>1330</v>
      </c>
      <c r="AH28" s="20">
        <f t="shared" si="6"/>
        <v>3641083.333333334</v>
      </c>
      <c r="AI28" s="67">
        <f t="shared" si="7"/>
        <v>397.90784322657203</v>
      </c>
      <c r="AJ28" s="66">
        <f t="shared" si="8"/>
        <v>0.83780745021103176</v>
      </c>
      <c r="AK28" s="20">
        <v>0.49</v>
      </c>
      <c r="AL28" s="20">
        <v>0.2</v>
      </c>
      <c r="AM28" s="20">
        <v>1.1000000000000001</v>
      </c>
      <c r="AN28" s="66">
        <f t="shared" si="9"/>
        <v>1.007223487116258</v>
      </c>
      <c r="AO28" s="66">
        <f t="shared" si="10"/>
        <v>0.63844318342369122</v>
      </c>
      <c r="AP28" s="45">
        <f t="shared" si="11"/>
        <v>162.10652830021542</v>
      </c>
      <c r="AQ28" s="46"/>
      <c r="AR28" s="20">
        <v>166758.703125</v>
      </c>
      <c r="AS28" s="49">
        <f t="shared" si="12"/>
        <v>0.59705944548872181</v>
      </c>
      <c r="AT28" s="49">
        <f t="shared" si="13"/>
        <v>0.97210235665302946</v>
      </c>
      <c r="AV28" s="17">
        <v>520</v>
      </c>
      <c r="AW28" s="86">
        <f t="shared" si="16"/>
        <v>1.0499999999999999E-3</v>
      </c>
      <c r="AX28" s="49">
        <f t="shared" si="17"/>
        <v>0.59615384615384615</v>
      </c>
      <c r="AY28" s="51">
        <f t="shared" si="18"/>
        <v>3286.174420026909</v>
      </c>
      <c r="AZ28" s="49">
        <v>3.8071000000000002</v>
      </c>
      <c r="BA28" s="51">
        <f t="shared" si="19"/>
        <v>799.49099999999999</v>
      </c>
      <c r="BB28" s="49">
        <f t="shared" si="20"/>
        <v>0.51251060667692017</v>
      </c>
      <c r="BC28" s="49">
        <f t="shared" si="21"/>
        <v>2.7733821797587073</v>
      </c>
      <c r="BD28" s="51">
        <f t="shared" si="22"/>
        <v>216.11902531385735</v>
      </c>
      <c r="BE28" s="87">
        <f t="shared" si="23"/>
        <v>0.84992591360529202</v>
      </c>
      <c r="BF28" s="49">
        <f t="shared" si="24"/>
        <v>1.0204188781421917</v>
      </c>
      <c r="BG28" s="49">
        <f t="shared" si="25"/>
        <v>0.63086943488627356</v>
      </c>
      <c r="BH28" s="50">
        <f t="shared" si="26"/>
        <v>164.85094563576439</v>
      </c>
      <c r="BI28"/>
      <c r="BJ28" s="87">
        <f t="shared" si="27"/>
        <v>0.5801547705971084</v>
      </c>
      <c r="BK28" s="87">
        <f t="shared" si="28"/>
        <v>0.98855977257267602</v>
      </c>
    </row>
    <row r="29" spans="1:63" s="26" customFormat="1" x14ac:dyDescent="0.25">
      <c r="A29"/>
      <c r="B29" s="17" t="s">
        <v>6</v>
      </c>
      <c r="C29" s="17" t="s">
        <v>7</v>
      </c>
      <c r="D29" s="17" t="s">
        <v>8</v>
      </c>
      <c r="F29" s="17">
        <v>27</v>
      </c>
      <c r="G29" s="20">
        <v>120</v>
      </c>
      <c r="H29" s="20">
        <v>100</v>
      </c>
      <c r="I29" s="20">
        <v>5</v>
      </c>
      <c r="J29" s="20">
        <v>3</v>
      </c>
      <c r="K29" s="17">
        <v>4800</v>
      </c>
      <c r="L29" s="17" t="s">
        <v>420</v>
      </c>
      <c r="M29" s="20">
        <v>6.25</v>
      </c>
      <c r="N29" s="20">
        <v>6.25</v>
      </c>
      <c r="O29" s="68" t="s">
        <v>113</v>
      </c>
      <c r="P29" s="20" t="s">
        <v>114</v>
      </c>
      <c r="Q29" s="20" t="s">
        <v>48</v>
      </c>
      <c r="R29" s="20" t="s">
        <v>49</v>
      </c>
      <c r="S29" s="50">
        <v>60</v>
      </c>
      <c r="T29" s="17" t="s">
        <v>128</v>
      </c>
      <c r="U29" s="17" t="s">
        <v>188</v>
      </c>
      <c r="V29" s="20">
        <v>0</v>
      </c>
      <c r="W29" s="20">
        <v>210</v>
      </c>
      <c r="X29" s="20">
        <v>200000</v>
      </c>
      <c r="Y29" s="35">
        <f t="shared" si="14"/>
        <v>110</v>
      </c>
      <c r="Z29" s="66">
        <f t="shared" si="0"/>
        <v>1.0323563518418475</v>
      </c>
      <c r="AA29" s="45">
        <f t="shared" si="1"/>
        <v>35.517451509112078</v>
      </c>
      <c r="AB29" s="50">
        <f t="shared" si="15"/>
        <v>9.3959803537741955</v>
      </c>
      <c r="AC29" s="46"/>
      <c r="AD29" s="20">
        <f t="shared" si="2"/>
        <v>2</v>
      </c>
      <c r="AE29" s="20">
        <f t="shared" si="3"/>
        <v>3</v>
      </c>
      <c r="AF29" s="20">
        <f t="shared" si="29"/>
        <v>3</v>
      </c>
      <c r="AG29" s="20">
        <f t="shared" si="5"/>
        <v>1330</v>
      </c>
      <c r="AH29" s="20">
        <f t="shared" si="6"/>
        <v>3641083.333333334</v>
      </c>
      <c r="AI29" s="67">
        <f t="shared" si="7"/>
        <v>311.94489662673425</v>
      </c>
      <c r="AJ29" s="66">
        <f t="shared" si="8"/>
        <v>0.94622959082657709</v>
      </c>
      <c r="AK29" s="20">
        <v>0.49</v>
      </c>
      <c r="AL29" s="20">
        <v>0.2</v>
      </c>
      <c r="AM29" s="20">
        <v>1.1000000000000001</v>
      </c>
      <c r="AN29" s="66">
        <f t="shared" si="9"/>
        <v>1.1305014690304271</v>
      </c>
      <c r="AO29" s="66">
        <f t="shared" si="10"/>
        <v>0.57171758304652576</v>
      </c>
      <c r="AP29" s="45">
        <f t="shared" si="11"/>
        <v>145.16429176808603</v>
      </c>
      <c r="AQ29" s="46"/>
      <c r="AR29" s="20">
        <v>150047.21875</v>
      </c>
      <c r="AS29" s="49">
        <f t="shared" si="12"/>
        <v>0.53722598907984243</v>
      </c>
      <c r="AT29" s="49">
        <f t="shared" si="13"/>
        <v>0.96745739759395588</v>
      </c>
      <c r="AV29" s="17">
        <v>520</v>
      </c>
      <c r="AW29" s="86">
        <f t="shared" si="16"/>
        <v>1.0499999999999999E-3</v>
      </c>
      <c r="AX29" s="49">
        <f t="shared" si="17"/>
        <v>0.59615384615384615</v>
      </c>
      <c r="AY29" s="51">
        <f t="shared" si="18"/>
        <v>3286.174420026909</v>
      </c>
      <c r="AZ29" s="49">
        <v>3.8071000000000002</v>
      </c>
      <c r="BA29" s="51">
        <f t="shared" si="19"/>
        <v>799.49099999999999</v>
      </c>
      <c r="BB29" s="49">
        <f t="shared" si="20"/>
        <v>0.51251060667692017</v>
      </c>
      <c r="BC29" s="49">
        <f t="shared" si="21"/>
        <v>2.7733821797587073</v>
      </c>
      <c r="BD29" s="51">
        <f t="shared" si="22"/>
        <v>216.11902531385735</v>
      </c>
      <c r="BE29" s="87">
        <f t="shared" si="23"/>
        <v>0.95991632595421228</v>
      </c>
      <c r="BF29" s="49">
        <f t="shared" si="24"/>
        <v>1.1468991762754988</v>
      </c>
      <c r="BG29" s="49">
        <f t="shared" si="25"/>
        <v>0.56352496530850593</v>
      </c>
      <c r="BH29" s="50">
        <f t="shared" si="26"/>
        <v>147.25332736593128</v>
      </c>
      <c r="BI29"/>
      <c r="BJ29" s="87">
        <f t="shared" si="27"/>
        <v>0.52201539194861968</v>
      </c>
      <c r="BK29" s="87">
        <f t="shared" si="28"/>
        <v>0.98137991888590936</v>
      </c>
    </row>
    <row r="30" spans="1:63" s="26" customFormat="1" x14ac:dyDescent="0.25">
      <c r="A30" s="30" t="s">
        <v>417</v>
      </c>
      <c r="B30" s="17">
        <v>0.1</v>
      </c>
      <c r="C30" s="17">
        <v>0.16</v>
      </c>
      <c r="D30" s="17">
        <v>1</v>
      </c>
      <c r="F30" s="17">
        <v>28</v>
      </c>
      <c r="G30" s="20">
        <v>120</v>
      </c>
      <c r="H30" s="20">
        <v>100</v>
      </c>
      <c r="I30" s="20">
        <v>5</v>
      </c>
      <c r="J30" s="20">
        <v>3</v>
      </c>
      <c r="K30" s="17">
        <v>5350</v>
      </c>
      <c r="L30" s="17" t="s">
        <v>420</v>
      </c>
      <c r="M30" s="20">
        <v>6.25</v>
      </c>
      <c r="N30" s="20">
        <v>6.25</v>
      </c>
      <c r="O30" s="68" t="s">
        <v>113</v>
      </c>
      <c r="P30" s="20" t="s">
        <v>114</v>
      </c>
      <c r="Q30" s="20" t="s">
        <v>48</v>
      </c>
      <c r="R30" s="20" t="s">
        <v>49</v>
      </c>
      <c r="S30" s="50">
        <v>66.875</v>
      </c>
      <c r="T30" s="17" t="s">
        <v>128</v>
      </c>
      <c r="U30" s="17" t="s">
        <v>189</v>
      </c>
      <c r="V30" s="20">
        <v>0</v>
      </c>
      <c r="W30" s="20">
        <v>210</v>
      </c>
      <c r="X30" s="20">
        <v>200000</v>
      </c>
      <c r="Y30" s="35">
        <f t="shared" si="14"/>
        <v>110</v>
      </c>
      <c r="Z30" s="66">
        <f t="shared" si="0"/>
        <v>1.0323563518418475</v>
      </c>
      <c r="AA30" s="45">
        <f t="shared" si="1"/>
        <v>35.517451509112078</v>
      </c>
      <c r="AB30" s="50">
        <f t="shared" si="15"/>
        <v>9.3959803537741955</v>
      </c>
      <c r="AC30" s="46"/>
      <c r="AD30" s="20">
        <f t="shared" si="2"/>
        <v>2</v>
      </c>
      <c r="AE30" s="20">
        <f t="shared" si="3"/>
        <v>3</v>
      </c>
      <c r="AF30" s="20">
        <f t="shared" si="29"/>
        <v>3</v>
      </c>
      <c r="AG30" s="20">
        <f t="shared" si="5"/>
        <v>1330</v>
      </c>
      <c r="AH30" s="20">
        <f t="shared" si="6"/>
        <v>3641083.333333334</v>
      </c>
      <c r="AI30" s="67">
        <f t="shared" si="7"/>
        <v>251.10351710297692</v>
      </c>
      <c r="AJ30" s="66">
        <f t="shared" si="8"/>
        <v>1.0546517314421224</v>
      </c>
      <c r="AK30" s="20">
        <v>0.49</v>
      </c>
      <c r="AL30" s="20">
        <v>0.2</v>
      </c>
      <c r="AM30" s="20">
        <v>1.1000000000000001</v>
      </c>
      <c r="AN30" s="66">
        <f t="shared" si="9"/>
        <v>1.2655348115202534</v>
      </c>
      <c r="AO30" s="66">
        <f t="shared" si="10"/>
        <v>0.50889908894444591</v>
      </c>
      <c r="AP30" s="45">
        <f t="shared" si="11"/>
        <v>129.21410503834886</v>
      </c>
      <c r="AQ30" s="46"/>
      <c r="AR30" s="20">
        <v>134435.53125</v>
      </c>
      <c r="AS30" s="49">
        <f t="shared" si="12"/>
        <v>0.48133022287862515</v>
      </c>
      <c r="AT30" s="49">
        <f t="shared" si="13"/>
        <v>0.96116037060216442</v>
      </c>
      <c r="AV30" s="17">
        <v>520</v>
      </c>
      <c r="AW30" s="86">
        <f t="shared" si="16"/>
        <v>1.0499999999999999E-3</v>
      </c>
      <c r="AX30" s="49">
        <f t="shared" si="17"/>
        <v>0.59615384615384615</v>
      </c>
      <c r="AY30" s="51">
        <f t="shared" si="18"/>
        <v>3286.174420026909</v>
      </c>
      <c r="AZ30" s="49">
        <v>3.8071000000000002</v>
      </c>
      <c r="BA30" s="51">
        <f t="shared" si="19"/>
        <v>799.49099999999999</v>
      </c>
      <c r="BB30" s="49">
        <f t="shared" si="20"/>
        <v>0.51251060667692017</v>
      </c>
      <c r="BC30" s="49">
        <f t="shared" si="21"/>
        <v>2.7733821797587073</v>
      </c>
      <c r="BD30" s="51">
        <f t="shared" si="22"/>
        <v>216.11902531385735</v>
      </c>
      <c r="BE30" s="87">
        <f t="shared" si="23"/>
        <v>1.0699067383031324</v>
      </c>
      <c r="BF30" s="49">
        <f t="shared" si="24"/>
        <v>1.2854773652174911</v>
      </c>
      <c r="BG30" s="49">
        <f t="shared" si="25"/>
        <v>0.50048940509688011</v>
      </c>
      <c r="BH30" s="50">
        <f t="shared" si="26"/>
        <v>130.78165964051686</v>
      </c>
      <c r="BI30"/>
      <c r="BJ30" s="87">
        <f t="shared" si="27"/>
        <v>0.46770221482222352</v>
      </c>
      <c r="BK30" s="87">
        <f t="shared" si="28"/>
        <v>0.97282064067803409</v>
      </c>
    </row>
    <row r="31" spans="1:63" s="26" customFormat="1" x14ac:dyDescent="0.25">
      <c r="A31" s="30" t="s">
        <v>418</v>
      </c>
      <c r="B31" s="17">
        <v>0.1</v>
      </c>
      <c r="C31" s="17">
        <v>0.16</v>
      </c>
      <c r="D31" s="17">
        <v>1</v>
      </c>
      <c r="F31" s="17">
        <v>29</v>
      </c>
      <c r="G31" s="20">
        <v>120</v>
      </c>
      <c r="H31" s="20">
        <v>100</v>
      </c>
      <c r="I31" s="20">
        <v>5</v>
      </c>
      <c r="J31" s="20">
        <v>3</v>
      </c>
      <c r="K31" s="17">
        <v>5900</v>
      </c>
      <c r="L31" s="17" t="s">
        <v>420</v>
      </c>
      <c r="M31" s="20">
        <v>6.25</v>
      </c>
      <c r="N31" s="20">
        <v>6.25</v>
      </c>
      <c r="O31" s="68" t="s">
        <v>113</v>
      </c>
      <c r="P31" s="20" t="s">
        <v>114</v>
      </c>
      <c r="Q31" s="20" t="s">
        <v>48</v>
      </c>
      <c r="R31" s="20" t="s">
        <v>49</v>
      </c>
      <c r="S31" s="50">
        <v>73.75</v>
      </c>
      <c r="T31" s="17" t="s">
        <v>128</v>
      </c>
      <c r="U31" s="17" t="s">
        <v>190</v>
      </c>
      <c r="V31" s="20">
        <v>0</v>
      </c>
      <c r="W31" s="20">
        <v>210</v>
      </c>
      <c r="X31" s="20">
        <v>200000</v>
      </c>
      <c r="Y31" s="35">
        <f t="shared" si="14"/>
        <v>110</v>
      </c>
      <c r="Z31" s="66">
        <f t="shared" si="0"/>
        <v>1.0323563518418475</v>
      </c>
      <c r="AA31" s="45">
        <f t="shared" si="1"/>
        <v>35.517451509112078</v>
      </c>
      <c r="AB31" s="50">
        <f t="shared" si="15"/>
        <v>9.3959803537741955</v>
      </c>
      <c r="AC31" s="46"/>
      <c r="AD31" s="20">
        <f t="shared" si="2"/>
        <v>2</v>
      </c>
      <c r="AE31" s="20">
        <f t="shared" si="3"/>
        <v>3</v>
      </c>
      <c r="AF31" s="20">
        <f t="shared" si="29"/>
        <v>3</v>
      </c>
      <c r="AG31" s="20">
        <f t="shared" si="5"/>
        <v>1330</v>
      </c>
      <c r="AH31" s="20">
        <f t="shared" si="6"/>
        <v>3641083.333333334</v>
      </c>
      <c r="AI31" s="67">
        <f t="shared" si="7"/>
        <v>206.46970463315014</v>
      </c>
      <c r="AJ31" s="66">
        <f t="shared" si="8"/>
        <v>1.1630738720576677</v>
      </c>
      <c r="AK31" s="20">
        <v>0.49</v>
      </c>
      <c r="AL31" s="20">
        <v>0.2</v>
      </c>
      <c r="AM31" s="20">
        <v>1.1000000000000001</v>
      </c>
      <c r="AN31" s="66">
        <f t="shared" si="9"/>
        <v>1.4123235145857365</v>
      </c>
      <c r="AO31" s="66">
        <f t="shared" si="10"/>
        <v>0.45176899165208328</v>
      </c>
      <c r="AP31" s="45">
        <f t="shared" si="11"/>
        <v>114.70825397129714</v>
      </c>
      <c r="AQ31" s="46"/>
      <c r="AR31" s="20">
        <v>120192.1875</v>
      </c>
      <c r="AS31" s="49">
        <f t="shared" si="12"/>
        <v>0.43033364661654133</v>
      </c>
      <c r="AT31" s="49">
        <f t="shared" si="13"/>
        <v>0.95437362741481957</v>
      </c>
      <c r="AV31" s="17">
        <v>520</v>
      </c>
      <c r="AW31" s="86">
        <f t="shared" si="16"/>
        <v>1.0499999999999999E-3</v>
      </c>
      <c r="AX31" s="49">
        <f t="shared" si="17"/>
        <v>0.59615384615384615</v>
      </c>
      <c r="AY31" s="51">
        <f t="shared" si="18"/>
        <v>3286.174420026909</v>
      </c>
      <c r="AZ31" s="49">
        <v>3.8071000000000002</v>
      </c>
      <c r="BA31" s="51">
        <f t="shared" si="19"/>
        <v>799.49099999999999</v>
      </c>
      <c r="BB31" s="49">
        <f t="shared" si="20"/>
        <v>0.51251060667692017</v>
      </c>
      <c r="BC31" s="49">
        <f t="shared" si="21"/>
        <v>2.7733821797587073</v>
      </c>
      <c r="BD31" s="51">
        <f t="shared" si="22"/>
        <v>216.11902531385735</v>
      </c>
      <c r="BE31" s="87">
        <f t="shared" si="23"/>
        <v>1.1798971506520526</v>
      </c>
      <c r="BF31" s="49">
        <f t="shared" si="24"/>
        <v>1.4361534449681692</v>
      </c>
      <c r="BG31" s="49">
        <f t="shared" si="25"/>
        <v>0.44347462182634967</v>
      </c>
      <c r="BH31" s="50">
        <f t="shared" si="26"/>
        <v>115.8832663793828</v>
      </c>
      <c r="BI31"/>
      <c r="BJ31" s="87">
        <f t="shared" si="27"/>
        <v>0.4181495157968364</v>
      </c>
      <c r="BK31" s="87">
        <f t="shared" si="28"/>
        <v>0.96414974042620538</v>
      </c>
    </row>
    <row r="32" spans="1:63" s="26" customFormat="1" x14ac:dyDescent="0.25">
      <c r="A32" s="30" t="s">
        <v>419</v>
      </c>
      <c r="B32" s="17">
        <v>0.4</v>
      </c>
      <c r="C32" s="17">
        <v>0.45</v>
      </c>
      <c r="D32" s="17">
        <v>0.6</v>
      </c>
      <c r="F32" s="17">
        <v>30</v>
      </c>
      <c r="G32" s="20">
        <v>120</v>
      </c>
      <c r="H32" s="20">
        <v>100</v>
      </c>
      <c r="I32" s="20">
        <v>5</v>
      </c>
      <c r="J32" s="20">
        <v>3</v>
      </c>
      <c r="K32" s="17">
        <v>6450</v>
      </c>
      <c r="L32" s="17" t="s">
        <v>420</v>
      </c>
      <c r="M32" s="20">
        <v>6.25</v>
      </c>
      <c r="N32" s="20">
        <v>6.25</v>
      </c>
      <c r="O32" s="68" t="s">
        <v>113</v>
      </c>
      <c r="P32" s="20" t="s">
        <v>114</v>
      </c>
      <c r="Q32" s="20" t="s">
        <v>48</v>
      </c>
      <c r="R32" s="20" t="s">
        <v>49</v>
      </c>
      <c r="S32" s="50">
        <v>80.625</v>
      </c>
      <c r="T32" s="17" t="s">
        <v>130</v>
      </c>
      <c r="U32" s="17" t="s">
        <v>191</v>
      </c>
      <c r="V32" s="20">
        <v>0</v>
      </c>
      <c r="W32" s="20">
        <v>210</v>
      </c>
      <c r="X32" s="20">
        <v>200000</v>
      </c>
      <c r="Y32" s="35">
        <f t="shared" si="14"/>
        <v>110</v>
      </c>
      <c r="Z32" s="66">
        <f t="shared" si="0"/>
        <v>1.0323563518418475</v>
      </c>
      <c r="AA32" s="45">
        <f t="shared" si="1"/>
        <v>35.517451509112078</v>
      </c>
      <c r="AB32" s="50">
        <f t="shared" si="15"/>
        <v>9.3959803537741955</v>
      </c>
      <c r="AC32" s="46"/>
      <c r="AD32" s="20">
        <f t="shared" si="2"/>
        <v>2</v>
      </c>
      <c r="AE32" s="20">
        <f t="shared" si="3"/>
        <v>3</v>
      </c>
      <c r="AF32" s="20">
        <f t="shared" si="29"/>
        <v>3</v>
      </c>
      <c r="AG32" s="20">
        <f t="shared" si="5"/>
        <v>1330</v>
      </c>
      <c r="AH32" s="20">
        <f t="shared" si="6"/>
        <v>3641083.333333334</v>
      </c>
      <c r="AI32" s="67">
        <f t="shared" si="7"/>
        <v>172.75909905125789</v>
      </c>
      <c r="AJ32" s="66">
        <f t="shared" si="8"/>
        <v>1.2714960126732131</v>
      </c>
      <c r="AK32" s="20">
        <v>0.49</v>
      </c>
      <c r="AL32" s="20">
        <v>0.2</v>
      </c>
      <c r="AM32" s="20">
        <v>1.1000000000000001</v>
      </c>
      <c r="AN32" s="66">
        <f t="shared" si="9"/>
        <v>1.5708675782268771</v>
      </c>
      <c r="AO32" s="66">
        <f t="shared" si="10"/>
        <v>0.40107128266777747</v>
      </c>
      <c r="AP32" s="45">
        <f t="shared" si="11"/>
        <v>101.8356447719184</v>
      </c>
      <c r="AQ32" s="46"/>
      <c r="AR32" s="20">
        <v>107299.28125</v>
      </c>
      <c r="AS32" s="49">
        <f t="shared" si="12"/>
        <v>0.38417214912280701</v>
      </c>
      <c r="AT32" s="49">
        <f t="shared" si="13"/>
        <v>0.94908040003220795</v>
      </c>
      <c r="AV32" s="17">
        <v>520</v>
      </c>
      <c r="AW32" s="86">
        <f t="shared" si="16"/>
        <v>1.0499999999999999E-3</v>
      </c>
      <c r="AX32" s="49">
        <f t="shared" si="17"/>
        <v>0.59615384615384615</v>
      </c>
      <c r="AY32" s="51">
        <f t="shared" si="18"/>
        <v>3286.174420026909</v>
      </c>
      <c r="AZ32" s="49">
        <v>3.8071000000000002</v>
      </c>
      <c r="BA32" s="51">
        <f t="shared" si="19"/>
        <v>799.49099999999999</v>
      </c>
      <c r="BB32" s="49">
        <f t="shared" si="20"/>
        <v>0.51251060667692017</v>
      </c>
      <c r="BC32" s="49">
        <f t="shared" si="21"/>
        <v>2.7733821797587073</v>
      </c>
      <c r="BD32" s="51">
        <f t="shared" si="22"/>
        <v>216.11902531385735</v>
      </c>
      <c r="BE32" s="87">
        <f t="shared" si="23"/>
        <v>1.2898875630009727</v>
      </c>
      <c r="BF32" s="49">
        <f t="shared" si="24"/>
        <v>1.5989274155275326</v>
      </c>
      <c r="BG32" s="49">
        <f t="shared" si="25"/>
        <v>0.39311473065168806</v>
      </c>
      <c r="BH32" s="50">
        <f t="shared" si="26"/>
        <v>102.72384665927268</v>
      </c>
      <c r="BI32"/>
      <c r="BJ32" s="87">
        <f t="shared" si="27"/>
        <v>0.37329499889529894</v>
      </c>
      <c r="BK32" s="87">
        <f t="shared" si="28"/>
        <v>0.95735819907249076</v>
      </c>
    </row>
    <row r="33" spans="6:63" s="26" customFormat="1" x14ac:dyDescent="0.25">
      <c r="F33" s="17">
        <v>31</v>
      </c>
      <c r="G33" s="20">
        <v>120</v>
      </c>
      <c r="H33" s="20">
        <v>100</v>
      </c>
      <c r="I33" s="20">
        <v>5</v>
      </c>
      <c r="J33" s="20">
        <v>3</v>
      </c>
      <c r="K33" s="17">
        <v>7000</v>
      </c>
      <c r="L33" s="17" t="s">
        <v>420</v>
      </c>
      <c r="M33" s="20">
        <v>6.25</v>
      </c>
      <c r="N33" s="20">
        <v>6.25</v>
      </c>
      <c r="O33" s="68" t="s">
        <v>113</v>
      </c>
      <c r="P33" s="20" t="s">
        <v>114</v>
      </c>
      <c r="Q33" s="20" t="s">
        <v>48</v>
      </c>
      <c r="R33" s="20" t="s">
        <v>49</v>
      </c>
      <c r="S33" s="50">
        <v>87.5</v>
      </c>
      <c r="T33" s="17" t="s">
        <v>130</v>
      </c>
      <c r="U33" s="17" t="s">
        <v>192</v>
      </c>
      <c r="V33" s="20">
        <v>0</v>
      </c>
      <c r="W33" s="20">
        <v>210</v>
      </c>
      <c r="X33" s="20">
        <v>200000</v>
      </c>
      <c r="Y33" s="35">
        <f t="shared" si="14"/>
        <v>110</v>
      </c>
      <c r="Z33" s="66">
        <f t="shared" si="0"/>
        <v>1.0323563518418475</v>
      </c>
      <c r="AA33" s="45">
        <f t="shared" si="1"/>
        <v>35.517451509112078</v>
      </c>
      <c r="AB33" s="50">
        <f t="shared" si="15"/>
        <v>9.3959803537741955</v>
      </c>
      <c r="AC33" s="46"/>
      <c r="AD33" s="20">
        <f t="shared" si="2"/>
        <v>2</v>
      </c>
      <c r="AE33" s="20">
        <f t="shared" si="3"/>
        <v>3</v>
      </c>
      <c r="AF33" s="20">
        <f t="shared" si="29"/>
        <v>3</v>
      </c>
      <c r="AG33" s="20">
        <f t="shared" si="5"/>
        <v>1330</v>
      </c>
      <c r="AH33" s="20">
        <f t="shared" si="6"/>
        <v>3641083.333333334</v>
      </c>
      <c r="AI33" s="67">
        <f t="shared" si="7"/>
        <v>146.67776363836646</v>
      </c>
      <c r="AJ33" s="66">
        <f t="shared" si="8"/>
        <v>1.3799181532887583</v>
      </c>
      <c r="AK33" s="20">
        <v>0.49</v>
      </c>
      <c r="AL33" s="20">
        <v>0.2</v>
      </c>
      <c r="AM33" s="20">
        <v>1.1000000000000001</v>
      </c>
      <c r="AN33" s="66">
        <f t="shared" si="9"/>
        <v>1.7411670024436743</v>
      </c>
      <c r="AO33" s="66">
        <f t="shared" si="10"/>
        <v>0.35676066721316235</v>
      </c>
      <c r="AP33" s="45">
        <f t="shared" si="11"/>
        <v>90.584776684214759</v>
      </c>
      <c r="AQ33" s="46"/>
      <c r="AR33" s="20">
        <v>95916.078125</v>
      </c>
      <c r="AS33" s="49">
        <f t="shared" si="12"/>
        <v>0.34341596177944861</v>
      </c>
      <c r="AT33" s="49">
        <f t="shared" si="13"/>
        <v>0.94441702011796835</v>
      </c>
      <c r="AV33" s="17">
        <v>520</v>
      </c>
      <c r="AW33" s="86">
        <f t="shared" si="16"/>
        <v>1.0499999999999999E-3</v>
      </c>
      <c r="AX33" s="49">
        <f t="shared" si="17"/>
        <v>0.59615384615384615</v>
      </c>
      <c r="AY33" s="51">
        <f t="shared" si="18"/>
        <v>3286.174420026909</v>
      </c>
      <c r="AZ33" s="49">
        <v>3.8071000000000002</v>
      </c>
      <c r="BA33" s="51">
        <f t="shared" si="19"/>
        <v>799.49099999999999</v>
      </c>
      <c r="BB33" s="49">
        <f t="shared" si="20"/>
        <v>0.51251060667692017</v>
      </c>
      <c r="BC33" s="49">
        <f t="shared" si="21"/>
        <v>2.7733821797587073</v>
      </c>
      <c r="BD33" s="51">
        <f t="shared" si="22"/>
        <v>216.11902531385735</v>
      </c>
      <c r="BE33" s="87">
        <f t="shared" si="23"/>
        <v>1.3998779753498929</v>
      </c>
      <c r="BF33" s="49">
        <f t="shared" si="24"/>
        <v>1.7737992768955815</v>
      </c>
      <c r="BG33" s="49">
        <f t="shared" si="25"/>
        <v>0.34926451940420877</v>
      </c>
      <c r="BH33" s="50">
        <f t="shared" si="26"/>
        <v>91.265455444332773</v>
      </c>
      <c r="BI33"/>
      <c r="BJ33" s="87">
        <f t="shared" si="27"/>
        <v>0.33369275041358476</v>
      </c>
      <c r="BK33" s="87">
        <f t="shared" si="28"/>
        <v>0.95151362762553293</v>
      </c>
    </row>
    <row r="34" spans="6:63" s="26" customFormat="1" x14ac:dyDescent="0.25">
      <c r="F34" s="17">
        <v>32</v>
      </c>
      <c r="G34" s="20">
        <v>120</v>
      </c>
      <c r="H34" s="20">
        <v>100</v>
      </c>
      <c r="I34" s="20">
        <v>5</v>
      </c>
      <c r="J34" s="20">
        <v>3</v>
      </c>
      <c r="K34" s="17">
        <v>7550</v>
      </c>
      <c r="L34" s="17" t="s">
        <v>420</v>
      </c>
      <c r="M34" s="20">
        <v>6.25</v>
      </c>
      <c r="N34" s="20">
        <v>6.25</v>
      </c>
      <c r="O34" s="68" t="s">
        <v>113</v>
      </c>
      <c r="P34" s="20" t="s">
        <v>114</v>
      </c>
      <c r="Q34" s="20" t="s">
        <v>48</v>
      </c>
      <c r="R34" s="20" t="s">
        <v>49</v>
      </c>
      <c r="S34" s="50">
        <v>94.375</v>
      </c>
      <c r="T34" s="17" t="s">
        <v>137</v>
      </c>
      <c r="U34" s="17" t="s">
        <v>193</v>
      </c>
      <c r="V34" s="20">
        <v>0</v>
      </c>
      <c r="W34" s="20">
        <v>210</v>
      </c>
      <c r="X34" s="20">
        <v>200000</v>
      </c>
      <c r="Y34" s="35">
        <f t="shared" si="14"/>
        <v>110</v>
      </c>
      <c r="Z34" s="66">
        <f t="shared" si="0"/>
        <v>1.0323563518418475</v>
      </c>
      <c r="AA34" s="45">
        <f t="shared" si="1"/>
        <v>35.517451509112078</v>
      </c>
      <c r="AB34" s="50">
        <f t="shared" si="15"/>
        <v>9.3959803537741955</v>
      </c>
      <c r="AC34" s="46"/>
      <c r="AD34" s="20">
        <f t="shared" si="2"/>
        <v>2</v>
      </c>
      <c r="AE34" s="20">
        <f t="shared" si="3"/>
        <v>3</v>
      </c>
      <c r="AF34" s="20">
        <f t="shared" si="29"/>
        <v>3</v>
      </c>
      <c r="AG34" s="20">
        <f t="shared" si="5"/>
        <v>1330</v>
      </c>
      <c r="AH34" s="20">
        <f t="shared" si="6"/>
        <v>3641083.333333334</v>
      </c>
      <c r="AI34" s="67">
        <f t="shared" si="7"/>
        <v>126.08588076452712</v>
      </c>
      <c r="AJ34" s="66">
        <f t="shared" si="8"/>
        <v>1.4883402939043036</v>
      </c>
      <c r="AK34" s="20">
        <v>0.49</v>
      </c>
      <c r="AL34" s="20">
        <v>0.2</v>
      </c>
      <c r="AM34" s="20">
        <v>1.1000000000000001</v>
      </c>
      <c r="AN34" s="66">
        <f t="shared" si="9"/>
        <v>1.9232217872361288</v>
      </c>
      <c r="AO34" s="66">
        <f t="shared" si="10"/>
        <v>0.31834325661613155</v>
      </c>
      <c r="AP34" s="45">
        <f t="shared" si="11"/>
        <v>80.830246884441408</v>
      </c>
      <c r="AQ34" s="46"/>
      <c r="AR34" s="20">
        <v>85921.9921875</v>
      </c>
      <c r="AS34" s="49">
        <f t="shared" si="12"/>
        <v>0.30763334116541352</v>
      </c>
      <c r="AT34" s="49">
        <f t="shared" si="13"/>
        <v>0.94073990635660165</v>
      </c>
      <c r="AV34" s="17">
        <v>520</v>
      </c>
      <c r="AW34" s="86">
        <f t="shared" si="16"/>
        <v>1.0499999999999999E-3</v>
      </c>
      <c r="AX34" s="49">
        <f t="shared" si="17"/>
        <v>0.59615384615384615</v>
      </c>
      <c r="AY34" s="51">
        <f t="shared" si="18"/>
        <v>3286.174420026909</v>
      </c>
      <c r="AZ34" s="49">
        <v>3.8071000000000002</v>
      </c>
      <c r="BA34" s="51">
        <f t="shared" si="19"/>
        <v>799.49099999999999</v>
      </c>
      <c r="BB34" s="49">
        <f t="shared" si="20"/>
        <v>0.51251060667692017</v>
      </c>
      <c r="BC34" s="49">
        <f t="shared" si="21"/>
        <v>2.7733821797587073</v>
      </c>
      <c r="BD34" s="51">
        <f t="shared" si="22"/>
        <v>216.11902531385735</v>
      </c>
      <c r="BE34" s="87">
        <f t="shared" si="23"/>
        <v>1.509868387698813</v>
      </c>
      <c r="BF34" s="49">
        <f t="shared" si="24"/>
        <v>1.9607690290723159</v>
      </c>
      <c r="BG34" s="49">
        <f t="shared" si="25"/>
        <v>0.3113583160257703</v>
      </c>
      <c r="BH34" s="50">
        <f t="shared" si="26"/>
        <v>81.360278355631891</v>
      </c>
      <c r="BI34"/>
      <c r="BJ34" s="87">
        <f t="shared" si="27"/>
        <v>0.2989232509767133</v>
      </c>
      <c r="BK34" s="87">
        <f t="shared" si="28"/>
        <v>0.94690865847345018</v>
      </c>
    </row>
    <row r="35" spans="6:63" s="26" customFormat="1" x14ac:dyDescent="0.25">
      <c r="F35" s="17">
        <v>33</v>
      </c>
      <c r="G35" s="20">
        <v>120</v>
      </c>
      <c r="H35" s="20">
        <v>100</v>
      </c>
      <c r="I35" s="20">
        <v>5</v>
      </c>
      <c r="J35" s="20">
        <v>3</v>
      </c>
      <c r="K35" s="17">
        <v>8100</v>
      </c>
      <c r="L35" s="17" t="s">
        <v>420</v>
      </c>
      <c r="M35" s="20">
        <v>6.25</v>
      </c>
      <c r="N35" s="20">
        <v>6.25</v>
      </c>
      <c r="O35" s="68" t="s">
        <v>113</v>
      </c>
      <c r="P35" s="20" t="s">
        <v>114</v>
      </c>
      <c r="Q35" s="20" t="s">
        <v>48</v>
      </c>
      <c r="R35" s="20" t="s">
        <v>49</v>
      </c>
      <c r="S35" s="50">
        <v>101.25</v>
      </c>
      <c r="T35" s="17" t="s">
        <v>131</v>
      </c>
      <c r="U35" s="17" t="s">
        <v>194</v>
      </c>
      <c r="V35" s="20">
        <v>0</v>
      </c>
      <c r="W35" s="20">
        <v>210</v>
      </c>
      <c r="X35" s="20">
        <v>200000</v>
      </c>
      <c r="Y35" s="35">
        <f t="shared" si="14"/>
        <v>110</v>
      </c>
      <c r="Z35" s="66">
        <f t="shared" ref="Z35:Z55" si="30">SQRT(235*200000/(W35*210000))</f>
        <v>1.0323563518418475</v>
      </c>
      <c r="AA35" s="45">
        <f t="shared" ref="AA35:AA57" si="31">(Y35/J35)/Z35</f>
        <v>35.517451509112078</v>
      </c>
      <c r="AB35" s="50">
        <f t="shared" si="15"/>
        <v>9.3959803537741955</v>
      </c>
      <c r="AC35" s="46"/>
      <c r="AD35" s="20">
        <f t="shared" ref="AD35:AD55" si="32">IF(AB35&gt;$C$7,4,IF(AB35&gt;$C$6,3,IF(AB35&gt;$C$5,2,1)))</f>
        <v>2</v>
      </c>
      <c r="AE35" s="20">
        <f t="shared" ref="AE35:AE55" si="33">IF(AA35&gt;$B$7,4,IF(AA35&gt;$B$6,3,IF(AA35&gt;$B$5,2,1)))</f>
        <v>3</v>
      </c>
      <c r="AF35" s="20">
        <f t="shared" si="29"/>
        <v>3</v>
      </c>
      <c r="AG35" s="20">
        <f t="shared" ref="AG35:AG57" si="34">(G35-2*I35)*J35+(H35*I35)*2</f>
        <v>1330</v>
      </c>
      <c r="AH35" s="20">
        <f t="shared" si="6"/>
        <v>3641083.333333334</v>
      </c>
      <c r="AI35" s="67">
        <f t="shared" si="7"/>
        <v>109.54443557811243</v>
      </c>
      <c r="AJ35" s="66">
        <f t="shared" si="8"/>
        <v>1.5967624345198488</v>
      </c>
      <c r="AK35" s="20">
        <v>0.49</v>
      </c>
      <c r="AL35" s="20">
        <v>0.2</v>
      </c>
      <c r="AM35" s="20">
        <v>1.1000000000000001</v>
      </c>
      <c r="AN35" s="66">
        <f t="shared" si="9"/>
        <v>2.1170319326042399</v>
      </c>
      <c r="AO35" s="66">
        <f t="shared" si="10"/>
        <v>0.28513923918898509</v>
      </c>
      <c r="AP35" s="45">
        <f t="shared" si="11"/>
        <v>72.399445004985026</v>
      </c>
      <c r="AQ35" s="46"/>
      <c r="AR35" s="20">
        <v>77175.953125</v>
      </c>
      <c r="AS35" s="49">
        <f t="shared" si="12"/>
        <v>0.27631920202291443</v>
      </c>
      <c r="AT35" s="49">
        <f t="shared" ref="AT35:AT66" si="35">AP35*1000/AR35</f>
        <v>0.93810885481027262</v>
      </c>
      <c r="AV35" s="17">
        <v>520</v>
      </c>
      <c r="AW35" s="86">
        <f t="shared" si="16"/>
        <v>1.0499999999999999E-3</v>
      </c>
      <c r="AX35" s="49">
        <f t="shared" si="17"/>
        <v>0.59615384615384615</v>
      </c>
      <c r="AY35" s="51">
        <f t="shared" si="18"/>
        <v>3286.174420026909</v>
      </c>
      <c r="AZ35" s="49">
        <v>3.8071000000000002</v>
      </c>
      <c r="BA35" s="51">
        <f t="shared" si="19"/>
        <v>799.49099999999999</v>
      </c>
      <c r="BB35" s="49">
        <f t="shared" si="20"/>
        <v>0.51251060667692017</v>
      </c>
      <c r="BC35" s="49">
        <f t="shared" si="21"/>
        <v>2.7733821797587073</v>
      </c>
      <c r="BD35" s="51">
        <f t="shared" si="22"/>
        <v>216.11902531385735</v>
      </c>
      <c r="BE35" s="87">
        <f t="shared" si="23"/>
        <v>1.6198588000477332</v>
      </c>
      <c r="BF35" s="49">
        <f t="shared" si="24"/>
        <v>2.1598366720577356</v>
      </c>
      <c r="BG35" s="49">
        <f t="shared" si="25"/>
        <v>0.2786714184329242</v>
      </c>
      <c r="BH35" s="50">
        <f t="shared" si="26"/>
        <v>72.818945268142173</v>
      </c>
      <c r="BI35"/>
      <c r="BJ35" s="87">
        <f t="shared" si="27"/>
        <v>0.26849571591646165</v>
      </c>
      <c r="BK35" s="87">
        <f t="shared" si="28"/>
        <v>0.9435444891778545</v>
      </c>
    </row>
    <row r="36" spans="6:63" s="15" customFormat="1" x14ac:dyDescent="0.25">
      <c r="F36" s="22">
        <v>34</v>
      </c>
      <c r="G36" s="22">
        <v>120</v>
      </c>
      <c r="H36" s="22">
        <v>100</v>
      </c>
      <c r="I36" s="22">
        <v>6</v>
      </c>
      <c r="J36" s="22">
        <v>4</v>
      </c>
      <c r="K36" s="22">
        <v>2600</v>
      </c>
      <c r="L36" s="22" t="s">
        <v>420</v>
      </c>
      <c r="M36" s="22">
        <v>6.25</v>
      </c>
      <c r="N36" s="22">
        <v>6.25</v>
      </c>
      <c r="O36" s="18" t="s">
        <v>115</v>
      </c>
      <c r="P36" s="18" t="s">
        <v>116</v>
      </c>
      <c r="Q36" s="22" t="s">
        <v>48</v>
      </c>
      <c r="R36" s="22" t="s">
        <v>49</v>
      </c>
      <c r="S36" s="41">
        <v>52</v>
      </c>
      <c r="T36" s="22" t="s">
        <v>128</v>
      </c>
      <c r="U36" s="22" t="s">
        <v>195</v>
      </c>
      <c r="V36" s="22">
        <v>0</v>
      </c>
      <c r="W36" s="22">
        <v>210</v>
      </c>
      <c r="X36" s="22">
        <v>200000</v>
      </c>
      <c r="Y36" s="37">
        <f t="shared" si="14"/>
        <v>108</v>
      </c>
      <c r="Z36" s="63">
        <f t="shared" si="30"/>
        <v>1.0323563518418475</v>
      </c>
      <c r="AA36" s="41">
        <f t="shared" si="31"/>
        <v>26.153759747618896</v>
      </c>
      <c r="AB36" s="41">
        <f t="shared" si="15"/>
        <v>7.7492621474426358</v>
      </c>
      <c r="AC36" s="64"/>
      <c r="AD36" s="22">
        <f t="shared" si="32"/>
        <v>1</v>
      </c>
      <c r="AE36" s="22">
        <f t="shared" si="33"/>
        <v>1</v>
      </c>
      <c r="AF36" s="22">
        <f t="shared" ref="AF36:AF50" si="36">_xlfn.IFS(AE36&gt;3,4,AD36&gt;3,4,AE36&gt;2,3,AD36&gt;2,3,AE36&gt;1,2,AD36&gt;1,2,AE36=1,1,AD36=1,1)</f>
        <v>1</v>
      </c>
      <c r="AG36" s="22">
        <f t="shared" si="34"/>
        <v>1632</v>
      </c>
      <c r="AH36" s="22">
        <f t="shared" si="6"/>
        <v>4322304</v>
      </c>
      <c r="AI36" s="65">
        <f t="shared" si="7"/>
        <v>1262.1133308060987</v>
      </c>
      <c r="AJ36" s="63">
        <f t="shared" si="8"/>
        <v>0.52109936941301893</v>
      </c>
      <c r="AK36" s="22">
        <v>0.49</v>
      </c>
      <c r="AL36" s="22">
        <v>0.2</v>
      </c>
      <c r="AM36" s="22">
        <v>1.1000000000000001</v>
      </c>
      <c r="AN36" s="63">
        <f t="shared" si="9"/>
        <v>0.71444162190751259</v>
      </c>
      <c r="AO36" s="63">
        <f t="shared" si="10"/>
        <v>0.8311187694099611</v>
      </c>
      <c r="AP36" s="41">
        <f t="shared" si="11"/>
        <v>258.94638604743807</v>
      </c>
      <c r="AQ36" s="64"/>
      <c r="AR36" s="22">
        <v>270273.15625</v>
      </c>
      <c r="AS36" s="63">
        <f t="shared" si="12"/>
        <v>0.78861215058940248</v>
      </c>
      <c r="AT36" s="63">
        <f t="shared" si="35"/>
        <v>0.9580913977558142</v>
      </c>
      <c r="AV36" s="22">
        <v>520</v>
      </c>
      <c r="AW36" s="89">
        <f t="shared" si="16"/>
        <v>1.0499999999999999E-3</v>
      </c>
      <c r="AX36" s="63">
        <f t="shared" si="17"/>
        <v>0.59615384615384615</v>
      </c>
      <c r="AY36" s="65">
        <f t="shared" si="18"/>
        <v>3286.174420026909</v>
      </c>
      <c r="AZ36" s="63">
        <v>5.9339000000000004</v>
      </c>
      <c r="BA36" s="65">
        <f t="shared" si="19"/>
        <v>1246.1190000000001</v>
      </c>
      <c r="BB36" s="63">
        <f t="shared" si="20"/>
        <v>0.41051581081291294</v>
      </c>
      <c r="BC36" s="63">
        <f t="shared" si="21"/>
        <v>6.1652743960852519</v>
      </c>
      <c r="BD36" s="65">
        <f t="shared" si="22"/>
        <v>227.82269222247706</v>
      </c>
      <c r="BE36" s="90">
        <f t="shared" si="23"/>
        <v>0.54276194500179387</v>
      </c>
      <c r="BF36" s="63">
        <f t="shared" si="24"/>
        <v>0.73127194099650472</v>
      </c>
      <c r="BG36" s="63">
        <f t="shared" si="25"/>
        <v>0.81877185185087131</v>
      </c>
      <c r="BH36" s="41">
        <f t="shared" si="26"/>
        <v>276.7498236461696</v>
      </c>
      <c r="BJ36" s="90">
        <f t="shared" si="27"/>
        <v>0.72691859624787425</v>
      </c>
      <c r="BK36" s="90">
        <f t="shared" si="28"/>
        <v>1.023963413481503</v>
      </c>
    </row>
    <row r="37" spans="6:63" s="26" customFormat="1" x14ac:dyDescent="0.25">
      <c r="F37" s="17">
        <v>35</v>
      </c>
      <c r="G37" s="20">
        <v>120</v>
      </c>
      <c r="H37" s="20">
        <v>100</v>
      </c>
      <c r="I37" s="20">
        <v>6</v>
      </c>
      <c r="J37" s="20">
        <v>4</v>
      </c>
      <c r="K37" s="17">
        <v>3150</v>
      </c>
      <c r="L37" s="17" t="s">
        <v>420</v>
      </c>
      <c r="M37" s="20">
        <v>6.25</v>
      </c>
      <c r="N37" s="20">
        <v>6.25</v>
      </c>
      <c r="O37" s="68" t="s">
        <v>115</v>
      </c>
      <c r="P37" s="68" t="s">
        <v>116</v>
      </c>
      <c r="Q37" s="20" t="s">
        <v>48</v>
      </c>
      <c r="R37" s="20" t="s">
        <v>49</v>
      </c>
      <c r="S37" s="50">
        <v>63</v>
      </c>
      <c r="T37" s="17" t="s">
        <v>128</v>
      </c>
      <c r="U37" s="17" t="s">
        <v>186</v>
      </c>
      <c r="V37" s="20">
        <v>0</v>
      </c>
      <c r="W37" s="20">
        <v>210</v>
      </c>
      <c r="X37" s="20">
        <v>200000</v>
      </c>
      <c r="Y37" s="35">
        <f t="shared" si="14"/>
        <v>108</v>
      </c>
      <c r="Z37" s="66">
        <f t="shared" si="30"/>
        <v>1.0323563518418475</v>
      </c>
      <c r="AA37" s="45">
        <f t="shared" si="31"/>
        <v>26.153759747618896</v>
      </c>
      <c r="AB37" s="50">
        <f t="shared" si="15"/>
        <v>7.7492621474426358</v>
      </c>
      <c r="AC37" s="46"/>
      <c r="AD37" s="20">
        <f t="shared" si="32"/>
        <v>1</v>
      </c>
      <c r="AE37" s="20">
        <f t="shared" si="33"/>
        <v>1</v>
      </c>
      <c r="AF37" s="20">
        <f t="shared" si="36"/>
        <v>1</v>
      </c>
      <c r="AG37" s="20">
        <f t="shared" si="34"/>
        <v>1632</v>
      </c>
      <c r="AH37" s="20">
        <f t="shared" si="6"/>
        <v>4322304</v>
      </c>
      <c r="AI37" s="67">
        <f t="shared" si="7"/>
        <v>859.85246825389038</v>
      </c>
      <c r="AJ37" s="66">
        <f t="shared" si="8"/>
        <v>0.63133192832731133</v>
      </c>
      <c r="AK37" s="20">
        <v>0.49</v>
      </c>
      <c r="AL37" s="20">
        <v>0.2</v>
      </c>
      <c r="AM37" s="20">
        <v>1.1000000000000001</v>
      </c>
      <c r="AN37" s="66">
        <f t="shared" si="9"/>
        <v>0.80496632430293202</v>
      </c>
      <c r="AO37" s="66">
        <f t="shared" si="10"/>
        <v>0.76666143186548386</v>
      </c>
      <c r="AP37" s="45">
        <f t="shared" si="11"/>
        <v>238.8638235717624</v>
      </c>
      <c r="AQ37" s="46"/>
      <c r="AR37" s="20">
        <v>246956.90625</v>
      </c>
      <c r="AS37" s="49">
        <f t="shared" si="12"/>
        <v>0.72057920824579835</v>
      </c>
      <c r="AT37" s="49">
        <f t="shared" si="35"/>
        <v>0.96722876553189086</v>
      </c>
      <c r="AV37" s="17">
        <v>520</v>
      </c>
      <c r="AW37" s="86">
        <f t="shared" si="16"/>
        <v>1.0499999999999999E-3</v>
      </c>
      <c r="AX37" s="49">
        <f t="shared" si="17"/>
        <v>0.59615384615384615</v>
      </c>
      <c r="AY37" s="51">
        <f t="shared" si="18"/>
        <v>3286.174420026909</v>
      </c>
      <c r="AZ37" s="49">
        <v>5.9339000000000004</v>
      </c>
      <c r="BA37" s="51">
        <f t="shared" si="19"/>
        <v>1246.1190000000001</v>
      </c>
      <c r="BB37" s="49">
        <f t="shared" si="20"/>
        <v>0.41051581081291294</v>
      </c>
      <c r="BC37" s="49">
        <f t="shared" si="21"/>
        <v>6.1652743960852519</v>
      </c>
      <c r="BD37" s="51">
        <f t="shared" si="22"/>
        <v>227.82269222247706</v>
      </c>
      <c r="BE37" s="87">
        <f t="shared" si="23"/>
        <v>0.65757697182909647</v>
      </c>
      <c r="BF37" s="49">
        <f t="shared" si="24"/>
        <v>0.82831009503809083</v>
      </c>
      <c r="BG37" s="49">
        <f t="shared" si="25"/>
        <v>0.75075823739417114</v>
      </c>
      <c r="BH37" s="50">
        <f t="shared" si="26"/>
        <v>253.76081179399046</v>
      </c>
      <c r="BI37"/>
      <c r="BJ37" s="87">
        <f t="shared" si="27"/>
        <v>0.66420790771731653</v>
      </c>
      <c r="BK37" s="87">
        <f t="shared" si="28"/>
        <v>1.0275509830735519</v>
      </c>
    </row>
    <row r="38" spans="6:63" s="26" customFormat="1" x14ac:dyDescent="0.25">
      <c r="F38" s="17">
        <v>36</v>
      </c>
      <c r="G38" s="20">
        <v>120</v>
      </c>
      <c r="H38" s="20">
        <v>100</v>
      </c>
      <c r="I38" s="20">
        <v>6</v>
      </c>
      <c r="J38" s="20">
        <v>4</v>
      </c>
      <c r="K38" s="17">
        <v>3700</v>
      </c>
      <c r="L38" s="17" t="s">
        <v>420</v>
      </c>
      <c r="M38" s="20">
        <v>6.25</v>
      </c>
      <c r="N38" s="20">
        <v>6.25</v>
      </c>
      <c r="O38" s="68" t="s">
        <v>115</v>
      </c>
      <c r="P38" s="68" t="s">
        <v>116</v>
      </c>
      <c r="Q38" s="20" t="s">
        <v>48</v>
      </c>
      <c r="R38" s="20" t="s">
        <v>49</v>
      </c>
      <c r="S38" s="50">
        <v>46.25</v>
      </c>
      <c r="T38" s="17" t="s">
        <v>128</v>
      </c>
      <c r="U38" s="17" t="s">
        <v>161</v>
      </c>
      <c r="V38" s="20">
        <v>0</v>
      </c>
      <c r="W38" s="20">
        <v>210</v>
      </c>
      <c r="X38" s="20">
        <v>200000</v>
      </c>
      <c r="Y38" s="35">
        <f t="shared" si="14"/>
        <v>108</v>
      </c>
      <c r="Z38" s="66">
        <f t="shared" si="30"/>
        <v>1.0323563518418475</v>
      </c>
      <c r="AA38" s="45">
        <f t="shared" si="31"/>
        <v>26.153759747618896</v>
      </c>
      <c r="AB38" s="50">
        <f t="shared" si="15"/>
        <v>7.7492621474426358</v>
      </c>
      <c r="AC38" s="46"/>
      <c r="AD38" s="20">
        <f t="shared" si="32"/>
        <v>1</v>
      </c>
      <c r="AE38" s="20">
        <f t="shared" si="33"/>
        <v>1</v>
      </c>
      <c r="AF38" s="20">
        <f t="shared" si="36"/>
        <v>1</v>
      </c>
      <c r="AG38" s="20">
        <f t="shared" si="34"/>
        <v>1632</v>
      </c>
      <c r="AH38" s="20">
        <f t="shared" si="6"/>
        <v>4322304</v>
      </c>
      <c r="AI38" s="67">
        <f t="shared" si="7"/>
        <v>623.22031528482307</v>
      </c>
      <c r="AJ38" s="66">
        <f t="shared" si="8"/>
        <v>0.74156448724160373</v>
      </c>
      <c r="AK38" s="20">
        <v>0.49</v>
      </c>
      <c r="AL38" s="20">
        <v>0.2</v>
      </c>
      <c r="AM38" s="20">
        <v>1.1000000000000001</v>
      </c>
      <c r="AN38" s="66">
        <f t="shared" si="9"/>
        <v>0.90764224374314417</v>
      </c>
      <c r="AO38" s="66">
        <f t="shared" si="10"/>
        <v>0.69881518609857685</v>
      </c>
      <c r="AP38" s="45">
        <f t="shared" si="11"/>
        <v>217.72540052700387</v>
      </c>
      <c r="AQ38" s="46"/>
      <c r="AR38" s="20">
        <v>224758.234375</v>
      </c>
      <c r="AS38" s="49">
        <f t="shared" si="12"/>
        <v>0.65580717312966852</v>
      </c>
      <c r="AT38" s="49">
        <f t="shared" si="35"/>
        <v>0.96870933842511797</v>
      </c>
      <c r="AV38" s="17">
        <v>520</v>
      </c>
      <c r="AW38" s="86">
        <f t="shared" si="16"/>
        <v>1.0499999999999999E-3</v>
      </c>
      <c r="AX38" s="49">
        <f t="shared" si="17"/>
        <v>0.59615384615384615</v>
      </c>
      <c r="AY38" s="51">
        <f t="shared" si="18"/>
        <v>3286.174420026909</v>
      </c>
      <c r="AZ38" s="49">
        <v>5.9339000000000004</v>
      </c>
      <c r="BA38" s="51">
        <f t="shared" si="19"/>
        <v>1246.1190000000001</v>
      </c>
      <c r="BB38" s="49">
        <f t="shared" si="20"/>
        <v>0.41051581081291294</v>
      </c>
      <c r="BC38" s="49">
        <f t="shared" si="21"/>
        <v>6.1652743960852519</v>
      </c>
      <c r="BD38" s="51">
        <f t="shared" si="22"/>
        <v>227.82269222247706</v>
      </c>
      <c r="BE38" s="87">
        <f t="shared" si="23"/>
        <v>0.77239199865639896</v>
      </c>
      <c r="BF38" s="49">
        <f t="shared" si="24"/>
        <v>0.93853073946503107</v>
      </c>
      <c r="BG38" s="49">
        <f t="shared" si="25"/>
        <v>0.67949449666235107</v>
      </c>
      <c r="BH38" s="50">
        <f t="shared" si="26"/>
        <v>229.67323766047016</v>
      </c>
      <c r="BI38"/>
      <c r="BJ38" s="87">
        <f t="shared" si="27"/>
        <v>0.6045030238811433</v>
      </c>
      <c r="BK38" s="87">
        <f t="shared" si="28"/>
        <v>1.0218679564694821</v>
      </c>
    </row>
    <row r="39" spans="6:63" s="26" customFormat="1" x14ac:dyDescent="0.25">
      <c r="F39" s="17">
        <v>37</v>
      </c>
      <c r="G39" s="20">
        <v>120</v>
      </c>
      <c r="H39" s="20">
        <v>100</v>
      </c>
      <c r="I39" s="20">
        <v>6</v>
      </c>
      <c r="J39" s="20">
        <v>4</v>
      </c>
      <c r="K39" s="17">
        <v>4250</v>
      </c>
      <c r="L39" s="17" t="s">
        <v>420</v>
      </c>
      <c r="M39" s="20">
        <v>6.25</v>
      </c>
      <c r="N39" s="20">
        <v>6.25</v>
      </c>
      <c r="O39" s="68" t="s">
        <v>115</v>
      </c>
      <c r="P39" s="68" t="s">
        <v>116</v>
      </c>
      <c r="Q39" s="20" t="s">
        <v>48</v>
      </c>
      <c r="R39" s="20" t="s">
        <v>49</v>
      </c>
      <c r="S39" s="50">
        <v>53.125</v>
      </c>
      <c r="T39" s="17" t="s">
        <v>128</v>
      </c>
      <c r="U39" s="17" t="s">
        <v>187</v>
      </c>
      <c r="V39" s="20">
        <v>0</v>
      </c>
      <c r="W39" s="20">
        <v>210</v>
      </c>
      <c r="X39" s="20">
        <v>200000</v>
      </c>
      <c r="Y39" s="35">
        <f t="shared" si="14"/>
        <v>108</v>
      </c>
      <c r="Z39" s="66">
        <f t="shared" si="30"/>
        <v>1.0323563518418475</v>
      </c>
      <c r="AA39" s="45">
        <f t="shared" si="31"/>
        <v>26.153759747618896</v>
      </c>
      <c r="AB39" s="50">
        <f t="shared" si="15"/>
        <v>7.7492621474426358</v>
      </c>
      <c r="AC39" s="46"/>
      <c r="AD39" s="20">
        <f t="shared" si="32"/>
        <v>1</v>
      </c>
      <c r="AE39" s="20">
        <f t="shared" si="33"/>
        <v>1</v>
      </c>
      <c r="AF39" s="20">
        <f t="shared" si="36"/>
        <v>1</v>
      </c>
      <c r="AG39" s="20">
        <f t="shared" si="34"/>
        <v>1632</v>
      </c>
      <c r="AH39" s="20">
        <f t="shared" si="6"/>
        <v>4322304</v>
      </c>
      <c r="AI39" s="67">
        <f t="shared" si="7"/>
        <v>472.3535566089538</v>
      </c>
      <c r="AJ39" s="66">
        <f t="shared" si="8"/>
        <v>0.85179704615589624</v>
      </c>
      <c r="AK39" s="20">
        <v>0.49</v>
      </c>
      <c r="AL39" s="20">
        <v>0.2</v>
      </c>
      <c r="AM39" s="20">
        <v>1.1000000000000001</v>
      </c>
      <c r="AN39" s="66">
        <f t="shared" si="9"/>
        <v>1.0224693802281495</v>
      </c>
      <c r="AO39" s="66">
        <f t="shared" si="10"/>
        <v>0.62970169694282441</v>
      </c>
      <c r="AP39" s="45">
        <f t="shared" si="11"/>
        <v>196.19215052385891</v>
      </c>
      <c r="AQ39" s="46"/>
      <c r="AR39" s="20">
        <v>202930.78125</v>
      </c>
      <c r="AS39" s="49">
        <f t="shared" si="12"/>
        <v>0.59211829262955185</v>
      </c>
      <c r="AT39" s="49">
        <f t="shared" si="35"/>
        <v>0.96679345201041988</v>
      </c>
      <c r="AV39" s="17">
        <v>520</v>
      </c>
      <c r="AW39" s="86">
        <f t="shared" si="16"/>
        <v>1.0499999999999999E-3</v>
      </c>
      <c r="AX39" s="49">
        <f t="shared" si="17"/>
        <v>0.59615384615384615</v>
      </c>
      <c r="AY39" s="51">
        <f t="shared" si="18"/>
        <v>3286.174420026909</v>
      </c>
      <c r="AZ39" s="49">
        <v>5.9339000000000004</v>
      </c>
      <c r="BA39" s="51">
        <f t="shared" si="19"/>
        <v>1246.1190000000001</v>
      </c>
      <c r="BB39" s="49">
        <f t="shared" si="20"/>
        <v>0.41051581081291294</v>
      </c>
      <c r="BC39" s="49">
        <f t="shared" si="21"/>
        <v>6.1652743960852519</v>
      </c>
      <c r="BD39" s="51">
        <f t="shared" si="22"/>
        <v>227.82269222247706</v>
      </c>
      <c r="BE39" s="87">
        <f t="shared" si="23"/>
        <v>0.88720702548370156</v>
      </c>
      <c r="BF39" s="49">
        <f t="shared" si="24"/>
        <v>1.0619338742773254</v>
      </c>
      <c r="BG39" s="49">
        <f t="shared" si="25"/>
        <v>0.60771237877594342</v>
      </c>
      <c r="BH39" s="50">
        <f t="shared" si="26"/>
        <v>205.41044892255181</v>
      </c>
      <c r="BI39"/>
      <c r="BJ39" s="87">
        <f t="shared" si="27"/>
        <v>0.54579655889053702</v>
      </c>
      <c r="BK39" s="87">
        <f t="shared" si="28"/>
        <v>1.0122192782054931</v>
      </c>
    </row>
    <row r="40" spans="6:63" s="26" customFormat="1" x14ac:dyDescent="0.25">
      <c r="F40" s="17">
        <v>38</v>
      </c>
      <c r="G40" s="20">
        <v>120</v>
      </c>
      <c r="H40" s="20">
        <v>100</v>
      </c>
      <c r="I40" s="20">
        <v>6</v>
      </c>
      <c r="J40" s="20">
        <v>4</v>
      </c>
      <c r="K40" s="17">
        <v>4800</v>
      </c>
      <c r="L40" s="17" t="s">
        <v>420</v>
      </c>
      <c r="M40" s="20">
        <v>6.25</v>
      </c>
      <c r="N40" s="20">
        <v>6.25</v>
      </c>
      <c r="O40" s="68" t="s">
        <v>115</v>
      </c>
      <c r="P40" s="68" t="s">
        <v>116</v>
      </c>
      <c r="Q40" s="20" t="s">
        <v>48</v>
      </c>
      <c r="R40" s="20" t="s">
        <v>49</v>
      </c>
      <c r="S40" s="50">
        <v>60</v>
      </c>
      <c r="T40" s="17" t="s">
        <v>130</v>
      </c>
      <c r="U40" s="17" t="s">
        <v>188</v>
      </c>
      <c r="V40" s="20">
        <v>0</v>
      </c>
      <c r="W40" s="20">
        <v>210</v>
      </c>
      <c r="X40" s="20">
        <v>200000</v>
      </c>
      <c r="Y40" s="35">
        <f t="shared" si="14"/>
        <v>108</v>
      </c>
      <c r="Z40" s="66">
        <f t="shared" si="30"/>
        <v>1.0323563518418475</v>
      </c>
      <c r="AA40" s="45">
        <f t="shared" si="31"/>
        <v>26.153759747618896</v>
      </c>
      <c r="AB40" s="50">
        <f t="shared" si="15"/>
        <v>7.7492621474426358</v>
      </c>
      <c r="AC40" s="46"/>
      <c r="AD40" s="20">
        <f t="shared" si="32"/>
        <v>1</v>
      </c>
      <c r="AE40" s="20">
        <f t="shared" si="33"/>
        <v>1</v>
      </c>
      <c r="AF40" s="20">
        <f t="shared" si="36"/>
        <v>1</v>
      </c>
      <c r="AG40" s="20">
        <f t="shared" si="34"/>
        <v>1632</v>
      </c>
      <c r="AH40" s="20">
        <f t="shared" si="6"/>
        <v>4322304</v>
      </c>
      <c r="AI40" s="67">
        <f t="shared" si="7"/>
        <v>370.3075571288727</v>
      </c>
      <c r="AJ40" s="66">
        <f t="shared" si="8"/>
        <v>0.96202960507018875</v>
      </c>
      <c r="AK40" s="20">
        <v>0.49</v>
      </c>
      <c r="AL40" s="20">
        <v>0.2</v>
      </c>
      <c r="AM40" s="20">
        <v>1.1000000000000001</v>
      </c>
      <c r="AN40" s="66">
        <f t="shared" si="9"/>
        <v>1.1494477337579478</v>
      </c>
      <c r="AO40" s="66">
        <f t="shared" si="10"/>
        <v>0.56226595394934076</v>
      </c>
      <c r="AP40" s="45">
        <f t="shared" si="11"/>
        <v>175.18162521592552</v>
      </c>
      <c r="AQ40" s="46"/>
      <c r="AR40" s="20">
        <v>182189.6875</v>
      </c>
      <c r="AS40" s="49">
        <f t="shared" si="12"/>
        <v>0.5315992282329598</v>
      </c>
      <c r="AT40" s="49">
        <f t="shared" si="35"/>
        <v>0.96153425377561785</v>
      </c>
      <c r="AV40" s="17">
        <v>520</v>
      </c>
      <c r="AW40" s="86">
        <f t="shared" si="16"/>
        <v>1.0499999999999999E-3</v>
      </c>
      <c r="AX40" s="49">
        <f t="shared" si="17"/>
        <v>0.59615384615384615</v>
      </c>
      <c r="AY40" s="51">
        <f t="shared" si="18"/>
        <v>3286.174420026909</v>
      </c>
      <c r="AZ40" s="49">
        <v>5.9339000000000004</v>
      </c>
      <c r="BA40" s="51">
        <f t="shared" si="19"/>
        <v>1246.1190000000001</v>
      </c>
      <c r="BB40" s="49">
        <f t="shared" si="20"/>
        <v>0.41051581081291294</v>
      </c>
      <c r="BC40" s="49">
        <f t="shared" si="21"/>
        <v>6.1652743960852519</v>
      </c>
      <c r="BD40" s="51">
        <f t="shared" si="22"/>
        <v>227.82269222247706</v>
      </c>
      <c r="BE40" s="87">
        <f t="shared" si="23"/>
        <v>1.0020220523110042</v>
      </c>
      <c r="BF40" s="49">
        <f t="shared" si="24"/>
        <v>1.1985194994749744</v>
      </c>
      <c r="BG40" s="49">
        <f t="shared" si="25"/>
        <v>0.53876657307422937</v>
      </c>
      <c r="BH40" s="50">
        <f t="shared" si="26"/>
        <v>182.10635080784553</v>
      </c>
      <c r="BI40"/>
      <c r="BJ40" s="87">
        <f t="shared" si="27"/>
        <v>0.49001193357817563</v>
      </c>
      <c r="BK40" s="87">
        <f t="shared" si="28"/>
        <v>0.99954258282508734</v>
      </c>
    </row>
    <row r="41" spans="6:63" s="26" customFormat="1" x14ac:dyDescent="0.25">
      <c r="F41" s="17">
        <v>39</v>
      </c>
      <c r="G41" s="20">
        <v>120</v>
      </c>
      <c r="H41" s="20">
        <v>100</v>
      </c>
      <c r="I41" s="20">
        <v>6</v>
      </c>
      <c r="J41" s="20">
        <v>4</v>
      </c>
      <c r="K41" s="17">
        <v>5350</v>
      </c>
      <c r="L41" s="17" t="s">
        <v>420</v>
      </c>
      <c r="M41" s="20">
        <v>6.25</v>
      </c>
      <c r="N41" s="20">
        <v>6.25</v>
      </c>
      <c r="O41" s="68" t="s">
        <v>115</v>
      </c>
      <c r="P41" s="68" t="s">
        <v>116</v>
      </c>
      <c r="Q41" s="20" t="s">
        <v>48</v>
      </c>
      <c r="R41" s="20" t="s">
        <v>49</v>
      </c>
      <c r="S41" s="50">
        <v>66.875</v>
      </c>
      <c r="T41" s="17" t="s">
        <v>137</v>
      </c>
      <c r="U41" s="17" t="s">
        <v>189</v>
      </c>
      <c r="V41" s="20">
        <v>0</v>
      </c>
      <c r="W41" s="20">
        <v>210</v>
      </c>
      <c r="X41" s="20">
        <v>200000</v>
      </c>
      <c r="Y41" s="35">
        <f t="shared" si="14"/>
        <v>108</v>
      </c>
      <c r="Z41" s="66">
        <f t="shared" si="30"/>
        <v>1.0323563518418475</v>
      </c>
      <c r="AA41" s="45">
        <f t="shared" si="31"/>
        <v>26.153759747618896</v>
      </c>
      <c r="AB41" s="50">
        <f t="shared" si="15"/>
        <v>7.7492621474426358</v>
      </c>
      <c r="AC41" s="46"/>
      <c r="AD41" s="20">
        <f t="shared" si="32"/>
        <v>1</v>
      </c>
      <c r="AE41" s="20">
        <f t="shared" si="33"/>
        <v>1</v>
      </c>
      <c r="AF41" s="20">
        <f t="shared" si="36"/>
        <v>1</v>
      </c>
      <c r="AG41" s="20">
        <f t="shared" si="34"/>
        <v>1632</v>
      </c>
      <c r="AH41" s="20">
        <f t="shared" si="6"/>
        <v>4322304</v>
      </c>
      <c r="AI41" s="67">
        <f t="shared" si="7"/>
        <v>298.08319036594384</v>
      </c>
      <c r="AJ41" s="66">
        <f t="shared" si="8"/>
        <v>1.0722621639844812</v>
      </c>
      <c r="AK41" s="20">
        <v>0.49</v>
      </c>
      <c r="AL41" s="20">
        <v>0.2</v>
      </c>
      <c r="AM41" s="20">
        <v>1.1000000000000001</v>
      </c>
      <c r="AN41" s="66">
        <f t="shared" si="9"/>
        <v>1.288577304332539</v>
      </c>
      <c r="AO41" s="66">
        <f t="shared" si="10"/>
        <v>0.49920132611932871</v>
      </c>
      <c r="AP41" s="45">
        <f t="shared" si="11"/>
        <v>155.53298044328756</v>
      </c>
      <c r="AQ41" s="46"/>
      <c r="AR41" s="20">
        <v>162878.578125</v>
      </c>
      <c r="AS41" s="49">
        <f t="shared" si="12"/>
        <v>0.47525262057948181</v>
      </c>
      <c r="AT41" s="49">
        <f t="shared" si="35"/>
        <v>0.95490138871377472</v>
      </c>
      <c r="AV41" s="17">
        <v>520</v>
      </c>
      <c r="AW41" s="86">
        <f t="shared" si="16"/>
        <v>1.0499999999999999E-3</v>
      </c>
      <c r="AX41" s="49">
        <f t="shared" si="17"/>
        <v>0.59615384615384615</v>
      </c>
      <c r="AY41" s="51">
        <f t="shared" si="18"/>
        <v>3286.174420026909</v>
      </c>
      <c r="AZ41" s="49">
        <v>5.9339000000000004</v>
      </c>
      <c r="BA41" s="51">
        <f t="shared" si="19"/>
        <v>1246.1190000000001</v>
      </c>
      <c r="BB41" s="49">
        <f t="shared" si="20"/>
        <v>0.41051581081291294</v>
      </c>
      <c r="BC41" s="49">
        <f t="shared" si="21"/>
        <v>6.1652743960852519</v>
      </c>
      <c r="BD41" s="51">
        <f t="shared" si="22"/>
        <v>227.82269222247706</v>
      </c>
      <c r="BE41" s="87">
        <f t="shared" si="23"/>
        <v>1.1168370791383067</v>
      </c>
      <c r="BF41" s="49">
        <f t="shared" si="24"/>
        <v>1.3482876150579775</v>
      </c>
      <c r="BG41" s="49">
        <f t="shared" si="25"/>
        <v>0.47536692548723791</v>
      </c>
      <c r="BH41" s="50">
        <f t="shared" si="26"/>
        <v>160.67688758281406</v>
      </c>
      <c r="BI41"/>
      <c r="BJ41" s="87">
        <f t="shared" si="27"/>
        <v>0.43807335146505033</v>
      </c>
      <c r="BK41" s="87">
        <f t="shared" si="28"/>
        <v>0.98648262670554343</v>
      </c>
    </row>
    <row r="42" spans="6:63" s="26" customFormat="1" x14ac:dyDescent="0.25">
      <c r="F42" s="17">
        <v>40</v>
      </c>
      <c r="G42" s="20">
        <v>120</v>
      </c>
      <c r="H42" s="20">
        <v>100</v>
      </c>
      <c r="I42" s="20">
        <v>6</v>
      </c>
      <c r="J42" s="20">
        <v>4</v>
      </c>
      <c r="K42" s="17">
        <v>5900</v>
      </c>
      <c r="L42" s="17" t="s">
        <v>420</v>
      </c>
      <c r="M42" s="20">
        <v>6.25</v>
      </c>
      <c r="N42" s="20">
        <v>6.25</v>
      </c>
      <c r="O42" s="68" t="s">
        <v>115</v>
      </c>
      <c r="P42" s="68" t="s">
        <v>116</v>
      </c>
      <c r="Q42" s="20" t="s">
        <v>48</v>
      </c>
      <c r="R42" s="20" t="s">
        <v>49</v>
      </c>
      <c r="S42" s="50">
        <v>73.75</v>
      </c>
      <c r="T42" s="17" t="s">
        <v>131</v>
      </c>
      <c r="U42" s="17" t="s">
        <v>190</v>
      </c>
      <c r="V42" s="20">
        <v>0</v>
      </c>
      <c r="W42" s="20">
        <v>210</v>
      </c>
      <c r="X42" s="20">
        <v>200000</v>
      </c>
      <c r="Y42" s="35">
        <f t="shared" si="14"/>
        <v>108</v>
      </c>
      <c r="Z42" s="66">
        <f t="shared" si="30"/>
        <v>1.0323563518418475</v>
      </c>
      <c r="AA42" s="45">
        <f t="shared" si="31"/>
        <v>26.153759747618896</v>
      </c>
      <c r="AB42" s="50">
        <f t="shared" si="15"/>
        <v>7.7492621474426358</v>
      </c>
      <c r="AC42" s="46"/>
      <c r="AD42" s="20">
        <f t="shared" si="32"/>
        <v>1</v>
      </c>
      <c r="AE42" s="20">
        <f t="shared" si="33"/>
        <v>1</v>
      </c>
      <c r="AF42" s="20">
        <f t="shared" si="36"/>
        <v>1</v>
      </c>
      <c r="AG42" s="20">
        <f t="shared" si="34"/>
        <v>1632</v>
      </c>
      <c r="AH42" s="20">
        <f t="shared" si="6"/>
        <v>4322304</v>
      </c>
      <c r="AI42" s="67">
        <f t="shared" si="7"/>
        <v>245.09871060756183</v>
      </c>
      <c r="AJ42" s="66">
        <f t="shared" si="8"/>
        <v>1.1824947228987737</v>
      </c>
      <c r="AK42" s="20">
        <v>0.49</v>
      </c>
      <c r="AL42" s="20">
        <v>0.2</v>
      </c>
      <c r="AM42" s="20">
        <v>1.1000000000000001</v>
      </c>
      <c r="AN42" s="66">
        <f t="shared" si="9"/>
        <v>1.4398580919519233</v>
      </c>
      <c r="AO42" s="66">
        <f t="shared" si="10"/>
        <v>0.44220793751622983</v>
      </c>
      <c r="AP42" s="45">
        <f t="shared" si="11"/>
        <v>137.77591304142024</v>
      </c>
      <c r="AQ42" s="46"/>
      <c r="AR42" s="20">
        <v>145296.953125</v>
      </c>
      <c r="AS42" s="49">
        <f t="shared" si="12"/>
        <v>0.42395236089227356</v>
      </c>
      <c r="AT42" s="49">
        <f t="shared" si="35"/>
        <v>0.94823676669180157</v>
      </c>
      <c r="AV42" s="17">
        <v>520</v>
      </c>
      <c r="AW42" s="86">
        <f t="shared" si="16"/>
        <v>1.0499999999999999E-3</v>
      </c>
      <c r="AX42" s="49">
        <f t="shared" si="17"/>
        <v>0.59615384615384615</v>
      </c>
      <c r="AY42" s="51">
        <f t="shared" si="18"/>
        <v>3286.174420026909</v>
      </c>
      <c r="AZ42" s="49">
        <v>5.9339000000000004</v>
      </c>
      <c r="BA42" s="51">
        <f t="shared" si="19"/>
        <v>1246.1190000000001</v>
      </c>
      <c r="BB42" s="49">
        <f t="shared" si="20"/>
        <v>0.41051581081291294</v>
      </c>
      <c r="BC42" s="49">
        <f t="shared" si="21"/>
        <v>6.1652743960852519</v>
      </c>
      <c r="BD42" s="51">
        <f t="shared" si="22"/>
        <v>227.82269222247706</v>
      </c>
      <c r="BE42" s="87">
        <f t="shared" si="23"/>
        <v>1.2316521059656091</v>
      </c>
      <c r="BF42" s="49">
        <f t="shared" si="24"/>
        <v>1.5112382210263342</v>
      </c>
      <c r="BG42" s="49">
        <f t="shared" si="25"/>
        <v>0.41894438465993583</v>
      </c>
      <c r="BH42" s="50">
        <f t="shared" si="26"/>
        <v>141.60572851899622</v>
      </c>
      <c r="BI42"/>
      <c r="BJ42" s="87">
        <f t="shared" si="27"/>
        <v>0.39078633879208335</v>
      </c>
      <c r="BK42" s="87">
        <f t="shared" si="28"/>
        <v>0.97459530618767898</v>
      </c>
    </row>
    <row r="43" spans="6:63" s="26" customFormat="1" x14ac:dyDescent="0.25">
      <c r="F43" s="17">
        <v>41</v>
      </c>
      <c r="G43" s="20">
        <v>120</v>
      </c>
      <c r="H43" s="20">
        <v>100</v>
      </c>
      <c r="I43" s="20">
        <v>6</v>
      </c>
      <c r="J43" s="20">
        <v>4</v>
      </c>
      <c r="K43" s="17">
        <v>6450</v>
      </c>
      <c r="L43" s="17" t="s">
        <v>420</v>
      </c>
      <c r="M43" s="20">
        <v>6.25</v>
      </c>
      <c r="N43" s="20">
        <v>6.25</v>
      </c>
      <c r="O43" s="68" t="s">
        <v>115</v>
      </c>
      <c r="P43" s="68" t="s">
        <v>116</v>
      </c>
      <c r="Q43" s="20" t="s">
        <v>48</v>
      </c>
      <c r="R43" s="20" t="s">
        <v>49</v>
      </c>
      <c r="S43" s="50">
        <v>80.625</v>
      </c>
      <c r="T43" s="17" t="s">
        <v>131</v>
      </c>
      <c r="U43" s="17" t="s">
        <v>191</v>
      </c>
      <c r="V43" s="20">
        <v>0</v>
      </c>
      <c r="W43" s="20">
        <v>210</v>
      </c>
      <c r="X43" s="20">
        <v>200000</v>
      </c>
      <c r="Y43" s="35">
        <f t="shared" si="14"/>
        <v>108</v>
      </c>
      <c r="Z43" s="66">
        <f t="shared" si="30"/>
        <v>1.0323563518418475</v>
      </c>
      <c r="AA43" s="45">
        <f t="shared" si="31"/>
        <v>26.153759747618896</v>
      </c>
      <c r="AB43" s="50">
        <f t="shared" si="15"/>
        <v>7.7492621474426358</v>
      </c>
      <c r="AC43" s="46"/>
      <c r="AD43" s="20">
        <f t="shared" si="32"/>
        <v>1</v>
      </c>
      <c r="AE43" s="20">
        <f t="shared" si="33"/>
        <v>1</v>
      </c>
      <c r="AF43" s="20">
        <f t="shared" si="36"/>
        <v>1</v>
      </c>
      <c r="AG43" s="20">
        <f t="shared" si="34"/>
        <v>1632</v>
      </c>
      <c r="AH43" s="20">
        <f t="shared" si="6"/>
        <v>4322304</v>
      </c>
      <c r="AI43" s="67">
        <f t="shared" si="7"/>
        <v>205.08109167115504</v>
      </c>
      <c r="AJ43" s="66">
        <f t="shared" si="8"/>
        <v>1.2927272818130662</v>
      </c>
      <c r="AK43" s="20">
        <v>0.49</v>
      </c>
      <c r="AL43" s="20">
        <v>0.2</v>
      </c>
      <c r="AM43" s="20">
        <v>1.1000000000000001</v>
      </c>
      <c r="AN43" s="66">
        <f t="shared" si="9"/>
        <v>1.6032900966161006</v>
      </c>
      <c r="AO43" s="66">
        <f t="shared" si="10"/>
        <v>0.39190256549223323</v>
      </c>
      <c r="AP43" s="45">
        <f t="shared" si="11"/>
        <v>122.10258840499833</v>
      </c>
      <c r="AQ43" s="46"/>
      <c r="AR43" s="20">
        <v>129453.7734375</v>
      </c>
      <c r="AS43" s="49">
        <f t="shared" si="12"/>
        <v>0.37772459569765404</v>
      </c>
      <c r="AT43" s="49">
        <f t="shared" si="35"/>
        <v>0.94321382191264735</v>
      </c>
      <c r="AV43" s="17">
        <v>520</v>
      </c>
      <c r="AW43" s="86">
        <f t="shared" si="16"/>
        <v>1.0499999999999999E-3</v>
      </c>
      <c r="AX43" s="49">
        <f t="shared" si="17"/>
        <v>0.59615384615384615</v>
      </c>
      <c r="AY43" s="51">
        <f t="shared" si="18"/>
        <v>3286.174420026909</v>
      </c>
      <c r="AZ43" s="49">
        <v>5.9339000000000004</v>
      </c>
      <c r="BA43" s="51">
        <f t="shared" si="19"/>
        <v>1246.1190000000001</v>
      </c>
      <c r="BB43" s="49">
        <f t="shared" si="20"/>
        <v>0.41051581081291294</v>
      </c>
      <c r="BC43" s="49">
        <f t="shared" si="21"/>
        <v>6.1652743960852519</v>
      </c>
      <c r="BD43" s="51">
        <f t="shared" si="22"/>
        <v>227.82269222247706</v>
      </c>
      <c r="BE43" s="87">
        <f t="shared" si="23"/>
        <v>1.3464671327929116</v>
      </c>
      <c r="BF43" s="49">
        <f t="shared" si="24"/>
        <v>1.6873713173800455</v>
      </c>
      <c r="BG43" s="49">
        <f t="shared" si="25"/>
        <v>0.36977444878409399</v>
      </c>
      <c r="BH43" s="50">
        <f t="shared" si="26"/>
        <v>124.9859936666418</v>
      </c>
      <c r="BI43"/>
      <c r="BJ43" s="87">
        <f t="shared" si="27"/>
        <v>0.34817499662872214</v>
      </c>
      <c r="BK43" s="87">
        <f t="shared" si="28"/>
        <v>0.96548745044488615</v>
      </c>
    </row>
    <row r="44" spans="6:63" s="26" customFormat="1" x14ac:dyDescent="0.25">
      <c r="F44" s="17">
        <v>42</v>
      </c>
      <c r="G44" s="20">
        <v>120</v>
      </c>
      <c r="H44" s="20">
        <v>100</v>
      </c>
      <c r="I44" s="20">
        <v>6</v>
      </c>
      <c r="J44" s="20">
        <v>4</v>
      </c>
      <c r="K44" s="17">
        <v>7000</v>
      </c>
      <c r="L44" s="17" t="s">
        <v>420</v>
      </c>
      <c r="M44" s="20">
        <v>6.25</v>
      </c>
      <c r="N44" s="20">
        <v>6.25</v>
      </c>
      <c r="O44" s="68" t="s">
        <v>115</v>
      </c>
      <c r="P44" s="68" t="s">
        <v>116</v>
      </c>
      <c r="Q44" s="20" t="s">
        <v>48</v>
      </c>
      <c r="R44" s="20" t="s">
        <v>49</v>
      </c>
      <c r="S44" s="50">
        <v>87.5</v>
      </c>
      <c r="T44" s="17" t="s">
        <v>139</v>
      </c>
      <c r="U44" s="17" t="s">
        <v>192</v>
      </c>
      <c r="V44" s="20">
        <v>0</v>
      </c>
      <c r="W44" s="20">
        <v>210</v>
      </c>
      <c r="X44" s="20">
        <v>200000</v>
      </c>
      <c r="Y44" s="35">
        <f t="shared" si="14"/>
        <v>108</v>
      </c>
      <c r="Z44" s="66">
        <f t="shared" si="30"/>
        <v>1.0323563518418475</v>
      </c>
      <c r="AA44" s="45">
        <f t="shared" si="31"/>
        <v>26.153759747618896</v>
      </c>
      <c r="AB44" s="50">
        <f t="shared" si="15"/>
        <v>7.7492621474426358</v>
      </c>
      <c r="AC44" s="46"/>
      <c r="AD44" s="20">
        <f t="shared" si="32"/>
        <v>1</v>
      </c>
      <c r="AE44" s="20">
        <f t="shared" si="33"/>
        <v>1</v>
      </c>
      <c r="AF44" s="20">
        <f t="shared" si="36"/>
        <v>1</v>
      </c>
      <c r="AG44" s="20">
        <f t="shared" si="34"/>
        <v>1632</v>
      </c>
      <c r="AH44" s="20">
        <f t="shared" si="6"/>
        <v>4322304</v>
      </c>
      <c r="AI44" s="67">
        <f t="shared" si="7"/>
        <v>174.12012482141282</v>
      </c>
      <c r="AJ44" s="66">
        <f t="shared" si="8"/>
        <v>1.4029598407273585</v>
      </c>
      <c r="AK44" s="20">
        <v>0.49</v>
      </c>
      <c r="AL44" s="20">
        <v>0.2</v>
      </c>
      <c r="AM44" s="20">
        <v>1.1000000000000001</v>
      </c>
      <c r="AN44" s="66">
        <f t="shared" si="9"/>
        <v>1.7788733183250705</v>
      </c>
      <c r="AO44" s="66">
        <f t="shared" si="10"/>
        <v>0.34812467153647747</v>
      </c>
      <c r="AP44" s="45">
        <f t="shared" si="11"/>
        <v>108.46298857180142</v>
      </c>
      <c r="AQ44" s="46"/>
      <c r="AR44" s="20">
        <v>115526.96875</v>
      </c>
      <c r="AS44" s="49">
        <f t="shared" si="12"/>
        <v>0.33708849425186743</v>
      </c>
      <c r="AT44" s="49">
        <f t="shared" si="35"/>
        <v>0.93885427571907454</v>
      </c>
      <c r="AV44" s="17">
        <v>520</v>
      </c>
      <c r="AW44" s="86">
        <f t="shared" si="16"/>
        <v>1.0499999999999999E-3</v>
      </c>
      <c r="AX44" s="49">
        <f t="shared" si="17"/>
        <v>0.59615384615384615</v>
      </c>
      <c r="AY44" s="51">
        <f t="shared" si="18"/>
        <v>3286.174420026909</v>
      </c>
      <c r="AZ44" s="49">
        <v>5.9339000000000004</v>
      </c>
      <c r="BA44" s="51">
        <f t="shared" si="19"/>
        <v>1246.1190000000001</v>
      </c>
      <c r="BB44" s="49">
        <f t="shared" si="20"/>
        <v>0.41051581081291294</v>
      </c>
      <c r="BC44" s="49">
        <f t="shared" si="21"/>
        <v>6.1652743960852519</v>
      </c>
      <c r="BD44" s="51">
        <f t="shared" si="22"/>
        <v>227.82269222247706</v>
      </c>
      <c r="BE44" s="87">
        <f t="shared" si="23"/>
        <v>1.4612821596202141</v>
      </c>
      <c r="BF44" s="49">
        <f t="shared" si="24"/>
        <v>1.876686904119111</v>
      </c>
      <c r="BG44" s="49">
        <f t="shared" si="25"/>
        <v>0.32741474556761774</v>
      </c>
      <c r="BH44" s="50">
        <f t="shared" si="26"/>
        <v>110.66815852323352</v>
      </c>
      <c r="BI44"/>
      <c r="BJ44" s="87">
        <f t="shared" si="27"/>
        <v>0.31071787933997619</v>
      </c>
      <c r="BK44" s="87">
        <f t="shared" si="28"/>
        <v>0.95794219930342905</v>
      </c>
    </row>
    <row r="45" spans="6:63" s="26" customFormat="1" x14ac:dyDescent="0.25">
      <c r="F45" s="17">
        <v>43</v>
      </c>
      <c r="G45" s="20">
        <v>120</v>
      </c>
      <c r="H45" s="20">
        <v>100</v>
      </c>
      <c r="I45" s="20">
        <v>6</v>
      </c>
      <c r="J45" s="20">
        <v>4</v>
      </c>
      <c r="K45" s="17">
        <v>7550</v>
      </c>
      <c r="L45" s="17" t="s">
        <v>420</v>
      </c>
      <c r="M45" s="20">
        <v>6.25</v>
      </c>
      <c r="N45" s="20">
        <v>6.25</v>
      </c>
      <c r="O45" s="68" t="s">
        <v>115</v>
      </c>
      <c r="P45" s="68" t="s">
        <v>116</v>
      </c>
      <c r="Q45" s="20" t="s">
        <v>48</v>
      </c>
      <c r="R45" s="20" t="s">
        <v>49</v>
      </c>
      <c r="S45" s="50">
        <v>94.375</v>
      </c>
      <c r="T45" s="17" t="s">
        <v>133</v>
      </c>
      <c r="U45" s="17" t="s">
        <v>193</v>
      </c>
      <c r="V45" s="20">
        <v>0</v>
      </c>
      <c r="W45" s="20">
        <v>210</v>
      </c>
      <c r="X45" s="20">
        <v>200000</v>
      </c>
      <c r="Y45" s="35">
        <f t="shared" si="14"/>
        <v>108</v>
      </c>
      <c r="Z45" s="66">
        <f t="shared" si="30"/>
        <v>1.0323563518418475</v>
      </c>
      <c r="AA45" s="45">
        <f t="shared" si="31"/>
        <v>26.153759747618896</v>
      </c>
      <c r="AB45" s="50">
        <f t="shared" si="15"/>
        <v>7.7492621474426358</v>
      </c>
      <c r="AC45" s="46"/>
      <c r="AD45" s="20">
        <f t="shared" si="32"/>
        <v>1</v>
      </c>
      <c r="AE45" s="20">
        <f t="shared" si="33"/>
        <v>1</v>
      </c>
      <c r="AF45" s="20">
        <f t="shared" si="36"/>
        <v>1</v>
      </c>
      <c r="AG45" s="20">
        <f t="shared" si="34"/>
        <v>1632</v>
      </c>
      <c r="AH45" s="20">
        <f t="shared" si="6"/>
        <v>4322304</v>
      </c>
      <c r="AI45" s="67">
        <f t="shared" si="7"/>
        <v>149.67564784437923</v>
      </c>
      <c r="AJ45" s="66">
        <f t="shared" si="8"/>
        <v>1.5131923996416512</v>
      </c>
      <c r="AK45" s="20">
        <v>0.49</v>
      </c>
      <c r="AL45" s="20">
        <v>0.2</v>
      </c>
      <c r="AM45" s="20">
        <v>1.1000000000000001</v>
      </c>
      <c r="AN45" s="66">
        <f t="shared" si="9"/>
        <v>1.9666077570788341</v>
      </c>
      <c r="AO45" s="66">
        <f t="shared" si="10"/>
        <v>0.31029777874803915</v>
      </c>
      <c r="AP45" s="45">
        <f t="shared" si="11"/>
        <v>96.677504302298161</v>
      </c>
      <c r="AQ45" s="46"/>
      <c r="AR45" s="20">
        <v>103334.3828125</v>
      </c>
      <c r="AS45" s="49">
        <f t="shared" si="12"/>
        <v>0.30151255489174839</v>
      </c>
      <c r="AT45" s="49">
        <f t="shared" si="35"/>
        <v>0.93557924933581171</v>
      </c>
      <c r="AV45" s="17">
        <v>520</v>
      </c>
      <c r="AW45" s="86">
        <f t="shared" si="16"/>
        <v>1.0499999999999999E-3</v>
      </c>
      <c r="AX45" s="49">
        <f t="shared" si="17"/>
        <v>0.59615384615384615</v>
      </c>
      <c r="AY45" s="51">
        <f t="shared" si="18"/>
        <v>3286.174420026909</v>
      </c>
      <c r="AZ45" s="49">
        <v>5.9339000000000004</v>
      </c>
      <c r="BA45" s="51">
        <f t="shared" si="19"/>
        <v>1246.1190000000001</v>
      </c>
      <c r="BB45" s="49">
        <f t="shared" si="20"/>
        <v>0.41051581081291294</v>
      </c>
      <c r="BC45" s="49">
        <f t="shared" si="21"/>
        <v>6.1652743960852519</v>
      </c>
      <c r="BD45" s="51">
        <f t="shared" si="22"/>
        <v>227.82269222247706</v>
      </c>
      <c r="BE45" s="87">
        <f t="shared" si="23"/>
        <v>1.5760971864475171</v>
      </c>
      <c r="BF45" s="49">
        <f t="shared" si="24"/>
        <v>2.0791849812435315</v>
      </c>
      <c r="BG45" s="49">
        <f t="shared" si="25"/>
        <v>0.29109914424829753</v>
      </c>
      <c r="BH45" s="50">
        <f t="shared" si="26"/>
        <v>98.393266270883572</v>
      </c>
      <c r="BI45"/>
      <c r="BJ45" s="87">
        <f t="shared" si="27"/>
        <v>0.27792506492476704</v>
      </c>
      <c r="BK45" s="87">
        <f t="shared" si="28"/>
        <v>0.95218322878473016</v>
      </c>
    </row>
    <row r="46" spans="6:63" s="26" customFormat="1" x14ac:dyDescent="0.25">
      <c r="F46" s="17">
        <v>44</v>
      </c>
      <c r="G46" s="20">
        <v>120</v>
      </c>
      <c r="H46" s="20">
        <v>100</v>
      </c>
      <c r="I46" s="20">
        <v>6</v>
      </c>
      <c r="J46" s="20">
        <v>4</v>
      </c>
      <c r="K46" s="17">
        <v>8100</v>
      </c>
      <c r="L46" s="17" t="s">
        <v>420</v>
      </c>
      <c r="M46" s="20">
        <v>6.25</v>
      </c>
      <c r="N46" s="20">
        <v>6.25</v>
      </c>
      <c r="O46" s="68" t="s">
        <v>115</v>
      </c>
      <c r="P46" s="68" t="s">
        <v>116</v>
      </c>
      <c r="Q46" s="20" t="s">
        <v>48</v>
      </c>
      <c r="R46" s="20" t="s">
        <v>49</v>
      </c>
      <c r="S46" s="50">
        <v>101.25</v>
      </c>
      <c r="T46" s="17" t="s">
        <v>134</v>
      </c>
      <c r="U46" s="17" t="s">
        <v>194</v>
      </c>
      <c r="V46" s="20">
        <v>0</v>
      </c>
      <c r="W46" s="20">
        <v>210</v>
      </c>
      <c r="X46" s="20">
        <v>200000</v>
      </c>
      <c r="Y46" s="35">
        <f t="shared" si="14"/>
        <v>108</v>
      </c>
      <c r="Z46" s="66">
        <f t="shared" si="30"/>
        <v>1.0323563518418475</v>
      </c>
      <c r="AA46" s="45">
        <f t="shared" si="31"/>
        <v>26.153759747618896</v>
      </c>
      <c r="AB46" s="50">
        <f t="shared" si="15"/>
        <v>7.7492621474426358</v>
      </c>
      <c r="AC46" s="46"/>
      <c r="AD46" s="20">
        <f t="shared" si="32"/>
        <v>1</v>
      </c>
      <c r="AE46" s="20">
        <f t="shared" si="33"/>
        <v>1</v>
      </c>
      <c r="AF46" s="20">
        <f t="shared" si="36"/>
        <v>1</v>
      </c>
      <c r="AG46" s="20">
        <f t="shared" si="34"/>
        <v>1632</v>
      </c>
      <c r="AH46" s="20">
        <f t="shared" si="6"/>
        <v>4322304</v>
      </c>
      <c r="AI46" s="67">
        <f t="shared" si="7"/>
        <v>130.03941649518714</v>
      </c>
      <c r="AJ46" s="66">
        <f t="shared" si="8"/>
        <v>1.6234249585559435</v>
      </c>
      <c r="AK46" s="20">
        <v>0.49</v>
      </c>
      <c r="AL46" s="20">
        <v>0.2</v>
      </c>
      <c r="AM46" s="20">
        <v>1.1000000000000001</v>
      </c>
      <c r="AN46" s="66">
        <f t="shared" si="9"/>
        <v>2.1664934128773896</v>
      </c>
      <c r="AO46" s="66">
        <f t="shared" si="10"/>
        <v>0.27769053382966591</v>
      </c>
      <c r="AP46" s="45">
        <f t="shared" si="11"/>
        <v>86.518272503730088</v>
      </c>
      <c r="AQ46" s="46"/>
      <c r="AR46" s="20">
        <v>92689.65625</v>
      </c>
      <c r="AS46" s="49">
        <f t="shared" si="12"/>
        <v>0.27045301193394022</v>
      </c>
      <c r="AT46" s="49">
        <f t="shared" si="35"/>
        <v>0.93341885172575645</v>
      </c>
      <c r="AV46" s="17">
        <v>520</v>
      </c>
      <c r="AW46" s="86">
        <f t="shared" si="16"/>
        <v>1.0499999999999999E-3</v>
      </c>
      <c r="AX46" s="49">
        <f t="shared" si="17"/>
        <v>0.59615384615384615</v>
      </c>
      <c r="AY46" s="51">
        <f t="shared" si="18"/>
        <v>3286.174420026909</v>
      </c>
      <c r="AZ46" s="49">
        <v>5.9339000000000004</v>
      </c>
      <c r="BA46" s="51">
        <f t="shared" si="19"/>
        <v>1246.1190000000001</v>
      </c>
      <c r="BB46" s="49">
        <f t="shared" si="20"/>
        <v>0.41051581081291294</v>
      </c>
      <c r="BC46" s="49">
        <f t="shared" si="21"/>
        <v>6.1652743960852519</v>
      </c>
      <c r="BD46" s="51">
        <f t="shared" si="22"/>
        <v>227.82269222247706</v>
      </c>
      <c r="BE46" s="87">
        <f t="shared" si="23"/>
        <v>1.6909122132748193</v>
      </c>
      <c r="BF46" s="49">
        <f t="shared" si="24"/>
        <v>2.2948655487533047</v>
      </c>
      <c r="BG46" s="49">
        <f t="shared" si="25"/>
        <v>0.25998413171085494</v>
      </c>
      <c r="BH46" s="50">
        <f t="shared" si="26"/>
        <v>87.876204389701584</v>
      </c>
      <c r="BI46"/>
      <c r="BJ46" s="87">
        <f t="shared" si="27"/>
        <v>0.2492953267827463</v>
      </c>
      <c r="BK46" s="87">
        <f t="shared" si="28"/>
        <v>0.94806915836093186</v>
      </c>
    </row>
    <row r="47" spans="6:63" s="15" customFormat="1" x14ac:dyDescent="0.25">
      <c r="F47" s="22">
        <v>45</v>
      </c>
      <c r="G47" s="22">
        <v>140</v>
      </c>
      <c r="H47" s="22">
        <v>100</v>
      </c>
      <c r="I47" s="22">
        <v>8</v>
      </c>
      <c r="J47" s="22">
        <v>5</v>
      </c>
      <c r="K47" s="22">
        <v>2600</v>
      </c>
      <c r="L47" s="22" t="s">
        <v>420</v>
      </c>
      <c r="M47" s="22">
        <v>6.25</v>
      </c>
      <c r="N47" s="22">
        <v>6.25</v>
      </c>
      <c r="O47" s="18" t="s">
        <v>117</v>
      </c>
      <c r="P47" s="18" t="s">
        <v>118</v>
      </c>
      <c r="Q47" s="22" t="s">
        <v>48</v>
      </c>
      <c r="R47" s="22" t="s">
        <v>49</v>
      </c>
      <c r="S47" s="41">
        <v>52</v>
      </c>
      <c r="T47" s="22" t="s">
        <v>128</v>
      </c>
      <c r="U47" s="22" t="s">
        <v>196</v>
      </c>
      <c r="V47" s="22">
        <v>0</v>
      </c>
      <c r="W47" s="22">
        <v>210</v>
      </c>
      <c r="X47" s="22">
        <v>200000</v>
      </c>
      <c r="Y47" s="37">
        <f t="shared" si="14"/>
        <v>124</v>
      </c>
      <c r="Z47" s="63">
        <f t="shared" si="30"/>
        <v>1.0323563518418475</v>
      </c>
      <c r="AA47" s="41">
        <f t="shared" si="31"/>
        <v>24.022712657072169</v>
      </c>
      <c r="AB47" s="41">
        <f t="shared" si="15"/>
        <v>5.751405500055081</v>
      </c>
      <c r="AC47" s="64"/>
      <c r="AD47" s="22">
        <f t="shared" si="32"/>
        <v>1</v>
      </c>
      <c r="AE47" s="22">
        <f t="shared" si="33"/>
        <v>1</v>
      </c>
      <c r="AF47" s="22">
        <f t="shared" si="36"/>
        <v>1</v>
      </c>
      <c r="AG47" s="22">
        <f t="shared" si="34"/>
        <v>2220</v>
      </c>
      <c r="AH47" s="22">
        <f t="shared" si="6"/>
        <v>7772560.0000000019</v>
      </c>
      <c r="AI47" s="65">
        <f t="shared" si="7"/>
        <v>2269.5885320630509</v>
      </c>
      <c r="AJ47" s="63">
        <f t="shared" si="8"/>
        <v>0.45322365666519987</v>
      </c>
      <c r="AK47" s="22">
        <v>0.49</v>
      </c>
      <c r="AL47" s="22">
        <v>0.2</v>
      </c>
      <c r="AM47" s="22">
        <v>1.1000000000000001</v>
      </c>
      <c r="AN47" s="63">
        <f t="shared" si="9"/>
        <v>0.66474563736346137</v>
      </c>
      <c r="AO47" s="63">
        <f t="shared" si="10"/>
        <v>0.86878507003522654</v>
      </c>
      <c r="AP47" s="41">
        <f t="shared" si="11"/>
        <v>368.20690877311148</v>
      </c>
      <c r="AQ47" s="64"/>
      <c r="AR47" s="22">
        <v>389722.15625</v>
      </c>
      <c r="AS47" s="63">
        <f t="shared" si="12"/>
        <v>0.83595486111111106</v>
      </c>
      <c r="AT47" s="63">
        <f t="shared" si="35"/>
        <v>0.94479336847585627</v>
      </c>
      <c r="AV47" s="22">
        <v>520</v>
      </c>
      <c r="AW47" s="89">
        <f t="shared" si="16"/>
        <v>1.0499999999999999E-3</v>
      </c>
      <c r="AX47" s="63">
        <f t="shared" si="17"/>
        <v>0.59615384615384615</v>
      </c>
      <c r="AY47" s="65">
        <f t="shared" si="18"/>
        <v>3286.174420026909</v>
      </c>
      <c r="AZ47" s="63">
        <v>7.8825000000000003</v>
      </c>
      <c r="BA47" s="65">
        <f t="shared" si="19"/>
        <v>1655.325</v>
      </c>
      <c r="BB47" s="63">
        <f t="shared" si="20"/>
        <v>0.35617875398329102</v>
      </c>
      <c r="BC47" s="63">
        <f t="shared" si="21"/>
        <v>10.278628546636314</v>
      </c>
      <c r="BD47" s="65">
        <f t="shared" si="22"/>
        <v>242.0157513720321</v>
      </c>
      <c r="BE47" s="90">
        <f t="shared" si="23"/>
        <v>0.48654693304862073</v>
      </c>
      <c r="BF47" s="63">
        <f t="shared" si="24"/>
        <v>0.68856795762642153</v>
      </c>
      <c r="BG47" s="63">
        <f t="shared" si="25"/>
        <v>0.85048266002559958</v>
      </c>
      <c r="BH47" s="41">
        <f t="shared" si="26"/>
        <v>415.402767262596</v>
      </c>
      <c r="BJ47" s="90">
        <f t="shared" si="27"/>
        <v>0.72536816235350354</v>
      </c>
      <c r="BK47" s="90">
        <f t="shared" si="28"/>
        <v>1.0658946652140617</v>
      </c>
    </row>
    <row r="48" spans="6:63" s="26" customFormat="1" x14ac:dyDescent="0.25">
      <c r="F48" s="17">
        <v>46</v>
      </c>
      <c r="G48" s="20">
        <v>140</v>
      </c>
      <c r="H48" s="20">
        <v>100</v>
      </c>
      <c r="I48" s="20">
        <v>8</v>
      </c>
      <c r="J48" s="20">
        <v>5</v>
      </c>
      <c r="K48" s="17">
        <v>3150</v>
      </c>
      <c r="L48" s="17" t="s">
        <v>420</v>
      </c>
      <c r="M48" s="20">
        <v>6.25</v>
      </c>
      <c r="N48" s="20">
        <v>6.25</v>
      </c>
      <c r="O48" s="68" t="s">
        <v>117</v>
      </c>
      <c r="P48" s="68" t="s">
        <v>118</v>
      </c>
      <c r="Q48" s="20" t="s">
        <v>48</v>
      </c>
      <c r="R48" s="20" t="s">
        <v>49</v>
      </c>
      <c r="S48" s="50">
        <v>63</v>
      </c>
      <c r="T48" s="17" t="s">
        <v>128</v>
      </c>
      <c r="U48" s="17" t="s">
        <v>197</v>
      </c>
      <c r="V48" s="20">
        <v>0</v>
      </c>
      <c r="W48" s="20">
        <v>210</v>
      </c>
      <c r="X48" s="20">
        <v>200000</v>
      </c>
      <c r="Y48" s="35">
        <f t="shared" si="14"/>
        <v>124</v>
      </c>
      <c r="Z48" s="66">
        <f t="shared" si="30"/>
        <v>1.0323563518418475</v>
      </c>
      <c r="AA48" s="45">
        <f t="shared" si="31"/>
        <v>24.022712657072169</v>
      </c>
      <c r="AB48" s="50">
        <f t="shared" si="15"/>
        <v>5.751405500055081</v>
      </c>
      <c r="AC48" s="46"/>
      <c r="AD48" s="20">
        <f t="shared" si="32"/>
        <v>1</v>
      </c>
      <c r="AE48" s="20">
        <f t="shared" si="33"/>
        <v>1</v>
      </c>
      <c r="AF48" s="20">
        <f t="shared" si="36"/>
        <v>1</v>
      </c>
      <c r="AG48" s="20">
        <f t="shared" si="34"/>
        <v>2220</v>
      </c>
      <c r="AH48" s="20">
        <f t="shared" si="6"/>
        <v>7772560.0000000019</v>
      </c>
      <c r="AI48" s="67">
        <f t="shared" si="7"/>
        <v>1546.2250921386972</v>
      </c>
      <c r="AJ48" s="66">
        <f t="shared" si="8"/>
        <v>0.54909789172899215</v>
      </c>
      <c r="AK48" s="20">
        <v>0.49</v>
      </c>
      <c r="AL48" s="20">
        <v>0.2</v>
      </c>
      <c r="AM48" s="20">
        <v>1.1000000000000001</v>
      </c>
      <c r="AN48" s="66">
        <f t="shared" si="9"/>
        <v>0.7362832308242151</v>
      </c>
      <c r="AO48" s="66">
        <f t="shared" si="10"/>
        <v>0.81513028006808919</v>
      </c>
      <c r="AP48" s="45">
        <f t="shared" si="11"/>
        <v>345.46703324340285</v>
      </c>
      <c r="AQ48" s="46"/>
      <c r="AR48" s="20">
        <v>360844.21875</v>
      </c>
      <c r="AS48" s="49">
        <f t="shared" si="12"/>
        <v>0.7740116232303732</v>
      </c>
      <c r="AT48" s="49">
        <f t="shared" si="35"/>
        <v>0.95738552896907914</v>
      </c>
      <c r="AV48" s="17">
        <v>520</v>
      </c>
      <c r="AW48" s="86">
        <f t="shared" si="16"/>
        <v>1.0499999999999999E-3</v>
      </c>
      <c r="AX48" s="49">
        <f t="shared" si="17"/>
        <v>0.59615384615384615</v>
      </c>
      <c r="AY48" s="51">
        <f t="shared" si="18"/>
        <v>3286.174420026909</v>
      </c>
      <c r="AZ48" s="49">
        <v>7.8825000000000003</v>
      </c>
      <c r="BA48" s="51">
        <f t="shared" si="19"/>
        <v>1655.325</v>
      </c>
      <c r="BB48" s="49">
        <f t="shared" si="20"/>
        <v>0.35617875398329102</v>
      </c>
      <c r="BC48" s="49">
        <f t="shared" si="21"/>
        <v>10.278628546636314</v>
      </c>
      <c r="BD48" s="51">
        <f t="shared" si="22"/>
        <v>242.0157513720321</v>
      </c>
      <c r="BE48" s="87">
        <f t="shared" si="23"/>
        <v>0.58947032273198285</v>
      </c>
      <c r="BF48" s="49">
        <f t="shared" si="24"/>
        <v>0.76915785976020978</v>
      </c>
      <c r="BG48" s="49">
        <f t="shared" si="25"/>
        <v>0.79160798839549973</v>
      </c>
      <c r="BH48" s="50">
        <f t="shared" si="26"/>
        <v>386.64650606370924</v>
      </c>
      <c r="BI48"/>
      <c r="BJ48" s="87">
        <f t="shared" si="27"/>
        <v>0.6716192642705906</v>
      </c>
      <c r="BK48" s="87">
        <f t="shared" si="28"/>
        <v>1.0715053365773488</v>
      </c>
    </row>
    <row r="49" spans="1:63" s="26" customFormat="1" x14ac:dyDescent="0.25">
      <c r="F49" s="17">
        <v>47</v>
      </c>
      <c r="G49" s="20">
        <v>140</v>
      </c>
      <c r="H49" s="20">
        <v>100</v>
      </c>
      <c r="I49" s="20">
        <v>8</v>
      </c>
      <c r="J49" s="20">
        <v>5</v>
      </c>
      <c r="K49" s="17">
        <v>3700</v>
      </c>
      <c r="L49" s="17" t="s">
        <v>420</v>
      </c>
      <c r="M49" s="20">
        <v>6.25</v>
      </c>
      <c r="N49" s="20">
        <v>6.25</v>
      </c>
      <c r="O49" s="68" t="s">
        <v>117</v>
      </c>
      <c r="P49" s="68" t="s">
        <v>118</v>
      </c>
      <c r="Q49" s="20" t="s">
        <v>48</v>
      </c>
      <c r="R49" s="20" t="s">
        <v>49</v>
      </c>
      <c r="S49" s="50">
        <v>46.25</v>
      </c>
      <c r="T49" s="17" t="s">
        <v>128</v>
      </c>
      <c r="U49" s="17" t="s">
        <v>170</v>
      </c>
      <c r="V49" s="20">
        <v>0</v>
      </c>
      <c r="W49" s="20">
        <v>210</v>
      </c>
      <c r="X49" s="20">
        <v>200000</v>
      </c>
      <c r="Y49" s="35">
        <f t="shared" si="14"/>
        <v>124</v>
      </c>
      <c r="Z49" s="66">
        <f t="shared" si="30"/>
        <v>1.0323563518418475</v>
      </c>
      <c r="AA49" s="45">
        <f t="shared" si="31"/>
        <v>24.022712657072169</v>
      </c>
      <c r="AB49" s="50">
        <f t="shared" si="15"/>
        <v>5.751405500055081</v>
      </c>
      <c r="AC49" s="46"/>
      <c r="AD49" s="20">
        <f t="shared" si="32"/>
        <v>1</v>
      </c>
      <c r="AE49" s="20">
        <f t="shared" si="33"/>
        <v>1</v>
      </c>
      <c r="AF49" s="20">
        <f t="shared" si="36"/>
        <v>1</v>
      </c>
      <c r="AG49" s="20">
        <f t="shared" si="34"/>
        <v>2220</v>
      </c>
      <c r="AH49" s="20">
        <f t="shared" si="6"/>
        <v>7772560.0000000019</v>
      </c>
      <c r="AI49" s="67">
        <f t="shared" si="7"/>
        <v>1120.7025914350784</v>
      </c>
      <c r="AJ49" s="66">
        <f t="shared" si="8"/>
        <v>0.64497212679278448</v>
      </c>
      <c r="AK49" s="20">
        <v>0.49</v>
      </c>
      <c r="AL49" s="20">
        <v>0.2</v>
      </c>
      <c r="AM49" s="20">
        <v>1.1000000000000001</v>
      </c>
      <c r="AN49" s="66">
        <f t="shared" si="9"/>
        <v>0.81701269323403602</v>
      </c>
      <c r="AO49" s="66">
        <f t="shared" si="10"/>
        <v>0.7584197383860426</v>
      </c>
      <c r="AP49" s="45">
        <f t="shared" si="11"/>
        <v>321.43207457779368</v>
      </c>
      <c r="AQ49" s="46"/>
      <c r="AR49" s="20">
        <v>333984</v>
      </c>
      <c r="AS49" s="49">
        <f t="shared" si="12"/>
        <v>0.71639639639639641</v>
      </c>
      <c r="AT49" s="49">
        <f t="shared" si="35"/>
        <v>0.96241758460822591</v>
      </c>
      <c r="AV49" s="17">
        <v>520</v>
      </c>
      <c r="AW49" s="86">
        <f t="shared" si="16"/>
        <v>1.0499999999999999E-3</v>
      </c>
      <c r="AX49" s="49">
        <f t="shared" si="17"/>
        <v>0.59615384615384615</v>
      </c>
      <c r="AY49" s="51">
        <f t="shared" si="18"/>
        <v>3286.174420026909</v>
      </c>
      <c r="AZ49" s="49">
        <v>7.8825000000000003</v>
      </c>
      <c r="BA49" s="51">
        <f t="shared" si="19"/>
        <v>1655.325</v>
      </c>
      <c r="BB49" s="49">
        <f t="shared" si="20"/>
        <v>0.35617875398329102</v>
      </c>
      <c r="BC49" s="49">
        <f t="shared" si="21"/>
        <v>10.278628546636314</v>
      </c>
      <c r="BD49" s="51">
        <f t="shared" si="22"/>
        <v>242.0157513720321</v>
      </c>
      <c r="BE49" s="87">
        <f t="shared" si="23"/>
        <v>0.69239371241534498</v>
      </c>
      <c r="BF49" s="49">
        <f t="shared" si="24"/>
        <v>0.8603409860379112</v>
      </c>
      <c r="BG49" s="49">
        <f t="shared" si="25"/>
        <v>0.72939203402960506</v>
      </c>
      <c r="BH49" s="50">
        <f t="shared" si="26"/>
        <v>356.25825616018028</v>
      </c>
      <c r="BI49"/>
      <c r="BJ49" s="87">
        <f t="shared" si="27"/>
        <v>0.6216258338159919</v>
      </c>
      <c r="BK49" s="87">
        <f t="shared" si="28"/>
        <v>1.0666925845554884</v>
      </c>
    </row>
    <row r="50" spans="1:63" s="26" customFormat="1" x14ac:dyDescent="0.25">
      <c r="F50" s="17">
        <v>48</v>
      </c>
      <c r="G50" s="20">
        <v>140</v>
      </c>
      <c r="H50" s="20">
        <v>100</v>
      </c>
      <c r="I50" s="20">
        <v>8</v>
      </c>
      <c r="J50" s="20">
        <v>5</v>
      </c>
      <c r="K50" s="17">
        <v>4250</v>
      </c>
      <c r="L50" s="17" t="s">
        <v>420</v>
      </c>
      <c r="M50" s="20">
        <v>6.25</v>
      </c>
      <c r="N50" s="20">
        <v>6.25</v>
      </c>
      <c r="O50" s="68" t="s">
        <v>117</v>
      </c>
      <c r="P50" s="68" t="s">
        <v>118</v>
      </c>
      <c r="Q50" s="20" t="s">
        <v>48</v>
      </c>
      <c r="R50" s="20" t="s">
        <v>49</v>
      </c>
      <c r="S50" s="50">
        <v>53.125</v>
      </c>
      <c r="T50" s="17" t="s">
        <v>128</v>
      </c>
      <c r="U50" s="17" t="s">
        <v>198</v>
      </c>
      <c r="V50" s="20">
        <v>0</v>
      </c>
      <c r="W50" s="20">
        <v>210</v>
      </c>
      <c r="X50" s="20">
        <v>200000</v>
      </c>
      <c r="Y50" s="35">
        <f t="shared" si="14"/>
        <v>124</v>
      </c>
      <c r="Z50" s="66">
        <f t="shared" si="30"/>
        <v>1.0323563518418475</v>
      </c>
      <c r="AA50" s="45">
        <f t="shared" si="31"/>
        <v>24.022712657072169</v>
      </c>
      <c r="AB50" s="50">
        <f t="shared" si="15"/>
        <v>5.751405500055081</v>
      </c>
      <c r="AC50" s="46"/>
      <c r="AD50" s="20">
        <f t="shared" si="32"/>
        <v>1</v>
      </c>
      <c r="AE50" s="20">
        <f t="shared" si="33"/>
        <v>1</v>
      </c>
      <c r="AF50" s="20">
        <f t="shared" si="36"/>
        <v>1</v>
      </c>
      <c r="AG50" s="20">
        <f t="shared" si="34"/>
        <v>2220</v>
      </c>
      <c r="AH50" s="20">
        <f t="shared" si="6"/>
        <v>7772560.0000000019</v>
      </c>
      <c r="AI50" s="67">
        <f t="shared" si="7"/>
        <v>849.40725130774945</v>
      </c>
      <c r="AJ50" s="66">
        <f t="shared" si="8"/>
        <v>0.74084636185657671</v>
      </c>
      <c r="AK50" s="20">
        <v>0.49</v>
      </c>
      <c r="AL50" s="20">
        <v>0.2</v>
      </c>
      <c r="AM50" s="20">
        <v>1.1000000000000001</v>
      </c>
      <c r="AN50" s="66">
        <f t="shared" si="9"/>
        <v>0.90693402459292427</v>
      </c>
      <c r="AO50" s="66">
        <f t="shared" si="10"/>
        <v>0.69926425223802968</v>
      </c>
      <c r="AP50" s="45">
        <f t="shared" si="11"/>
        <v>296.36090399397222</v>
      </c>
      <c r="AQ50" s="46"/>
      <c r="AR50" s="20">
        <v>307288.25</v>
      </c>
      <c r="AS50" s="49">
        <f t="shared" si="12"/>
        <v>0.65913395538395536</v>
      </c>
      <c r="AT50" s="49">
        <f t="shared" si="35"/>
        <v>0.96443942778147951</v>
      </c>
      <c r="AV50" s="17">
        <v>520</v>
      </c>
      <c r="AW50" s="86">
        <f t="shared" si="16"/>
        <v>1.0499999999999999E-3</v>
      </c>
      <c r="AX50" s="49">
        <f t="shared" si="17"/>
        <v>0.59615384615384615</v>
      </c>
      <c r="AY50" s="51">
        <f t="shared" si="18"/>
        <v>3286.174420026909</v>
      </c>
      <c r="AZ50" s="49">
        <v>7.8825000000000003</v>
      </c>
      <c r="BA50" s="51">
        <f t="shared" si="19"/>
        <v>1655.325</v>
      </c>
      <c r="BB50" s="49">
        <f t="shared" si="20"/>
        <v>0.35617875398329102</v>
      </c>
      <c r="BC50" s="49">
        <f t="shared" si="21"/>
        <v>10.278628546636314</v>
      </c>
      <c r="BD50" s="51">
        <f t="shared" si="22"/>
        <v>242.0157513720321</v>
      </c>
      <c r="BE50" s="87">
        <f t="shared" si="23"/>
        <v>0.79531710209870699</v>
      </c>
      <c r="BF50" s="49">
        <f t="shared" si="24"/>
        <v>0.9621173364595258</v>
      </c>
      <c r="BG50" s="49">
        <f t="shared" si="25"/>
        <v>0.66509623059382406</v>
      </c>
      <c r="BH50" s="50">
        <f t="shared" si="26"/>
        <v>324.85414185432074</v>
      </c>
      <c r="BI50"/>
      <c r="BJ50" s="87">
        <f t="shared" si="27"/>
        <v>0.57193851989348876</v>
      </c>
      <c r="BK50" s="87">
        <f t="shared" si="28"/>
        <v>1.0571642158602574</v>
      </c>
    </row>
    <row r="51" spans="1:63" s="26" customFormat="1" x14ac:dyDescent="0.25">
      <c r="F51" s="17">
        <v>49</v>
      </c>
      <c r="G51" s="20">
        <v>140</v>
      </c>
      <c r="H51" s="20">
        <v>100</v>
      </c>
      <c r="I51" s="20">
        <v>8</v>
      </c>
      <c r="J51" s="20">
        <v>5</v>
      </c>
      <c r="K51" s="17">
        <v>4800</v>
      </c>
      <c r="L51" s="17" t="s">
        <v>420</v>
      </c>
      <c r="M51" s="20">
        <v>6.25</v>
      </c>
      <c r="N51" s="20">
        <v>6.25</v>
      </c>
      <c r="O51" s="68" t="s">
        <v>117</v>
      </c>
      <c r="P51" s="68" t="s">
        <v>118</v>
      </c>
      <c r="Q51" s="20" t="s">
        <v>48</v>
      </c>
      <c r="R51" s="20" t="s">
        <v>49</v>
      </c>
      <c r="S51" s="50">
        <v>60</v>
      </c>
      <c r="T51" s="17" t="s">
        <v>129</v>
      </c>
      <c r="U51" s="17" t="s">
        <v>199</v>
      </c>
      <c r="V51" s="20">
        <v>0</v>
      </c>
      <c r="W51" s="20">
        <v>210</v>
      </c>
      <c r="X51" s="20">
        <v>200000</v>
      </c>
      <c r="Y51" s="35">
        <f t="shared" si="14"/>
        <v>124</v>
      </c>
      <c r="Z51" s="66">
        <f t="shared" si="30"/>
        <v>1.0323563518418475</v>
      </c>
      <c r="AA51" s="45">
        <f t="shared" si="31"/>
        <v>24.022712657072169</v>
      </c>
      <c r="AB51" s="50">
        <f t="shared" si="15"/>
        <v>5.751405500055081</v>
      </c>
      <c r="AC51" s="46"/>
      <c r="AD51" s="20">
        <f t="shared" si="32"/>
        <v>1</v>
      </c>
      <c r="AE51" s="20">
        <f t="shared" si="33"/>
        <v>1</v>
      </c>
      <c r="AF51" s="20">
        <f t="shared" ref="AF51:AF58" si="37">_xlfn.IFS(AE51&gt;3,4,AD51&gt;3,4,AE51&gt;2,3,AD51&gt;2,3,AE51&gt;1,2,AD51&gt;1,2,AE51=1,1,AD51=1,1)</f>
        <v>1</v>
      </c>
      <c r="AG51" s="20">
        <f t="shared" si="34"/>
        <v>2220</v>
      </c>
      <c r="AH51" s="20">
        <f t="shared" si="6"/>
        <v>7772560.0000000019</v>
      </c>
      <c r="AI51" s="67">
        <f t="shared" si="7"/>
        <v>665.90357971988817</v>
      </c>
      <c r="AJ51" s="66">
        <f t="shared" si="8"/>
        <v>0.83672059692036904</v>
      </c>
      <c r="AK51" s="20">
        <v>0.49</v>
      </c>
      <c r="AL51" s="20">
        <v>0.2</v>
      </c>
      <c r="AM51" s="20">
        <v>1.1000000000000001</v>
      </c>
      <c r="AN51" s="66">
        <f t="shared" si="9"/>
        <v>1.0060472249008798</v>
      </c>
      <c r="AO51" s="66">
        <f t="shared" si="10"/>
        <v>0.63912327533521718</v>
      </c>
      <c r="AP51" s="45">
        <f t="shared" si="11"/>
        <v>270.87206451025293</v>
      </c>
      <c r="AQ51" s="46"/>
      <c r="AR51" s="20">
        <v>281354.28125</v>
      </c>
      <c r="AS51" s="49">
        <f t="shared" si="12"/>
        <v>0.60350553678678676</v>
      </c>
      <c r="AT51" s="49">
        <f t="shared" si="35"/>
        <v>0.96274370984092816</v>
      </c>
      <c r="AV51" s="17">
        <v>520</v>
      </c>
      <c r="AW51" s="86">
        <f t="shared" si="16"/>
        <v>1.0499999999999999E-3</v>
      </c>
      <c r="AX51" s="49">
        <f t="shared" si="17"/>
        <v>0.59615384615384615</v>
      </c>
      <c r="AY51" s="51">
        <f t="shared" si="18"/>
        <v>3286.174420026909</v>
      </c>
      <c r="AZ51" s="49">
        <v>7.8825000000000003</v>
      </c>
      <c r="BA51" s="51">
        <f t="shared" si="19"/>
        <v>1655.325</v>
      </c>
      <c r="BB51" s="49">
        <f t="shared" si="20"/>
        <v>0.35617875398329102</v>
      </c>
      <c r="BC51" s="49">
        <f t="shared" si="21"/>
        <v>10.278628546636314</v>
      </c>
      <c r="BD51" s="51">
        <f t="shared" si="22"/>
        <v>242.0157513720321</v>
      </c>
      <c r="BE51" s="87">
        <f t="shared" si="23"/>
        <v>0.89824049178206922</v>
      </c>
      <c r="BF51" s="49">
        <f t="shared" si="24"/>
        <v>1.0744869110250537</v>
      </c>
      <c r="BG51" s="49">
        <f t="shared" si="25"/>
        <v>0.60091239702460619</v>
      </c>
      <c r="BH51" s="50">
        <f t="shared" si="26"/>
        <v>293.50471719071561</v>
      </c>
      <c r="BI51"/>
      <c r="BJ51" s="87">
        <f t="shared" si="27"/>
        <v>0.52366906702036731</v>
      </c>
      <c r="BK51" s="87">
        <f t="shared" si="28"/>
        <v>1.0431855377737054</v>
      </c>
    </row>
    <row r="52" spans="1:63" s="26" customFormat="1" x14ac:dyDescent="0.25">
      <c r="F52" s="17">
        <v>50</v>
      </c>
      <c r="G52" s="20">
        <v>140</v>
      </c>
      <c r="H52" s="20">
        <v>100</v>
      </c>
      <c r="I52" s="20">
        <v>8</v>
      </c>
      <c r="J52" s="20">
        <v>5</v>
      </c>
      <c r="K52" s="17">
        <v>5350</v>
      </c>
      <c r="L52" s="17" t="s">
        <v>420</v>
      </c>
      <c r="M52" s="20">
        <v>6.25</v>
      </c>
      <c r="N52" s="20">
        <v>6.25</v>
      </c>
      <c r="O52" s="68" t="s">
        <v>117</v>
      </c>
      <c r="P52" s="68" t="s">
        <v>118</v>
      </c>
      <c r="Q52" s="20" t="s">
        <v>48</v>
      </c>
      <c r="R52" s="20" t="s">
        <v>49</v>
      </c>
      <c r="S52" s="50">
        <v>66.875</v>
      </c>
      <c r="T52" s="17" t="s">
        <v>137</v>
      </c>
      <c r="U52" s="17" t="s">
        <v>200</v>
      </c>
      <c r="V52" s="20">
        <v>0</v>
      </c>
      <c r="W52" s="20">
        <v>210</v>
      </c>
      <c r="X52" s="20">
        <v>200000</v>
      </c>
      <c r="Y52" s="35">
        <f t="shared" si="14"/>
        <v>124</v>
      </c>
      <c r="Z52" s="66">
        <f t="shared" si="30"/>
        <v>1.0323563518418475</v>
      </c>
      <c r="AA52" s="45">
        <f t="shared" si="31"/>
        <v>24.022712657072169</v>
      </c>
      <c r="AB52" s="50">
        <f t="shared" si="15"/>
        <v>5.751405500055081</v>
      </c>
      <c r="AC52" s="46"/>
      <c r="AD52" s="20">
        <f t="shared" si="32"/>
        <v>1</v>
      </c>
      <c r="AE52" s="20">
        <f t="shared" si="33"/>
        <v>1</v>
      </c>
      <c r="AF52" s="20">
        <f t="shared" si="37"/>
        <v>1</v>
      </c>
      <c r="AG52" s="20">
        <f t="shared" si="34"/>
        <v>2220</v>
      </c>
      <c r="AH52" s="20">
        <f t="shared" si="6"/>
        <v>7772560.0000000019</v>
      </c>
      <c r="AI52" s="67">
        <f t="shared" si="7"/>
        <v>536.02649931858582</v>
      </c>
      <c r="AJ52" s="66">
        <f t="shared" si="8"/>
        <v>0.93259483198416127</v>
      </c>
      <c r="AK52" s="20">
        <v>0.49</v>
      </c>
      <c r="AL52" s="20">
        <v>0.2</v>
      </c>
      <c r="AM52" s="20">
        <v>1.1000000000000001</v>
      </c>
      <c r="AN52" s="66">
        <f t="shared" si="9"/>
        <v>1.1143522941579025</v>
      </c>
      <c r="AO52" s="66">
        <f t="shared" si="10"/>
        <v>0.57994225633664531</v>
      </c>
      <c r="AP52" s="45">
        <f t="shared" si="11"/>
        <v>245.79007264013097</v>
      </c>
      <c r="AQ52" s="46"/>
      <c r="AR52" s="20">
        <v>256459.265625</v>
      </c>
      <c r="AS52" s="49">
        <f t="shared" si="12"/>
        <v>0.55010567487129991</v>
      </c>
      <c r="AT52" s="49">
        <f t="shared" si="35"/>
        <v>0.9583980989773645</v>
      </c>
      <c r="AV52" s="17">
        <v>520</v>
      </c>
      <c r="AW52" s="86">
        <f t="shared" si="16"/>
        <v>1.0499999999999999E-3</v>
      </c>
      <c r="AX52" s="49">
        <f t="shared" si="17"/>
        <v>0.59615384615384615</v>
      </c>
      <c r="AY52" s="51">
        <f t="shared" si="18"/>
        <v>3286.174420026909</v>
      </c>
      <c r="AZ52" s="49">
        <v>7.8825000000000003</v>
      </c>
      <c r="BA52" s="51">
        <f t="shared" si="19"/>
        <v>1655.325</v>
      </c>
      <c r="BB52" s="49">
        <f t="shared" si="20"/>
        <v>0.35617875398329102</v>
      </c>
      <c r="BC52" s="49">
        <f t="shared" si="21"/>
        <v>10.278628546636314</v>
      </c>
      <c r="BD52" s="51">
        <f t="shared" si="22"/>
        <v>242.0157513720321</v>
      </c>
      <c r="BE52" s="87">
        <f t="shared" si="23"/>
        <v>1.0011638814654313</v>
      </c>
      <c r="BF52" s="49">
        <f t="shared" si="24"/>
        <v>1.1974497097344949</v>
      </c>
      <c r="BG52" s="49">
        <f t="shared" si="25"/>
        <v>0.53926395564673224</v>
      </c>
      <c r="BH52" s="50">
        <f t="shared" si="26"/>
        <v>263.39365867128157</v>
      </c>
      <c r="BI52"/>
      <c r="BJ52" s="87">
        <f t="shared" si="27"/>
        <v>0.47733335978363506</v>
      </c>
      <c r="BK52" s="87">
        <f t="shared" si="28"/>
        <v>1.0270389647626192</v>
      </c>
    </row>
    <row r="53" spans="1:63" s="26" customFormat="1" x14ac:dyDescent="0.25">
      <c r="F53" s="17">
        <v>51</v>
      </c>
      <c r="G53" s="20">
        <v>140</v>
      </c>
      <c r="H53" s="20">
        <v>100</v>
      </c>
      <c r="I53" s="20">
        <v>8</v>
      </c>
      <c r="J53" s="20">
        <v>5</v>
      </c>
      <c r="K53" s="17">
        <v>5900</v>
      </c>
      <c r="L53" s="17" t="s">
        <v>420</v>
      </c>
      <c r="M53" s="20">
        <v>6.25</v>
      </c>
      <c r="N53" s="20">
        <v>6.25</v>
      </c>
      <c r="O53" s="68" t="s">
        <v>117</v>
      </c>
      <c r="P53" s="68" t="s">
        <v>118</v>
      </c>
      <c r="Q53" s="20" t="s">
        <v>48</v>
      </c>
      <c r="R53" s="20" t="s">
        <v>49</v>
      </c>
      <c r="S53" s="50">
        <v>73.75</v>
      </c>
      <c r="T53" s="17" t="s">
        <v>131</v>
      </c>
      <c r="U53" s="17" t="s">
        <v>201</v>
      </c>
      <c r="V53" s="20">
        <v>0</v>
      </c>
      <c r="W53" s="20">
        <v>210</v>
      </c>
      <c r="X53" s="20">
        <v>200000</v>
      </c>
      <c r="Y53" s="35">
        <f t="shared" si="14"/>
        <v>124</v>
      </c>
      <c r="Z53" s="66">
        <f t="shared" si="30"/>
        <v>1.0323563518418475</v>
      </c>
      <c r="AA53" s="45">
        <f t="shared" si="31"/>
        <v>24.022712657072169</v>
      </c>
      <c r="AB53" s="50">
        <f t="shared" si="15"/>
        <v>5.751405500055081</v>
      </c>
      <c r="AC53" s="46"/>
      <c r="AD53" s="20">
        <f t="shared" si="32"/>
        <v>1</v>
      </c>
      <c r="AE53" s="20">
        <f t="shared" si="33"/>
        <v>1</v>
      </c>
      <c r="AF53" s="20">
        <f t="shared" si="37"/>
        <v>1</v>
      </c>
      <c r="AG53" s="20">
        <f t="shared" si="34"/>
        <v>2220</v>
      </c>
      <c r="AH53" s="20">
        <f t="shared" si="6"/>
        <v>7772560.0000000019</v>
      </c>
      <c r="AI53" s="67">
        <f t="shared" si="7"/>
        <v>440.74744259541006</v>
      </c>
      <c r="AJ53" s="66">
        <f t="shared" si="8"/>
        <v>1.0284690670479535</v>
      </c>
      <c r="AK53" s="20">
        <v>0.49</v>
      </c>
      <c r="AL53" s="20">
        <v>0.2</v>
      </c>
      <c r="AM53" s="20">
        <v>1.1000000000000001</v>
      </c>
      <c r="AN53" s="66">
        <f t="shared" si="9"/>
        <v>1.2318492323639925</v>
      </c>
      <c r="AO53" s="66">
        <f t="shared" si="10"/>
        <v>0.52359751515646136</v>
      </c>
      <c r="AP53" s="45">
        <f t="shared" si="11"/>
        <v>221.91014687812935</v>
      </c>
      <c r="AQ53" s="46"/>
      <c r="AR53" s="20">
        <v>232903.96875</v>
      </c>
      <c r="AS53" s="49">
        <f t="shared" si="12"/>
        <v>0.49957951254826255</v>
      </c>
      <c r="AT53" s="49">
        <f t="shared" si="35"/>
        <v>0.95279676026615312</v>
      </c>
      <c r="AV53" s="17">
        <v>520</v>
      </c>
      <c r="AW53" s="86">
        <f t="shared" si="16"/>
        <v>1.0499999999999999E-3</v>
      </c>
      <c r="AX53" s="49">
        <f t="shared" si="17"/>
        <v>0.59615384615384615</v>
      </c>
      <c r="AY53" s="51">
        <f t="shared" si="18"/>
        <v>3286.174420026909</v>
      </c>
      <c r="AZ53" s="49">
        <v>7.8825000000000003</v>
      </c>
      <c r="BA53" s="51">
        <f t="shared" si="19"/>
        <v>1655.325</v>
      </c>
      <c r="BB53" s="49">
        <f t="shared" si="20"/>
        <v>0.35617875398329102</v>
      </c>
      <c r="BC53" s="49">
        <f t="shared" si="21"/>
        <v>10.278628546636314</v>
      </c>
      <c r="BD53" s="51">
        <f t="shared" si="22"/>
        <v>242.0157513720321</v>
      </c>
      <c r="BE53" s="87">
        <f t="shared" si="23"/>
        <v>1.1040872711487935</v>
      </c>
      <c r="BF53" s="49">
        <f t="shared" si="24"/>
        <v>1.331005732587849</v>
      </c>
      <c r="BG53" s="49">
        <f t="shared" si="25"/>
        <v>0.48207765141925801</v>
      </c>
      <c r="BH53" s="50">
        <f t="shared" si="26"/>
        <v>235.46204978357255</v>
      </c>
      <c r="BI53"/>
      <c r="BJ53" s="87">
        <f t="shared" si="27"/>
        <v>0.43349119650424112</v>
      </c>
      <c r="BK53" s="87">
        <f t="shared" si="28"/>
        <v>1.010983415384898</v>
      </c>
    </row>
    <row r="54" spans="1:63" s="26" customFormat="1" x14ac:dyDescent="0.25">
      <c r="F54" s="17">
        <v>52</v>
      </c>
      <c r="G54" s="20">
        <v>140</v>
      </c>
      <c r="H54" s="20">
        <v>100</v>
      </c>
      <c r="I54" s="20">
        <v>8</v>
      </c>
      <c r="J54" s="20">
        <v>5</v>
      </c>
      <c r="K54" s="17">
        <v>6450</v>
      </c>
      <c r="L54" s="17" t="s">
        <v>420</v>
      </c>
      <c r="M54" s="20">
        <v>6.25</v>
      </c>
      <c r="N54" s="20">
        <v>6.25</v>
      </c>
      <c r="O54" s="68" t="s">
        <v>117</v>
      </c>
      <c r="P54" s="68" t="s">
        <v>118</v>
      </c>
      <c r="Q54" s="20" t="s">
        <v>48</v>
      </c>
      <c r="R54" s="20" t="s">
        <v>49</v>
      </c>
      <c r="S54" s="50">
        <v>80.625</v>
      </c>
      <c r="T54" s="17" t="s">
        <v>132</v>
      </c>
      <c r="U54" s="17" t="s">
        <v>202</v>
      </c>
      <c r="V54" s="20">
        <v>0</v>
      </c>
      <c r="W54" s="20">
        <v>210</v>
      </c>
      <c r="X54" s="20">
        <v>200000</v>
      </c>
      <c r="Y54" s="35">
        <f t="shared" si="14"/>
        <v>124</v>
      </c>
      <c r="Z54" s="66">
        <f t="shared" si="30"/>
        <v>1.0323563518418475</v>
      </c>
      <c r="AA54" s="45">
        <f t="shared" si="31"/>
        <v>24.022712657072169</v>
      </c>
      <c r="AB54" s="50">
        <f t="shared" si="15"/>
        <v>5.751405500055081</v>
      </c>
      <c r="AC54" s="46"/>
      <c r="AD54" s="20">
        <f t="shared" si="32"/>
        <v>1</v>
      </c>
      <c r="AE54" s="20">
        <f t="shared" si="33"/>
        <v>1</v>
      </c>
      <c r="AF54" s="20">
        <f t="shared" si="37"/>
        <v>1</v>
      </c>
      <c r="AG54" s="20">
        <f t="shared" si="34"/>
        <v>2220</v>
      </c>
      <c r="AH54" s="20">
        <f t="shared" si="6"/>
        <v>7772560.0000000019</v>
      </c>
      <c r="AI54" s="67">
        <f t="shared" si="7"/>
        <v>368.78597384162549</v>
      </c>
      <c r="AJ54" s="66">
        <f t="shared" si="8"/>
        <v>1.1243433021117459</v>
      </c>
      <c r="AK54" s="20">
        <v>0.49</v>
      </c>
      <c r="AL54" s="20">
        <v>0.2</v>
      </c>
      <c r="AM54" s="20">
        <v>1.1000000000000001</v>
      </c>
      <c r="AN54" s="66">
        <f t="shared" si="9"/>
        <v>1.3585380395191502</v>
      </c>
      <c r="AO54" s="66">
        <f t="shared" si="10"/>
        <v>0.47145684310668717</v>
      </c>
      <c r="AP54" s="45">
        <f t="shared" si="11"/>
        <v>199.81198205121598</v>
      </c>
      <c r="AQ54" s="46"/>
      <c r="AR54" s="20">
        <v>211056.546875</v>
      </c>
      <c r="AS54" s="49">
        <f t="shared" si="12"/>
        <v>0.45271674576362075</v>
      </c>
      <c r="AT54" s="49">
        <f t="shared" si="35"/>
        <v>0.94672250166945204</v>
      </c>
      <c r="AV54" s="17">
        <v>520</v>
      </c>
      <c r="AW54" s="86">
        <f t="shared" si="16"/>
        <v>1.0499999999999999E-3</v>
      </c>
      <c r="AX54" s="49">
        <f t="shared" si="17"/>
        <v>0.59615384615384615</v>
      </c>
      <c r="AY54" s="51">
        <f t="shared" si="18"/>
        <v>3286.174420026909</v>
      </c>
      <c r="AZ54" s="49">
        <v>7.8825000000000003</v>
      </c>
      <c r="BA54" s="51">
        <f t="shared" si="19"/>
        <v>1655.325</v>
      </c>
      <c r="BB54" s="49">
        <f t="shared" si="20"/>
        <v>0.35617875398329102</v>
      </c>
      <c r="BC54" s="49">
        <f t="shared" si="21"/>
        <v>10.278628546636314</v>
      </c>
      <c r="BD54" s="51">
        <f t="shared" si="22"/>
        <v>242.0157513720321</v>
      </c>
      <c r="BE54" s="87">
        <f t="shared" si="23"/>
        <v>1.2070106608321554</v>
      </c>
      <c r="BF54" s="49">
        <f t="shared" si="24"/>
        <v>1.4751549795851164</v>
      </c>
      <c r="BG54" s="49">
        <f t="shared" si="25"/>
        <v>0.43043780864062209</v>
      </c>
      <c r="BH54" s="50">
        <f t="shared" si="26"/>
        <v>210.23950898467481</v>
      </c>
      <c r="BI54"/>
      <c r="BJ54" s="87">
        <f t="shared" si="27"/>
        <v>0.39282780592332522</v>
      </c>
      <c r="BK54" s="87">
        <f t="shared" si="28"/>
        <v>0.99612881996591618</v>
      </c>
    </row>
    <row r="55" spans="1:63" s="26" customFormat="1" x14ac:dyDescent="0.25">
      <c r="F55" s="17">
        <v>53</v>
      </c>
      <c r="G55" s="20">
        <v>140</v>
      </c>
      <c r="H55" s="20">
        <v>100</v>
      </c>
      <c r="I55" s="20">
        <v>8</v>
      </c>
      <c r="J55" s="20">
        <v>5</v>
      </c>
      <c r="K55" s="17">
        <v>7000</v>
      </c>
      <c r="L55" s="17" t="s">
        <v>420</v>
      </c>
      <c r="M55" s="20">
        <v>6.25</v>
      </c>
      <c r="N55" s="20">
        <v>6.25</v>
      </c>
      <c r="O55" s="68" t="s">
        <v>117</v>
      </c>
      <c r="P55" s="68" t="s">
        <v>118</v>
      </c>
      <c r="Q55" s="20" t="s">
        <v>48</v>
      </c>
      <c r="R55" s="20" t="s">
        <v>49</v>
      </c>
      <c r="S55" s="50">
        <v>87.5</v>
      </c>
      <c r="T55" s="17" t="s">
        <v>132</v>
      </c>
      <c r="U55" s="17" t="s">
        <v>203</v>
      </c>
      <c r="V55" s="20">
        <v>0</v>
      </c>
      <c r="W55" s="20">
        <v>210</v>
      </c>
      <c r="X55" s="20">
        <v>200000</v>
      </c>
      <c r="Y55" s="35">
        <f t="shared" si="14"/>
        <v>124</v>
      </c>
      <c r="Z55" s="66">
        <f t="shared" si="30"/>
        <v>1.0323563518418475</v>
      </c>
      <c r="AA55" s="45">
        <f t="shared" si="31"/>
        <v>24.022712657072169</v>
      </c>
      <c r="AB55" s="50">
        <f t="shared" si="15"/>
        <v>5.751405500055081</v>
      </c>
      <c r="AC55" s="46"/>
      <c r="AD55" s="20">
        <f t="shared" si="32"/>
        <v>1</v>
      </c>
      <c r="AE55" s="20">
        <f t="shared" si="33"/>
        <v>1</v>
      </c>
      <c r="AF55" s="20">
        <f t="shared" si="37"/>
        <v>1</v>
      </c>
      <c r="AG55" s="20">
        <f t="shared" si="34"/>
        <v>2220</v>
      </c>
      <c r="AH55" s="20">
        <f t="shared" si="6"/>
        <v>7772560.0000000019</v>
      </c>
      <c r="AI55" s="67">
        <f t="shared" si="7"/>
        <v>313.11058115808618</v>
      </c>
      <c r="AJ55" s="66">
        <f t="shared" si="8"/>
        <v>1.2202175371755382</v>
      </c>
      <c r="AK55" s="20">
        <v>0.49</v>
      </c>
      <c r="AL55" s="20">
        <v>0.2</v>
      </c>
      <c r="AM55" s="20">
        <v>1.1000000000000001</v>
      </c>
      <c r="AN55" s="66">
        <f t="shared" si="9"/>
        <v>1.4944187156233748</v>
      </c>
      <c r="AO55" s="66">
        <f t="shared" si="10"/>
        <v>0.42423579921066401</v>
      </c>
      <c r="AP55" s="45">
        <f t="shared" si="11"/>
        <v>179.79884508364688</v>
      </c>
      <c r="AQ55" s="46"/>
      <c r="AR55" s="20">
        <v>190948.90625</v>
      </c>
      <c r="AS55" s="49">
        <f t="shared" si="12"/>
        <v>0.40958581349206347</v>
      </c>
      <c r="AT55" s="49">
        <f t="shared" si="35"/>
        <v>0.941607095922535</v>
      </c>
      <c r="AV55" s="17">
        <v>520</v>
      </c>
      <c r="AW55" s="86">
        <f t="shared" si="16"/>
        <v>1.0499999999999999E-3</v>
      </c>
      <c r="AX55" s="49">
        <f t="shared" si="17"/>
        <v>0.59615384615384615</v>
      </c>
      <c r="AY55" s="51">
        <f t="shared" si="18"/>
        <v>3286.174420026909</v>
      </c>
      <c r="AZ55" s="49">
        <v>7.8825000000000003</v>
      </c>
      <c r="BA55" s="51">
        <f t="shared" si="19"/>
        <v>1655.325</v>
      </c>
      <c r="BB55" s="49">
        <f t="shared" si="20"/>
        <v>0.35617875398329102</v>
      </c>
      <c r="BC55" s="49">
        <f t="shared" si="21"/>
        <v>10.278628546636314</v>
      </c>
      <c r="BD55" s="51">
        <f t="shared" si="22"/>
        <v>242.0157513720321</v>
      </c>
      <c r="BE55" s="87">
        <f t="shared" si="23"/>
        <v>1.3099340505155175</v>
      </c>
      <c r="BF55" s="49">
        <f t="shared" si="24"/>
        <v>1.6298974507262969</v>
      </c>
      <c r="BG55" s="49">
        <f t="shared" si="25"/>
        <v>0.38465050041355309</v>
      </c>
      <c r="BH55" s="50">
        <f t="shared" si="26"/>
        <v>187.87553210775954</v>
      </c>
      <c r="BI55"/>
      <c r="BJ55" s="87">
        <f t="shared" si="27"/>
        <v>0.35540257336850839</v>
      </c>
      <c r="BK55" s="87">
        <f t="shared" si="28"/>
        <v>0.98390473031452375</v>
      </c>
    </row>
    <row r="56" spans="1:63" x14ac:dyDescent="0.25">
      <c r="F56" s="17">
        <v>54</v>
      </c>
      <c r="G56" s="20">
        <v>140</v>
      </c>
      <c r="H56" s="20">
        <v>100</v>
      </c>
      <c r="I56" s="20">
        <v>8</v>
      </c>
      <c r="J56" s="20">
        <v>5</v>
      </c>
      <c r="K56" s="17">
        <v>7550</v>
      </c>
      <c r="L56" s="17" t="s">
        <v>420</v>
      </c>
      <c r="M56" s="20">
        <v>6.25</v>
      </c>
      <c r="N56" s="20">
        <v>6.25</v>
      </c>
      <c r="O56" s="68" t="s">
        <v>117</v>
      </c>
      <c r="P56" s="68" t="s">
        <v>118</v>
      </c>
      <c r="Q56" s="20" t="s">
        <v>48</v>
      </c>
      <c r="R56" s="20" t="s">
        <v>49</v>
      </c>
      <c r="S56" s="50">
        <v>94.375</v>
      </c>
      <c r="T56" s="17" t="s">
        <v>133</v>
      </c>
      <c r="U56" s="17" t="s">
        <v>204</v>
      </c>
      <c r="V56" s="20">
        <v>0</v>
      </c>
      <c r="W56" s="20">
        <v>210</v>
      </c>
      <c r="X56" s="20">
        <v>200000</v>
      </c>
      <c r="Y56" s="35">
        <f t="shared" si="14"/>
        <v>124</v>
      </c>
      <c r="Z56" s="66">
        <f t="shared" ref="Z56:Z57" si="38">SQRT(235*200000/(W56*210000))</f>
        <v>1.0323563518418475</v>
      </c>
      <c r="AA56" s="45">
        <f t="shared" si="31"/>
        <v>24.022712657072169</v>
      </c>
      <c r="AB56" s="50">
        <f t="shared" si="15"/>
        <v>5.751405500055081</v>
      </c>
      <c r="AC56" s="46"/>
      <c r="AD56" s="20">
        <f t="shared" ref="AD56:AD57" si="39">IF(AB56&gt;$C$7,4,IF(AB56&gt;$C$6,3,IF(AB56&gt;$C$5,2,1)))</f>
        <v>1</v>
      </c>
      <c r="AE56" s="20">
        <f t="shared" ref="AE56:AE57" si="40">IF(AA56&gt;$B$7,4,IF(AA56&gt;$B$6,3,IF(AA56&gt;$B$5,2,1)))</f>
        <v>1</v>
      </c>
      <c r="AF56" s="20">
        <f t="shared" ref="AF56:AF57" si="41">_xlfn.IFS(AE56&gt;3,4,AD56&gt;3,4,AE56&gt;2,3,AD56&gt;2,3,AE56&gt;1,2,AD56&gt;1,2,AE56=1,1,AD56=1,1)</f>
        <v>1</v>
      </c>
      <c r="AG56" s="20">
        <f t="shared" si="34"/>
        <v>2220</v>
      </c>
      <c r="AH56" s="20">
        <f t="shared" si="6"/>
        <v>7772560.0000000019</v>
      </c>
      <c r="AI56" s="67">
        <f t="shared" si="7"/>
        <v>269.15343145908025</v>
      </c>
      <c r="AJ56" s="66">
        <f t="shared" si="8"/>
        <v>1.3160917722393306</v>
      </c>
      <c r="AK56" s="20">
        <v>0.49</v>
      </c>
      <c r="AL56" s="20">
        <v>0.2</v>
      </c>
      <c r="AM56" s="20">
        <v>1.1000000000000001</v>
      </c>
      <c r="AN56" s="66">
        <f t="shared" si="9"/>
        <v>1.639491260676667</v>
      </c>
      <c r="AO56" s="66">
        <f t="shared" si="10"/>
        <v>0.38209372558472621</v>
      </c>
      <c r="AP56" s="45">
        <f t="shared" si="11"/>
        <v>161.93826806145395</v>
      </c>
      <c r="AQ56" s="47"/>
      <c r="AR56" s="17">
        <v>172722.171875</v>
      </c>
      <c r="AS56" s="49">
        <f t="shared" si="12"/>
        <v>0.37048942916130417</v>
      </c>
      <c r="AT56" s="49">
        <f t="shared" si="35"/>
        <v>0.9375650288756765</v>
      </c>
      <c r="AV56" s="17">
        <v>520</v>
      </c>
      <c r="AW56" s="86">
        <f t="shared" si="16"/>
        <v>1.0499999999999999E-3</v>
      </c>
      <c r="AX56" s="49">
        <f t="shared" si="17"/>
        <v>0.59615384615384615</v>
      </c>
      <c r="AY56" s="51">
        <f t="shared" si="18"/>
        <v>3286.174420026909</v>
      </c>
      <c r="AZ56" s="49">
        <v>7.8825000000000003</v>
      </c>
      <c r="BA56" s="51">
        <f t="shared" si="19"/>
        <v>1655.325</v>
      </c>
      <c r="BB56" s="49">
        <f t="shared" si="20"/>
        <v>0.35617875398329102</v>
      </c>
      <c r="BC56" s="49">
        <f t="shared" si="21"/>
        <v>10.278628546636314</v>
      </c>
      <c r="BD56" s="51">
        <f t="shared" si="22"/>
        <v>242.0157513720321</v>
      </c>
      <c r="BE56" s="87">
        <f t="shared" si="23"/>
        <v>1.4128574401988796</v>
      </c>
      <c r="BF56" s="49">
        <f t="shared" si="24"/>
        <v>1.7952331460113908</v>
      </c>
      <c r="BG56" s="49">
        <f t="shared" si="25"/>
        <v>0.34449542222165852</v>
      </c>
      <c r="BH56" s="50">
        <f t="shared" si="26"/>
        <v>168.26251542373114</v>
      </c>
      <c r="BJ56" s="87">
        <f t="shared" si="27"/>
        <v>0.32147816694903331</v>
      </c>
      <c r="BK56" s="87">
        <f t="shared" si="28"/>
        <v>0.97418017384301814</v>
      </c>
    </row>
    <row r="57" spans="1:63" x14ac:dyDescent="0.25">
      <c r="F57" s="17">
        <v>55</v>
      </c>
      <c r="G57" s="20">
        <v>140</v>
      </c>
      <c r="H57" s="20">
        <v>100</v>
      </c>
      <c r="I57" s="20">
        <v>8</v>
      </c>
      <c r="J57" s="20">
        <v>5</v>
      </c>
      <c r="K57" s="17">
        <v>8100</v>
      </c>
      <c r="L57" s="17" t="s">
        <v>420</v>
      </c>
      <c r="M57" s="20">
        <v>6.25</v>
      </c>
      <c r="N57" s="20">
        <v>6.25</v>
      </c>
      <c r="O57" s="68" t="s">
        <v>117</v>
      </c>
      <c r="P57" s="68" t="s">
        <v>118</v>
      </c>
      <c r="Q57" s="20" t="s">
        <v>48</v>
      </c>
      <c r="R57" s="20" t="s">
        <v>49</v>
      </c>
      <c r="S57" s="50">
        <v>101.25</v>
      </c>
      <c r="T57" s="17" t="s">
        <v>134</v>
      </c>
      <c r="U57" s="17" t="s">
        <v>205</v>
      </c>
      <c r="V57" s="20">
        <v>0</v>
      </c>
      <c r="W57" s="20">
        <v>210</v>
      </c>
      <c r="X57" s="20">
        <v>200000</v>
      </c>
      <c r="Y57" s="35">
        <f t="shared" si="14"/>
        <v>124</v>
      </c>
      <c r="Z57" s="66">
        <f t="shared" si="38"/>
        <v>1.0323563518418475</v>
      </c>
      <c r="AA57" s="45">
        <f t="shared" si="31"/>
        <v>24.022712657072169</v>
      </c>
      <c r="AB57" s="50">
        <f t="shared" si="15"/>
        <v>5.751405500055081</v>
      </c>
      <c r="AC57" s="46"/>
      <c r="AD57" s="20">
        <f t="shared" si="39"/>
        <v>1</v>
      </c>
      <c r="AE57" s="20">
        <f t="shared" si="40"/>
        <v>1</v>
      </c>
      <c r="AF57" s="20">
        <f t="shared" si="41"/>
        <v>1</v>
      </c>
      <c r="AG57" s="20">
        <f t="shared" si="34"/>
        <v>2220</v>
      </c>
      <c r="AH57" s="20">
        <f t="shared" si="6"/>
        <v>7772560.0000000019</v>
      </c>
      <c r="AI57" s="67">
        <f t="shared" si="7"/>
        <v>233.84268368764248</v>
      </c>
      <c r="AJ57" s="66">
        <f t="shared" si="8"/>
        <v>1.4119660073031228</v>
      </c>
      <c r="AK57" s="20">
        <v>0.49</v>
      </c>
      <c r="AL57" s="20">
        <v>0.2</v>
      </c>
      <c r="AM57" s="20">
        <v>1.1000000000000001</v>
      </c>
      <c r="AN57" s="66">
        <f t="shared" si="9"/>
        <v>1.7937556746790264</v>
      </c>
      <c r="AO57" s="66">
        <f t="shared" si="10"/>
        <v>0.34482033621547176</v>
      </c>
      <c r="AP57" s="45">
        <f t="shared" si="11"/>
        <v>146.14112794877542</v>
      </c>
      <c r="AQ57" s="47"/>
      <c r="AR57" s="17">
        <v>156454.828125</v>
      </c>
      <c r="AS57" s="49">
        <f t="shared" si="12"/>
        <v>0.33559594192406694</v>
      </c>
      <c r="AT57" s="49">
        <f t="shared" si="35"/>
        <v>0.93407873505837469</v>
      </c>
      <c r="AV57" s="17">
        <v>520</v>
      </c>
      <c r="AW57" s="86">
        <f t="shared" si="16"/>
        <v>1.0499999999999999E-3</v>
      </c>
      <c r="AX57" s="49">
        <f t="shared" si="17"/>
        <v>0.59615384615384615</v>
      </c>
      <c r="AY57" s="51">
        <f t="shared" si="18"/>
        <v>3286.174420026909</v>
      </c>
      <c r="AZ57" s="49">
        <v>7.8825000000000003</v>
      </c>
      <c r="BA57" s="51">
        <f t="shared" si="19"/>
        <v>1655.325</v>
      </c>
      <c r="BB57" s="49">
        <f t="shared" si="20"/>
        <v>0.35617875398329102</v>
      </c>
      <c r="BC57" s="49">
        <f t="shared" si="21"/>
        <v>10.278628546636314</v>
      </c>
      <c r="BD57" s="51">
        <f t="shared" si="22"/>
        <v>242.0157513720321</v>
      </c>
      <c r="BE57" s="87">
        <f t="shared" si="23"/>
        <v>1.5157808298822417</v>
      </c>
      <c r="BF57" s="49">
        <f t="shared" si="24"/>
        <v>1.9711620654403978</v>
      </c>
      <c r="BG57" s="49">
        <f t="shared" si="25"/>
        <v>0.30947521914970116</v>
      </c>
      <c r="BH57" s="50">
        <f t="shared" si="26"/>
        <v>151.15753498150642</v>
      </c>
      <c r="BJ57" s="87">
        <f t="shared" si="27"/>
        <v>0.2912006652646259</v>
      </c>
      <c r="BK57" s="87">
        <f t="shared" si="28"/>
        <v>0.96614170871568561</v>
      </c>
    </row>
    <row r="58" spans="1:63" s="33" customFormat="1" x14ac:dyDescent="0.25">
      <c r="A58" s="32"/>
      <c r="B58" s="32"/>
      <c r="C58" s="32"/>
      <c r="D58" s="32"/>
      <c r="F58" s="34">
        <v>56</v>
      </c>
      <c r="G58" s="34">
        <v>100</v>
      </c>
      <c r="H58" s="34">
        <v>100</v>
      </c>
      <c r="I58" s="34">
        <v>4</v>
      </c>
      <c r="J58" s="34">
        <v>3</v>
      </c>
      <c r="K58" s="34">
        <v>2600</v>
      </c>
      <c r="L58" s="17" t="s">
        <v>421</v>
      </c>
      <c r="M58" s="34">
        <v>6.25</v>
      </c>
      <c r="N58" s="34">
        <v>6.25</v>
      </c>
      <c r="O58" s="69" t="s">
        <v>50</v>
      </c>
      <c r="P58" s="69" t="s">
        <v>207</v>
      </c>
      <c r="Q58" s="34" t="s">
        <v>54</v>
      </c>
      <c r="R58" s="69" t="s">
        <v>206</v>
      </c>
      <c r="S58" s="70">
        <v>52</v>
      </c>
      <c r="T58" s="34" t="s">
        <v>128</v>
      </c>
      <c r="U58" s="34" t="s">
        <v>176</v>
      </c>
      <c r="V58" s="34">
        <v>0</v>
      </c>
      <c r="W58" s="34">
        <v>210</v>
      </c>
      <c r="X58" s="34">
        <v>200000</v>
      </c>
      <c r="Y58" s="44">
        <f t="shared" si="14"/>
        <v>92</v>
      </c>
      <c r="Z58" s="69">
        <f t="shared" ref="Z58:Z89" si="42">SQRT(235*200000/(W58*210000))</f>
        <v>1.0323563518418475</v>
      </c>
      <c r="AA58" s="70">
        <f t="shared" ref="AA58:AA89" si="43">(Y58/J58)/Z58</f>
        <v>29.705504898530105</v>
      </c>
      <c r="AB58" s="70">
        <f t="shared" si="15"/>
        <v>11.744975442217745</v>
      </c>
      <c r="AC58" s="71"/>
      <c r="AD58" s="34">
        <f t="shared" ref="AD58" si="44">IF(AB58&gt;$C$7,4,IF(AB58&gt;$C$6,3,IF(AB58&gt;$C$5,2,1)))</f>
        <v>3</v>
      </c>
      <c r="AE58" s="34">
        <f t="shared" ref="AE58" si="45">IF(AA58&gt;$B$7,4,IF(AA58&gt;$B$6,3,IF(AA58&gt;$B$5,2,1)))</f>
        <v>1</v>
      </c>
      <c r="AF58" s="34">
        <f t="shared" si="37"/>
        <v>3</v>
      </c>
      <c r="AG58" s="34">
        <f t="shared" ref="AG58:AG89" si="46">(G58-2*I58)*J58+(H58*I58)*2</f>
        <v>1076</v>
      </c>
      <c r="AH58" s="34">
        <f t="shared" si="6"/>
        <v>2038938.666666666</v>
      </c>
      <c r="AI58" s="72">
        <f t="shared" si="7"/>
        <v>595.37035615634898</v>
      </c>
      <c r="AJ58" s="69">
        <f t="shared" si="8"/>
        <v>0.61605881975920451</v>
      </c>
      <c r="AK58" s="34">
        <v>0.49</v>
      </c>
      <c r="AL58" s="34">
        <v>0.2</v>
      </c>
      <c r="AM58" s="34">
        <v>1.1000000000000001</v>
      </c>
      <c r="AN58" s="69">
        <f t="shared" si="9"/>
        <v>0.79169864554255709</v>
      </c>
      <c r="AO58" s="69">
        <f t="shared" si="10"/>
        <v>0.77582566759659866</v>
      </c>
      <c r="AP58" s="70">
        <f t="shared" si="11"/>
        <v>159.36869804557037</v>
      </c>
      <c r="AQ58" s="71"/>
      <c r="AR58" s="34">
        <v>176877.578125</v>
      </c>
      <c r="AS58" s="69">
        <f t="shared" si="12"/>
        <v>0.78278269660559396</v>
      </c>
      <c r="AT58" s="69">
        <f t="shared" si="35"/>
        <v>0.90101130813168395</v>
      </c>
      <c r="AV58" s="34">
        <v>380</v>
      </c>
      <c r="AW58" s="91">
        <f t="shared" si="16"/>
        <v>1.0499999999999999E-3</v>
      </c>
      <c r="AX58" s="69">
        <f>$D$32*(1-(W58/AV58))</f>
        <v>0.26842105263157889</v>
      </c>
      <c r="AY58" s="72">
        <f>(AV58-W58)/($C$32*AX58-AW58)</f>
        <v>1419.749016505132</v>
      </c>
      <c r="AZ58" s="69">
        <v>3.097</v>
      </c>
      <c r="BA58" s="72">
        <f t="shared" si="19"/>
        <v>650.37</v>
      </c>
      <c r="BB58" s="69">
        <f t="shared" si="20"/>
        <v>0.56823685411674363</v>
      </c>
      <c r="BC58" s="69">
        <f>IF(BB58&gt;0.68,((1-(0.222/(BB58^1.05)))*(1/(BB58^1.05))), IF(((0.25) / (BB58^3.6)) &gt; MIN(15, ($B$32)*AX58/AW58), MIN(15, ($B$32)*AX58/AW58),((0.25) / (BB58^3.6))))</f>
        <v>1.9126441581035332</v>
      </c>
      <c r="BD58" s="72">
        <f t="shared" si="22"/>
        <v>211.36051192818098</v>
      </c>
      <c r="BE58" s="92">
        <f t="shared" si="23"/>
        <v>0.61805120601682562</v>
      </c>
      <c r="BF58" s="69">
        <f t="shared" si="24"/>
        <v>0.79341619210354863</v>
      </c>
      <c r="BG58" s="69">
        <f t="shared" si="25"/>
        <v>0.77463415143613168</v>
      </c>
      <c r="BH58" s="70">
        <f t="shared" si="26"/>
        <v>160.15484380521994</v>
      </c>
      <c r="BJ58" s="92">
        <f t="shared" si="27"/>
        <v>0.77774398248539223</v>
      </c>
      <c r="BK58" s="92">
        <f t="shared" si="28"/>
        <v>0.9054558836849177</v>
      </c>
    </row>
    <row r="59" spans="1:63" x14ac:dyDescent="0.25">
      <c r="A59" s="3"/>
      <c r="B59" s="3"/>
      <c r="C59" s="3"/>
      <c r="D59" s="3"/>
      <c r="F59" s="17">
        <v>57</v>
      </c>
      <c r="G59" s="17">
        <v>100</v>
      </c>
      <c r="H59" s="17">
        <v>100</v>
      </c>
      <c r="I59" s="17">
        <v>4</v>
      </c>
      <c r="J59" s="17">
        <v>3</v>
      </c>
      <c r="K59" s="17">
        <v>3150</v>
      </c>
      <c r="L59" s="17" t="s">
        <v>421</v>
      </c>
      <c r="M59" s="17">
        <v>6.25</v>
      </c>
      <c r="N59" s="17">
        <v>6.25</v>
      </c>
      <c r="O59" s="49" t="s">
        <v>50</v>
      </c>
      <c r="P59" s="49" t="s">
        <v>207</v>
      </c>
      <c r="Q59" s="17" t="s">
        <v>55</v>
      </c>
      <c r="R59" s="49" t="s">
        <v>206</v>
      </c>
      <c r="S59" s="50">
        <v>63</v>
      </c>
      <c r="T59" s="17" t="s">
        <v>128</v>
      </c>
      <c r="U59" s="17" t="s">
        <v>177</v>
      </c>
      <c r="V59" s="17">
        <v>0</v>
      </c>
      <c r="W59" s="17">
        <v>210</v>
      </c>
      <c r="X59" s="17">
        <v>200000</v>
      </c>
      <c r="Y59" s="35">
        <f t="shared" si="14"/>
        <v>92</v>
      </c>
      <c r="Z59" s="49">
        <f t="shared" si="42"/>
        <v>1.0323563518418475</v>
      </c>
      <c r="AA59" s="50">
        <f t="shared" si="43"/>
        <v>29.705504898530105</v>
      </c>
      <c r="AB59" s="50">
        <f t="shared" si="15"/>
        <v>11.744975442217745</v>
      </c>
      <c r="AC59" s="47"/>
      <c r="AD59" s="17">
        <f t="shared" ref="AD59:AD74" si="47">IF(AB59&gt;$C$7,4,IF(AB59&gt;$C$6,3,IF(AB59&gt;$C$5,2,1)))</f>
        <v>3</v>
      </c>
      <c r="AE59" s="17">
        <f t="shared" ref="AE59:AE74" si="48">IF(AA59&gt;$B$7,4,IF(AA59&gt;$B$6,3,IF(AA59&gt;$B$5,2,1)))</f>
        <v>1</v>
      </c>
      <c r="AF59" s="17">
        <f t="shared" ref="AF59:AF74" si="49">_xlfn.IFS(AE59&gt;3,4,AD59&gt;3,4,AE59&gt;2,3,AD59&gt;2,3,AE59&gt;1,2,AD59&gt;1,2,AE59=1,1,AD59=1,1)</f>
        <v>3</v>
      </c>
      <c r="AG59" s="17">
        <f t="shared" si="46"/>
        <v>1076</v>
      </c>
      <c r="AH59" s="17">
        <f t="shared" si="6"/>
        <v>2038938.666666666</v>
      </c>
      <c r="AI59" s="51">
        <f t="shared" si="7"/>
        <v>405.6138682405562</v>
      </c>
      <c r="AJ59" s="49">
        <f t="shared" si="8"/>
        <v>0.74637895470826698</v>
      </c>
      <c r="AK59" s="17">
        <v>0.49</v>
      </c>
      <c r="AL59" s="17">
        <v>0.2</v>
      </c>
      <c r="AM59" s="20">
        <v>1.1000000000000001</v>
      </c>
      <c r="AN59" s="49">
        <f t="shared" si="9"/>
        <v>0.91240361591922814</v>
      </c>
      <c r="AO59" s="49">
        <f t="shared" si="10"/>
        <v>0.6958031175616407</v>
      </c>
      <c r="AP59" s="50">
        <f t="shared" si="11"/>
        <v>142.93061131293484</v>
      </c>
      <c r="AQ59" s="47"/>
      <c r="AR59" s="17">
        <v>160922.296875</v>
      </c>
      <c r="AS59" s="49">
        <f t="shared" si="12"/>
        <v>0.71217160946627722</v>
      </c>
      <c r="AT59" s="49">
        <f t="shared" si="35"/>
        <v>0.88819644069559478</v>
      </c>
      <c r="AV59" s="20">
        <v>380</v>
      </c>
      <c r="AW59" s="93">
        <f t="shared" ref="AW59:AW60" si="50">W59/X59</f>
        <v>1.0499999999999999E-3</v>
      </c>
      <c r="AX59" s="66">
        <f t="shared" ref="AX59:AX60" si="51">$D$32*(1-(W59/AV59))</f>
        <v>0.26842105263157889</v>
      </c>
      <c r="AY59" s="67">
        <f t="shared" ref="AY59:AY60" si="52">(AV59-W59)/($C$32*AX59-AW59)</f>
        <v>1419.749016505132</v>
      </c>
      <c r="AZ59" s="66">
        <v>3.097</v>
      </c>
      <c r="BA59" s="67">
        <f t="shared" ref="BA59:BA60" si="53">AZ59*W59</f>
        <v>650.37</v>
      </c>
      <c r="BB59" s="66">
        <f t="shared" ref="BB59:BB60" si="54">SQRT(W59/BA59)</f>
        <v>0.56823685411674363</v>
      </c>
      <c r="BC59" s="66">
        <f>IF(BB59&gt;0.68,((1-(0.222/(BB59^1.05)))*(1/(BB59^1.05))), IF(((0.25) / (BB59^3.6)) &gt; MIN(15, ($B$32)*AX59/AW59), MIN(15, ($B$32)*AX59/AW59),((0.25) / (BB59^3.6))))</f>
        <v>1.9126441581035332</v>
      </c>
      <c r="BD59" s="67">
        <f t="shared" ref="BD59:BD60" si="55">IF(BC59&lt;1, W59*BC59, W59+AY59*AW59*(BC59-1) )</f>
        <v>211.36051192818098</v>
      </c>
      <c r="BE59" s="94">
        <f t="shared" ref="BE59:BE60" si="56">SQRT(AG59*BD59/(1000*AI59))</f>
        <v>0.7487928072896155</v>
      </c>
      <c r="BF59" s="66">
        <f t="shared" ref="BF59:BF60" si="57">0.5*(1+AK59*(BE59-AL59)+(BE59*BE59))</f>
        <v>0.91479957191028749</v>
      </c>
      <c r="BG59" s="66">
        <f t="shared" ref="BG59:BG60" si="58">IF(1/(BF59+SQRT((BF59*BF59)-(BE59*BE59)))&lt;=1,1/(BF59+SQRT((BF59*BF59)-(BE59*BE59))),1)</f>
        <v>0.69429205273187899</v>
      </c>
      <c r="BH59" s="45">
        <f t="shared" ref="BH59:BH60" si="59">0.001*BG59*AG59*BD59/AM59</f>
        <v>143.54419444886497</v>
      </c>
      <c r="BJ59" s="87">
        <f t="shared" si="27"/>
        <v>0.70758741367326194</v>
      </c>
      <c r="BK59" s="87">
        <f t="shared" si="28"/>
        <v>0.89200935629427491</v>
      </c>
    </row>
    <row r="60" spans="1:63" x14ac:dyDescent="0.25">
      <c r="A60" s="3"/>
      <c r="B60" s="3"/>
      <c r="C60" s="3"/>
      <c r="D60" s="3"/>
      <c r="F60" s="17">
        <v>58</v>
      </c>
      <c r="G60" s="17">
        <v>100</v>
      </c>
      <c r="H60" s="17">
        <v>100</v>
      </c>
      <c r="I60" s="17">
        <v>4</v>
      </c>
      <c r="J60" s="17">
        <v>3</v>
      </c>
      <c r="K60" s="17">
        <v>3700</v>
      </c>
      <c r="L60" s="17" t="s">
        <v>421</v>
      </c>
      <c r="M60" s="17">
        <v>6.25</v>
      </c>
      <c r="N60" s="17">
        <v>6.25</v>
      </c>
      <c r="O60" s="49" t="s">
        <v>50</v>
      </c>
      <c r="P60" s="49" t="s">
        <v>207</v>
      </c>
      <c r="Q60" s="17" t="s">
        <v>56</v>
      </c>
      <c r="R60" s="49" t="s">
        <v>206</v>
      </c>
      <c r="S60" s="50">
        <v>46.25</v>
      </c>
      <c r="T60" s="17" t="s">
        <v>128</v>
      </c>
      <c r="U60" s="17" t="s">
        <v>151</v>
      </c>
      <c r="V60" s="17">
        <v>0</v>
      </c>
      <c r="W60" s="17">
        <v>210</v>
      </c>
      <c r="X60" s="17">
        <v>200000</v>
      </c>
      <c r="Y60" s="35">
        <f t="shared" si="14"/>
        <v>92</v>
      </c>
      <c r="Z60" s="49">
        <f t="shared" si="42"/>
        <v>1.0323563518418475</v>
      </c>
      <c r="AA60" s="50">
        <f t="shared" si="43"/>
        <v>29.705504898530105</v>
      </c>
      <c r="AB60" s="50">
        <f t="shared" si="15"/>
        <v>11.744975442217745</v>
      </c>
      <c r="AC60" s="47"/>
      <c r="AD60" s="17">
        <f t="shared" si="47"/>
        <v>3</v>
      </c>
      <c r="AE60" s="17">
        <f t="shared" si="48"/>
        <v>1</v>
      </c>
      <c r="AF60" s="17">
        <f t="shared" si="49"/>
        <v>3</v>
      </c>
      <c r="AG60" s="17">
        <f t="shared" si="46"/>
        <v>1076</v>
      </c>
      <c r="AH60" s="17">
        <f t="shared" si="6"/>
        <v>2038938.666666666</v>
      </c>
      <c r="AI60" s="51">
        <f t="shared" si="7"/>
        <v>293.98857615901528</v>
      </c>
      <c r="AJ60" s="49">
        <f t="shared" si="8"/>
        <v>0.87669908965732934</v>
      </c>
      <c r="AK60" s="17">
        <v>0.49</v>
      </c>
      <c r="AL60" s="17">
        <v>0.2</v>
      </c>
      <c r="AM60" s="20">
        <v>1.1000000000000001</v>
      </c>
      <c r="AN60" s="49">
        <f t="shared" si="9"/>
        <v>1.0500919238690407</v>
      </c>
      <c r="AO60" s="49">
        <f t="shared" si="10"/>
        <v>0.61421340223433996</v>
      </c>
      <c r="AP60" s="50">
        <f t="shared" si="11"/>
        <v>126.17060033533768</v>
      </c>
      <c r="AQ60" s="47"/>
      <c r="AR60" s="17">
        <v>144436.34375</v>
      </c>
      <c r="AS60" s="49">
        <f t="shared" si="12"/>
        <v>0.63921200101787923</v>
      </c>
      <c r="AT60" s="49">
        <f t="shared" si="35"/>
        <v>0.87353776106187042</v>
      </c>
      <c r="AV60" s="20">
        <v>380</v>
      </c>
      <c r="AW60" s="93">
        <f t="shared" si="50"/>
        <v>1.0499999999999999E-3</v>
      </c>
      <c r="AX60" s="66">
        <f t="shared" si="51"/>
        <v>0.26842105263157889</v>
      </c>
      <c r="AY60" s="67">
        <f t="shared" si="52"/>
        <v>1419.749016505132</v>
      </c>
      <c r="AZ60" s="66">
        <v>3.097</v>
      </c>
      <c r="BA60" s="67">
        <f t="shared" si="53"/>
        <v>650.37</v>
      </c>
      <c r="BB60" s="66">
        <f t="shared" si="54"/>
        <v>0.56823685411674363</v>
      </c>
      <c r="BC60" s="66">
        <f t="shared" ref="BC60" si="60">IF(BB60&gt;0.68,((1-(0.222/(BB60^1.05)))*(1/(BB60^1.05))), IF(((0.25) / (BB60^3.6)) &gt; MIN(15, ($B$32)*AX60/AW60), MIN(15, ($B$32)*AX60/AW60),((0.25) / (BB60^3.6))))</f>
        <v>1.9126441581035332</v>
      </c>
      <c r="BD60" s="67">
        <f t="shared" si="55"/>
        <v>211.36051192818098</v>
      </c>
      <c r="BE60" s="94">
        <f t="shared" si="56"/>
        <v>0.8795344085624055</v>
      </c>
      <c r="BF60" s="66">
        <f t="shared" si="57"/>
        <v>1.0532763180203997</v>
      </c>
      <c r="BG60" s="66">
        <f t="shared" si="58"/>
        <v>0.61245700706613371</v>
      </c>
      <c r="BH60" s="45">
        <f t="shared" si="59"/>
        <v>126.62487978646323</v>
      </c>
      <c r="BJ60" s="87">
        <f t="shared" si="27"/>
        <v>0.63509744080941055</v>
      </c>
      <c r="BK60" s="87">
        <f t="shared" si="28"/>
        <v>0.87668294903417077</v>
      </c>
    </row>
    <row r="61" spans="1:63" x14ac:dyDescent="0.25">
      <c r="A61" s="3"/>
      <c r="B61" s="3"/>
      <c r="C61" s="3"/>
      <c r="D61" s="31"/>
      <c r="F61" s="17">
        <v>59</v>
      </c>
      <c r="G61" s="17">
        <v>100</v>
      </c>
      <c r="H61" s="17">
        <v>100</v>
      </c>
      <c r="I61" s="17">
        <v>4</v>
      </c>
      <c r="J61" s="17">
        <v>3</v>
      </c>
      <c r="K61" s="17">
        <v>4250</v>
      </c>
      <c r="L61" s="17" t="s">
        <v>421</v>
      </c>
      <c r="M61" s="17">
        <v>6.25</v>
      </c>
      <c r="N61" s="17">
        <v>6.25</v>
      </c>
      <c r="O61" s="49" t="s">
        <v>50</v>
      </c>
      <c r="P61" s="49" t="s">
        <v>207</v>
      </c>
      <c r="Q61" s="17" t="s">
        <v>57</v>
      </c>
      <c r="R61" s="49" t="s">
        <v>206</v>
      </c>
      <c r="S61" s="50">
        <v>53.125</v>
      </c>
      <c r="T61" s="17" t="s">
        <v>128</v>
      </c>
      <c r="U61" s="17" t="s">
        <v>178</v>
      </c>
      <c r="V61" s="17">
        <v>0</v>
      </c>
      <c r="W61" s="17">
        <v>210</v>
      </c>
      <c r="X61" s="17">
        <v>200000</v>
      </c>
      <c r="Y61" s="35">
        <f t="shared" si="14"/>
        <v>92</v>
      </c>
      <c r="Z61" s="49">
        <f t="shared" si="42"/>
        <v>1.0323563518418475</v>
      </c>
      <c r="AA61" s="50">
        <f t="shared" si="43"/>
        <v>29.705504898530105</v>
      </c>
      <c r="AB61" s="50">
        <f t="shared" si="15"/>
        <v>11.744975442217745</v>
      </c>
      <c r="AC61" s="47"/>
      <c r="AD61" s="17">
        <f t="shared" si="47"/>
        <v>3</v>
      </c>
      <c r="AE61" s="17">
        <f t="shared" si="48"/>
        <v>1</v>
      </c>
      <c r="AF61" s="17">
        <f t="shared" si="49"/>
        <v>3</v>
      </c>
      <c r="AG61" s="17">
        <f t="shared" si="46"/>
        <v>1076</v>
      </c>
      <c r="AH61" s="17">
        <f t="shared" si="6"/>
        <v>2038938.666666666</v>
      </c>
      <c r="AI61" s="51">
        <f t="shared" si="7"/>
        <v>222.82096097533116</v>
      </c>
      <c r="AJ61" s="49">
        <f t="shared" si="8"/>
        <v>1.0070192246063918</v>
      </c>
      <c r="AK61" s="17">
        <v>0.49</v>
      </c>
      <c r="AL61" s="17">
        <v>0.2</v>
      </c>
      <c r="AM61" s="20">
        <v>1.1000000000000001</v>
      </c>
      <c r="AN61" s="49">
        <f t="shared" si="9"/>
        <v>1.2047635693919954</v>
      </c>
      <c r="AO61" s="49">
        <f t="shared" si="10"/>
        <v>0.53587660117268821</v>
      </c>
      <c r="AP61" s="50">
        <f t="shared" si="11"/>
        <v>110.07879709180057</v>
      </c>
      <c r="AQ61" s="47"/>
      <c r="AR61" s="17">
        <v>128243.1796875</v>
      </c>
      <c r="AS61" s="49">
        <f t="shared" si="12"/>
        <v>0.56754814873207649</v>
      </c>
      <c r="AT61" s="49">
        <f t="shared" si="35"/>
        <v>0.85835985476996146</v>
      </c>
      <c r="AV61" s="20">
        <v>380</v>
      </c>
      <c r="AW61" s="93">
        <f t="shared" ref="AW61:AW112" si="61">W61/X61</f>
        <v>1.0499999999999999E-3</v>
      </c>
      <c r="AX61" s="66">
        <f t="shared" ref="AX61:AX112" si="62">$D$32*(1-(W61/AV61))</f>
        <v>0.26842105263157889</v>
      </c>
      <c r="AY61" s="67">
        <f t="shared" ref="AY61:AY112" si="63">(AV61-W61)/($C$32*AX61-AW61)</f>
        <v>1419.749016505132</v>
      </c>
      <c r="AZ61" s="66">
        <v>3.097</v>
      </c>
      <c r="BA61" s="67">
        <f t="shared" ref="BA61:BA112" si="64">AZ61*W61</f>
        <v>650.37</v>
      </c>
      <c r="BB61" s="66">
        <f t="shared" ref="BB61:BB112" si="65">SQRT(W61/BA61)</f>
        <v>0.56823685411674363</v>
      </c>
      <c r="BC61" s="66">
        <f t="shared" ref="BC61:BC112" si="66">IF(BB61&gt;0.68,((1-(0.222/(BB61^1.05)))*(1/(BB61^1.05))), IF(((0.25) / (BB61^3.6)) &gt; MIN(15, ($B$32)*AX61/AW61), MIN(15, ($B$32)*AX61/AW61),((0.25) / (BB61^3.6))))</f>
        <v>1.9126441581035332</v>
      </c>
      <c r="BD61" s="67">
        <f t="shared" ref="BD61:BD112" si="67">IF(BC61&lt;1, W61*BC61, W61+AY61*AW61*(BC61-1) )</f>
        <v>211.36051192818098</v>
      </c>
      <c r="BE61" s="94">
        <f t="shared" ref="BE61:BE112" si="68">SQRT(AG61*BD61/(1000*AI61))</f>
        <v>1.0102760098351955</v>
      </c>
      <c r="BF61" s="66">
        <f t="shared" ref="BF61:BF112" si="69">0.5*(1+AK61*(BE61-AL61)+(BE61*BE61))</f>
        <v>1.2088464304338848</v>
      </c>
      <c r="BG61" s="66">
        <f t="shared" ref="BG61:BG112" si="70">IF(1/(BF61+SQRT((BF61*BF61)-(BE61*BE61)))&lt;=1,1/(BF61+SQRT((BF61*BF61)-(BE61*BE61))),1)</f>
        <v>0.53399898726311124</v>
      </c>
      <c r="BH61" s="45">
        <f t="shared" ref="BH61:BH112" si="71">0.001*BG61*AG61*BD61/AM61</f>
        <v>110.4037618774164</v>
      </c>
      <c r="BJ61" s="87">
        <f t="shared" si="27"/>
        <v>0.5638948834219063</v>
      </c>
      <c r="BK61" s="87">
        <f t="shared" si="28"/>
        <v>0.86089382801054781</v>
      </c>
    </row>
    <row r="62" spans="1:63" x14ac:dyDescent="0.25">
      <c r="A62" s="3"/>
      <c r="B62" s="3"/>
      <c r="C62" s="3"/>
      <c r="D62" s="3"/>
      <c r="F62" s="17">
        <v>60</v>
      </c>
      <c r="G62" s="17">
        <v>100</v>
      </c>
      <c r="H62" s="17">
        <v>100</v>
      </c>
      <c r="I62" s="17">
        <v>4</v>
      </c>
      <c r="J62" s="17">
        <v>3</v>
      </c>
      <c r="K62" s="17">
        <v>4800</v>
      </c>
      <c r="L62" s="17" t="s">
        <v>421</v>
      </c>
      <c r="M62" s="17">
        <v>6.25</v>
      </c>
      <c r="N62" s="17">
        <v>6.25</v>
      </c>
      <c r="O62" s="49" t="s">
        <v>50</v>
      </c>
      <c r="P62" s="49" t="s">
        <v>207</v>
      </c>
      <c r="Q62" s="17" t="s">
        <v>58</v>
      </c>
      <c r="R62" s="49" t="s">
        <v>206</v>
      </c>
      <c r="S62" s="50">
        <v>60</v>
      </c>
      <c r="T62" s="17" t="s">
        <v>129</v>
      </c>
      <c r="U62" s="17" t="s">
        <v>179</v>
      </c>
      <c r="V62" s="17">
        <v>0</v>
      </c>
      <c r="W62" s="17">
        <v>210</v>
      </c>
      <c r="X62" s="17">
        <v>200000</v>
      </c>
      <c r="Y62" s="35">
        <f t="shared" si="14"/>
        <v>92</v>
      </c>
      <c r="Z62" s="49">
        <f t="shared" si="42"/>
        <v>1.0323563518418475</v>
      </c>
      <c r="AA62" s="50">
        <f t="shared" si="43"/>
        <v>29.705504898530105</v>
      </c>
      <c r="AB62" s="50">
        <f t="shared" si="15"/>
        <v>11.744975442217745</v>
      </c>
      <c r="AC62" s="47"/>
      <c r="AD62" s="17">
        <f t="shared" si="47"/>
        <v>3</v>
      </c>
      <c r="AE62" s="17">
        <f t="shared" si="48"/>
        <v>1</v>
      </c>
      <c r="AF62" s="17">
        <f t="shared" si="49"/>
        <v>3</v>
      </c>
      <c r="AG62" s="17">
        <f t="shared" si="46"/>
        <v>1076</v>
      </c>
      <c r="AH62" s="17">
        <f t="shared" si="6"/>
        <v>2038938.666666666</v>
      </c>
      <c r="AI62" s="51">
        <f t="shared" si="7"/>
        <v>174.68331630281767</v>
      </c>
      <c r="AJ62" s="49">
        <f t="shared" si="8"/>
        <v>1.1373393595554544</v>
      </c>
      <c r="AK62" s="17">
        <v>0.49</v>
      </c>
      <c r="AL62" s="17">
        <v>0.2</v>
      </c>
      <c r="AM62" s="20">
        <v>1.1000000000000001</v>
      </c>
      <c r="AN62" s="49">
        <f t="shared" si="9"/>
        <v>1.3764185524880919</v>
      </c>
      <c r="AO62" s="49">
        <f t="shared" si="10"/>
        <v>0.46475912725100088</v>
      </c>
      <c r="AP62" s="50">
        <f t="shared" si="11"/>
        <v>95.469974903305598</v>
      </c>
      <c r="AQ62" s="47"/>
      <c r="AR62" s="17">
        <v>112838.546875</v>
      </c>
      <c r="AS62" s="49">
        <f t="shared" si="12"/>
        <v>0.49937399041865815</v>
      </c>
      <c r="AT62" s="49">
        <f t="shared" si="35"/>
        <v>0.84607589823950047</v>
      </c>
      <c r="AV62" s="20">
        <v>380</v>
      </c>
      <c r="AW62" s="93">
        <f t="shared" si="61"/>
        <v>1.0499999999999999E-3</v>
      </c>
      <c r="AX62" s="66">
        <f t="shared" si="62"/>
        <v>0.26842105263157889</v>
      </c>
      <c r="AY62" s="67">
        <f t="shared" si="63"/>
        <v>1419.749016505132</v>
      </c>
      <c r="AZ62" s="66">
        <v>3.097</v>
      </c>
      <c r="BA62" s="67">
        <f t="shared" si="64"/>
        <v>650.37</v>
      </c>
      <c r="BB62" s="66">
        <f t="shared" si="65"/>
        <v>0.56823685411674363</v>
      </c>
      <c r="BC62" s="66">
        <f t="shared" si="66"/>
        <v>1.9126441581035332</v>
      </c>
      <c r="BD62" s="67">
        <f t="shared" si="67"/>
        <v>211.36051192818098</v>
      </c>
      <c r="BE62" s="94">
        <f t="shared" si="68"/>
        <v>1.1410176111079855</v>
      </c>
      <c r="BF62" s="66">
        <f t="shared" si="69"/>
        <v>1.3815099091507435</v>
      </c>
      <c r="BG62" s="66">
        <f t="shared" si="70"/>
        <v>0.46288017917101498</v>
      </c>
      <c r="BH62" s="45">
        <f t="shared" si="71"/>
        <v>95.70001872268125</v>
      </c>
      <c r="BJ62" s="87">
        <f t="shared" si="27"/>
        <v>0.49615955710569015</v>
      </c>
      <c r="BK62" s="87">
        <f t="shared" si="28"/>
        <v>0.84811459712163417</v>
      </c>
    </row>
    <row r="63" spans="1:63" x14ac:dyDescent="0.25">
      <c r="A63" s="3"/>
      <c r="B63" s="3"/>
      <c r="C63" s="3"/>
      <c r="D63" s="3"/>
      <c r="F63" s="17">
        <v>61</v>
      </c>
      <c r="G63" s="17">
        <v>100</v>
      </c>
      <c r="H63" s="17">
        <v>100</v>
      </c>
      <c r="I63" s="17">
        <v>4</v>
      </c>
      <c r="J63" s="17">
        <v>3</v>
      </c>
      <c r="K63" s="17">
        <v>5350</v>
      </c>
      <c r="L63" s="17" t="s">
        <v>421</v>
      </c>
      <c r="M63" s="17">
        <v>6.25</v>
      </c>
      <c r="N63" s="17">
        <v>6.25</v>
      </c>
      <c r="O63" s="49" t="s">
        <v>50</v>
      </c>
      <c r="P63" s="49" t="s">
        <v>207</v>
      </c>
      <c r="Q63" s="17" t="s">
        <v>59</v>
      </c>
      <c r="R63" s="49" t="s">
        <v>206</v>
      </c>
      <c r="S63" s="50">
        <v>66.875</v>
      </c>
      <c r="T63" s="17" t="s">
        <v>129</v>
      </c>
      <c r="U63" s="17" t="s">
        <v>180</v>
      </c>
      <c r="V63" s="17">
        <v>0</v>
      </c>
      <c r="W63" s="17">
        <v>210</v>
      </c>
      <c r="X63" s="17">
        <v>200000</v>
      </c>
      <c r="Y63" s="35">
        <f t="shared" si="14"/>
        <v>92</v>
      </c>
      <c r="Z63" s="49">
        <f t="shared" si="42"/>
        <v>1.0323563518418475</v>
      </c>
      <c r="AA63" s="50">
        <f t="shared" si="43"/>
        <v>29.705504898530105</v>
      </c>
      <c r="AB63" s="50">
        <f t="shared" si="15"/>
        <v>11.744975442217745</v>
      </c>
      <c r="AC63" s="47"/>
      <c r="AD63" s="17">
        <f t="shared" si="47"/>
        <v>3</v>
      </c>
      <c r="AE63" s="17">
        <f t="shared" si="48"/>
        <v>1</v>
      </c>
      <c r="AF63" s="17">
        <f t="shared" si="49"/>
        <v>3</v>
      </c>
      <c r="AG63" s="17">
        <f t="shared" si="46"/>
        <v>1076</v>
      </c>
      <c r="AH63" s="17">
        <f t="shared" si="6"/>
        <v>2038938.666666666</v>
      </c>
      <c r="AI63" s="51">
        <f t="shared" si="7"/>
        <v>140.61328002854114</v>
      </c>
      <c r="AJ63" s="49">
        <f t="shared" si="8"/>
        <v>1.267659494504517</v>
      </c>
      <c r="AK63" s="17">
        <v>0.49</v>
      </c>
      <c r="AL63" s="17">
        <v>0.2</v>
      </c>
      <c r="AM63" s="20">
        <v>1.1000000000000001</v>
      </c>
      <c r="AN63" s="49">
        <f t="shared" si="9"/>
        <v>1.5650568731573304</v>
      </c>
      <c r="AO63" s="49">
        <f t="shared" si="10"/>
        <v>0.40275427611198628</v>
      </c>
      <c r="AP63" s="50">
        <f t="shared" si="11"/>
        <v>82.733051118422196</v>
      </c>
      <c r="AQ63" s="47"/>
      <c r="AR63" s="17">
        <v>98761.1328125</v>
      </c>
      <c r="AS63" s="49">
        <f t="shared" si="12"/>
        <v>0.43707352103248365</v>
      </c>
      <c r="AT63" s="49">
        <f t="shared" si="35"/>
        <v>0.83770860825880322</v>
      </c>
      <c r="AV63" s="20">
        <v>380</v>
      </c>
      <c r="AW63" s="93">
        <f t="shared" si="61"/>
        <v>1.0499999999999999E-3</v>
      </c>
      <c r="AX63" s="66">
        <f t="shared" si="62"/>
        <v>0.26842105263157889</v>
      </c>
      <c r="AY63" s="67">
        <f t="shared" si="63"/>
        <v>1419.749016505132</v>
      </c>
      <c r="AZ63" s="66">
        <v>3.097</v>
      </c>
      <c r="BA63" s="67">
        <f t="shared" si="64"/>
        <v>650.37</v>
      </c>
      <c r="BB63" s="66">
        <f t="shared" si="65"/>
        <v>0.56823685411674363</v>
      </c>
      <c r="BC63" s="66">
        <f t="shared" si="66"/>
        <v>1.9126441581035332</v>
      </c>
      <c r="BD63" s="67">
        <f t="shared" si="67"/>
        <v>211.36051192818098</v>
      </c>
      <c r="BE63" s="94">
        <f t="shared" si="68"/>
        <v>1.2717592123807757</v>
      </c>
      <c r="BF63" s="66">
        <f t="shared" si="69"/>
        <v>1.5712667541709755</v>
      </c>
      <c r="BG63" s="66">
        <f t="shared" si="70"/>
        <v>0.40095611790897118</v>
      </c>
      <c r="BH63" s="45">
        <f t="shared" si="71"/>
        <v>82.897280370878562</v>
      </c>
      <c r="BJ63" s="87">
        <f t="shared" si="27"/>
        <v>0.43426011121703612</v>
      </c>
      <c r="BK63" s="87">
        <f t="shared" si="28"/>
        <v>0.83937150182613562</v>
      </c>
    </row>
    <row r="64" spans="1:63" x14ac:dyDescent="0.25">
      <c r="A64" s="3"/>
      <c r="B64" s="3"/>
      <c r="C64" s="3"/>
      <c r="D64" s="3"/>
      <c r="F64" s="17">
        <v>62</v>
      </c>
      <c r="G64" s="17">
        <v>100</v>
      </c>
      <c r="H64" s="17">
        <v>100</v>
      </c>
      <c r="I64" s="17">
        <v>4</v>
      </c>
      <c r="J64" s="17">
        <v>3</v>
      </c>
      <c r="K64" s="17">
        <v>5900</v>
      </c>
      <c r="L64" s="17" t="s">
        <v>421</v>
      </c>
      <c r="M64" s="17">
        <v>6.25</v>
      </c>
      <c r="N64" s="17">
        <v>6.25</v>
      </c>
      <c r="O64" s="49" t="s">
        <v>50</v>
      </c>
      <c r="P64" s="49" t="s">
        <v>207</v>
      </c>
      <c r="Q64" s="17" t="s">
        <v>60</v>
      </c>
      <c r="R64" s="49" t="s">
        <v>206</v>
      </c>
      <c r="S64" s="50">
        <v>73.75</v>
      </c>
      <c r="T64" s="17" t="s">
        <v>130</v>
      </c>
      <c r="U64" s="17" t="s">
        <v>181</v>
      </c>
      <c r="V64" s="17">
        <v>0</v>
      </c>
      <c r="W64" s="17">
        <v>210</v>
      </c>
      <c r="X64" s="17">
        <v>200000</v>
      </c>
      <c r="Y64" s="35">
        <f t="shared" si="14"/>
        <v>92</v>
      </c>
      <c r="Z64" s="49">
        <f t="shared" si="42"/>
        <v>1.0323563518418475</v>
      </c>
      <c r="AA64" s="50">
        <f t="shared" si="43"/>
        <v>29.705504898530105</v>
      </c>
      <c r="AB64" s="50">
        <f t="shared" si="15"/>
        <v>11.744975442217745</v>
      </c>
      <c r="AC64" s="47"/>
      <c r="AD64" s="17">
        <f t="shared" si="47"/>
        <v>3</v>
      </c>
      <c r="AE64" s="17">
        <f t="shared" si="48"/>
        <v>1</v>
      </c>
      <c r="AF64" s="17">
        <f t="shared" si="49"/>
        <v>3</v>
      </c>
      <c r="AG64" s="17">
        <f t="shared" si="46"/>
        <v>1076</v>
      </c>
      <c r="AH64" s="17">
        <f t="shared" si="6"/>
        <v>2038938.666666666</v>
      </c>
      <c r="AI64" s="51">
        <f t="shared" si="7"/>
        <v>115.61917861582646</v>
      </c>
      <c r="AJ64" s="49">
        <f t="shared" si="8"/>
        <v>1.3979796294535793</v>
      </c>
      <c r="AK64" s="17">
        <v>0.49</v>
      </c>
      <c r="AL64" s="17">
        <v>0.2</v>
      </c>
      <c r="AM64" s="20">
        <v>1.1000000000000001</v>
      </c>
      <c r="AN64" s="49">
        <f t="shared" si="9"/>
        <v>1.7706785313997104</v>
      </c>
      <c r="AO64" s="49">
        <f t="shared" si="10"/>
        <v>0.34996896115430498</v>
      </c>
      <c r="AP64" s="50">
        <f t="shared" si="11"/>
        <v>71.889987693115231</v>
      </c>
      <c r="AQ64" s="47"/>
      <c r="AR64" s="17">
        <v>86214.6015625</v>
      </c>
      <c r="AS64" s="49">
        <f t="shared" si="12"/>
        <v>0.38154806851876438</v>
      </c>
      <c r="AT64" s="49">
        <f t="shared" si="35"/>
        <v>0.83384932935054679</v>
      </c>
      <c r="AV64" s="20">
        <v>380</v>
      </c>
      <c r="AW64" s="93">
        <f t="shared" si="61"/>
        <v>1.0499999999999999E-3</v>
      </c>
      <c r="AX64" s="66">
        <f t="shared" si="62"/>
        <v>0.26842105263157889</v>
      </c>
      <c r="AY64" s="67">
        <f t="shared" si="63"/>
        <v>1419.749016505132</v>
      </c>
      <c r="AZ64" s="66">
        <v>3.097</v>
      </c>
      <c r="BA64" s="67">
        <f t="shared" si="64"/>
        <v>650.37</v>
      </c>
      <c r="BB64" s="66">
        <f t="shared" si="65"/>
        <v>0.56823685411674363</v>
      </c>
      <c r="BC64" s="66">
        <f t="shared" si="66"/>
        <v>1.9126441581035332</v>
      </c>
      <c r="BD64" s="67">
        <f t="shared" si="67"/>
        <v>211.36051192818098</v>
      </c>
      <c r="BE64" s="94">
        <f t="shared" si="68"/>
        <v>1.4025008136535657</v>
      </c>
      <c r="BF64" s="66">
        <f t="shared" si="69"/>
        <v>1.7781169654945805</v>
      </c>
      <c r="BG64" s="66">
        <f t="shared" si="70"/>
        <v>0.34829414991033414</v>
      </c>
      <c r="BH64" s="45">
        <f t="shared" si="71"/>
        <v>72.009470630421262</v>
      </c>
      <c r="BJ64" s="87">
        <f t="shared" si="27"/>
        <v>0.37909207192006866</v>
      </c>
      <c r="BK64" s="87">
        <f t="shared" si="28"/>
        <v>0.83523520755610126</v>
      </c>
    </row>
    <row r="65" spans="6:63" x14ac:dyDescent="0.25">
      <c r="F65" s="17">
        <v>63</v>
      </c>
      <c r="G65" s="17">
        <v>100</v>
      </c>
      <c r="H65" s="17">
        <v>100</v>
      </c>
      <c r="I65" s="17">
        <v>4</v>
      </c>
      <c r="J65" s="17">
        <v>3</v>
      </c>
      <c r="K65" s="17">
        <v>6450</v>
      </c>
      <c r="L65" s="17" t="s">
        <v>421</v>
      </c>
      <c r="M65" s="17">
        <v>6.25</v>
      </c>
      <c r="N65" s="27">
        <v>6.25</v>
      </c>
      <c r="O65" s="49" t="s">
        <v>50</v>
      </c>
      <c r="P65" s="49" t="s">
        <v>207</v>
      </c>
      <c r="Q65" s="17" t="s">
        <v>61</v>
      </c>
      <c r="R65" s="49" t="s">
        <v>206</v>
      </c>
      <c r="S65" s="50">
        <v>80.625</v>
      </c>
      <c r="T65" s="17" t="s">
        <v>130</v>
      </c>
      <c r="U65" s="17" t="s">
        <v>182</v>
      </c>
      <c r="V65" s="17">
        <v>0</v>
      </c>
      <c r="W65" s="17">
        <v>210</v>
      </c>
      <c r="X65" s="17">
        <v>200000</v>
      </c>
      <c r="Y65" s="35">
        <f t="shared" si="14"/>
        <v>92</v>
      </c>
      <c r="Z65" s="49">
        <f t="shared" si="42"/>
        <v>1.0323563518418475</v>
      </c>
      <c r="AA65" s="50">
        <f t="shared" si="43"/>
        <v>29.705504898530105</v>
      </c>
      <c r="AB65" s="50">
        <f t="shared" si="15"/>
        <v>11.744975442217745</v>
      </c>
      <c r="AC65" s="47"/>
      <c r="AD65" s="17">
        <f t="shared" si="47"/>
        <v>3</v>
      </c>
      <c r="AE65" s="17">
        <f t="shared" si="48"/>
        <v>1</v>
      </c>
      <c r="AF65" s="17">
        <f t="shared" si="49"/>
        <v>3</v>
      </c>
      <c r="AG65" s="17">
        <f t="shared" si="46"/>
        <v>1076</v>
      </c>
      <c r="AH65" s="17">
        <f t="shared" si="6"/>
        <v>2038938.666666666</v>
      </c>
      <c r="AI65" s="51">
        <f t="shared" si="7"/>
        <v>96.741869061160244</v>
      </c>
      <c r="AJ65" s="49">
        <f t="shared" si="8"/>
        <v>1.5282997644026417</v>
      </c>
      <c r="AK65" s="17">
        <v>0.49</v>
      </c>
      <c r="AL65" s="17">
        <v>0.2</v>
      </c>
      <c r="AM65" s="20">
        <v>1.1000000000000001</v>
      </c>
      <c r="AN65" s="49">
        <f t="shared" si="9"/>
        <v>1.9932835272152323</v>
      </c>
      <c r="AO65" s="49">
        <f t="shared" si="10"/>
        <v>0.30553721452943944</v>
      </c>
      <c r="AP65" s="50">
        <f t="shared" si="11"/>
        <v>62.762899086429208</v>
      </c>
      <c r="AQ65" s="47"/>
      <c r="AR65" s="17">
        <v>75472.78125</v>
      </c>
      <c r="AS65" s="49">
        <f t="shared" si="12"/>
        <v>0.33400947623473182</v>
      </c>
      <c r="AT65" s="49">
        <f t="shared" si="35"/>
        <v>0.83159647818635551</v>
      </c>
      <c r="AV65" s="20">
        <v>380</v>
      </c>
      <c r="AW65" s="93">
        <f t="shared" si="61"/>
        <v>1.0499999999999999E-3</v>
      </c>
      <c r="AX65" s="66">
        <f t="shared" si="62"/>
        <v>0.26842105263157889</v>
      </c>
      <c r="AY65" s="67">
        <f t="shared" si="63"/>
        <v>1419.749016505132</v>
      </c>
      <c r="AZ65" s="66">
        <v>3.097</v>
      </c>
      <c r="BA65" s="67">
        <f t="shared" si="64"/>
        <v>650.37</v>
      </c>
      <c r="BB65" s="66">
        <f t="shared" si="65"/>
        <v>0.56823685411674363</v>
      </c>
      <c r="BC65" s="66">
        <f t="shared" si="66"/>
        <v>1.9126441581035332</v>
      </c>
      <c r="BD65" s="67">
        <f t="shared" si="67"/>
        <v>211.36051192818098</v>
      </c>
      <c r="BE65" s="94">
        <f t="shared" si="68"/>
        <v>1.5332424149263555</v>
      </c>
      <c r="BF65" s="66">
        <f t="shared" si="69"/>
        <v>2.0020605431215586</v>
      </c>
      <c r="BG65" s="66">
        <f t="shared" si="70"/>
        <v>0.30400066330614095</v>
      </c>
      <c r="BH65" s="45">
        <f t="shared" si="71"/>
        <v>62.851836132211226</v>
      </c>
      <c r="BJ65" s="87">
        <f t="shared" si="27"/>
        <v>0.3318594820262713</v>
      </c>
      <c r="BK65" s="87">
        <f t="shared" si="28"/>
        <v>0.83277487713110121</v>
      </c>
    </row>
    <row r="66" spans="6:63" s="26" customFormat="1" x14ac:dyDescent="0.25">
      <c r="F66" s="17">
        <v>64</v>
      </c>
      <c r="G66" s="17">
        <v>100</v>
      </c>
      <c r="H66" s="17">
        <v>100</v>
      </c>
      <c r="I66" s="17">
        <v>4</v>
      </c>
      <c r="J66" s="17">
        <v>3</v>
      </c>
      <c r="K66" s="20">
        <v>7000</v>
      </c>
      <c r="L66" s="17" t="s">
        <v>421</v>
      </c>
      <c r="M66" s="25">
        <v>6.25</v>
      </c>
      <c r="N66" s="25">
        <v>6.25</v>
      </c>
      <c r="O66" s="49" t="s">
        <v>50</v>
      </c>
      <c r="P66" s="49" t="s">
        <v>207</v>
      </c>
      <c r="Q66" s="20" t="s">
        <v>62</v>
      </c>
      <c r="R66" s="49" t="s">
        <v>206</v>
      </c>
      <c r="S66" s="50">
        <v>87.5</v>
      </c>
      <c r="T66" s="17" t="s">
        <v>131</v>
      </c>
      <c r="U66" s="17" t="s">
        <v>183</v>
      </c>
      <c r="V66" s="20">
        <v>0</v>
      </c>
      <c r="W66" s="17">
        <v>210</v>
      </c>
      <c r="X66" s="20">
        <v>200000</v>
      </c>
      <c r="Y66" s="35">
        <f t="shared" si="14"/>
        <v>92</v>
      </c>
      <c r="Z66" s="66">
        <f t="shared" si="42"/>
        <v>1.0323563518418475</v>
      </c>
      <c r="AA66" s="45">
        <f t="shared" si="43"/>
        <v>29.705504898530105</v>
      </c>
      <c r="AB66" s="50">
        <f t="shared" si="15"/>
        <v>11.744975442217745</v>
      </c>
      <c r="AC66" s="46"/>
      <c r="AD66" s="20">
        <f t="shared" si="47"/>
        <v>3</v>
      </c>
      <c r="AE66" s="20">
        <f t="shared" si="48"/>
        <v>1</v>
      </c>
      <c r="AF66" s="20">
        <f t="shared" si="49"/>
        <v>3</v>
      </c>
      <c r="AG66" s="20">
        <f t="shared" si="46"/>
        <v>1076</v>
      </c>
      <c r="AH66" s="20">
        <f t="shared" si="6"/>
        <v>2038938.666666666</v>
      </c>
      <c r="AI66" s="67">
        <f t="shared" si="7"/>
        <v>82.136808318712639</v>
      </c>
      <c r="AJ66" s="66">
        <f t="shared" si="8"/>
        <v>1.6586198993517043</v>
      </c>
      <c r="AK66" s="20">
        <v>0.49</v>
      </c>
      <c r="AL66" s="20">
        <v>0.2</v>
      </c>
      <c r="AM66" s="20">
        <v>1.1000000000000001</v>
      </c>
      <c r="AN66" s="66">
        <f t="shared" si="9"/>
        <v>2.2328718606038964</v>
      </c>
      <c r="AO66" s="66">
        <f t="shared" si="10"/>
        <v>0.26825746329404954</v>
      </c>
      <c r="AP66" s="45">
        <f t="shared" si="11"/>
        <v>55.104960369021306</v>
      </c>
      <c r="AQ66" s="46"/>
      <c r="AR66" s="20">
        <v>66285.7265625</v>
      </c>
      <c r="AS66" s="49">
        <f t="shared" si="12"/>
        <v>0.29335159569171537</v>
      </c>
      <c r="AT66" s="49">
        <f t="shared" si="35"/>
        <v>0.83132467918358732</v>
      </c>
      <c r="AV66" s="20">
        <v>380</v>
      </c>
      <c r="AW66" s="93">
        <f t="shared" si="61"/>
        <v>1.0499999999999999E-3</v>
      </c>
      <c r="AX66" s="66">
        <f t="shared" si="62"/>
        <v>0.26842105263157889</v>
      </c>
      <c r="AY66" s="67">
        <f t="shared" si="63"/>
        <v>1419.749016505132</v>
      </c>
      <c r="AZ66" s="66">
        <v>3.097</v>
      </c>
      <c r="BA66" s="67">
        <f t="shared" si="64"/>
        <v>650.37</v>
      </c>
      <c r="BB66" s="66">
        <f t="shared" si="65"/>
        <v>0.56823685411674363</v>
      </c>
      <c r="BC66" s="66">
        <f t="shared" si="66"/>
        <v>1.9126441581035332</v>
      </c>
      <c r="BD66" s="67">
        <f t="shared" si="67"/>
        <v>211.36051192818098</v>
      </c>
      <c r="BE66" s="94">
        <f t="shared" si="68"/>
        <v>1.6639840161991457</v>
      </c>
      <c r="BF66" s="66">
        <f t="shared" si="69"/>
        <v>2.24309748705191</v>
      </c>
      <c r="BG66" s="66">
        <f t="shared" si="70"/>
        <v>0.26685837110133609</v>
      </c>
      <c r="BH66" s="45">
        <f t="shared" si="71"/>
        <v>55.172703995317818</v>
      </c>
      <c r="BI66"/>
      <c r="BJ66" s="87">
        <f t="shared" si="27"/>
        <v>0.29146331324269703</v>
      </c>
      <c r="BK66" s="87">
        <f t="shared" si="28"/>
        <v>0.83234667335653556</v>
      </c>
    </row>
    <row r="67" spans="6:63" x14ac:dyDescent="0.25">
      <c r="F67" s="17">
        <v>65</v>
      </c>
      <c r="G67" s="17">
        <v>100</v>
      </c>
      <c r="H67" s="17">
        <v>100</v>
      </c>
      <c r="I67" s="17">
        <v>4</v>
      </c>
      <c r="J67" s="17">
        <v>3</v>
      </c>
      <c r="K67" s="17">
        <v>7550</v>
      </c>
      <c r="L67" s="17" t="s">
        <v>421</v>
      </c>
      <c r="M67" s="17">
        <v>6.25</v>
      </c>
      <c r="N67" s="28">
        <v>6.25</v>
      </c>
      <c r="O67" s="49" t="s">
        <v>50</v>
      </c>
      <c r="P67" s="49" t="s">
        <v>207</v>
      </c>
      <c r="Q67" s="17" t="s">
        <v>63</v>
      </c>
      <c r="R67" s="49" t="s">
        <v>206</v>
      </c>
      <c r="S67" s="50">
        <v>94.375</v>
      </c>
      <c r="T67" s="17" t="s">
        <v>132</v>
      </c>
      <c r="U67" s="17" t="s">
        <v>184</v>
      </c>
      <c r="V67" s="17">
        <v>0</v>
      </c>
      <c r="W67" s="17">
        <v>210</v>
      </c>
      <c r="X67" s="17">
        <v>200000</v>
      </c>
      <c r="Y67" s="35">
        <f t="shared" si="14"/>
        <v>92</v>
      </c>
      <c r="Z67" s="49">
        <f t="shared" si="42"/>
        <v>1.0323563518418475</v>
      </c>
      <c r="AA67" s="50">
        <f t="shared" si="43"/>
        <v>29.705504898530105</v>
      </c>
      <c r="AB67" s="50">
        <f t="shared" si="15"/>
        <v>11.744975442217745</v>
      </c>
      <c r="AC67" s="47"/>
      <c r="AD67" s="17">
        <f t="shared" si="47"/>
        <v>3</v>
      </c>
      <c r="AE67" s="17">
        <f t="shared" si="48"/>
        <v>1</v>
      </c>
      <c r="AF67" s="17">
        <f t="shared" si="49"/>
        <v>3</v>
      </c>
      <c r="AG67" s="17">
        <f t="shared" si="46"/>
        <v>1076</v>
      </c>
      <c r="AH67" s="17">
        <f t="shared" ref="AH67:AH130" si="72">(((G67^3)*H67/12)-(((G67-2*I67)^3)*(H67-J67)/12))</f>
        <v>2038938.666666666</v>
      </c>
      <c r="AI67" s="51">
        <f t="shared" ref="AI67:AI130" si="73">0.001*PI()*PI()*X67*AH67/(K67*K67)</f>
        <v>70.605738478433736</v>
      </c>
      <c r="AJ67" s="49">
        <f t="shared" ref="AJ67:AJ130" si="74">SQRT(AG67*W67/(1000*AI67))</f>
        <v>1.7889400343007669</v>
      </c>
      <c r="AK67" s="17">
        <v>0.49</v>
      </c>
      <c r="AL67" s="17">
        <v>0.2</v>
      </c>
      <c r="AM67" s="20">
        <v>1.1000000000000001</v>
      </c>
      <c r="AN67" s="49">
        <f t="shared" ref="AN67:AN130" si="75">0.5*(1+AK67*(AJ67-AL67)+(AJ67*AJ67))</f>
        <v>2.4894435315657022</v>
      </c>
      <c r="AO67" s="49">
        <f t="shared" ref="AO67:AO130" si="76">IF(1/(AN67+SQRT((AN67*AN67)-(AJ67*AJ67)))&lt;=1,1/(AN67+SQRT((AN67*AN67)-(AJ67*AJ67))),1)</f>
        <v>0.23693119294308154</v>
      </c>
      <c r="AP67" s="50">
        <f t="shared" ref="AP67:AP130" si="77">0.001*AG67*W67*AO67/AM67</f>
        <v>48.669974870380635</v>
      </c>
      <c r="AQ67" s="47"/>
      <c r="AR67" s="17">
        <v>58462.4609375</v>
      </c>
      <c r="AS67" s="49">
        <f t="shared" ref="AS67:AS130" si="78">AR67/(AG67*W67)</f>
        <v>0.25872924826296689</v>
      </c>
      <c r="AT67" s="49">
        <f t="shared" ref="AT67:AT98" si="79">AP67*1000/AR67</f>
        <v>0.83249959187335365</v>
      </c>
      <c r="AV67" s="20">
        <v>380</v>
      </c>
      <c r="AW67" s="93">
        <f t="shared" si="61"/>
        <v>1.0499999999999999E-3</v>
      </c>
      <c r="AX67" s="66">
        <f t="shared" si="62"/>
        <v>0.26842105263157889</v>
      </c>
      <c r="AY67" s="67">
        <f t="shared" si="63"/>
        <v>1419.749016505132</v>
      </c>
      <c r="AZ67" s="66">
        <v>3.097</v>
      </c>
      <c r="BA67" s="67">
        <f t="shared" si="64"/>
        <v>650.37</v>
      </c>
      <c r="BB67" s="66">
        <f t="shared" si="65"/>
        <v>0.56823685411674363</v>
      </c>
      <c r="BC67" s="66">
        <f t="shared" si="66"/>
        <v>1.9126441581035332</v>
      </c>
      <c r="BD67" s="67">
        <f t="shared" si="67"/>
        <v>211.36051192818098</v>
      </c>
      <c r="BE67" s="94">
        <f t="shared" si="68"/>
        <v>1.7947256174719357</v>
      </c>
      <c r="BF67" s="66">
        <f t="shared" si="69"/>
        <v>2.5012277972856345</v>
      </c>
      <c r="BG67" s="66">
        <f t="shared" si="70"/>
        <v>0.23566109651776102</v>
      </c>
      <c r="BH67" s="45">
        <f t="shared" si="71"/>
        <v>48.722698365152972</v>
      </c>
      <c r="BJ67" s="87">
        <f t="shared" si="27"/>
        <v>0.25706382729468935</v>
      </c>
      <c r="BK67" s="87">
        <f t="shared" si="28"/>
        <v>0.83340142689580865</v>
      </c>
    </row>
    <row r="68" spans="6:63" x14ac:dyDescent="0.25">
      <c r="F68" s="17">
        <v>66</v>
      </c>
      <c r="G68" s="17">
        <v>100</v>
      </c>
      <c r="H68" s="17">
        <v>100</v>
      </c>
      <c r="I68" s="17">
        <v>4</v>
      </c>
      <c r="J68" s="17">
        <v>3</v>
      </c>
      <c r="K68" s="17">
        <v>8100</v>
      </c>
      <c r="L68" s="17" t="s">
        <v>421</v>
      </c>
      <c r="M68" s="17">
        <v>6.25</v>
      </c>
      <c r="N68" s="17">
        <v>6.25</v>
      </c>
      <c r="O68" s="49" t="s">
        <v>50</v>
      </c>
      <c r="P68" s="49" t="s">
        <v>207</v>
      </c>
      <c r="Q68" s="17" t="s">
        <v>64</v>
      </c>
      <c r="R68" s="49" t="s">
        <v>206</v>
      </c>
      <c r="S68" s="50">
        <v>101.25</v>
      </c>
      <c r="T68" s="17" t="s">
        <v>132</v>
      </c>
      <c r="U68" s="17" t="s">
        <v>185</v>
      </c>
      <c r="V68" s="17">
        <v>0</v>
      </c>
      <c r="W68" s="17">
        <v>210</v>
      </c>
      <c r="X68" s="17">
        <v>200000</v>
      </c>
      <c r="Y68" s="35">
        <f t="shared" ref="Y68:Y131" si="80">G68-2*I68-2*SQRT(2)*V68</f>
        <v>92</v>
      </c>
      <c r="Z68" s="49">
        <f t="shared" si="42"/>
        <v>1.0323563518418475</v>
      </c>
      <c r="AA68" s="50">
        <f t="shared" si="43"/>
        <v>29.705504898530105</v>
      </c>
      <c r="AB68" s="50">
        <f t="shared" ref="AB68:AB131" si="81">(((((H68-J68)*0.5)-(V68*SQRT(2)))/I68)*(1/Z68))</f>
        <v>11.744975442217745</v>
      </c>
      <c r="AC68" s="47"/>
      <c r="AD68" s="17">
        <f t="shared" si="47"/>
        <v>3</v>
      </c>
      <c r="AE68" s="17">
        <f t="shared" si="48"/>
        <v>1</v>
      </c>
      <c r="AF68" s="17">
        <f t="shared" si="49"/>
        <v>3</v>
      </c>
      <c r="AG68" s="17">
        <f t="shared" si="46"/>
        <v>1076</v>
      </c>
      <c r="AH68" s="17">
        <f t="shared" si="72"/>
        <v>2038938.666666666</v>
      </c>
      <c r="AI68" s="51">
        <f t="shared" si="73"/>
        <v>61.342838098108807</v>
      </c>
      <c r="AJ68" s="49">
        <f t="shared" si="74"/>
        <v>1.9192601692498292</v>
      </c>
      <c r="AK68" s="17">
        <v>0.49</v>
      </c>
      <c r="AL68" s="17">
        <v>0.2</v>
      </c>
      <c r="AM68" s="20">
        <v>1.1000000000000001</v>
      </c>
      <c r="AN68" s="49">
        <f t="shared" si="75"/>
        <v>2.7629985401006496</v>
      </c>
      <c r="AO68" s="49">
        <f t="shared" si="76"/>
        <v>0.21049926073611186</v>
      </c>
      <c r="AP68" s="50">
        <f t="shared" si="77"/>
        <v>43.240375414483481</v>
      </c>
      <c r="AQ68" s="47"/>
      <c r="AR68" s="17">
        <v>51805.5546875</v>
      </c>
      <c r="AS68" s="49">
        <f t="shared" si="78"/>
        <v>0.2292686966166578</v>
      </c>
      <c r="AT68" s="49">
        <f t="shared" si="79"/>
        <v>0.83466677801862854</v>
      </c>
      <c r="AV68" s="20">
        <v>380</v>
      </c>
      <c r="AW68" s="93">
        <f t="shared" si="61"/>
        <v>1.0499999999999999E-3</v>
      </c>
      <c r="AX68" s="66">
        <f t="shared" si="62"/>
        <v>0.26842105263157889</v>
      </c>
      <c r="AY68" s="67">
        <f t="shared" si="63"/>
        <v>1419.749016505132</v>
      </c>
      <c r="AZ68" s="66">
        <v>3.097</v>
      </c>
      <c r="BA68" s="67">
        <f t="shared" si="64"/>
        <v>650.37</v>
      </c>
      <c r="BB68" s="66">
        <f t="shared" si="65"/>
        <v>0.56823685411674363</v>
      </c>
      <c r="BC68" s="66">
        <f t="shared" si="66"/>
        <v>1.9126441581035332</v>
      </c>
      <c r="BD68" s="67">
        <f t="shared" si="67"/>
        <v>211.36051192818098</v>
      </c>
      <c r="BE68" s="94">
        <f t="shared" si="68"/>
        <v>1.9254672187447257</v>
      </c>
      <c r="BF68" s="66">
        <f t="shared" si="69"/>
        <v>2.7764514738227324</v>
      </c>
      <c r="BG68" s="66">
        <f t="shared" si="70"/>
        <v>0.20934665211722958</v>
      </c>
      <c r="BH68" s="45">
        <f t="shared" si="71"/>
        <v>43.282213040596851</v>
      </c>
      <c r="BJ68" s="87">
        <f t="shared" ref="BJ68:BJ131" si="82">AR68/(AG68*BD68)</f>
        <v>0.22779291103277607</v>
      </c>
      <c r="BK68" s="87">
        <f t="shared" ref="BK68:BK131" si="83">1000*BH68/AR68</f>
        <v>0.83547436759788773</v>
      </c>
    </row>
    <row r="69" spans="6:63" s="15" customFormat="1" x14ac:dyDescent="0.25">
      <c r="F69" s="22">
        <v>67</v>
      </c>
      <c r="G69" s="22">
        <v>100</v>
      </c>
      <c r="H69" s="22">
        <v>100</v>
      </c>
      <c r="I69" s="22">
        <v>6</v>
      </c>
      <c r="J69" s="22">
        <v>4</v>
      </c>
      <c r="K69" s="22">
        <v>2600</v>
      </c>
      <c r="L69" s="22" t="s">
        <v>421</v>
      </c>
      <c r="M69" s="22">
        <v>6.25</v>
      </c>
      <c r="N69" s="22">
        <v>6.25</v>
      </c>
      <c r="O69" s="22" t="s">
        <v>52</v>
      </c>
      <c r="P69" s="22" t="s">
        <v>208</v>
      </c>
      <c r="Q69" s="22" t="s">
        <v>65</v>
      </c>
      <c r="R69" s="63" t="s">
        <v>206</v>
      </c>
      <c r="S69" s="41">
        <v>52</v>
      </c>
      <c r="T69" s="22" t="s">
        <v>128</v>
      </c>
      <c r="U69" s="22" t="s">
        <v>176</v>
      </c>
      <c r="V69" s="22">
        <v>0</v>
      </c>
      <c r="W69" s="22">
        <v>210</v>
      </c>
      <c r="X69" s="22">
        <v>200000</v>
      </c>
      <c r="Y69" s="37">
        <f t="shared" si="80"/>
        <v>88</v>
      </c>
      <c r="Z69" s="63">
        <f t="shared" si="42"/>
        <v>1.0323563518418475</v>
      </c>
      <c r="AA69" s="41">
        <f t="shared" si="43"/>
        <v>21.310470905467248</v>
      </c>
      <c r="AB69" s="41">
        <f t="shared" si="81"/>
        <v>7.7492621474426358</v>
      </c>
      <c r="AC69" s="64"/>
      <c r="AD69" s="22">
        <f t="shared" si="47"/>
        <v>1</v>
      </c>
      <c r="AE69" s="22">
        <f t="shared" si="48"/>
        <v>1</v>
      </c>
      <c r="AF69" s="22">
        <f t="shared" si="49"/>
        <v>1</v>
      </c>
      <c r="AG69" s="22">
        <f t="shared" si="46"/>
        <v>1552</v>
      </c>
      <c r="AH69" s="22">
        <f t="shared" si="72"/>
        <v>2881557.333333333</v>
      </c>
      <c r="AI69" s="65">
        <f t="shared" si="73"/>
        <v>841.41511654017688</v>
      </c>
      <c r="AJ69" s="63">
        <f t="shared" si="74"/>
        <v>0.62237243693591848</v>
      </c>
      <c r="AK69" s="22">
        <v>0.49</v>
      </c>
      <c r="AL69" s="22">
        <v>0.2</v>
      </c>
      <c r="AM69" s="22">
        <v>1.1000000000000001</v>
      </c>
      <c r="AN69" s="63">
        <f t="shared" si="75"/>
        <v>0.79715497217807696</v>
      </c>
      <c r="AO69" s="63">
        <f t="shared" si="76"/>
        <v>0.77204577843910993</v>
      </c>
      <c r="AP69" s="41">
        <f t="shared" si="77"/>
        <v>228.75014555352246</v>
      </c>
      <c r="AQ69" s="64"/>
      <c r="AR69" s="22">
        <v>265198.625</v>
      </c>
      <c r="AS69" s="63">
        <f t="shared" si="78"/>
        <v>0.81369239383897884</v>
      </c>
      <c r="AT69" s="63">
        <f t="shared" si="79"/>
        <v>0.86256158211047451</v>
      </c>
      <c r="AV69" s="22">
        <v>380</v>
      </c>
      <c r="AW69" s="89">
        <f t="shared" si="61"/>
        <v>1.0499999999999999E-3</v>
      </c>
      <c r="AX69" s="63">
        <f t="shared" si="62"/>
        <v>0.26842105263157889</v>
      </c>
      <c r="AY69" s="65">
        <f t="shared" si="63"/>
        <v>1419.749016505132</v>
      </c>
      <c r="AZ69" s="63">
        <v>6.5441000000000003</v>
      </c>
      <c r="BA69" s="65">
        <f t="shared" si="64"/>
        <v>1374.261</v>
      </c>
      <c r="BB69" s="63">
        <f t="shared" si="65"/>
        <v>0.39090843024209559</v>
      </c>
      <c r="BC69" s="63">
        <f t="shared" si="66"/>
        <v>7.3530899300130077</v>
      </c>
      <c r="BD69" s="65">
        <f t="shared" si="67"/>
        <v>219.47078283889985</v>
      </c>
      <c r="BE69" s="90">
        <f t="shared" si="68"/>
        <v>0.63625185242008253</v>
      </c>
      <c r="BF69" s="63">
        <f t="shared" si="69"/>
        <v>0.80928991369691339</v>
      </c>
      <c r="BG69" s="63">
        <f t="shared" si="70"/>
        <v>0.76369478070878183</v>
      </c>
      <c r="BH69" s="41">
        <f t="shared" si="71"/>
        <v>236.48062637232607</v>
      </c>
      <c r="BJ69" s="90">
        <f t="shared" si="82"/>
        <v>0.77857927372325819</v>
      </c>
      <c r="BK69" s="90">
        <f t="shared" si="83"/>
        <v>0.8917113592588426</v>
      </c>
    </row>
    <row r="70" spans="6:63" x14ac:dyDescent="0.25">
      <c r="F70" s="17">
        <v>68</v>
      </c>
      <c r="G70" s="17">
        <v>100</v>
      </c>
      <c r="H70" s="17">
        <v>100</v>
      </c>
      <c r="I70" s="17">
        <v>6</v>
      </c>
      <c r="J70" s="17">
        <v>4</v>
      </c>
      <c r="K70" s="17">
        <v>3150</v>
      </c>
      <c r="L70" s="17" t="s">
        <v>421</v>
      </c>
      <c r="M70" s="17">
        <v>6.25</v>
      </c>
      <c r="N70" s="17">
        <v>6.25</v>
      </c>
      <c r="O70" s="20" t="s">
        <v>52</v>
      </c>
      <c r="P70" s="17" t="s">
        <v>208</v>
      </c>
      <c r="Q70" s="17" t="s">
        <v>66</v>
      </c>
      <c r="R70" s="49" t="s">
        <v>206</v>
      </c>
      <c r="S70" s="50">
        <v>63</v>
      </c>
      <c r="T70" s="17" t="s">
        <v>128</v>
      </c>
      <c r="U70" s="17" t="s">
        <v>177</v>
      </c>
      <c r="V70" s="17">
        <v>0</v>
      </c>
      <c r="W70" s="17">
        <v>210</v>
      </c>
      <c r="X70" s="17">
        <v>200000</v>
      </c>
      <c r="Y70" s="35">
        <f t="shared" si="80"/>
        <v>88</v>
      </c>
      <c r="Z70" s="49">
        <f t="shared" si="42"/>
        <v>1.0323563518418475</v>
      </c>
      <c r="AA70" s="50">
        <f t="shared" si="43"/>
        <v>21.310470905467248</v>
      </c>
      <c r="AB70" s="50">
        <f t="shared" si="81"/>
        <v>7.7492621474426358</v>
      </c>
      <c r="AC70" s="47"/>
      <c r="AD70" s="17">
        <f t="shared" si="47"/>
        <v>1</v>
      </c>
      <c r="AE70" s="17">
        <f t="shared" si="48"/>
        <v>1</v>
      </c>
      <c r="AF70" s="17">
        <f t="shared" si="49"/>
        <v>1</v>
      </c>
      <c r="AG70" s="17">
        <f t="shared" si="46"/>
        <v>1552</v>
      </c>
      <c r="AH70" s="17">
        <f t="shared" si="72"/>
        <v>2881557.333333333</v>
      </c>
      <c r="AI70" s="51">
        <f t="shared" si="73"/>
        <v>573.23922275753046</v>
      </c>
      <c r="AJ70" s="49">
        <f t="shared" si="74"/>
        <v>0.75402814474928592</v>
      </c>
      <c r="AK70" s="17">
        <v>0.49</v>
      </c>
      <c r="AL70" s="17">
        <v>0.2</v>
      </c>
      <c r="AM70" s="20">
        <v>1.1000000000000001</v>
      </c>
      <c r="AN70" s="49">
        <f t="shared" si="75"/>
        <v>0.92001611700060004</v>
      </c>
      <c r="AO70" s="49">
        <f t="shared" si="76"/>
        <v>0.6910128811126317</v>
      </c>
      <c r="AP70" s="50">
        <f t="shared" si="77"/>
        <v>204.74083473838991</v>
      </c>
      <c r="AQ70" s="47"/>
      <c r="AR70" s="17">
        <v>240485.796875</v>
      </c>
      <c r="AS70" s="49">
        <f t="shared" si="78"/>
        <v>0.73786756527675501</v>
      </c>
      <c r="AT70" s="49">
        <f t="shared" si="79"/>
        <v>0.85136352083532962</v>
      </c>
      <c r="AV70" s="20">
        <v>380</v>
      </c>
      <c r="AW70" s="93">
        <f t="shared" si="61"/>
        <v>1.0499999999999999E-3</v>
      </c>
      <c r="AX70" s="66">
        <f t="shared" si="62"/>
        <v>0.26842105263157889</v>
      </c>
      <c r="AY70" s="67">
        <f t="shared" si="63"/>
        <v>1419.749016505132</v>
      </c>
      <c r="AZ70" s="66">
        <v>6.5441000000000003</v>
      </c>
      <c r="BA70" s="67">
        <f t="shared" si="64"/>
        <v>1374.261</v>
      </c>
      <c r="BB70" s="66">
        <f t="shared" si="65"/>
        <v>0.39090843024209559</v>
      </c>
      <c r="BC70" s="66">
        <f t="shared" si="66"/>
        <v>7.3530899300130077</v>
      </c>
      <c r="BD70" s="67">
        <f t="shared" si="67"/>
        <v>219.47078283889985</v>
      </c>
      <c r="BE70" s="94">
        <f t="shared" si="68"/>
        <v>0.77084359043202311</v>
      </c>
      <c r="BF70" s="66">
        <f t="shared" si="69"/>
        <v>0.93695660011091186</v>
      </c>
      <c r="BG70" s="66">
        <f t="shared" si="70"/>
        <v>0.68046646548807621</v>
      </c>
      <c r="BH70" s="45">
        <f t="shared" si="71"/>
        <v>210.70870202181629</v>
      </c>
      <c r="BJ70" s="87">
        <f t="shared" si="82"/>
        <v>0.70602650021920921</v>
      </c>
      <c r="BK70" s="87">
        <f t="shared" si="83"/>
        <v>0.87617940335719158</v>
      </c>
    </row>
    <row r="71" spans="6:63" x14ac:dyDescent="0.25">
      <c r="F71" s="17">
        <v>69</v>
      </c>
      <c r="G71" s="17">
        <v>100</v>
      </c>
      <c r="H71" s="17">
        <v>100</v>
      </c>
      <c r="I71" s="17">
        <v>6</v>
      </c>
      <c r="J71" s="17">
        <v>4</v>
      </c>
      <c r="K71" s="17">
        <v>3700</v>
      </c>
      <c r="L71" s="17" t="s">
        <v>421</v>
      </c>
      <c r="M71" s="20">
        <v>6.25</v>
      </c>
      <c r="N71" s="20">
        <v>6.25</v>
      </c>
      <c r="O71" s="20" t="s">
        <v>52</v>
      </c>
      <c r="P71" s="17" t="s">
        <v>208</v>
      </c>
      <c r="Q71" s="17" t="s">
        <v>67</v>
      </c>
      <c r="R71" s="49" t="s">
        <v>206</v>
      </c>
      <c r="S71" s="50">
        <v>46.25</v>
      </c>
      <c r="T71" s="17" t="s">
        <v>129</v>
      </c>
      <c r="U71" s="17" t="s">
        <v>151</v>
      </c>
      <c r="V71" s="17">
        <v>0</v>
      </c>
      <c r="W71" s="17">
        <v>210</v>
      </c>
      <c r="X71" s="17">
        <v>200000</v>
      </c>
      <c r="Y71" s="35">
        <f t="shared" si="80"/>
        <v>88</v>
      </c>
      <c r="Z71" s="49">
        <f t="shared" si="42"/>
        <v>1.0323563518418475</v>
      </c>
      <c r="AA71" s="50">
        <f t="shared" si="43"/>
        <v>21.310470905467248</v>
      </c>
      <c r="AB71" s="50">
        <f t="shared" si="81"/>
        <v>7.7492621474426358</v>
      </c>
      <c r="AC71" s="47"/>
      <c r="AD71" s="17">
        <f t="shared" si="47"/>
        <v>1</v>
      </c>
      <c r="AE71" s="17">
        <f t="shared" si="48"/>
        <v>1</v>
      </c>
      <c r="AF71" s="17">
        <f t="shared" si="49"/>
        <v>1</v>
      </c>
      <c r="AG71" s="17">
        <f t="shared" si="46"/>
        <v>1552</v>
      </c>
      <c r="AH71" s="17">
        <f t="shared" si="72"/>
        <v>2881557.333333333</v>
      </c>
      <c r="AI71" s="51">
        <f t="shared" si="73"/>
        <v>415.48328618054023</v>
      </c>
      <c r="AJ71" s="49">
        <f t="shared" si="74"/>
        <v>0.88568385256265314</v>
      </c>
      <c r="AK71" s="17">
        <v>0.49</v>
      </c>
      <c r="AL71" s="17">
        <v>0.2</v>
      </c>
      <c r="AM71" s="20">
        <v>1.1000000000000001</v>
      </c>
      <c r="AN71" s="49">
        <f t="shared" si="75"/>
        <v>1.0602104872229616</v>
      </c>
      <c r="AO71" s="49">
        <f t="shared" si="76"/>
        <v>0.60865328699194743</v>
      </c>
      <c r="AP71" s="50">
        <f t="shared" si="77"/>
        <v>180.33843572401409</v>
      </c>
      <c r="AQ71" s="47"/>
      <c r="AR71" s="17">
        <v>214334.390625</v>
      </c>
      <c r="AS71" s="49">
        <f t="shared" si="78"/>
        <v>0.65762883721465393</v>
      </c>
      <c r="AT71" s="49">
        <f t="shared" si="79"/>
        <v>0.84138824011464719</v>
      </c>
      <c r="AV71" s="20">
        <v>380</v>
      </c>
      <c r="AW71" s="93">
        <f t="shared" si="61"/>
        <v>1.0499999999999999E-3</v>
      </c>
      <c r="AX71" s="66">
        <f t="shared" si="62"/>
        <v>0.26842105263157889</v>
      </c>
      <c r="AY71" s="67">
        <f t="shared" si="63"/>
        <v>1419.749016505132</v>
      </c>
      <c r="AZ71" s="66">
        <v>6.5441000000000003</v>
      </c>
      <c r="BA71" s="67">
        <f t="shared" si="64"/>
        <v>1374.261</v>
      </c>
      <c r="BB71" s="66">
        <f t="shared" si="65"/>
        <v>0.39090843024209559</v>
      </c>
      <c r="BC71" s="66">
        <f t="shared" si="66"/>
        <v>7.3530899300130077</v>
      </c>
      <c r="BD71" s="67">
        <f t="shared" si="67"/>
        <v>219.47078283889985</v>
      </c>
      <c r="BE71" s="94">
        <f t="shared" si="68"/>
        <v>0.90543532844396357</v>
      </c>
      <c r="BF71" s="66">
        <f t="shared" si="69"/>
        <v>1.0827382224659852</v>
      </c>
      <c r="BG71" s="66">
        <f t="shared" si="70"/>
        <v>0.59649398404138798</v>
      </c>
      <c r="BH71" s="45">
        <f t="shared" si="71"/>
        <v>184.7063441267926</v>
      </c>
      <c r="BJ71" s="87">
        <f t="shared" si="82"/>
        <v>0.62925029941889632</v>
      </c>
      <c r="BK71" s="87">
        <f t="shared" si="83"/>
        <v>0.86176718345659842</v>
      </c>
    </row>
    <row r="72" spans="6:63" x14ac:dyDescent="0.25">
      <c r="F72" s="17">
        <v>70</v>
      </c>
      <c r="G72" s="17">
        <v>100</v>
      </c>
      <c r="H72" s="17">
        <v>100</v>
      </c>
      <c r="I72" s="17">
        <v>6</v>
      </c>
      <c r="J72" s="17">
        <v>4</v>
      </c>
      <c r="K72" s="17">
        <v>4250</v>
      </c>
      <c r="L72" s="17" t="s">
        <v>421</v>
      </c>
      <c r="M72" s="20">
        <v>6.25</v>
      </c>
      <c r="N72" s="20">
        <v>6.25</v>
      </c>
      <c r="O72" s="20" t="s">
        <v>52</v>
      </c>
      <c r="P72" s="17" t="s">
        <v>208</v>
      </c>
      <c r="Q72" s="17" t="s">
        <v>68</v>
      </c>
      <c r="R72" s="49" t="s">
        <v>206</v>
      </c>
      <c r="S72" s="50">
        <v>53.125</v>
      </c>
      <c r="T72" s="17" t="s">
        <v>130</v>
      </c>
      <c r="U72" s="17" t="s">
        <v>178</v>
      </c>
      <c r="V72" s="17">
        <v>0</v>
      </c>
      <c r="W72" s="17">
        <v>210</v>
      </c>
      <c r="X72" s="17">
        <v>200000</v>
      </c>
      <c r="Y72" s="35">
        <f t="shared" si="80"/>
        <v>88</v>
      </c>
      <c r="Z72" s="49">
        <f t="shared" si="42"/>
        <v>1.0323563518418475</v>
      </c>
      <c r="AA72" s="50">
        <f t="shared" si="43"/>
        <v>21.310470905467248</v>
      </c>
      <c r="AB72" s="50">
        <f t="shared" si="81"/>
        <v>7.7492621474426358</v>
      </c>
      <c r="AC72" s="47"/>
      <c r="AD72" s="17">
        <f t="shared" si="47"/>
        <v>1</v>
      </c>
      <c r="AE72" s="17">
        <f t="shared" si="48"/>
        <v>1</v>
      </c>
      <c r="AF72" s="17">
        <f t="shared" si="49"/>
        <v>1</v>
      </c>
      <c r="AG72" s="17">
        <f t="shared" si="46"/>
        <v>1552</v>
      </c>
      <c r="AH72" s="17">
        <f t="shared" si="72"/>
        <v>2881557.333333333</v>
      </c>
      <c r="AI72" s="51">
        <f t="shared" si="73"/>
        <v>314.90470243939632</v>
      </c>
      <c r="AJ72" s="49">
        <f t="shared" si="74"/>
        <v>1.0173395603760205</v>
      </c>
      <c r="AK72" s="17">
        <v>0.49</v>
      </c>
      <c r="AL72" s="17">
        <v>0.2</v>
      </c>
      <c r="AM72" s="20">
        <v>1.1000000000000001</v>
      </c>
      <c r="AN72" s="49">
        <f t="shared" si="75"/>
        <v>1.2177380828451623</v>
      </c>
      <c r="AO72" s="49">
        <f t="shared" si="76"/>
        <v>0.52994280928319282</v>
      </c>
      <c r="AP72" s="50">
        <f t="shared" si="77"/>
        <v>157.01723672870745</v>
      </c>
      <c r="AQ72" s="47"/>
      <c r="AR72" s="17">
        <v>189126.40625</v>
      </c>
      <c r="AS72" s="49">
        <f t="shared" si="78"/>
        <v>0.58028475162616588</v>
      </c>
      <c r="AT72" s="49">
        <f t="shared" si="79"/>
        <v>0.83022376325996228</v>
      </c>
      <c r="AV72" s="20">
        <v>380</v>
      </c>
      <c r="AW72" s="93">
        <f t="shared" si="61"/>
        <v>1.0499999999999999E-3</v>
      </c>
      <c r="AX72" s="66">
        <f t="shared" si="62"/>
        <v>0.26842105263157889</v>
      </c>
      <c r="AY72" s="67">
        <f t="shared" si="63"/>
        <v>1419.749016505132</v>
      </c>
      <c r="AZ72" s="66">
        <v>6.5441000000000003</v>
      </c>
      <c r="BA72" s="67">
        <f t="shared" si="64"/>
        <v>1374.261</v>
      </c>
      <c r="BB72" s="66">
        <f t="shared" si="65"/>
        <v>0.39090843024209559</v>
      </c>
      <c r="BC72" s="66">
        <f t="shared" si="66"/>
        <v>7.3530899300130077</v>
      </c>
      <c r="BD72" s="67">
        <f t="shared" si="67"/>
        <v>219.47078283889985</v>
      </c>
      <c r="BE72" s="94">
        <f t="shared" si="68"/>
        <v>1.0400270664559041</v>
      </c>
      <c r="BF72" s="66">
        <f t="shared" si="69"/>
        <v>1.2466347807621334</v>
      </c>
      <c r="BG72" s="66">
        <f t="shared" si="70"/>
        <v>0.51706871527010467</v>
      </c>
      <c r="BH72" s="45">
        <f t="shared" si="71"/>
        <v>160.11204574571499</v>
      </c>
      <c r="BJ72" s="87">
        <f t="shared" si="82"/>
        <v>0.55524382911116099</v>
      </c>
      <c r="BK72" s="87">
        <f t="shared" si="83"/>
        <v>0.84658746983257394</v>
      </c>
    </row>
    <row r="73" spans="6:63" x14ac:dyDescent="0.25">
      <c r="F73" s="17">
        <v>71</v>
      </c>
      <c r="G73" s="17">
        <v>100</v>
      </c>
      <c r="H73" s="17">
        <v>100</v>
      </c>
      <c r="I73" s="17">
        <v>6</v>
      </c>
      <c r="J73" s="17">
        <v>4</v>
      </c>
      <c r="K73" s="17">
        <v>4800</v>
      </c>
      <c r="L73" s="17" t="s">
        <v>421</v>
      </c>
      <c r="M73" s="20">
        <v>6.25</v>
      </c>
      <c r="N73" s="20">
        <v>6.25</v>
      </c>
      <c r="O73" s="20" t="s">
        <v>52</v>
      </c>
      <c r="P73" s="17" t="s">
        <v>208</v>
      </c>
      <c r="Q73" s="17" t="s">
        <v>69</v>
      </c>
      <c r="R73" s="49" t="s">
        <v>206</v>
      </c>
      <c r="S73" s="50">
        <v>60</v>
      </c>
      <c r="T73" s="17" t="s">
        <v>132</v>
      </c>
      <c r="U73" s="17" t="s">
        <v>179</v>
      </c>
      <c r="V73" s="17">
        <v>0</v>
      </c>
      <c r="W73" s="17">
        <v>210</v>
      </c>
      <c r="X73" s="17">
        <v>200000</v>
      </c>
      <c r="Y73" s="35">
        <f t="shared" si="80"/>
        <v>88</v>
      </c>
      <c r="Z73" s="49">
        <f t="shared" si="42"/>
        <v>1.0323563518418475</v>
      </c>
      <c r="AA73" s="50">
        <f t="shared" si="43"/>
        <v>21.310470905467248</v>
      </c>
      <c r="AB73" s="50">
        <f t="shared" si="81"/>
        <v>7.7492621474426358</v>
      </c>
      <c r="AC73" s="47"/>
      <c r="AD73" s="17">
        <f t="shared" si="47"/>
        <v>1</v>
      </c>
      <c r="AE73" s="17">
        <f t="shared" si="48"/>
        <v>1</v>
      </c>
      <c r="AF73" s="17">
        <f t="shared" si="49"/>
        <v>1</v>
      </c>
      <c r="AG73" s="17">
        <f t="shared" si="46"/>
        <v>1552</v>
      </c>
      <c r="AH73" s="17">
        <f t="shared" si="72"/>
        <v>2881557.333333333</v>
      </c>
      <c r="AI73" s="51">
        <f t="shared" si="73"/>
        <v>246.87353245710051</v>
      </c>
      <c r="AJ73" s="49">
        <f t="shared" si="74"/>
        <v>1.1489952681893878</v>
      </c>
      <c r="AK73" s="17">
        <v>0.49</v>
      </c>
      <c r="AL73" s="17">
        <v>0.2</v>
      </c>
      <c r="AM73" s="20">
        <v>1.1000000000000001</v>
      </c>
      <c r="AN73" s="49">
        <f t="shared" si="75"/>
        <v>1.3925989038672015</v>
      </c>
      <c r="AO73" s="49">
        <f t="shared" si="76"/>
        <v>0.45883042902599136</v>
      </c>
      <c r="AP73" s="50">
        <f t="shared" si="77"/>
        <v>135.94728493468281</v>
      </c>
      <c r="AQ73" s="47"/>
      <c r="AR73" s="17">
        <v>165482.421875</v>
      </c>
      <c r="AS73" s="49">
        <f t="shared" si="78"/>
        <v>0.50773938965083454</v>
      </c>
      <c r="AT73" s="49">
        <f t="shared" si="79"/>
        <v>0.82152100141109208</v>
      </c>
      <c r="AV73" s="20">
        <v>380</v>
      </c>
      <c r="AW73" s="93">
        <f t="shared" si="61"/>
        <v>1.0499999999999999E-3</v>
      </c>
      <c r="AX73" s="66">
        <f t="shared" si="62"/>
        <v>0.26842105263157889</v>
      </c>
      <c r="AY73" s="67">
        <f t="shared" si="63"/>
        <v>1419.749016505132</v>
      </c>
      <c r="AZ73" s="66">
        <v>6.5441000000000003</v>
      </c>
      <c r="BA73" s="67">
        <f t="shared" si="64"/>
        <v>1374.261</v>
      </c>
      <c r="BB73" s="66">
        <f t="shared" si="65"/>
        <v>0.39090843024209559</v>
      </c>
      <c r="BC73" s="66">
        <f t="shared" si="66"/>
        <v>7.3530899300130077</v>
      </c>
      <c r="BD73" s="67">
        <f t="shared" si="67"/>
        <v>219.47078283889985</v>
      </c>
      <c r="BE73" s="94">
        <f t="shared" si="68"/>
        <v>1.1746188044678447</v>
      </c>
      <c r="BF73" s="66">
        <f t="shared" si="69"/>
        <v>1.4286462749993563</v>
      </c>
      <c r="BG73" s="66">
        <f t="shared" si="70"/>
        <v>0.44606010685541403</v>
      </c>
      <c r="BH73" s="45">
        <f t="shared" si="71"/>
        <v>138.12399421006285</v>
      </c>
      <c r="BJ73" s="87">
        <f t="shared" si="82"/>
        <v>0.48582900396788753</v>
      </c>
      <c r="BK73" s="87">
        <f t="shared" si="83"/>
        <v>0.83467472040261281</v>
      </c>
    </row>
    <row r="74" spans="6:63" s="26" customFormat="1" x14ac:dyDescent="0.25">
      <c r="F74" s="17">
        <v>72</v>
      </c>
      <c r="G74" s="17">
        <v>100</v>
      </c>
      <c r="H74" s="17">
        <v>100</v>
      </c>
      <c r="I74" s="17">
        <v>6</v>
      </c>
      <c r="J74" s="17">
        <v>4</v>
      </c>
      <c r="K74" s="17">
        <v>5350</v>
      </c>
      <c r="L74" s="17" t="s">
        <v>421</v>
      </c>
      <c r="M74" s="20">
        <v>6.25</v>
      </c>
      <c r="N74" s="20">
        <v>6.25</v>
      </c>
      <c r="O74" s="20" t="s">
        <v>52</v>
      </c>
      <c r="P74" s="17" t="s">
        <v>208</v>
      </c>
      <c r="Q74" s="20" t="s">
        <v>70</v>
      </c>
      <c r="R74" s="49" t="s">
        <v>206</v>
      </c>
      <c r="S74" s="50">
        <v>66.875</v>
      </c>
      <c r="T74" s="17" t="s">
        <v>132</v>
      </c>
      <c r="U74" s="17" t="s">
        <v>180</v>
      </c>
      <c r="V74" s="20">
        <v>0</v>
      </c>
      <c r="W74" s="17">
        <v>210</v>
      </c>
      <c r="X74" s="20">
        <v>200000</v>
      </c>
      <c r="Y74" s="35">
        <f t="shared" si="80"/>
        <v>88</v>
      </c>
      <c r="Z74" s="66">
        <f t="shared" si="42"/>
        <v>1.0323563518418475</v>
      </c>
      <c r="AA74" s="45">
        <f t="shared" si="43"/>
        <v>21.310470905467248</v>
      </c>
      <c r="AB74" s="50">
        <f t="shared" si="81"/>
        <v>7.7492621474426358</v>
      </c>
      <c r="AC74" s="46"/>
      <c r="AD74" s="20">
        <f t="shared" si="47"/>
        <v>1</v>
      </c>
      <c r="AE74" s="20">
        <f t="shared" si="48"/>
        <v>1</v>
      </c>
      <c r="AF74" s="20">
        <f t="shared" si="49"/>
        <v>1</v>
      </c>
      <c r="AG74" s="20">
        <f t="shared" si="46"/>
        <v>1552</v>
      </c>
      <c r="AH74" s="20">
        <f t="shared" si="72"/>
        <v>2881557.333333333</v>
      </c>
      <c r="AI74" s="67">
        <f t="shared" si="73"/>
        <v>198.72359814172751</v>
      </c>
      <c r="AJ74" s="66">
        <f t="shared" si="74"/>
        <v>1.2806509760027553</v>
      </c>
      <c r="AK74" s="20">
        <v>0.49</v>
      </c>
      <c r="AL74" s="20">
        <v>0.2</v>
      </c>
      <c r="AM74" s="20">
        <v>1.1000000000000001</v>
      </c>
      <c r="AN74" s="66">
        <f t="shared" si="75"/>
        <v>1.5847929502890801</v>
      </c>
      <c r="AO74" s="66">
        <f t="shared" si="76"/>
        <v>0.39708767271461276</v>
      </c>
      <c r="AP74" s="45">
        <f t="shared" si="77"/>
        <v>117.65346753740599</v>
      </c>
      <c r="AQ74" s="46"/>
      <c r="AR74" s="20">
        <v>144124.21875</v>
      </c>
      <c r="AS74" s="49">
        <f t="shared" si="78"/>
        <v>0.44220734766200293</v>
      </c>
      <c r="AT74" s="49">
        <f t="shared" si="79"/>
        <v>0.81633377483550795</v>
      </c>
      <c r="AV74" s="20">
        <v>380</v>
      </c>
      <c r="AW74" s="93">
        <f t="shared" si="61"/>
        <v>1.0499999999999999E-3</v>
      </c>
      <c r="AX74" s="66">
        <f t="shared" si="62"/>
        <v>0.26842105263157889</v>
      </c>
      <c r="AY74" s="67">
        <f t="shared" si="63"/>
        <v>1419.749016505132</v>
      </c>
      <c r="AZ74" s="66">
        <v>6.5441000000000003</v>
      </c>
      <c r="BA74" s="67">
        <f t="shared" si="64"/>
        <v>1374.261</v>
      </c>
      <c r="BB74" s="66">
        <f t="shared" si="65"/>
        <v>0.39090843024209559</v>
      </c>
      <c r="BC74" s="66">
        <f t="shared" si="66"/>
        <v>7.3530899300130077</v>
      </c>
      <c r="BD74" s="67">
        <f t="shared" si="67"/>
        <v>219.47078283889985</v>
      </c>
      <c r="BE74" s="94">
        <f t="shared" si="68"/>
        <v>1.3092105424797851</v>
      </c>
      <c r="BF74" s="66">
        <f t="shared" si="69"/>
        <v>1.6287727051776539</v>
      </c>
      <c r="BG74" s="66">
        <f t="shared" si="70"/>
        <v>0.38495223837975306</v>
      </c>
      <c r="BH74" s="45">
        <f t="shared" si="71"/>
        <v>119.20173969368358</v>
      </c>
      <c r="BI74"/>
      <c r="BJ74" s="87">
        <f t="shared" si="82"/>
        <v>0.42312485428726104</v>
      </c>
      <c r="BK74" s="87">
        <f t="shared" si="83"/>
        <v>0.82707639789848697</v>
      </c>
    </row>
    <row r="75" spans="6:63" x14ac:dyDescent="0.25">
      <c r="F75" s="17">
        <v>73</v>
      </c>
      <c r="G75" s="17">
        <v>100</v>
      </c>
      <c r="H75" s="17">
        <v>100</v>
      </c>
      <c r="I75" s="17">
        <v>6</v>
      </c>
      <c r="J75" s="17">
        <v>4</v>
      </c>
      <c r="K75" s="17">
        <v>5900</v>
      </c>
      <c r="L75" s="17" t="s">
        <v>421</v>
      </c>
      <c r="M75" s="20">
        <v>6.25</v>
      </c>
      <c r="N75" s="20">
        <v>6.25</v>
      </c>
      <c r="O75" s="20" t="s">
        <v>52</v>
      </c>
      <c r="P75" s="17" t="s">
        <v>208</v>
      </c>
      <c r="Q75" s="17" t="s">
        <v>71</v>
      </c>
      <c r="R75" s="49" t="s">
        <v>206</v>
      </c>
      <c r="S75" s="50">
        <v>73.75</v>
      </c>
      <c r="T75" s="17" t="s">
        <v>133</v>
      </c>
      <c r="U75" s="17" t="s">
        <v>181</v>
      </c>
      <c r="V75" s="17">
        <v>0</v>
      </c>
      <c r="W75" s="17">
        <v>210</v>
      </c>
      <c r="X75" s="17">
        <v>200000</v>
      </c>
      <c r="Y75" s="35">
        <f t="shared" si="80"/>
        <v>88</v>
      </c>
      <c r="Z75" s="49">
        <f t="shared" si="42"/>
        <v>1.0323563518418475</v>
      </c>
      <c r="AA75" s="50">
        <f t="shared" si="43"/>
        <v>21.310470905467248</v>
      </c>
      <c r="AB75" s="50">
        <f t="shared" si="81"/>
        <v>7.7492621474426358</v>
      </c>
      <c r="AC75" s="47"/>
      <c r="AD75" s="17">
        <f t="shared" ref="AD75:AD113" si="84">IF(AB75&gt;$C$7,4,IF(AB75&gt;$C$6,3,IF(AB75&gt;$C$5,2,1)))</f>
        <v>1</v>
      </c>
      <c r="AE75" s="17">
        <f t="shared" ref="AE75:AE113" si="85">IF(AA75&gt;$B$7,4,IF(AA75&gt;$B$6,3,IF(AA75&gt;$B$5,2,1)))</f>
        <v>1</v>
      </c>
      <c r="AF75" s="17">
        <f t="shared" ref="AF75:AF113" si="86">_xlfn.IFS(AE75&gt;3,4,AD75&gt;3,4,AE75&gt;2,3,AD75&gt;2,3,AE75&gt;1,2,AD75&gt;1,2,AE75=1,1,AD75=1,1)</f>
        <v>1</v>
      </c>
      <c r="AG75" s="17">
        <f t="shared" si="46"/>
        <v>1552</v>
      </c>
      <c r="AH75" s="17">
        <f t="shared" si="72"/>
        <v>2881557.333333333</v>
      </c>
      <c r="AI75" s="51">
        <f t="shared" si="73"/>
        <v>163.40035012386085</v>
      </c>
      <c r="AJ75" s="49">
        <f t="shared" si="74"/>
        <v>1.4123066838161227</v>
      </c>
      <c r="AK75" s="17">
        <v>0.49</v>
      </c>
      <c r="AL75" s="17">
        <v>0.2</v>
      </c>
      <c r="AM75" s="20">
        <v>1.1000000000000001</v>
      </c>
      <c r="AN75" s="49">
        <f t="shared" si="75"/>
        <v>1.7943202221107968</v>
      </c>
      <c r="AO75" s="49">
        <f t="shared" si="76"/>
        <v>0.3446961191407808</v>
      </c>
      <c r="AP75" s="50">
        <f t="shared" si="77"/>
        <v>102.13032650033026</v>
      </c>
      <c r="AQ75" s="47"/>
      <c r="AR75" s="17">
        <v>125466</v>
      </c>
      <c r="AS75" s="49">
        <f t="shared" si="78"/>
        <v>0.384959499263623</v>
      </c>
      <c r="AT75" s="49">
        <f t="shared" si="79"/>
        <v>0.81400799021512005</v>
      </c>
      <c r="AV75" s="20">
        <v>380</v>
      </c>
      <c r="AW75" s="93">
        <f t="shared" si="61"/>
        <v>1.0499999999999999E-3</v>
      </c>
      <c r="AX75" s="66">
        <f t="shared" si="62"/>
        <v>0.26842105263157889</v>
      </c>
      <c r="AY75" s="67">
        <f t="shared" si="63"/>
        <v>1419.749016505132</v>
      </c>
      <c r="AZ75" s="66">
        <v>6.5441000000000003</v>
      </c>
      <c r="BA75" s="67">
        <f t="shared" si="64"/>
        <v>1374.261</v>
      </c>
      <c r="BB75" s="66">
        <f t="shared" si="65"/>
        <v>0.39090843024209559</v>
      </c>
      <c r="BC75" s="66">
        <f t="shared" si="66"/>
        <v>7.3530899300130077</v>
      </c>
      <c r="BD75" s="67">
        <f t="shared" si="67"/>
        <v>219.47078283889985</v>
      </c>
      <c r="BE75" s="94">
        <f t="shared" si="68"/>
        <v>1.4438022804917257</v>
      </c>
      <c r="BF75" s="66">
        <f t="shared" si="69"/>
        <v>1.8470140712970267</v>
      </c>
      <c r="BG75" s="66">
        <f t="shared" si="70"/>
        <v>0.33345295733704089</v>
      </c>
      <c r="BH75" s="45">
        <f t="shared" si="71"/>
        <v>103.25481620233516</v>
      </c>
      <c r="BJ75" s="87">
        <f t="shared" si="82"/>
        <v>0.36834741189537579</v>
      </c>
      <c r="BK75" s="87">
        <f t="shared" si="83"/>
        <v>0.8229704956110433</v>
      </c>
    </row>
    <row r="76" spans="6:63" x14ac:dyDescent="0.25">
      <c r="F76" s="17">
        <v>74</v>
      </c>
      <c r="G76" s="17">
        <v>100</v>
      </c>
      <c r="H76" s="17">
        <v>100</v>
      </c>
      <c r="I76" s="17">
        <v>6</v>
      </c>
      <c r="J76" s="17">
        <v>4</v>
      </c>
      <c r="K76" s="17">
        <v>6450</v>
      </c>
      <c r="L76" s="17" t="s">
        <v>421</v>
      </c>
      <c r="M76" s="20">
        <v>6.25</v>
      </c>
      <c r="N76" s="20">
        <v>6.25</v>
      </c>
      <c r="O76" s="20" t="s">
        <v>52</v>
      </c>
      <c r="P76" s="17" t="s">
        <v>208</v>
      </c>
      <c r="Q76" s="17" t="s">
        <v>72</v>
      </c>
      <c r="R76" s="49" t="s">
        <v>206</v>
      </c>
      <c r="S76" s="50">
        <v>80.625</v>
      </c>
      <c r="T76" s="17" t="s">
        <v>134</v>
      </c>
      <c r="U76" s="17" t="s">
        <v>182</v>
      </c>
      <c r="V76" s="17">
        <v>0</v>
      </c>
      <c r="W76" s="17">
        <v>210</v>
      </c>
      <c r="X76" s="17">
        <v>200000</v>
      </c>
      <c r="Y76" s="35">
        <f t="shared" si="80"/>
        <v>88</v>
      </c>
      <c r="Z76" s="49">
        <f t="shared" si="42"/>
        <v>1.0323563518418475</v>
      </c>
      <c r="AA76" s="50">
        <f t="shared" si="43"/>
        <v>21.310470905467248</v>
      </c>
      <c r="AB76" s="50">
        <f t="shared" si="81"/>
        <v>7.7492621474426358</v>
      </c>
      <c r="AC76" s="47"/>
      <c r="AD76" s="17">
        <f t="shared" si="84"/>
        <v>1</v>
      </c>
      <c r="AE76" s="17">
        <f t="shared" si="85"/>
        <v>1</v>
      </c>
      <c r="AF76" s="17">
        <f t="shared" si="86"/>
        <v>1</v>
      </c>
      <c r="AG76" s="17">
        <f t="shared" si="46"/>
        <v>1552</v>
      </c>
      <c r="AH76" s="17">
        <f t="shared" si="72"/>
        <v>2881557.333333333</v>
      </c>
      <c r="AI76" s="51">
        <f t="shared" si="73"/>
        <v>136.72173998705838</v>
      </c>
      <c r="AJ76" s="49">
        <f t="shared" si="74"/>
        <v>1.5439623916294898</v>
      </c>
      <c r="AK76" s="17">
        <v>0.49</v>
      </c>
      <c r="AL76" s="17">
        <v>0.2</v>
      </c>
      <c r="AM76" s="20">
        <v>1.1000000000000001</v>
      </c>
      <c r="AN76" s="49">
        <f t="shared" si="75"/>
        <v>2.0211807193323521</v>
      </c>
      <c r="AO76" s="49">
        <f t="shared" si="76"/>
        <v>0.30070309569575526</v>
      </c>
      <c r="AP76" s="50">
        <f t="shared" si="77"/>
        <v>89.095593590145953</v>
      </c>
      <c r="AQ76" s="47"/>
      <c r="AR76" s="17">
        <v>109474.3125</v>
      </c>
      <c r="AS76" s="49">
        <f t="shared" si="78"/>
        <v>0.33589320231958764</v>
      </c>
      <c r="AT76" s="49">
        <f t="shared" si="79"/>
        <v>0.81384930908011832</v>
      </c>
      <c r="AV76" s="20">
        <v>380</v>
      </c>
      <c r="AW76" s="93">
        <f t="shared" si="61"/>
        <v>1.0499999999999999E-3</v>
      </c>
      <c r="AX76" s="66">
        <f t="shared" si="62"/>
        <v>0.26842105263157889</v>
      </c>
      <c r="AY76" s="67">
        <f t="shared" si="63"/>
        <v>1419.749016505132</v>
      </c>
      <c r="AZ76" s="66">
        <v>6.5441000000000003</v>
      </c>
      <c r="BA76" s="67">
        <f t="shared" si="64"/>
        <v>1374.261</v>
      </c>
      <c r="BB76" s="66">
        <f t="shared" si="65"/>
        <v>0.39090843024209559</v>
      </c>
      <c r="BC76" s="66">
        <f t="shared" si="66"/>
        <v>7.3530899300130077</v>
      </c>
      <c r="BD76" s="67">
        <f t="shared" si="67"/>
        <v>219.47078283889985</v>
      </c>
      <c r="BE76" s="94">
        <f t="shared" si="68"/>
        <v>1.578394018503666</v>
      </c>
      <c r="BF76" s="66">
        <f t="shared" si="69"/>
        <v>2.0833703733574738</v>
      </c>
      <c r="BG76" s="66">
        <f t="shared" si="70"/>
        <v>0.29042850729469549</v>
      </c>
      <c r="BH76" s="45">
        <f t="shared" si="71"/>
        <v>89.932152289540284</v>
      </c>
      <c r="BJ76" s="87">
        <f t="shared" si="82"/>
        <v>0.32139846395358573</v>
      </c>
      <c r="BK76" s="87">
        <f t="shared" si="83"/>
        <v>0.82149090718921203</v>
      </c>
    </row>
    <row r="77" spans="6:63" x14ac:dyDescent="0.25">
      <c r="F77" s="17">
        <v>75</v>
      </c>
      <c r="G77" s="17">
        <v>100</v>
      </c>
      <c r="H77" s="17">
        <v>100</v>
      </c>
      <c r="I77" s="17">
        <v>6</v>
      </c>
      <c r="J77" s="17">
        <v>4</v>
      </c>
      <c r="K77" s="20">
        <v>7000</v>
      </c>
      <c r="L77" s="17" t="s">
        <v>421</v>
      </c>
      <c r="M77" s="20">
        <v>6.25</v>
      </c>
      <c r="N77" s="20">
        <v>6.25</v>
      </c>
      <c r="O77" s="20" t="s">
        <v>52</v>
      </c>
      <c r="P77" s="17" t="s">
        <v>208</v>
      </c>
      <c r="Q77" s="17" t="s">
        <v>73</v>
      </c>
      <c r="R77" s="49" t="s">
        <v>206</v>
      </c>
      <c r="S77" s="50">
        <v>87.5</v>
      </c>
      <c r="T77" s="17" t="s">
        <v>135</v>
      </c>
      <c r="U77" s="17" t="s">
        <v>183</v>
      </c>
      <c r="V77" s="17">
        <v>0</v>
      </c>
      <c r="W77" s="17">
        <v>210</v>
      </c>
      <c r="X77" s="17">
        <v>200000</v>
      </c>
      <c r="Y77" s="35">
        <f t="shared" si="80"/>
        <v>88</v>
      </c>
      <c r="Z77" s="49">
        <f t="shared" si="42"/>
        <v>1.0323563518418475</v>
      </c>
      <c r="AA77" s="50">
        <f t="shared" si="43"/>
        <v>21.310470905467248</v>
      </c>
      <c r="AB77" s="50">
        <f t="shared" si="81"/>
        <v>7.7492621474426358</v>
      </c>
      <c r="AC77" s="47"/>
      <c r="AD77" s="17">
        <f t="shared" si="84"/>
        <v>1</v>
      </c>
      <c r="AE77" s="17">
        <f t="shared" si="85"/>
        <v>1</v>
      </c>
      <c r="AF77" s="17">
        <f t="shared" si="86"/>
        <v>1</v>
      </c>
      <c r="AG77" s="17">
        <f t="shared" si="46"/>
        <v>1552</v>
      </c>
      <c r="AH77" s="17">
        <f t="shared" si="72"/>
        <v>2881557.333333333</v>
      </c>
      <c r="AI77" s="51">
        <f t="shared" si="73"/>
        <v>116.08094260839992</v>
      </c>
      <c r="AJ77" s="49">
        <f t="shared" si="74"/>
        <v>1.6756180994428573</v>
      </c>
      <c r="AK77" s="17">
        <v>0.49</v>
      </c>
      <c r="AL77" s="17">
        <v>0.2</v>
      </c>
      <c r="AM77" s="20">
        <v>1.1000000000000001</v>
      </c>
      <c r="AN77" s="49">
        <f t="shared" si="75"/>
        <v>2.2653744419537469</v>
      </c>
      <c r="AO77" s="49">
        <f t="shared" si="76"/>
        <v>0.26385812766526168</v>
      </c>
      <c r="AP77" s="50">
        <f t="shared" si="77"/>
        <v>78.178764516965529</v>
      </c>
      <c r="AQ77" s="47"/>
      <c r="AR77" s="17">
        <v>95883.21875</v>
      </c>
      <c r="AS77" s="49">
        <f t="shared" si="78"/>
        <v>0.29419249739199804</v>
      </c>
      <c r="AT77" s="49">
        <f t="shared" si="79"/>
        <v>0.81535398515150004</v>
      </c>
      <c r="AV77" s="20">
        <v>380</v>
      </c>
      <c r="AW77" s="93">
        <f t="shared" si="61"/>
        <v>1.0499999999999999E-3</v>
      </c>
      <c r="AX77" s="66">
        <f t="shared" si="62"/>
        <v>0.26842105263157889</v>
      </c>
      <c r="AY77" s="67">
        <f t="shared" si="63"/>
        <v>1419.749016505132</v>
      </c>
      <c r="AZ77" s="66">
        <v>6.5441000000000003</v>
      </c>
      <c r="BA77" s="67">
        <f t="shared" si="64"/>
        <v>1374.261</v>
      </c>
      <c r="BB77" s="66">
        <f t="shared" si="65"/>
        <v>0.39090843024209559</v>
      </c>
      <c r="BC77" s="66">
        <f t="shared" si="66"/>
        <v>7.3530899300130077</v>
      </c>
      <c r="BD77" s="67">
        <f t="shared" si="67"/>
        <v>219.47078283889985</v>
      </c>
      <c r="BE77" s="94">
        <f t="shared" si="68"/>
        <v>1.7129857565156066</v>
      </c>
      <c r="BF77" s="66">
        <f t="shared" si="69"/>
        <v>2.3378416113589964</v>
      </c>
      <c r="BG77" s="66">
        <f t="shared" si="70"/>
        <v>0.25452994094706288</v>
      </c>
      <c r="BH77" s="45">
        <f t="shared" si="71"/>
        <v>78.816041939960883</v>
      </c>
      <c r="BJ77" s="87">
        <f t="shared" si="82"/>
        <v>0.28149726197344838</v>
      </c>
      <c r="BK77" s="87">
        <f t="shared" si="83"/>
        <v>0.82200037678606697</v>
      </c>
    </row>
    <row r="78" spans="6:63" x14ac:dyDescent="0.25">
      <c r="F78" s="17">
        <v>76</v>
      </c>
      <c r="G78" s="17">
        <v>100</v>
      </c>
      <c r="H78" s="17">
        <v>100</v>
      </c>
      <c r="I78" s="17">
        <v>6</v>
      </c>
      <c r="J78" s="17">
        <v>4</v>
      </c>
      <c r="K78" s="17">
        <v>7550</v>
      </c>
      <c r="L78" s="17" t="s">
        <v>421</v>
      </c>
      <c r="M78" s="20">
        <v>6.25</v>
      </c>
      <c r="N78" s="20">
        <v>6.25</v>
      </c>
      <c r="O78" s="20" t="s">
        <v>52</v>
      </c>
      <c r="P78" s="17" t="s">
        <v>208</v>
      </c>
      <c r="Q78" s="17" t="s">
        <v>74</v>
      </c>
      <c r="R78" s="49" t="s">
        <v>206</v>
      </c>
      <c r="S78" s="50">
        <v>94.375</v>
      </c>
      <c r="T78" s="17" t="s">
        <v>135</v>
      </c>
      <c r="U78" s="17" t="s">
        <v>184</v>
      </c>
      <c r="V78" s="17">
        <v>0</v>
      </c>
      <c r="W78" s="17">
        <v>210</v>
      </c>
      <c r="X78" s="17">
        <v>200000</v>
      </c>
      <c r="Y78" s="35">
        <f t="shared" si="80"/>
        <v>88</v>
      </c>
      <c r="Z78" s="49">
        <f t="shared" si="42"/>
        <v>1.0323563518418475</v>
      </c>
      <c r="AA78" s="50">
        <f t="shared" si="43"/>
        <v>21.310470905467248</v>
      </c>
      <c r="AB78" s="50">
        <f t="shared" si="81"/>
        <v>7.7492621474426358</v>
      </c>
      <c r="AC78" s="47"/>
      <c r="AD78" s="17">
        <f t="shared" si="84"/>
        <v>1</v>
      </c>
      <c r="AE78" s="17">
        <f t="shared" si="85"/>
        <v>1</v>
      </c>
      <c r="AF78" s="17">
        <f t="shared" si="86"/>
        <v>1</v>
      </c>
      <c r="AG78" s="17">
        <f t="shared" si="46"/>
        <v>1552</v>
      </c>
      <c r="AH78" s="17">
        <f t="shared" si="72"/>
        <v>2881557.333333333</v>
      </c>
      <c r="AI78" s="51">
        <f t="shared" si="73"/>
        <v>99.784503974590521</v>
      </c>
      <c r="AJ78" s="49">
        <f t="shared" si="74"/>
        <v>1.8072738072562247</v>
      </c>
      <c r="AK78" s="17">
        <v>0.49</v>
      </c>
      <c r="AL78" s="17">
        <v>0.2</v>
      </c>
      <c r="AM78" s="20">
        <v>1.1000000000000001</v>
      </c>
      <c r="AN78" s="49">
        <f t="shared" si="75"/>
        <v>2.5269013899749799</v>
      </c>
      <c r="AO78" s="49">
        <f t="shared" si="76"/>
        <v>0.23293906467277992</v>
      </c>
      <c r="AP78" s="50">
        <f t="shared" si="77"/>
        <v>69.017727234684017</v>
      </c>
      <c r="AQ78" s="47"/>
      <c r="AR78" s="17">
        <v>84360.703125</v>
      </c>
      <c r="AS78" s="49">
        <f t="shared" si="78"/>
        <v>0.25883868165500734</v>
      </c>
      <c r="AT78" s="49">
        <f t="shared" si="79"/>
        <v>0.81812650532817632</v>
      </c>
      <c r="AV78" s="20">
        <v>380</v>
      </c>
      <c r="AW78" s="93">
        <f t="shared" si="61"/>
        <v>1.0499999999999999E-3</v>
      </c>
      <c r="AX78" s="66">
        <f t="shared" si="62"/>
        <v>0.26842105263157889</v>
      </c>
      <c r="AY78" s="67">
        <f t="shared" si="63"/>
        <v>1419.749016505132</v>
      </c>
      <c r="AZ78" s="66">
        <v>6.5441000000000003</v>
      </c>
      <c r="BA78" s="67">
        <f t="shared" si="64"/>
        <v>1374.261</v>
      </c>
      <c r="BB78" s="66">
        <f t="shared" si="65"/>
        <v>0.39090843024209559</v>
      </c>
      <c r="BC78" s="66">
        <f t="shared" si="66"/>
        <v>7.3530899300130077</v>
      </c>
      <c r="BD78" s="67">
        <f t="shared" si="67"/>
        <v>219.47078283889985</v>
      </c>
      <c r="BE78" s="94">
        <f t="shared" si="68"/>
        <v>1.8475774945275472</v>
      </c>
      <c r="BF78" s="66">
        <f t="shared" si="69"/>
        <v>2.6104277853015931</v>
      </c>
      <c r="BG78" s="66">
        <f t="shared" si="70"/>
        <v>0.22448951381470469</v>
      </c>
      <c r="BH78" s="45">
        <f t="shared" si="71"/>
        <v>69.51392386320893</v>
      </c>
      <c r="BJ78" s="87">
        <f t="shared" si="82"/>
        <v>0.24766906302717781</v>
      </c>
      <c r="BK78" s="87">
        <f t="shared" si="83"/>
        <v>0.82400835090489799</v>
      </c>
    </row>
    <row r="79" spans="6:63" x14ac:dyDescent="0.25">
      <c r="F79" s="17">
        <v>77</v>
      </c>
      <c r="G79" s="17">
        <v>100</v>
      </c>
      <c r="H79" s="17">
        <v>100</v>
      </c>
      <c r="I79" s="17">
        <v>6</v>
      </c>
      <c r="J79" s="17">
        <v>4</v>
      </c>
      <c r="K79" s="17">
        <v>8100</v>
      </c>
      <c r="L79" s="17" t="s">
        <v>421</v>
      </c>
      <c r="M79" s="20">
        <v>6.25</v>
      </c>
      <c r="N79" s="20">
        <v>6.25</v>
      </c>
      <c r="O79" s="20" t="s">
        <v>52</v>
      </c>
      <c r="P79" s="17" t="s">
        <v>208</v>
      </c>
      <c r="Q79" s="17" t="s">
        <v>75</v>
      </c>
      <c r="R79" s="49" t="s">
        <v>206</v>
      </c>
      <c r="S79" s="50">
        <v>101.25</v>
      </c>
      <c r="T79" s="17" t="s">
        <v>136</v>
      </c>
      <c r="U79" s="17" t="s">
        <v>185</v>
      </c>
      <c r="V79" s="17">
        <v>0</v>
      </c>
      <c r="W79" s="17">
        <v>210</v>
      </c>
      <c r="X79" s="17">
        <v>200000</v>
      </c>
      <c r="Y79" s="35">
        <f t="shared" si="80"/>
        <v>88</v>
      </c>
      <c r="Z79" s="49">
        <f t="shared" si="42"/>
        <v>1.0323563518418475</v>
      </c>
      <c r="AA79" s="50">
        <f t="shared" si="43"/>
        <v>21.310470905467248</v>
      </c>
      <c r="AB79" s="50">
        <f t="shared" si="81"/>
        <v>7.7492621474426358</v>
      </c>
      <c r="AC79" s="47"/>
      <c r="AD79" s="17">
        <f t="shared" si="84"/>
        <v>1</v>
      </c>
      <c r="AE79" s="17">
        <f t="shared" si="85"/>
        <v>1</v>
      </c>
      <c r="AF79" s="17">
        <f t="shared" si="86"/>
        <v>1</v>
      </c>
      <c r="AG79" s="17">
        <f t="shared" si="46"/>
        <v>1552</v>
      </c>
      <c r="AH79" s="17">
        <f t="shared" si="72"/>
        <v>2881557.333333333</v>
      </c>
      <c r="AI79" s="51">
        <f t="shared" si="73"/>
        <v>86.693586157774661</v>
      </c>
      <c r="AJ79" s="49">
        <f t="shared" si="74"/>
        <v>1.9389295150695922</v>
      </c>
      <c r="AK79" s="17">
        <v>0.49</v>
      </c>
      <c r="AL79" s="17">
        <v>0.2</v>
      </c>
      <c r="AM79" s="20">
        <v>1.1000000000000001</v>
      </c>
      <c r="AN79" s="49">
        <f t="shared" si="75"/>
        <v>2.805761563396052</v>
      </c>
      <c r="AO79" s="49">
        <f t="shared" si="76"/>
        <v>0.20687752301169676</v>
      </c>
      <c r="AP79" s="50">
        <f t="shared" si="77"/>
        <v>61.295929363611101</v>
      </c>
      <c r="AQ79" s="47"/>
      <c r="AR79" s="17">
        <v>74604.03125</v>
      </c>
      <c r="AS79" s="49">
        <f t="shared" si="78"/>
        <v>0.22890289411512027</v>
      </c>
      <c r="AT79" s="49">
        <f t="shared" si="79"/>
        <v>0.82161685282403696</v>
      </c>
      <c r="AV79" s="20">
        <v>380</v>
      </c>
      <c r="AW79" s="93">
        <f t="shared" si="61"/>
        <v>1.0499999999999999E-3</v>
      </c>
      <c r="AX79" s="66">
        <f t="shared" si="62"/>
        <v>0.26842105263157889</v>
      </c>
      <c r="AY79" s="67">
        <f t="shared" si="63"/>
        <v>1419.749016505132</v>
      </c>
      <c r="AZ79" s="66">
        <v>6.5441000000000003</v>
      </c>
      <c r="BA79" s="67">
        <f t="shared" si="64"/>
        <v>1374.261</v>
      </c>
      <c r="BB79" s="66">
        <f t="shared" si="65"/>
        <v>0.39090843024209559</v>
      </c>
      <c r="BC79" s="66">
        <f t="shared" si="66"/>
        <v>7.3530899300130077</v>
      </c>
      <c r="BD79" s="67">
        <f t="shared" si="67"/>
        <v>219.47078283889985</v>
      </c>
      <c r="BE79" s="94">
        <f t="shared" si="68"/>
        <v>1.982169232539488</v>
      </c>
      <c r="BF79" s="66">
        <f t="shared" si="69"/>
        <v>2.9011288951852658</v>
      </c>
      <c r="BG79" s="66">
        <f t="shared" si="70"/>
        <v>0.19922248813092103</v>
      </c>
      <c r="BH79" s="45">
        <f t="shared" si="71"/>
        <v>61.689905405571587</v>
      </c>
      <c r="BJ79" s="87">
        <f t="shared" si="82"/>
        <v>0.21902508909106244</v>
      </c>
      <c r="BK79" s="87">
        <f t="shared" si="83"/>
        <v>0.82689774764110469</v>
      </c>
    </row>
    <row r="80" spans="6:63" s="15" customFormat="1" x14ac:dyDescent="0.25">
      <c r="F80" s="22">
        <v>78</v>
      </c>
      <c r="G80" s="22">
        <v>120</v>
      </c>
      <c r="H80" s="22">
        <v>100</v>
      </c>
      <c r="I80" s="22">
        <v>4</v>
      </c>
      <c r="J80" s="22">
        <v>4</v>
      </c>
      <c r="K80" s="22">
        <v>2600</v>
      </c>
      <c r="L80" s="22" t="s">
        <v>421</v>
      </c>
      <c r="M80" s="22">
        <v>6.25</v>
      </c>
      <c r="N80" s="22">
        <v>6.25</v>
      </c>
      <c r="O80" s="22" t="s">
        <v>119</v>
      </c>
      <c r="P80" s="22" t="s">
        <v>209</v>
      </c>
      <c r="Q80" s="22" t="s">
        <v>76</v>
      </c>
      <c r="R80" s="63" t="s">
        <v>206</v>
      </c>
      <c r="S80" s="41">
        <v>52</v>
      </c>
      <c r="T80" s="22" t="s">
        <v>133</v>
      </c>
      <c r="U80" s="22" t="s">
        <v>138</v>
      </c>
      <c r="V80" s="22">
        <v>0</v>
      </c>
      <c r="W80" s="22">
        <v>210</v>
      </c>
      <c r="X80" s="22">
        <v>200000</v>
      </c>
      <c r="Y80" s="37">
        <f t="shared" si="80"/>
        <v>112</v>
      </c>
      <c r="Z80" s="63">
        <f t="shared" si="42"/>
        <v>1.0323563518418475</v>
      </c>
      <c r="AA80" s="41">
        <f t="shared" si="43"/>
        <v>27.122417516049225</v>
      </c>
      <c r="AB80" s="41">
        <f t="shared" si="81"/>
        <v>11.623893221163954</v>
      </c>
      <c r="AC80" s="64"/>
      <c r="AD80" s="22">
        <f t="shared" si="84"/>
        <v>3</v>
      </c>
      <c r="AE80" s="22">
        <f t="shared" si="85"/>
        <v>1</v>
      </c>
      <c r="AF80" s="22">
        <f t="shared" si="86"/>
        <v>3</v>
      </c>
      <c r="AG80" s="22">
        <f t="shared" si="46"/>
        <v>1248</v>
      </c>
      <c r="AH80" s="22">
        <f t="shared" si="72"/>
        <v>3160576</v>
      </c>
      <c r="AI80" s="65">
        <f t="shared" si="73"/>
        <v>922.88860353779285</v>
      </c>
      <c r="AJ80" s="63">
        <f t="shared" si="74"/>
        <v>0.53289580139400461</v>
      </c>
      <c r="AK80" s="22">
        <v>0.49</v>
      </c>
      <c r="AL80" s="22">
        <v>0.2</v>
      </c>
      <c r="AM80" s="22">
        <v>1.1000000000000001</v>
      </c>
      <c r="AN80" s="63">
        <f t="shared" si="75"/>
        <v>0.7235484389132103</v>
      </c>
      <c r="AO80" s="63">
        <f t="shared" si="76"/>
        <v>0.82441509915165101</v>
      </c>
      <c r="AP80" s="41">
        <f t="shared" si="77"/>
        <v>196.42064471424061</v>
      </c>
      <c r="AQ80" s="64"/>
      <c r="AR80" s="22">
        <v>211457.75</v>
      </c>
      <c r="AS80" s="63">
        <f t="shared" si="78"/>
        <v>0.80684428418803422</v>
      </c>
      <c r="AT80" s="63">
        <f t="shared" si="79"/>
        <v>0.92888836996629631</v>
      </c>
      <c r="AV80" s="22">
        <v>380</v>
      </c>
      <c r="AW80" s="89">
        <f t="shared" si="61"/>
        <v>1.0499999999999999E-3</v>
      </c>
      <c r="AX80" s="63">
        <f t="shared" si="62"/>
        <v>0.26842105263157889</v>
      </c>
      <c r="AY80" s="65">
        <f t="shared" si="63"/>
        <v>1419.749016505132</v>
      </c>
      <c r="AZ80" s="63">
        <v>3.4552999999999998</v>
      </c>
      <c r="BA80" s="65">
        <f t="shared" si="64"/>
        <v>725.61299999999994</v>
      </c>
      <c r="BB80" s="63">
        <f t="shared" si="65"/>
        <v>0.53796883819681984</v>
      </c>
      <c r="BC80" s="63">
        <f t="shared" si="66"/>
        <v>2.3292407365123182</v>
      </c>
      <c r="BD80" s="65">
        <f t="shared" si="67"/>
        <v>211.98154763978002</v>
      </c>
      <c r="BE80" s="90">
        <f t="shared" si="68"/>
        <v>0.53540408499090086</v>
      </c>
      <c r="BF80" s="63">
        <f t="shared" si="69"/>
        <v>0.7255027679352426</v>
      </c>
      <c r="BG80" s="63">
        <f t="shared" si="70"/>
        <v>0.82298356261898553</v>
      </c>
      <c r="BH80" s="41">
        <f t="shared" si="71"/>
        <v>197.92976995365302</v>
      </c>
      <c r="BJ80" s="90">
        <f t="shared" si="82"/>
        <v>0.79930211646256955</v>
      </c>
      <c r="BK80" s="90">
        <f t="shared" si="83"/>
        <v>0.93602513955460609</v>
      </c>
    </row>
    <row r="81" spans="6:63" x14ac:dyDescent="0.25">
      <c r="F81" s="17">
        <v>79</v>
      </c>
      <c r="G81" s="17">
        <v>120</v>
      </c>
      <c r="H81" s="17">
        <v>100</v>
      </c>
      <c r="I81" s="17">
        <v>4</v>
      </c>
      <c r="J81" s="17">
        <v>4</v>
      </c>
      <c r="K81" s="17">
        <v>3150</v>
      </c>
      <c r="L81" s="17" t="s">
        <v>421</v>
      </c>
      <c r="M81" s="20">
        <v>6.25</v>
      </c>
      <c r="N81" s="20">
        <v>6.25</v>
      </c>
      <c r="O81" s="20" t="s">
        <v>119</v>
      </c>
      <c r="P81" s="20" t="s">
        <v>209</v>
      </c>
      <c r="Q81" s="17" t="s">
        <v>77</v>
      </c>
      <c r="R81" s="49" t="s">
        <v>206</v>
      </c>
      <c r="S81" s="50">
        <v>63</v>
      </c>
      <c r="T81" s="17" t="s">
        <v>128</v>
      </c>
      <c r="U81" s="17" t="s">
        <v>186</v>
      </c>
      <c r="V81" s="17">
        <v>0</v>
      </c>
      <c r="W81" s="17">
        <v>210</v>
      </c>
      <c r="X81" s="17">
        <v>200000</v>
      </c>
      <c r="Y81" s="35">
        <f t="shared" si="80"/>
        <v>112</v>
      </c>
      <c r="Z81" s="49">
        <f t="shared" si="42"/>
        <v>1.0323563518418475</v>
      </c>
      <c r="AA81" s="50">
        <f t="shared" si="43"/>
        <v>27.122417516049225</v>
      </c>
      <c r="AB81" s="50">
        <f t="shared" si="81"/>
        <v>11.623893221163954</v>
      </c>
      <c r="AC81" s="47"/>
      <c r="AD81" s="17">
        <f t="shared" si="84"/>
        <v>3</v>
      </c>
      <c r="AE81" s="17">
        <f t="shared" si="85"/>
        <v>1</v>
      </c>
      <c r="AF81" s="17">
        <f t="shared" si="86"/>
        <v>3</v>
      </c>
      <c r="AG81" s="17">
        <f t="shared" si="46"/>
        <v>1248</v>
      </c>
      <c r="AH81" s="17">
        <f t="shared" si="72"/>
        <v>3160576</v>
      </c>
      <c r="AI81" s="51">
        <f t="shared" si="73"/>
        <v>628.74547341047924</v>
      </c>
      <c r="AJ81" s="49">
        <f t="shared" si="74"/>
        <v>0.64562375938119787</v>
      </c>
      <c r="AK81" s="17">
        <v>0.49</v>
      </c>
      <c r="AL81" s="17">
        <v>0.2</v>
      </c>
      <c r="AM81" s="20">
        <v>1.1000000000000001</v>
      </c>
      <c r="AN81" s="49">
        <f t="shared" si="75"/>
        <v>0.81759284038714886</v>
      </c>
      <c r="AO81" s="49">
        <f t="shared" si="76"/>
        <v>0.75802470774277086</v>
      </c>
      <c r="AP81" s="50">
        <f t="shared" si="77"/>
        <v>180.60283218656849</v>
      </c>
      <c r="AQ81" s="47"/>
      <c r="AR81" s="17">
        <v>197182.984375</v>
      </c>
      <c r="AS81" s="49">
        <f t="shared" si="78"/>
        <v>0.75237707713293656</v>
      </c>
      <c r="AT81" s="49">
        <f t="shared" si="79"/>
        <v>0.91591489376740753</v>
      </c>
      <c r="AV81" s="20">
        <v>380</v>
      </c>
      <c r="AW81" s="93">
        <f t="shared" si="61"/>
        <v>1.0499999999999999E-3</v>
      </c>
      <c r="AX81" s="66">
        <f t="shared" si="62"/>
        <v>0.26842105263157889</v>
      </c>
      <c r="AY81" s="67">
        <f t="shared" si="63"/>
        <v>1419.749016505132</v>
      </c>
      <c r="AZ81" s="66">
        <v>3.4552999999999998</v>
      </c>
      <c r="BA81" s="67">
        <f t="shared" si="64"/>
        <v>725.61299999999994</v>
      </c>
      <c r="BB81" s="66">
        <f t="shared" si="65"/>
        <v>0.53796883819681984</v>
      </c>
      <c r="BC81" s="66">
        <f t="shared" si="66"/>
        <v>2.3292407365123182</v>
      </c>
      <c r="BD81" s="67">
        <f t="shared" si="67"/>
        <v>211.98154763978002</v>
      </c>
      <c r="BE81" s="94">
        <f t="shared" si="68"/>
        <v>0.64866264143128372</v>
      </c>
      <c r="BF81" s="66">
        <f t="shared" si="69"/>
        <v>0.82030395834496961</v>
      </c>
      <c r="BG81" s="66">
        <f t="shared" si="70"/>
        <v>0.75618095909213723</v>
      </c>
      <c r="BH81" s="45">
        <f t="shared" si="71"/>
        <v>181.86356335008853</v>
      </c>
      <c r="BJ81" s="87">
        <f t="shared" si="82"/>
        <v>0.7453440545042368</v>
      </c>
      <c r="BK81" s="87">
        <f t="shared" si="83"/>
        <v>0.9223086055144738</v>
      </c>
    </row>
    <row r="82" spans="6:63" s="26" customFormat="1" x14ac:dyDescent="0.25">
      <c r="F82" s="17">
        <v>80</v>
      </c>
      <c r="G82" s="17">
        <v>120</v>
      </c>
      <c r="H82" s="17">
        <v>100</v>
      </c>
      <c r="I82" s="17">
        <v>4</v>
      </c>
      <c r="J82" s="17">
        <v>4</v>
      </c>
      <c r="K82" s="17">
        <v>3700</v>
      </c>
      <c r="L82" s="17" t="s">
        <v>421</v>
      </c>
      <c r="M82" s="20">
        <v>6.25</v>
      </c>
      <c r="N82" s="20">
        <v>6.25</v>
      </c>
      <c r="O82" s="20" t="s">
        <v>119</v>
      </c>
      <c r="P82" s="20" t="s">
        <v>209</v>
      </c>
      <c r="Q82" s="20" t="s">
        <v>78</v>
      </c>
      <c r="R82" s="49" t="s">
        <v>206</v>
      </c>
      <c r="S82" s="50">
        <v>46.25</v>
      </c>
      <c r="T82" s="17" t="s">
        <v>128</v>
      </c>
      <c r="U82" s="17" t="s">
        <v>161</v>
      </c>
      <c r="V82" s="20">
        <v>0</v>
      </c>
      <c r="W82" s="17">
        <v>210</v>
      </c>
      <c r="X82" s="20">
        <v>200000</v>
      </c>
      <c r="Y82" s="35">
        <f t="shared" si="80"/>
        <v>112</v>
      </c>
      <c r="Z82" s="66">
        <f t="shared" si="42"/>
        <v>1.0323563518418475</v>
      </c>
      <c r="AA82" s="45">
        <f t="shared" si="43"/>
        <v>27.122417516049225</v>
      </c>
      <c r="AB82" s="50">
        <f t="shared" si="81"/>
        <v>11.623893221163954</v>
      </c>
      <c r="AC82" s="46"/>
      <c r="AD82" s="20">
        <f t="shared" si="84"/>
        <v>3</v>
      </c>
      <c r="AE82" s="20">
        <f t="shared" si="85"/>
        <v>1</v>
      </c>
      <c r="AF82" s="20">
        <f t="shared" si="86"/>
        <v>3</v>
      </c>
      <c r="AG82" s="20">
        <f t="shared" si="46"/>
        <v>1248</v>
      </c>
      <c r="AH82" s="20">
        <f t="shared" si="72"/>
        <v>3160576</v>
      </c>
      <c r="AI82" s="67">
        <f t="shared" si="73"/>
        <v>455.71416799966983</v>
      </c>
      <c r="AJ82" s="66">
        <f t="shared" si="74"/>
        <v>0.75835171736839113</v>
      </c>
      <c r="AK82" s="20">
        <v>0.49</v>
      </c>
      <c r="AL82" s="20">
        <v>0.2</v>
      </c>
      <c r="AM82" s="20">
        <v>1.1000000000000001</v>
      </c>
      <c r="AN82" s="66">
        <f t="shared" si="75"/>
        <v>0.92434483437304993</v>
      </c>
      <c r="AO82" s="66">
        <f t="shared" si="76"/>
        <v>0.6883030484136865</v>
      </c>
      <c r="AP82" s="45">
        <f t="shared" si="77"/>
        <v>163.99132993478085</v>
      </c>
      <c r="AQ82" s="46"/>
      <c r="AR82" s="20">
        <v>181941.1875</v>
      </c>
      <c r="AS82" s="49">
        <f t="shared" si="78"/>
        <v>0.6942200377747253</v>
      </c>
      <c r="AT82" s="49">
        <f t="shared" si="79"/>
        <v>0.90134252825397698</v>
      </c>
      <c r="AV82" s="20">
        <v>380</v>
      </c>
      <c r="AW82" s="93">
        <f t="shared" si="61"/>
        <v>1.0499999999999999E-3</v>
      </c>
      <c r="AX82" s="66">
        <f t="shared" si="62"/>
        <v>0.26842105263157889</v>
      </c>
      <c r="AY82" s="67">
        <f t="shared" si="63"/>
        <v>1419.749016505132</v>
      </c>
      <c r="AZ82" s="66">
        <v>3.4552999999999998</v>
      </c>
      <c r="BA82" s="67">
        <f t="shared" si="64"/>
        <v>725.61299999999994</v>
      </c>
      <c r="BB82" s="66">
        <f t="shared" si="65"/>
        <v>0.53796883819681984</v>
      </c>
      <c r="BC82" s="66">
        <f t="shared" si="66"/>
        <v>2.3292407365123182</v>
      </c>
      <c r="BD82" s="67">
        <f t="shared" si="67"/>
        <v>211.98154763978002</v>
      </c>
      <c r="BE82" s="94">
        <f t="shared" si="68"/>
        <v>0.76192119787166657</v>
      </c>
      <c r="BF82" s="66">
        <f t="shared" si="69"/>
        <v>0.92793264936165598</v>
      </c>
      <c r="BG82" s="66">
        <f t="shared" si="70"/>
        <v>0.68606479060739545</v>
      </c>
      <c r="BH82" s="45">
        <f t="shared" si="71"/>
        <v>165.00043542314398</v>
      </c>
      <c r="BI82"/>
      <c r="BJ82" s="87">
        <f t="shared" si="82"/>
        <v>0.68773065182270787</v>
      </c>
      <c r="BK82" s="87">
        <f t="shared" si="83"/>
        <v>0.90688885617581227</v>
      </c>
    </row>
    <row r="83" spans="6:63" x14ac:dyDescent="0.25">
      <c r="F83" s="17">
        <v>81</v>
      </c>
      <c r="G83" s="17">
        <v>120</v>
      </c>
      <c r="H83" s="17">
        <v>100</v>
      </c>
      <c r="I83" s="17">
        <v>4</v>
      </c>
      <c r="J83" s="17">
        <v>4</v>
      </c>
      <c r="K83" s="17">
        <v>4250</v>
      </c>
      <c r="L83" s="17" t="s">
        <v>421</v>
      </c>
      <c r="M83" s="20">
        <v>6.25</v>
      </c>
      <c r="N83" s="20">
        <v>6.25</v>
      </c>
      <c r="O83" s="20" t="s">
        <v>119</v>
      </c>
      <c r="P83" s="20" t="s">
        <v>209</v>
      </c>
      <c r="Q83" s="17" t="s">
        <v>79</v>
      </c>
      <c r="R83" s="49" t="s">
        <v>206</v>
      </c>
      <c r="S83" s="50">
        <v>53.125</v>
      </c>
      <c r="T83" s="17" t="s">
        <v>128</v>
      </c>
      <c r="U83" s="17" t="s">
        <v>187</v>
      </c>
      <c r="V83" s="17">
        <v>0</v>
      </c>
      <c r="W83" s="17">
        <v>210</v>
      </c>
      <c r="X83" s="17">
        <v>200000</v>
      </c>
      <c r="Y83" s="35">
        <f t="shared" si="80"/>
        <v>112</v>
      </c>
      <c r="Z83" s="49">
        <f t="shared" si="42"/>
        <v>1.0323563518418475</v>
      </c>
      <c r="AA83" s="50">
        <f t="shared" si="43"/>
        <v>27.122417516049225</v>
      </c>
      <c r="AB83" s="50">
        <f t="shared" si="81"/>
        <v>11.623893221163954</v>
      </c>
      <c r="AC83" s="47"/>
      <c r="AD83" s="17">
        <f t="shared" si="84"/>
        <v>3</v>
      </c>
      <c r="AE83" s="17">
        <f t="shared" si="85"/>
        <v>1</v>
      </c>
      <c r="AF83" s="17">
        <f t="shared" si="86"/>
        <v>3</v>
      </c>
      <c r="AG83" s="17">
        <f t="shared" si="46"/>
        <v>1248</v>
      </c>
      <c r="AH83" s="17">
        <f t="shared" si="72"/>
        <v>3160576</v>
      </c>
      <c r="AI83" s="51">
        <f t="shared" si="73"/>
        <v>345.39664829981893</v>
      </c>
      <c r="AJ83" s="49">
        <f t="shared" si="74"/>
        <v>0.87107967535558462</v>
      </c>
      <c r="AK83" s="17">
        <v>0.49</v>
      </c>
      <c r="AL83" s="17">
        <v>0.2</v>
      </c>
      <c r="AM83" s="20">
        <v>1.1000000000000001</v>
      </c>
      <c r="AN83" s="49">
        <f t="shared" si="75"/>
        <v>1.0438044208709136</v>
      </c>
      <c r="AO83" s="49">
        <f t="shared" si="76"/>
        <v>0.61769908525076855</v>
      </c>
      <c r="AP83" s="50">
        <f t="shared" si="77"/>
        <v>147.16961478411037</v>
      </c>
      <c r="AQ83" s="47"/>
      <c r="AR83" s="17">
        <v>166102.328125</v>
      </c>
      <c r="AS83" s="49">
        <f t="shared" si="78"/>
        <v>0.63378482953678261</v>
      </c>
      <c r="AT83" s="49">
        <f t="shared" si="79"/>
        <v>0.88601777257064174</v>
      </c>
      <c r="AV83" s="20">
        <v>380</v>
      </c>
      <c r="AW83" s="93">
        <f t="shared" si="61"/>
        <v>1.0499999999999999E-3</v>
      </c>
      <c r="AX83" s="66">
        <f t="shared" si="62"/>
        <v>0.26842105263157889</v>
      </c>
      <c r="AY83" s="67">
        <f t="shared" si="63"/>
        <v>1419.749016505132</v>
      </c>
      <c r="AZ83" s="66">
        <v>3.4552999999999998</v>
      </c>
      <c r="BA83" s="67">
        <f t="shared" si="64"/>
        <v>725.61299999999994</v>
      </c>
      <c r="BB83" s="66">
        <f t="shared" si="65"/>
        <v>0.53796883819681984</v>
      </c>
      <c r="BC83" s="66">
        <f t="shared" si="66"/>
        <v>2.3292407365123182</v>
      </c>
      <c r="BD83" s="67">
        <f t="shared" si="67"/>
        <v>211.98154763978002</v>
      </c>
      <c r="BE83" s="94">
        <f t="shared" si="68"/>
        <v>0.87517975431204953</v>
      </c>
      <c r="BF83" s="66">
        <f t="shared" si="69"/>
        <v>1.0483888409853019</v>
      </c>
      <c r="BG83" s="66">
        <f t="shared" si="70"/>
        <v>0.61515523902268954</v>
      </c>
      <c r="BH83" s="45">
        <f t="shared" si="71"/>
        <v>147.9464967174747</v>
      </c>
      <c r="BJ83" s="87">
        <f t="shared" si="82"/>
        <v>0.62786037598372579</v>
      </c>
      <c r="BK83" s="87">
        <f t="shared" si="83"/>
        <v>0.89069490107410088</v>
      </c>
    </row>
    <row r="84" spans="6:63" x14ac:dyDescent="0.25">
      <c r="F84" s="17">
        <v>82</v>
      </c>
      <c r="G84" s="17">
        <v>120</v>
      </c>
      <c r="H84" s="17">
        <v>100</v>
      </c>
      <c r="I84" s="17">
        <v>4</v>
      </c>
      <c r="J84" s="17">
        <v>4</v>
      </c>
      <c r="K84" s="17">
        <v>4800</v>
      </c>
      <c r="L84" s="17" t="s">
        <v>421</v>
      </c>
      <c r="M84" s="20">
        <v>6.25</v>
      </c>
      <c r="N84" s="20">
        <v>6.25</v>
      </c>
      <c r="O84" s="20" t="s">
        <v>119</v>
      </c>
      <c r="P84" s="20" t="s">
        <v>209</v>
      </c>
      <c r="Q84" s="17" t="s">
        <v>80</v>
      </c>
      <c r="R84" s="49" t="s">
        <v>206</v>
      </c>
      <c r="S84" s="50">
        <v>60</v>
      </c>
      <c r="T84" s="17" t="s">
        <v>128</v>
      </c>
      <c r="U84" s="17" t="s">
        <v>188</v>
      </c>
      <c r="V84" s="17">
        <v>0</v>
      </c>
      <c r="W84" s="17">
        <v>210</v>
      </c>
      <c r="X84" s="17">
        <v>200000</v>
      </c>
      <c r="Y84" s="35">
        <f t="shared" si="80"/>
        <v>112</v>
      </c>
      <c r="Z84" s="49">
        <f t="shared" si="42"/>
        <v>1.0323563518418475</v>
      </c>
      <c r="AA84" s="50">
        <f t="shared" si="43"/>
        <v>27.122417516049225</v>
      </c>
      <c r="AB84" s="50">
        <f t="shared" si="81"/>
        <v>11.623893221163954</v>
      </c>
      <c r="AC84" s="47"/>
      <c r="AD84" s="17">
        <f t="shared" si="84"/>
        <v>3</v>
      </c>
      <c r="AE84" s="17">
        <f t="shared" si="85"/>
        <v>1</v>
      </c>
      <c r="AF84" s="17">
        <f t="shared" si="86"/>
        <v>3</v>
      </c>
      <c r="AG84" s="17">
        <f t="shared" si="46"/>
        <v>1248</v>
      </c>
      <c r="AH84" s="17">
        <f t="shared" si="72"/>
        <v>3160576</v>
      </c>
      <c r="AI84" s="51">
        <f t="shared" si="73"/>
        <v>270.77807985744272</v>
      </c>
      <c r="AJ84" s="49">
        <f t="shared" si="74"/>
        <v>0.98380763334277777</v>
      </c>
      <c r="AK84" s="17">
        <v>0.49</v>
      </c>
      <c r="AL84" s="17">
        <v>0.2</v>
      </c>
      <c r="AM84" s="20">
        <v>1.1000000000000001</v>
      </c>
      <c r="AN84" s="49">
        <f t="shared" si="75"/>
        <v>1.1759715998807392</v>
      </c>
      <c r="AO84" s="49">
        <f t="shared" si="76"/>
        <v>0.54938982252487722</v>
      </c>
      <c r="AP84" s="50">
        <f t="shared" si="77"/>
        <v>130.89462244301799</v>
      </c>
      <c r="AQ84" s="47"/>
      <c r="AR84" s="17">
        <v>150397.09375</v>
      </c>
      <c r="AS84" s="49">
        <f t="shared" si="78"/>
        <v>0.57385948469932846</v>
      </c>
      <c r="AT84" s="49">
        <f t="shared" si="79"/>
        <v>0.87032680738232682</v>
      </c>
      <c r="AV84" s="20">
        <v>380</v>
      </c>
      <c r="AW84" s="93">
        <f t="shared" si="61"/>
        <v>1.0499999999999999E-3</v>
      </c>
      <c r="AX84" s="66">
        <f t="shared" si="62"/>
        <v>0.26842105263157889</v>
      </c>
      <c r="AY84" s="67">
        <f t="shared" si="63"/>
        <v>1419.749016505132</v>
      </c>
      <c r="AZ84" s="66">
        <v>3.4552999999999998</v>
      </c>
      <c r="BA84" s="67">
        <f t="shared" si="64"/>
        <v>725.61299999999994</v>
      </c>
      <c r="BB84" s="66">
        <f t="shared" si="65"/>
        <v>0.53796883819681984</v>
      </c>
      <c r="BC84" s="66">
        <f t="shared" si="66"/>
        <v>2.3292407365123182</v>
      </c>
      <c r="BD84" s="67">
        <f t="shared" si="67"/>
        <v>211.98154763978002</v>
      </c>
      <c r="BE84" s="94">
        <f t="shared" si="68"/>
        <v>0.98843831075243238</v>
      </c>
      <c r="BF84" s="66">
        <f t="shared" si="69"/>
        <v>1.181672533215907</v>
      </c>
      <c r="BG84" s="66">
        <f t="shared" si="70"/>
        <v>0.54667603163498302</v>
      </c>
      <c r="BH84" s="45">
        <f t="shared" si="71"/>
        <v>131.47706235632654</v>
      </c>
      <c r="BJ84" s="87">
        <f t="shared" si="82"/>
        <v>0.56849519747653843</v>
      </c>
      <c r="BK84" s="87">
        <f t="shared" si="83"/>
        <v>0.87419948802253067</v>
      </c>
    </row>
    <row r="85" spans="6:63" x14ac:dyDescent="0.25">
      <c r="F85" s="17">
        <v>83</v>
      </c>
      <c r="G85" s="17">
        <v>120</v>
      </c>
      <c r="H85" s="17">
        <v>100</v>
      </c>
      <c r="I85" s="17">
        <v>4</v>
      </c>
      <c r="J85" s="17">
        <v>4</v>
      </c>
      <c r="K85" s="17">
        <v>5350</v>
      </c>
      <c r="L85" s="17" t="s">
        <v>421</v>
      </c>
      <c r="M85" s="20">
        <v>6.25</v>
      </c>
      <c r="N85" s="20">
        <v>6.25</v>
      </c>
      <c r="O85" s="20" t="s">
        <v>119</v>
      </c>
      <c r="P85" s="20" t="s">
        <v>209</v>
      </c>
      <c r="Q85" s="17" t="s">
        <v>81</v>
      </c>
      <c r="R85" s="49" t="s">
        <v>206</v>
      </c>
      <c r="S85" s="50">
        <v>66.875</v>
      </c>
      <c r="T85" s="17" t="s">
        <v>130</v>
      </c>
      <c r="U85" s="17" t="s">
        <v>189</v>
      </c>
      <c r="V85" s="17">
        <v>0</v>
      </c>
      <c r="W85" s="17">
        <v>210</v>
      </c>
      <c r="X85" s="17">
        <v>200000</v>
      </c>
      <c r="Y85" s="35">
        <f t="shared" si="80"/>
        <v>112</v>
      </c>
      <c r="Z85" s="49">
        <f t="shared" si="42"/>
        <v>1.0323563518418475</v>
      </c>
      <c r="AA85" s="50">
        <f t="shared" si="43"/>
        <v>27.122417516049225</v>
      </c>
      <c r="AB85" s="50">
        <f t="shared" si="81"/>
        <v>11.623893221163954</v>
      </c>
      <c r="AC85" s="47"/>
      <c r="AD85" s="17">
        <f t="shared" si="84"/>
        <v>3</v>
      </c>
      <c r="AE85" s="17">
        <f t="shared" si="85"/>
        <v>1</v>
      </c>
      <c r="AF85" s="17">
        <f t="shared" si="86"/>
        <v>3</v>
      </c>
      <c r="AG85" s="17">
        <f t="shared" si="46"/>
        <v>1248</v>
      </c>
      <c r="AH85" s="17">
        <f t="shared" si="72"/>
        <v>3160576</v>
      </c>
      <c r="AI85" s="51">
        <f t="shared" si="73"/>
        <v>217.96582967649505</v>
      </c>
      <c r="AJ85" s="49">
        <f t="shared" si="74"/>
        <v>1.0965355913299712</v>
      </c>
      <c r="AK85" s="17">
        <v>0.49</v>
      </c>
      <c r="AL85" s="17">
        <v>0.2</v>
      </c>
      <c r="AM85" s="20">
        <v>1.1000000000000001</v>
      </c>
      <c r="AN85" s="49">
        <f t="shared" si="75"/>
        <v>1.3208463714025278</v>
      </c>
      <c r="AO85" s="49">
        <f t="shared" si="76"/>
        <v>0.48609308912942117</v>
      </c>
      <c r="AP85" s="50">
        <f t="shared" si="77"/>
        <v>115.81388799912608</v>
      </c>
      <c r="AQ85" s="47"/>
      <c r="AR85" s="17">
        <v>135135.734375</v>
      </c>
      <c r="AS85" s="49">
        <f t="shared" si="78"/>
        <v>0.51562780210241144</v>
      </c>
      <c r="AT85" s="49">
        <f t="shared" si="79"/>
        <v>0.85701897085003409</v>
      </c>
      <c r="AV85" s="20">
        <v>380</v>
      </c>
      <c r="AW85" s="93">
        <f t="shared" si="61"/>
        <v>1.0499999999999999E-3</v>
      </c>
      <c r="AX85" s="66">
        <f t="shared" si="62"/>
        <v>0.26842105263157889</v>
      </c>
      <c r="AY85" s="67">
        <f t="shared" si="63"/>
        <v>1419.749016505132</v>
      </c>
      <c r="AZ85" s="66">
        <v>3.4552999999999998</v>
      </c>
      <c r="BA85" s="67">
        <f t="shared" si="64"/>
        <v>725.61299999999994</v>
      </c>
      <c r="BB85" s="66">
        <f t="shared" si="65"/>
        <v>0.53796883819681984</v>
      </c>
      <c r="BC85" s="66">
        <f t="shared" si="66"/>
        <v>2.3292407365123182</v>
      </c>
      <c r="BD85" s="67">
        <f t="shared" si="67"/>
        <v>211.98154763978002</v>
      </c>
      <c r="BE85" s="94">
        <f t="shared" si="68"/>
        <v>1.1016968671928151</v>
      </c>
      <c r="BF85" s="66">
        <f t="shared" si="69"/>
        <v>1.3277837260534713</v>
      </c>
      <c r="BG85" s="66">
        <f t="shared" si="70"/>
        <v>0.48334543908109506</v>
      </c>
      <c r="BH85" s="45">
        <f t="shared" si="71"/>
        <v>116.2458837707794</v>
      </c>
      <c r="BJ85" s="87">
        <f t="shared" si="82"/>
        <v>0.51080784930162704</v>
      </c>
      <c r="BK85" s="87">
        <f t="shared" si="83"/>
        <v>0.86021572538466029</v>
      </c>
    </row>
    <row r="86" spans="6:63" x14ac:dyDescent="0.25">
      <c r="F86" s="17">
        <v>84</v>
      </c>
      <c r="G86" s="17">
        <v>120</v>
      </c>
      <c r="H86" s="17">
        <v>100</v>
      </c>
      <c r="I86" s="17">
        <v>4</v>
      </c>
      <c r="J86" s="17">
        <v>4</v>
      </c>
      <c r="K86" s="17">
        <v>5900</v>
      </c>
      <c r="L86" s="17" t="s">
        <v>421</v>
      </c>
      <c r="M86" s="20">
        <v>6.25</v>
      </c>
      <c r="N86" s="20">
        <v>6.25</v>
      </c>
      <c r="O86" s="20" t="s">
        <v>119</v>
      </c>
      <c r="P86" s="20" t="s">
        <v>209</v>
      </c>
      <c r="Q86" s="17" t="s">
        <v>82</v>
      </c>
      <c r="R86" s="49" t="s">
        <v>206</v>
      </c>
      <c r="S86" s="50">
        <v>73.75</v>
      </c>
      <c r="T86" s="17" t="s">
        <v>130</v>
      </c>
      <c r="U86" s="17" t="s">
        <v>190</v>
      </c>
      <c r="V86" s="17">
        <v>0</v>
      </c>
      <c r="W86" s="17">
        <v>210</v>
      </c>
      <c r="X86" s="17">
        <v>200000</v>
      </c>
      <c r="Y86" s="35">
        <f t="shared" si="80"/>
        <v>112</v>
      </c>
      <c r="Z86" s="49">
        <f t="shared" si="42"/>
        <v>1.0323563518418475</v>
      </c>
      <c r="AA86" s="50">
        <f t="shared" si="43"/>
        <v>27.122417516049225</v>
      </c>
      <c r="AB86" s="50">
        <f t="shared" si="81"/>
        <v>11.623893221163954</v>
      </c>
      <c r="AC86" s="47"/>
      <c r="AD86" s="17">
        <f t="shared" si="84"/>
        <v>3</v>
      </c>
      <c r="AE86" s="17">
        <f t="shared" si="85"/>
        <v>1</v>
      </c>
      <c r="AF86" s="17">
        <f t="shared" si="86"/>
        <v>3</v>
      </c>
      <c r="AG86" s="17">
        <f t="shared" si="46"/>
        <v>1248</v>
      </c>
      <c r="AH86" s="17">
        <f t="shared" si="72"/>
        <v>3160576</v>
      </c>
      <c r="AI86" s="51">
        <f t="shared" si="73"/>
        <v>179.22226256579947</v>
      </c>
      <c r="AJ86" s="49">
        <f t="shared" si="74"/>
        <v>1.2092635493171644</v>
      </c>
      <c r="AK86" s="17">
        <v>0.49</v>
      </c>
      <c r="AL86" s="17">
        <v>0.2</v>
      </c>
      <c r="AM86" s="20">
        <v>1.1000000000000001</v>
      </c>
      <c r="AN86" s="49">
        <f t="shared" si="75"/>
        <v>1.4784287354362784</v>
      </c>
      <c r="AO86" s="49">
        <f t="shared" si="76"/>
        <v>0.42937297665072638</v>
      </c>
      <c r="AP86" s="50">
        <f t="shared" si="77"/>
        <v>102.30006338238395</v>
      </c>
      <c r="AQ86" s="47"/>
      <c r="AR86" s="17">
        <v>120786.3125</v>
      </c>
      <c r="AS86" s="49">
        <f t="shared" si="78"/>
        <v>0.46087573450854702</v>
      </c>
      <c r="AT86" s="49">
        <f t="shared" si="79"/>
        <v>0.8469507948790469</v>
      </c>
      <c r="AV86" s="20">
        <v>380</v>
      </c>
      <c r="AW86" s="93">
        <f t="shared" si="61"/>
        <v>1.0499999999999999E-3</v>
      </c>
      <c r="AX86" s="66">
        <f t="shared" si="62"/>
        <v>0.26842105263157889</v>
      </c>
      <c r="AY86" s="67">
        <f t="shared" si="63"/>
        <v>1419.749016505132</v>
      </c>
      <c r="AZ86" s="66">
        <v>3.4552999999999998</v>
      </c>
      <c r="BA86" s="67">
        <f t="shared" si="64"/>
        <v>725.61299999999994</v>
      </c>
      <c r="BB86" s="66">
        <f t="shared" si="65"/>
        <v>0.53796883819681984</v>
      </c>
      <c r="BC86" s="66">
        <f t="shared" si="66"/>
        <v>2.3292407365123182</v>
      </c>
      <c r="BD86" s="67">
        <f t="shared" si="67"/>
        <v>211.98154763978002</v>
      </c>
      <c r="BE86" s="94">
        <f t="shared" si="68"/>
        <v>1.2149554236331981</v>
      </c>
      <c r="BF86" s="66">
        <f t="shared" si="69"/>
        <v>1.4867224194979953</v>
      </c>
      <c r="BG86" s="66">
        <f t="shared" si="70"/>
        <v>0.42669528361003262</v>
      </c>
      <c r="BH86" s="45">
        <f t="shared" si="71"/>
        <v>102.62136834966496</v>
      </c>
      <c r="BJ86" s="87">
        <f t="shared" si="82"/>
        <v>0.4565675896057691</v>
      </c>
      <c r="BK86" s="87">
        <f t="shared" si="83"/>
        <v>0.84961090562032815</v>
      </c>
    </row>
    <row r="87" spans="6:63" x14ac:dyDescent="0.25">
      <c r="F87" s="17">
        <v>85</v>
      </c>
      <c r="G87" s="17">
        <v>120</v>
      </c>
      <c r="H87" s="17">
        <v>100</v>
      </c>
      <c r="I87" s="17">
        <v>4</v>
      </c>
      <c r="J87" s="17">
        <v>4</v>
      </c>
      <c r="K87" s="17">
        <v>6450</v>
      </c>
      <c r="L87" s="17" t="s">
        <v>421</v>
      </c>
      <c r="M87" s="20">
        <v>6.25</v>
      </c>
      <c r="N87" s="20">
        <v>6.25</v>
      </c>
      <c r="O87" s="20" t="s">
        <v>119</v>
      </c>
      <c r="P87" s="20" t="s">
        <v>209</v>
      </c>
      <c r="Q87" s="17" t="s">
        <v>83</v>
      </c>
      <c r="R87" s="49" t="s">
        <v>206</v>
      </c>
      <c r="S87" s="50">
        <v>80.625</v>
      </c>
      <c r="T87" s="17" t="s">
        <v>131</v>
      </c>
      <c r="U87" s="17" t="s">
        <v>191</v>
      </c>
      <c r="V87" s="17">
        <v>0</v>
      </c>
      <c r="W87" s="17">
        <v>210</v>
      </c>
      <c r="X87" s="17">
        <v>200000</v>
      </c>
      <c r="Y87" s="35">
        <f t="shared" si="80"/>
        <v>112</v>
      </c>
      <c r="Z87" s="49">
        <f t="shared" si="42"/>
        <v>1.0323563518418475</v>
      </c>
      <c r="AA87" s="50">
        <f t="shared" si="43"/>
        <v>27.122417516049225</v>
      </c>
      <c r="AB87" s="50">
        <f t="shared" si="81"/>
        <v>11.623893221163954</v>
      </c>
      <c r="AC87" s="47"/>
      <c r="AD87" s="17">
        <f t="shared" si="84"/>
        <v>3</v>
      </c>
      <c r="AE87" s="17">
        <f t="shared" si="85"/>
        <v>1</v>
      </c>
      <c r="AF87" s="17">
        <f t="shared" si="86"/>
        <v>3</v>
      </c>
      <c r="AG87" s="17">
        <f t="shared" si="46"/>
        <v>1248</v>
      </c>
      <c r="AH87" s="17">
        <f t="shared" si="72"/>
        <v>3160576</v>
      </c>
      <c r="AI87" s="51">
        <f t="shared" si="73"/>
        <v>149.96038603246151</v>
      </c>
      <c r="AJ87" s="49">
        <f t="shared" si="74"/>
        <v>1.3219915073043578</v>
      </c>
      <c r="AK87" s="17">
        <v>0.49</v>
      </c>
      <c r="AL87" s="17">
        <v>0.2</v>
      </c>
      <c r="AM87" s="20">
        <v>1.1000000000000001</v>
      </c>
      <c r="AN87" s="49">
        <f t="shared" si="75"/>
        <v>1.6487186919819916</v>
      </c>
      <c r="AO87" s="49">
        <f t="shared" si="76"/>
        <v>0.37966297211257483</v>
      </c>
      <c r="AP87" s="50">
        <f t="shared" si="77"/>
        <v>90.456428846603259</v>
      </c>
      <c r="AQ87" s="47"/>
      <c r="AR87" s="17">
        <v>107639.328125</v>
      </c>
      <c r="AS87" s="49">
        <f t="shared" si="78"/>
        <v>0.41071172208867524</v>
      </c>
      <c r="AT87" s="49">
        <f t="shared" si="79"/>
        <v>0.84036597424277415</v>
      </c>
      <c r="AV87" s="20">
        <v>380</v>
      </c>
      <c r="AW87" s="93">
        <f t="shared" si="61"/>
        <v>1.0499999999999999E-3</v>
      </c>
      <c r="AX87" s="66">
        <f t="shared" si="62"/>
        <v>0.26842105263157889</v>
      </c>
      <c r="AY87" s="67">
        <f t="shared" si="63"/>
        <v>1419.749016505132</v>
      </c>
      <c r="AZ87" s="66">
        <v>3.4552999999999998</v>
      </c>
      <c r="BA87" s="67">
        <f t="shared" si="64"/>
        <v>725.61299999999994</v>
      </c>
      <c r="BB87" s="66">
        <f t="shared" si="65"/>
        <v>0.53796883819681984</v>
      </c>
      <c r="BC87" s="66">
        <f t="shared" si="66"/>
        <v>2.3292407365123182</v>
      </c>
      <c r="BD87" s="67">
        <f t="shared" si="67"/>
        <v>211.98154763978002</v>
      </c>
      <c r="BE87" s="94">
        <f t="shared" si="68"/>
        <v>1.328213980073581</v>
      </c>
      <c r="BF87" s="66">
        <f t="shared" si="69"/>
        <v>1.658488613549479</v>
      </c>
      <c r="BG87" s="66">
        <f t="shared" si="70"/>
        <v>0.37711919814030131</v>
      </c>
      <c r="BH87" s="45">
        <f t="shared" si="71"/>
        <v>90.698185873213191</v>
      </c>
      <c r="BJ87" s="87">
        <f t="shared" si="82"/>
        <v>0.40687249715331547</v>
      </c>
      <c r="BK87" s="87">
        <f t="shared" si="83"/>
        <v>0.84261196584102327</v>
      </c>
    </row>
    <row r="88" spans="6:63" x14ac:dyDescent="0.25">
      <c r="F88" s="17">
        <v>86</v>
      </c>
      <c r="G88" s="17">
        <v>120</v>
      </c>
      <c r="H88" s="17">
        <v>100</v>
      </c>
      <c r="I88" s="17">
        <v>4</v>
      </c>
      <c r="J88" s="17">
        <v>4</v>
      </c>
      <c r="K88" s="20">
        <v>7000</v>
      </c>
      <c r="L88" s="17" t="s">
        <v>421</v>
      </c>
      <c r="M88" s="20">
        <v>6.25</v>
      </c>
      <c r="N88" s="20">
        <v>6.25</v>
      </c>
      <c r="O88" s="20" t="s">
        <v>119</v>
      </c>
      <c r="P88" s="20" t="s">
        <v>209</v>
      </c>
      <c r="Q88" s="17" t="s">
        <v>84</v>
      </c>
      <c r="R88" s="49" t="s">
        <v>206</v>
      </c>
      <c r="S88" s="50">
        <v>87.5</v>
      </c>
      <c r="T88" s="17" t="s">
        <v>131</v>
      </c>
      <c r="U88" s="17" t="s">
        <v>192</v>
      </c>
      <c r="V88" s="17">
        <v>0</v>
      </c>
      <c r="W88" s="17">
        <v>210</v>
      </c>
      <c r="X88" s="17">
        <v>200000</v>
      </c>
      <c r="Y88" s="35">
        <f t="shared" si="80"/>
        <v>112</v>
      </c>
      <c r="Z88" s="49">
        <f t="shared" si="42"/>
        <v>1.0323563518418475</v>
      </c>
      <c r="AA88" s="50">
        <f t="shared" si="43"/>
        <v>27.122417516049225</v>
      </c>
      <c r="AB88" s="50">
        <f t="shared" si="81"/>
        <v>11.623893221163954</v>
      </c>
      <c r="AC88" s="47"/>
      <c r="AD88" s="17">
        <f t="shared" si="84"/>
        <v>3</v>
      </c>
      <c r="AE88" s="17">
        <f t="shared" si="85"/>
        <v>1</v>
      </c>
      <c r="AF88" s="17">
        <f t="shared" si="86"/>
        <v>3</v>
      </c>
      <c r="AG88" s="17">
        <f t="shared" si="46"/>
        <v>1248</v>
      </c>
      <c r="AH88" s="17">
        <f t="shared" si="72"/>
        <v>3160576</v>
      </c>
      <c r="AI88" s="51">
        <f t="shared" si="73"/>
        <v>127.32095836562203</v>
      </c>
      <c r="AJ88" s="49">
        <f t="shared" si="74"/>
        <v>1.4347194652915509</v>
      </c>
      <c r="AK88" s="17">
        <v>0.49</v>
      </c>
      <c r="AL88" s="17">
        <v>0.2</v>
      </c>
      <c r="AM88" s="20">
        <v>1.1000000000000001</v>
      </c>
      <c r="AN88" s="49">
        <f t="shared" si="75"/>
        <v>1.8317162410396668</v>
      </c>
      <c r="AO88" s="49">
        <f t="shared" si="76"/>
        <v>0.33664684761571245</v>
      </c>
      <c r="AP88" s="50">
        <f t="shared" si="77"/>
        <v>80.207641657387185</v>
      </c>
      <c r="AQ88" s="47"/>
      <c r="AR88" s="17">
        <v>95868.578125</v>
      </c>
      <c r="AS88" s="49">
        <f t="shared" si="78"/>
        <v>0.36579890920711233</v>
      </c>
      <c r="AT88" s="49">
        <f t="shared" si="79"/>
        <v>0.83664161111064961</v>
      </c>
      <c r="AV88" s="20">
        <v>380</v>
      </c>
      <c r="AW88" s="93">
        <f t="shared" si="61"/>
        <v>1.0499999999999999E-3</v>
      </c>
      <c r="AX88" s="66">
        <f t="shared" si="62"/>
        <v>0.26842105263157889</v>
      </c>
      <c r="AY88" s="67">
        <f t="shared" si="63"/>
        <v>1419.749016505132</v>
      </c>
      <c r="AZ88" s="66">
        <v>3.4552999999999998</v>
      </c>
      <c r="BA88" s="67">
        <f t="shared" si="64"/>
        <v>725.61299999999994</v>
      </c>
      <c r="BB88" s="66">
        <f t="shared" si="65"/>
        <v>0.53796883819681984</v>
      </c>
      <c r="BC88" s="66">
        <f t="shared" si="66"/>
        <v>2.3292407365123182</v>
      </c>
      <c r="BD88" s="67">
        <f t="shared" si="67"/>
        <v>211.98154763978002</v>
      </c>
      <c r="BE88" s="94">
        <f t="shared" si="68"/>
        <v>1.4414725365139638</v>
      </c>
      <c r="BF88" s="66">
        <f t="shared" si="69"/>
        <v>1.8430823082079215</v>
      </c>
      <c r="BG88" s="66">
        <f t="shared" si="70"/>
        <v>0.33426848798546116</v>
      </c>
      <c r="BH88" s="45">
        <f t="shared" si="71"/>
        <v>80.392474327398503</v>
      </c>
      <c r="BJ88" s="87">
        <f t="shared" si="82"/>
        <v>0.36237951740983576</v>
      </c>
      <c r="BK88" s="87">
        <f t="shared" si="83"/>
        <v>0.83856959078476478</v>
      </c>
    </row>
    <row r="89" spans="6:63" x14ac:dyDescent="0.25">
      <c r="F89" s="17">
        <v>87</v>
      </c>
      <c r="G89" s="17">
        <v>120</v>
      </c>
      <c r="H89" s="17">
        <v>100</v>
      </c>
      <c r="I89" s="17">
        <v>4</v>
      </c>
      <c r="J89" s="17">
        <v>4</v>
      </c>
      <c r="K89" s="17">
        <v>7550</v>
      </c>
      <c r="L89" s="17" t="s">
        <v>421</v>
      </c>
      <c r="M89" s="20">
        <v>6.25</v>
      </c>
      <c r="N89" s="20">
        <v>6.25</v>
      </c>
      <c r="O89" s="20" t="s">
        <v>119</v>
      </c>
      <c r="P89" s="20" t="s">
        <v>209</v>
      </c>
      <c r="Q89" s="17" t="s">
        <v>85</v>
      </c>
      <c r="R89" s="49" t="s">
        <v>206</v>
      </c>
      <c r="S89" s="50">
        <v>94.375</v>
      </c>
      <c r="T89" s="17" t="s">
        <v>132</v>
      </c>
      <c r="U89" s="17" t="s">
        <v>193</v>
      </c>
      <c r="V89" s="17">
        <v>0</v>
      </c>
      <c r="W89" s="17">
        <v>210</v>
      </c>
      <c r="X89" s="17">
        <v>200000</v>
      </c>
      <c r="Y89" s="35">
        <f t="shared" si="80"/>
        <v>112</v>
      </c>
      <c r="Z89" s="49">
        <f t="shared" si="42"/>
        <v>1.0323563518418475</v>
      </c>
      <c r="AA89" s="50">
        <f t="shared" si="43"/>
        <v>27.122417516049225</v>
      </c>
      <c r="AB89" s="50">
        <f t="shared" si="81"/>
        <v>11.623893221163954</v>
      </c>
      <c r="AC89" s="47"/>
      <c r="AD89" s="17">
        <f t="shared" si="84"/>
        <v>3</v>
      </c>
      <c r="AE89" s="17">
        <f t="shared" si="85"/>
        <v>1</v>
      </c>
      <c r="AF89" s="17">
        <f t="shared" si="86"/>
        <v>3</v>
      </c>
      <c r="AG89" s="17">
        <f t="shared" si="46"/>
        <v>1248</v>
      </c>
      <c r="AH89" s="17">
        <f t="shared" si="72"/>
        <v>3160576</v>
      </c>
      <c r="AI89" s="51">
        <f t="shared" si="73"/>
        <v>109.44654988668005</v>
      </c>
      <c r="AJ89" s="49">
        <f t="shared" si="74"/>
        <v>1.5474474232787443</v>
      </c>
      <c r="AK89" s="17">
        <v>0.49</v>
      </c>
      <c r="AL89" s="17">
        <v>0.2</v>
      </c>
      <c r="AM89" s="20">
        <v>1.1000000000000001</v>
      </c>
      <c r="AN89" s="49">
        <f t="shared" si="75"/>
        <v>2.027421382609305</v>
      </c>
      <c r="AO89" s="49">
        <f t="shared" si="76"/>
        <v>0.29964130142008916</v>
      </c>
      <c r="AP89" s="50">
        <f t="shared" si="77"/>
        <v>71.390902069251766</v>
      </c>
      <c r="AQ89" s="47"/>
      <c r="AR89" s="17">
        <v>85514.2890625</v>
      </c>
      <c r="AS89" s="49">
        <f t="shared" si="78"/>
        <v>0.32629078549488705</v>
      </c>
      <c r="AT89" s="49">
        <f t="shared" si="79"/>
        <v>0.83484178903801864</v>
      </c>
      <c r="AV89" s="20">
        <v>380</v>
      </c>
      <c r="AW89" s="93">
        <f t="shared" si="61"/>
        <v>1.0499999999999999E-3</v>
      </c>
      <c r="AX89" s="66">
        <f t="shared" si="62"/>
        <v>0.26842105263157889</v>
      </c>
      <c r="AY89" s="67">
        <f t="shared" si="63"/>
        <v>1419.749016505132</v>
      </c>
      <c r="AZ89" s="66">
        <v>3.4552999999999998</v>
      </c>
      <c r="BA89" s="67">
        <f t="shared" si="64"/>
        <v>725.61299999999994</v>
      </c>
      <c r="BB89" s="66">
        <f t="shared" si="65"/>
        <v>0.53796883819681984</v>
      </c>
      <c r="BC89" s="66">
        <f t="shared" si="66"/>
        <v>2.3292407365123182</v>
      </c>
      <c r="BD89" s="67">
        <f t="shared" si="67"/>
        <v>211.98154763978002</v>
      </c>
      <c r="BE89" s="94">
        <f t="shared" si="68"/>
        <v>1.5547310929543467</v>
      </c>
      <c r="BF89" s="66">
        <f t="shared" si="69"/>
        <v>2.0405035034733237</v>
      </c>
      <c r="BG89" s="66">
        <f t="shared" si="70"/>
        <v>0.29743822351369792</v>
      </c>
      <c r="BH89" s="45">
        <f t="shared" si="71"/>
        <v>71.534696231527533</v>
      </c>
      <c r="BJ89" s="87">
        <f t="shared" si="82"/>
        <v>0.32324070522573994</v>
      </c>
      <c r="BK89" s="87">
        <f t="shared" si="83"/>
        <v>0.83652331108365785</v>
      </c>
    </row>
    <row r="90" spans="6:63" s="26" customFormat="1" x14ac:dyDescent="0.25">
      <c r="F90" s="17">
        <v>88</v>
      </c>
      <c r="G90" s="17">
        <v>120</v>
      </c>
      <c r="H90" s="17">
        <v>100</v>
      </c>
      <c r="I90" s="17">
        <v>4</v>
      </c>
      <c r="J90" s="17">
        <v>4</v>
      </c>
      <c r="K90" s="17">
        <v>8100</v>
      </c>
      <c r="L90" s="17" t="s">
        <v>421</v>
      </c>
      <c r="M90" s="20">
        <v>6.25</v>
      </c>
      <c r="N90" s="20">
        <v>6.25</v>
      </c>
      <c r="O90" s="20" t="s">
        <v>119</v>
      </c>
      <c r="P90" s="20" t="s">
        <v>209</v>
      </c>
      <c r="Q90" s="20" t="s">
        <v>86</v>
      </c>
      <c r="R90" s="49" t="s">
        <v>206</v>
      </c>
      <c r="S90" s="50">
        <v>101.25</v>
      </c>
      <c r="T90" s="17" t="s">
        <v>133</v>
      </c>
      <c r="U90" s="17" t="s">
        <v>194</v>
      </c>
      <c r="V90" s="20">
        <v>0</v>
      </c>
      <c r="W90" s="17">
        <v>210</v>
      </c>
      <c r="X90" s="20">
        <v>200000</v>
      </c>
      <c r="Y90" s="35">
        <f t="shared" si="80"/>
        <v>112</v>
      </c>
      <c r="Z90" s="66">
        <f t="shared" ref="Z90:Z112" si="87">SQRT(235*200000/(W90*210000))</f>
        <v>1.0323563518418475</v>
      </c>
      <c r="AA90" s="45">
        <f t="shared" ref="AA90:AA112" si="88">(Y90/J90)/Z90</f>
        <v>27.122417516049225</v>
      </c>
      <c r="AB90" s="50">
        <f t="shared" si="81"/>
        <v>11.623893221163954</v>
      </c>
      <c r="AC90" s="46"/>
      <c r="AD90" s="20">
        <f t="shared" si="84"/>
        <v>3</v>
      </c>
      <c r="AE90" s="20">
        <f t="shared" si="85"/>
        <v>1</v>
      </c>
      <c r="AF90" s="20">
        <f t="shared" si="86"/>
        <v>3</v>
      </c>
      <c r="AG90" s="20">
        <f t="shared" ref="AG90:AG112" si="89">(G90-2*I90)*J90+(H90*I90)*2</f>
        <v>1248</v>
      </c>
      <c r="AH90" s="20">
        <f t="shared" si="72"/>
        <v>3160576</v>
      </c>
      <c r="AI90" s="67">
        <f t="shared" si="73"/>
        <v>95.088049991090983</v>
      </c>
      <c r="AJ90" s="66">
        <f t="shared" si="74"/>
        <v>1.6601753812659377</v>
      </c>
      <c r="AK90" s="20">
        <v>0.49</v>
      </c>
      <c r="AL90" s="20">
        <v>0.2</v>
      </c>
      <c r="AM90" s="20">
        <v>1.1000000000000001</v>
      </c>
      <c r="AN90" s="66">
        <f t="shared" si="75"/>
        <v>2.2358341166909055</v>
      </c>
      <c r="AO90" s="66">
        <f t="shared" si="76"/>
        <v>0.26785072313344066</v>
      </c>
      <c r="AP90" s="45">
        <f t="shared" si="77"/>
        <v>63.816652289829193</v>
      </c>
      <c r="AQ90" s="46"/>
      <c r="AR90" s="20">
        <v>76446.640625</v>
      </c>
      <c r="AS90" s="49">
        <f t="shared" si="78"/>
        <v>0.29169200482677043</v>
      </c>
      <c r="AT90" s="49">
        <f t="shared" si="79"/>
        <v>0.83478687576180455</v>
      </c>
      <c r="AV90" s="20">
        <v>380</v>
      </c>
      <c r="AW90" s="93">
        <f t="shared" si="61"/>
        <v>1.0499999999999999E-3</v>
      </c>
      <c r="AX90" s="66">
        <f t="shared" si="62"/>
        <v>0.26842105263157889</v>
      </c>
      <c r="AY90" s="67">
        <f t="shared" si="63"/>
        <v>1419.749016505132</v>
      </c>
      <c r="AZ90" s="66">
        <v>3.4552999999999998</v>
      </c>
      <c r="BA90" s="67">
        <f t="shared" si="64"/>
        <v>725.61299999999994</v>
      </c>
      <c r="BB90" s="66">
        <f t="shared" si="65"/>
        <v>0.53796883819681984</v>
      </c>
      <c r="BC90" s="66">
        <f t="shared" si="66"/>
        <v>2.3292407365123182</v>
      </c>
      <c r="BD90" s="67">
        <f t="shared" si="67"/>
        <v>211.98154763978002</v>
      </c>
      <c r="BE90" s="94">
        <f t="shared" si="68"/>
        <v>1.6679896493947297</v>
      </c>
      <c r="BF90" s="66">
        <f t="shared" si="69"/>
        <v>2.2507521993456852</v>
      </c>
      <c r="BG90" s="66">
        <f t="shared" si="70"/>
        <v>0.26582012129277172</v>
      </c>
      <c r="BH90" s="45">
        <f t="shared" si="71"/>
        <v>63.930457236712599</v>
      </c>
      <c r="BI90"/>
      <c r="BJ90" s="87">
        <f t="shared" si="82"/>
        <v>0.2889653448408297</v>
      </c>
      <c r="BK90" s="87">
        <f t="shared" si="83"/>
        <v>0.83627556049605811</v>
      </c>
    </row>
    <row r="91" spans="6:63" s="15" customFormat="1" x14ac:dyDescent="0.25">
      <c r="F91" s="22">
        <v>89</v>
      </c>
      <c r="G91" s="22">
        <v>120</v>
      </c>
      <c r="H91" s="22">
        <v>100</v>
      </c>
      <c r="I91" s="22">
        <v>6</v>
      </c>
      <c r="J91" s="22">
        <v>4</v>
      </c>
      <c r="K91" s="22">
        <v>2600</v>
      </c>
      <c r="L91" s="22" t="s">
        <v>421</v>
      </c>
      <c r="M91" s="22">
        <v>6.25</v>
      </c>
      <c r="N91" s="22">
        <v>6.25</v>
      </c>
      <c r="O91" s="22" t="s">
        <v>115</v>
      </c>
      <c r="P91" s="22" t="s">
        <v>210</v>
      </c>
      <c r="Q91" s="22" t="s">
        <v>87</v>
      </c>
      <c r="R91" s="63" t="s">
        <v>206</v>
      </c>
      <c r="S91" s="41">
        <v>52</v>
      </c>
      <c r="T91" s="22" t="s">
        <v>128</v>
      </c>
      <c r="U91" s="22" t="s">
        <v>195</v>
      </c>
      <c r="V91" s="22">
        <v>0</v>
      </c>
      <c r="W91" s="22">
        <v>210</v>
      </c>
      <c r="X91" s="22">
        <v>200000</v>
      </c>
      <c r="Y91" s="37">
        <f t="shared" si="80"/>
        <v>108</v>
      </c>
      <c r="Z91" s="63">
        <f t="shared" si="87"/>
        <v>1.0323563518418475</v>
      </c>
      <c r="AA91" s="41">
        <f t="shared" si="88"/>
        <v>26.153759747618896</v>
      </c>
      <c r="AB91" s="41">
        <f t="shared" si="81"/>
        <v>7.7492621474426358</v>
      </c>
      <c r="AC91" s="64"/>
      <c r="AD91" s="22">
        <f t="shared" si="84"/>
        <v>1</v>
      </c>
      <c r="AE91" s="22">
        <f t="shared" si="85"/>
        <v>1</v>
      </c>
      <c r="AF91" s="22">
        <f t="shared" si="86"/>
        <v>1</v>
      </c>
      <c r="AG91" s="22">
        <f t="shared" si="89"/>
        <v>1632</v>
      </c>
      <c r="AH91" s="22">
        <f t="shared" si="72"/>
        <v>4322304</v>
      </c>
      <c r="AI91" s="65">
        <f t="shared" si="73"/>
        <v>1262.1133308060987</v>
      </c>
      <c r="AJ91" s="63">
        <f t="shared" si="74"/>
        <v>0.52109936941301893</v>
      </c>
      <c r="AK91" s="22">
        <v>0.49</v>
      </c>
      <c r="AL91" s="22">
        <v>0.2</v>
      </c>
      <c r="AM91" s="22">
        <v>1.1000000000000001</v>
      </c>
      <c r="AN91" s="63">
        <f t="shared" si="75"/>
        <v>0.71444162190751259</v>
      </c>
      <c r="AO91" s="63">
        <f t="shared" si="76"/>
        <v>0.8311187694099611</v>
      </c>
      <c r="AP91" s="41">
        <f t="shared" si="77"/>
        <v>258.94638604743807</v>
      </c>
      <c r="AQ91" s="64"/>
      <c r="AR91" s="22">
        <v>296865.75</v>
      </c>
      <c r="AS91" s="63">
        <f t="shared" si="78"/>
        <v>0.8662049194677871</v>
      </c>
      <c r="AT91" s="63">
        <f t="shared" si="79"/>
        <v>0.87226763628824844</v>
      </c>
      <c r="AV91" s="22">
        <v>380</v>
      </c>
      <c r="AW91" s="89">
        <f t="shared" si="61"/>
        <v>1.0499999999999999E-3</v>
      </c>
      <c r="AX91" s="63">
        <f t="shared" si="62"/>
        <v>0.26842105263157889</v>
      </c>
      <c r="AY91" s="65">
        <f t="shared" si="63"/>
        <v>1419.749016505132</v>
      </c>
      <c r="AZ91" s="63">
        <v>5.9339000000000004</v>
      </c>
      <c r="BA91" s="65">
        <f t="shared" si="64"/>
        <v>1246.1190000000001</v>
      </c>
      <c r="BB91" s="63">
        <f t="shared" si="65"/>
        <v>0.41051581081291294</v>
      </c>
      <c r="BC91" s="63">
        <f t="shared" si="66"/>
        <v>6.1652743960852519</v>
      </c>
      <c r="BD91" s="65">
        <f t="shared" si="67"/>
        <v>217.70006290601222</v>
      </c>
      <c r="BE91" s="90">
        <f t="shared" si="68"/>
        <v>0.53056693050664472</v>
      </c>
      <c r="BF91" s="63">
        <f t="shared" si="69"/>
        <v>0.72173953184774942</v>
      </c>
      <c r="BG91" s="63">
        <f t="shared" si="70"/>
        <v>0.82574231508071128</v>
      </c>
      <c r="BH91" s="41">
        <f t="shared" si="71"/>
        <v>266.704635659595</v>
      </c>
      <c r="BJ91" s="90">
        <f t="shared" si="82"/>
        <v>0.83556720498867465</v>
      </c>
      <c r="BK91" s="90">
        <f t="shared" si="83"/>
        <v>0.89840150188964207</v>
      </c>
    </row>
    <row r="92" spans="6:63" x14ac:dyDescent="0.25">
      <c r="F92" s="17">
        <v>90</v>
      </c>
      <c r="G92" s="17">
        <v>120</v>
      </c>
      <c r="H92" s="17">
        <v>100</v>
      </c>
      <c r="I92" s="17">
        <v>6</v>
      </c>
      <c r="J92" s="17">
        <v>4</v>
      </c>
      <c r="K92" s="17">
        <v>3150</v>
      </c>
      <c r="L92" s="17" t="s">
        <v>421</v>
      </c>
      <c r="M92" s="20">
        <v>6.25</v>
      </c>
      <c r="N92" s="20">
        <v>6.25</v>
      </c>
      <c r="O92" s="20" t="s">
        <v>115</v>
      </c>
      <c r="P92" s="20" t="s">
        <v>210</v>
      </c>
      <c r="Q92" s="17" t="s">
        <v>88</v>
      </c>
      <c r="R92" s="49" t="s">
        <v>206</v>
      </c>
      <c r="S92" s="50">
        <v>63</v>
      </c>
      <c r="T92" s="17" t="s">
        <v>128</v>
      </c>
      <c r="U92" s="17" t="s">
        <v>186</v>
      </c>
      <c r="V92" s="17">
        <v>0</v>
      </c>
      <c r="W92" s="17">
        <v>210</v>
      </c>
      <c r="X92" s="17">
        <v>200000</v>
      </c>
      <c r="Y92" s="35">
        <f t="shared" si="80"/>
        <v>108</v>
      </c>
      <c r="Z92" s="49">
        <f t="shared" si="87"/>
        <v>1.0323563518418475</v>
      </c>
      <c r="AA92" s="50">
        <f t="shared" si="88"/>
        <v>26.153759747618896</v>
      </c>
      <c r="AB92" s="50">
        <f t="shared" si="81"/>
        <v>7.7492621474426358</v>
      </c>
      <c r="AC92" s="47"/>
      <c r="AD92" s="17">
        <f t="shared" si="84"/>
        <v>1</v>
      </c>
      <c r="AE92" s="17">
        <f t="shared" si="85"/>
        <v>1</v>
      </c>
      <c r="AF92" s="17">
        <f t="shared" si="86"/>
        <v>1</v>
      </c>
      <c r="AG92" s="17">
        <f t="shared" si="89"/>
        <v>1632</v>
      </c>
      <c r="AH92" s="17">
        <f t="shared" si="72"/>
        <v>4322304</v>
      </c>
      <c r="AI92" s="51">
        <f t="shared" si="73"/>
        <v>859.85246825389038</v>
      </c>
      <c r="AJ92" s="49">
        <f t="shared" si="74"/>
        <v>0.63133192832731133</v>
      </c>
      <c r="AK92" s="17">
        <v>0.49</v>
      </c>
      <c r="AL92" s="17">
        <v>0.2</v>
      </c>
      <c r="AM92" s="20">
        <v>1.1000000000000001</v>
      </c>
      <c r="AN92" s="49">
        <f t="shared" si="75"/>
        <v>0.80496632430293202</v>
      </c>
      <c r="AO92" s="49">
        <f t="shared" si="76"/>
        <v>0.76666143186548386</v>
      </c>
      <c r="AP92" s="50">
        <f t="shared" si="77"/>
        <v>238.8638235717624</v>
      </c>
      <c r="AQ92" s="47"/>
      <c r="AR92" s="17">
        <v>277489.4375</v>
      </c>
      <c r="AS92" s="49">
        <f t="shared" si="78"/>
        <v>0.80966805993230628</v>
      </c>
      <c r="AT92" s="49">
        <f t="shared" si="79"/>
        <v>0.86080330020403895</v>
      </c>
      <c r="AV92" s="20">
        <v>380</v>
      </c>
      <c r="AW92" s="93">
        <f t="shared" si="61"/>
        <v>1.0499999999999999E-3</v>
      </c>
      <c r="AX92" s="66">
        <f t="shared" si="62"/>
        <v>0.26842105263157889</v>
      </c>
      <c r="AY92" s="67">
        <f t="shared" si="63"/>
        <v>1419.749016505132</v>
      </c>
      <c r="AZ92" s="66">
        <v>5.9339000000000004</v>
      </c>
      <c r="BA92" s="67">
        <f t="shared" si="64"/>
        <v>1246.1190000000001</v>
      </c>
      <c r="BB92" s="66">
        <f t="shared" si="65"/>
        <v>0.41051581081291294</v>
      </c>
      <c r="BC92" s="66">
        <f t="shared" si="66"/>
        <v>6.1652743960852519</v>
      </c>
      <c r="BD92" s="67">
        <f t="shared" si="67"/>
        <v>217.70006290601222</v>
      </c>
      <c r="BE92" s="94">
        <f t="shared" si="68"/>
        <v>0.64280224272920417</v>
      </c>
      <c r="BF92" s="66">
        <f t="shared" si="69"/>
        <v>0.81508391109750233</v>
      </c>
      <c r="BG92" s="66">
        <f t="shared" si="70"/>
        <v>0.75973431753130893</v>
      </c>
      <c r="BH92" s="45">
        <f t="shared" si="71"/>
        <v>245.3848623895137</v>
      </c>
      <c r="BJ92" s="87">
        <f t="shared" si="82"/>
        <v>0.78103005720853458</v>
      </c>
      <c r="BK92" s="87">
        <f t="shared" si="83"/>
        <v>0.88430343367398878</v>
      </c>
    </row>
    <row r="93" spans="6:63" x14ac:dyDescent="0.25">
      <c r="F93" s="17">
        <v>91</v>
      </c>
      <c r="G93" s="17">
        <v>120</v>
      </c>
      <c r="H93" s="17">
        <v>100</v>
      </c>
      <c r="I93" s="17">
        <v>6</v>
      </c>
      <c r="J93" s="17">
        <v>4</v>
      </c>
      <c r="K93" s="17">
        <v>3700</v>
      </c>
      <c r="L93" s="17" t="s">
        <v>421</v>
      </c>
      <c r="M93" s="20">
        <v>6.25</v>
      </c>
      <c r="N93" s="20">
        <v>6.25</v>
      </c>
      <c r="O93" s="20" t="s">
        <v>115</v>
      </c>
      <c r="P93" s="20" t="s">
        <v>210</v>
      </c>
      <c r="Q93" s="17" t="s">
        <v>89</v>
      </c>
      <c r="R93" s="49" t="s">
        <v>206</v>
      </c>
      <c r="S93" s="50">
        <v>46.25</v>
      </c>
      <c r="T93" s="17" t="s">
        <v>128</v>
      </c>
      <c r="U93" s="17" t="s">
        <v>161</v>
      </c>
      <c r="V93" s="17">
        <v>0</v>
      </c>
      <c r="W93" s="17">
        <v>210</v>
      </c>
      <c r="X93" s="17">
        <v>200000</v>
      </c>
      <c r="Y93" s="35">
        <f t="shared" si="80"/>
        <v>108</v>
      </c>
      <c r="Z93" s="49">
        <f t="shared" si="87"/>
        <v>1.0323563518418475</v>
      </c>
      <c r="AA93" s="50">
        <f t="shared" si="88"/>
        <v>26.153759747618896</v>
      </c>
      <c r="AB93" s="50">
        <f t="shared" si="81"/>
        <v>7.7492621474426358</v>
      </c>
      <c r="AC93" s="47"/>
      <c r="AD93" s="17">
        <f t="shared" si="84"/>
        <v>1</v>
      </c>
      <c r="AE93" s="17">
        <f t="shared" si="85"/>
        <v>1</v>
      </c>
      <c r="AF93" s="17">
        <f t="shared" si="86"/>
        <v>1</v>
      </c>
      <c r="AG93" s="17">
        <f t="shared" si="89"/>
        <v>1632</v>
      </c>
      <c r="AH93" s="17">
        <f t="shared" si="72"/>
        <v>4322304</v>
      </c>
      <c r="AI93" s="51">
        <f t="shared" si="73"/>
        <v>623.22031528482307</v>
      </c>
      <c r="AJ93" s="49">
        <f t="shared" si="74"/>
        <v>0.74156448724160373</v>
      </c>
      <c r="AK93" s="17">
        <v>0.49</v>
      </c>
      <c r="AL93" s="17">
        <v>0.2</v>
      </c>
      <c r="AM93" s="20">
        <v>1.1000000000000001</v>
      </c>
      <c r="AN93" s="49">
        <f t="shared" si="75"/>
        <v>0.90764224374314417</v>
      </c>
      <c r="AO93" s="49">
        <f t="shared" si="76"/>
        <v>0.69881518609857685</v>
      </c>
      <c r="AP93" s="50">
        <f t="shared" si="77"/>
        <v>217.72540052700387</v>
      </c>
      <c r="AQ93" s="47"/>
      <c r="AR93" s="17">
        <v>255439.296875</v>
      </c>
      <c r="AS93" s="49">
        <f t="shared" si="78"/>
        <v>0.74532941431781041</v>
      </c>
      <c r="AT93" s="49">
        <f t="shared" si="79"/>
        <v>0.85235671719511685</v>
      </c>
      <c r="AV93" s="20">
        <v>380</v>
      </c>
      <c r="AW93" s="93">
        <f t="shared" si="61"/>
        <v>1.0499999999999999E-3</v>
      </c>
      <c r="AX93" s="66">
        <f t="shared" si="62"/>
        <v>0.26842105263157889</v>
      </c>
      <c r="AY93" s="67">
        <f t="shared" si="63"/>
        <v>1419.749016505132</v>
      </c>
      <c r="AZ93" s="66">
        <v>5.9339000000000004</v>
      </c>
      <c r="BA93" s="67">
        <f t="shared" si="64"/>
        <v>1246.1190000000001</v>
      </c>
      <c r="BB93" s="66">
        <f t="shared" si="65"/>
        <v>0.41051581081291294</v>
      </c>
      <c r="BC93" s="66">
        <f t="shared" si="66"/>
        <v>6.1652743960852519</v>
      </c>
      <c r="BD93" s="67">
        <f t="shared" si="67"/>
        <v>217.70006290601222</v>
      </c>
      <c r="BE93" s="94">
        <f t="shared" si="68"/>
        <v>0.75503755495176361</v>
      </c>
      <c r="BF93" s="66">
        <f t="shared" si="69"/>
        <v>0.92102505565695081</v>
      </c>
      <c r="BG93" s="66">
        <f t="shared" si="70"/>
        <v>0.69038035942489362</v>
      </c>
      <c r="BH93" s="45">
        <f t="shared" si="71"/>
        <v>222.98438491547947</v>
      </c>
      <c r="BJ93" s="87">
        <f t="shared" si="82"/>
        <v>0.718967072941611</v>
      </c>
      <c r="BK93" s="87">
        <f t="shared" si="83"/>
        <v>0.87294471776046878</v>
      </c>
    </row>
    <row r="94" spans="6:63" x14ac:dyDescent="0.25">
      <c r="F94" s="17">
        <v>92</v>
      </c>
      <c r="G94" s="17">
        <v>120</v>
      </c>
      <c r="H94" s="17">
        <v>100</v>
      </c>
      <c r="I94" s="17">
        <v>6</v>
      </c>
      <c r="J94" s="17">
        <v>4</v>
      </c>
      <c r="K94" s="17">
        <v>4250</v>
      </c>
      <c r="L94" s="17" t="s">
        <v>421</v>
      </c>
      <c r="M94" s="20">
        <v>6.25</v>
      </c>
      <c r="N94" s="20">
        <v>6.25</v>
      </c>
      <c r="O94" s="20" t="s">
        <v>115</v>
      </c>
      <c r="P94" s="20" t="s">
        <v>210</v>
      </c>
      <c r="Q94" s="17" t="s">
        <v>90</v>
      </c>
      <c r="R94" s="49" t="s">
        <v>206</v>
      </c>
      <c r="S94" s="50">
        <v>53.125</v>
      </c>
      <c r="T94" s="17" t="s">
        <v>128</v>
      </c>
      <c r="U94" s="17" t="s">
        <v>187</v>
      </c>
      <c r="V94" s="17">
        <v>0</v>
      </c>
      <c r="W94" s="17">
        <v>210</v>
      </c>
      <c r="X94" s="17">
        <v>200000</v>
      </c>
      <c r="Y94" s="35">
        <f t="shared" si="80"/>
        <v>108</v>
      </c>
      <c r="Z94" s="49">
        <f t="shared" si="87"/>
        <v>1.0323563518418475</v>
      </c>
      <c r="AA94" s="50">
        <f t="shared" si="88"/>
        <v>26.153759747618896</v>
      </c>
      <c r="AB94" s="50">
        <f t="shared" si="81"/>
        <v>7.7492621474426358</v>
      </c>
      <c r="AC94" s="47"/>
      <c r="AD94" s="17">
        <f t="shared" si="84"/>
        <v>1</v>
      </c>
      <c r="AE94" s="17">
        <f t="shared" si="85"/>
        <v>1</v>
      </c>
      <c r="AF94" s="17">
        <f t="shared" si="86"/>
        <v>1</v>
      </c>
      <c r="AG94" s="17">
        <f t="shared" si="89"/>
        <v>1632</v>
      </c>
      <c r="AH94" s="17">
        <f t="shared" si="72"/>
        <v>4322304</v>
      </c>
      <c r="AI94" s="51">
        <f t="shared" si="73"/>
        <v>472.3535566089538</v>
      </c>
      <c r="AJ94" s="49">
        <f t="shared" si="74"/>
        <v>0.85179704615589624</v>
      </c>
      <c r="AK94" s="17">
        <v>0.49</v>
      </c>
      <c r="AL94" s="17">
        <v>0.2</v>
      </c>
      <c r="AM94" s="20">
        <v>1.1000000000000001</v>
      </c>
      <c r="AN94" s="49">
        <f t="shared" si="75"/>
        <v>1.0224693802281495</v>
      </c>
      <c r="AO94" s="49">
        <f t="shared" si="76"/>
        <v>0.62970169694282441</v>
      </c>
      <c r="AP94" s="50">
        <f t="shared" si="77"/>
        <v>196.19215052385891</v>
      </c>
      <c r="AQ94" s="47"/>
      <c r="AR94" s="17">
        <v>232812.125</v>
      </c>
      <c r="AS94" s="49">
        <f t="shared" si="78"/>
        <v>0.6793070874183007</v>
      </c>
      <c r="AT94" s="49">
        <f t="shared" si="79"/>
        <v>0.84270589654150918</v>
      </c>
      <c r="AV94" s="20">
        <v>380</v>
      </c>
      <c r="AW94" s="93">
        <f t="shared" si="61"/>
        <v>1.0499999999999999E-3</v>
      </c>
      <c r="AX94" s="66">
        <f t="shared" si="62"/>
        <v>0.26842105263157889</v>
      </c>
      <c r="AY94" s="67">
        <f t="shared" si="63"/>
        <v>1419.749016505132</v>
      </c>
      <c r="AZ94" s="66">
        <v>5.9339000000000004</v>
      </c>
      <c r="BA94" s="67">
        <f t="shared" si="64"/>
        <v>1246.1190000000001</v>
      </c>
      <c r="BB94" s="66">
        <f t="shared" si="65"/>
        <v>0.41051581081291294</v>
      </c>
      <c r="BC94" s="66">
        <f t="shared" si="66"/>
        <v>6.1652743960852519</v>
      </c>
      <c r="BD94" s="67">
        <f t="shared" si="67"/>
        <v>217.70006290601222</v>
      </c>
      <c r="BE94" s="94">
        <f t="shared" si="68"/>
        <v>0.86727286717432306</v>
      </c>
      <c r="BF94" s="66">
        <f t="shared" si="69"/>
        <v>1.0395629655260947</v>
      </c>
      <c r="BG94" s="66">
        <f t="shared" si="70"/>
        <v>0.62006374971851774</v>
      </c>
      <c r="BH94" s="45">
        <f t="shared" si="71"/>
        <v>200.27298278668843</v>
      </c>
      <c r="BJ94" s="87">
        <f t="shared" si="82"/>
        <v>0.65527995928706484</v>
      </c>
      <c r="BK94" s="87">
        <f t="shared" si="83"/>
        <v>0.86023433181020292</v>
      </c>
    </row>
    <row r="95" spans="6:63" x14ac:dyDescent="0.25">
      <c r="F95" s="17">
        <v>93</v>
      </c>
      <c r="G95" s="17">
        <v>120</v>
      </c>
      <c r="H95" s="17">
        <v>100</v>
      </c>
      <c r="I95" s="17">
        <v>6</v>
      </c>
      <c r="J95" s="17">
        <v>4</v>
      </c>
      <c r="K95" s="17">
        <v>4800</v>
      </c>
      <c r="L95" s="17" t="s">
        <v>421</v>
      </c>
      <c r="M95" s="20">
        <v>6.25</v>
      </c>
      <c r="N95" s="20">
        <v>6.25</v>
      </c>
      <c r="O95" s="20" t="s">
        <v>115</v>
      </c>
      <c r="P95" s="20" t="s">
        <v>210</v>
      </c>
      <c r="Q95" s="17" t="s">
        <v>91</v>
      </c>
      <c r="R95" s="49" t="s">
        <v>206</v>
      </c>
      <c r="S95" s="50">
        <v>60</v>
      </c>
      <c r="T95" s="17" t="s">
        <v>130</v>
      </c>
      <c r="U95" s="17" t="s">
        <v>188</v>
      </c>
      <c r="V95" s="17">
        <v>0</v>
      </c>
      <c r="W95" s="17">
        <v>210</v>
      </c>
      <c r="X95" s="17">
        <v>200000</v>
      </c>
      <c r="Y95" s="35">
        <f t="shared" si="80"/>
        <v>108</v>
      </c>
      <c r="Z95" s="49">
        <f t="shared" si="87"/>
        <v>1.0323563518418475</v>
      </c>
      <c r="AA95" s="50">
        <f t="shared" si="88"/>
        <v>26.153759747618896</v>
      </c>
      <c r="AB95" s="50">
        <f t="shared" si="81"/>
        <v>7.7492621474426358</v>
      </c>
      <c r="AC95" s="47"/>
      <c r="AD95" s="17">
        <f t="shared" si="84"/>
        <v>1</v>
      </c>
      <c r="AE95" s="17">
        <f t="shared" si="85"/>
        <v>1</v>
      </c>
      <c r="AF95" s="17">
        <f t="shared" si="86"/>
        <v>1</v>
      </c>
      <c r="AG95" s="17">
        <f t="shared" si="89"/>
        <v>1632</v>
      </c>
      <c r="AH95" s="17">
        <f t="shared" si="72"/>
        <v>4322304</v>
      </c>
      <c r="AI95" s="51">
        <f t="shared" si="73"/>
        <v>370.3075571288727</v>
      </c>
      <c r="AJ95" s="49">
        <f t="shared" si="74"/>
        <v>0.96202960507018875</v>
      </c>
      <c r="AK95" s="17">
        <v>0.49</v>
      </c>
      <c r="AL95" s="17">
        <v>0.2</v>
      </c>
      <c r="AM95" s="20">
        <v>1.1000000000000001</v>
      </c>
      <c r="AN95" s="49">
        <f t="shared" si="75"/>
        <v>1.1494477337579478</v>
      </c>
      <c r="AO95" s="49">
        <f t="shared" si="76"/>
        <v>0.56226595394934076</v>
      </c>
      <c r="AP95" s="50">
        <f t="shared" si="77"/>
        <v>175.18162521592552</v>
      </c>
      <c r="AQ95" s="47"/>
      <c r="AR95" s="17">
        <v>210340.21875</v>
      </c>
      <c r="AS95" s="49">
        <f t="shared" si="78"/>
        <v>0.61373779980742293</v>
      </c>
      <c r="AT95" s="49">
        <f t="shared" si="79"/>
        <v>0.83284892569279745</v>
      </c>
      <c r="AV95" s="20">
        <v>380</v>
      </c>
      <c r="AW95" s="93">
        <f t="shared" si="61"/>
        <v>1.0499999999999999E-3</v>
      </c>
      <c r="AX95" s="66">
        <f t="shared" si="62"/>
        <v>0.26842105263157889</v>
      </c>
      <c r="AY95" s="67">
        <f t="shared" si="63"/>
        <v>1419.749016505132</v>
      </c>
      <c r="AZ95" s="66">
        <v>5.9339000000000004</v>
      </c>
      <c r="BA95" s="67">
        <f t="shared" si="64"/>
        <v>1246.1190000000001</v>
      </c>
      <c r="BB95" s="66">
        <f t="shared" si="65"/>
        <v>0.41051581081291294</v>
      </c>
      <c r="BC95" s="66">
        <f t="shared" si="66"/>
        <v>6.1652743960852519</v>
      </c>
      <c r="BD95" s="67">
        <f t="shared" si="67"/>
        <v>217.70006290601222</v>
      </c>
      <c r="BE95" s="94">
        <f t="shared" si="68"/>
        <v>0.97950817939688251</v>
      </c>
      <c r="BF95" s="66">
        <f t="shared" si="69"/>
        <v>1.1706976407049339</v>
      </c>
      <c r="BG95" s="66">
        <f t="shared" si="70"/>
        <v>0.55191723573937046</v>
      </c>
      <c r="BH95" s="45">
        <f t="shared" si="71"/>
        <v>178.26249495005206</v>
      </c>
      <c r="BJ95" s="87">
        <f t="shared" si="82"/>
        <v>0.59202986089720333</v>
      </c>
      <c r="BK95" s="87">
        <f t="shared" si="83"/>
        <v>0.84749600437530237</v>
      </c>
    </row>
    <row r="96" spans="6:63" x14ac:dyDescent="0.25">
      <c r="F96" s="17">
        <v>94</v>
      </c>
      <c r="G96" s="17">
        <v>120</v>
      </c>
      <c r="H96" s="17">
        <v>100</v>
      </c>
      <c r="I96" s="17">
        <v>6</v>
      </c>
      <c r="J96" s="17">
        <v>4</v>
      </c>
      <c r="K96" s="17">
        <v>5350</v>
      </c>
      <c r="L96" s="17" t="s">
        <v>421</v>
      </c>
      <c r="M96" s="20">
        <v>6.25</v>
      </c>
      <c r="N96" s="20">
        <v>6.25</v>
      </c>
      <c r="O96" s="20" t="s">
        <v>115</v>
      </c>
      <c r="P96" s="20" t="s">
        <v>210</v>
      </c>
      <c r="Q96" s="17" t="s">
        <v>92</v>
      </c>
      <c r="R96" s="49" t="s">
        <v>206</v>
      </c>
      <c r="S96" s="50">
        <v>66.875</v>
      </c>
      <c r="T96" s="17" t="s">
        <v>137</v>
      </c>
      <c r="U96" s="17" t="s">
        <v>189</v>
      </c>
      <c r="V96" s="17">
        <v>0</v>
      </c>
      <c r="W96" s="17">
        <v>210</v>
      </c>
      <c r="X96" s="17">
        <v>200000</v>
      </c>
      <c r="Y96" s="35">
        <f t="shared" si="80"/>
        <v>108</v>
      </c>
      <c r="Z96" s="49">
        <f t="shared" si="87"/>
        <v>1.0323563518418475</v>
      </c>
      <c r="AA96" s="50">
        <f t="shared" si="88"/>
        <v>26.153759747618896</v>
      </c>
      <c r="AB96" s="50">
        <f t="shared" si="81"/>
        <v>7.7492621474426358</v>
      </c>
      <c r="AC96" s="47"/>
      <c r="AD96" s="17">
        <f t="shared" si="84"/>
        <v>1</v>
      </c>
      <c r="AE96" s="17">
        <f t="shared" si="85"/>
        <v>1</v>
      </c>
      <c r="AF96" s="17">
        <f t="shared" si="86"/>
        <v>1</v>
      </c>
      <c r="AG96" s="17">
        <f t="shared" si="89"/>
        <v>1632</v>
      </c>
      <c r="AH96" s="17">
        <f t="shared" si="72"/>
        <v>4322304</v>
      </c>
      <c r="AI96" s="51">
        <f t="shared" si="73"/>
        <v>298.08319036594384</v>
      </c>
      <c r="AJ96" s="49">
        <f t="shared" si="74"/>
        <v>1.0722621639844812</v>
      </c>
      <c r="AK96" s="17">
        <v>0.49</v>
      </c>
      <c r="AL96" s="17">
        <v>0.2</v>
      </c>
      <c r="AM96" s="20">
        <v>1.1000000000000001</v>
      </c>
      <c r="AN96" s="49">
        <f t="shared" si="75"/>
        <v>1.288577304332539</v>
      </c>
      <c r="AO96" s="49">
        <f t="shared" si="76"/>
        <v>0.49920132611932871</v>
      </c>
      <c r="AP96" s="50">
        <f t="shared" si="77"/>
        <v>155.53298044328756</v>
      </c>
      <c r="AQ96" s="47"/>
      <c r="AR96" s="17">
        <v>188685.046875</v>
      </c>
      <c r="AS96" s="49">
        <f t="shared" si="78"/>
        <v>0.55055160736169473</v>
      </c>
      <c r="AT96" s="49">
        <f t="shared" si="79"/>
        <v>0.8242994504292912</v>
      </c>
      <c r="AV96" s="20">
        <v>380</v>
      </c>
      <c r="AW96" s="93">
        <f t="shared" si="61"/>
        <v>1.0499999999999999E-3</v>
      </c>
      <c r="AX96" s="66">
        <f t="shared" si="62"/>
        <v>0.26842105263157889</v>
      </c>
      <c r="AY96" s="67">
        <f t="shared" si="63"/>
        <v>1419.749016505132</v>
      </c>
      <c r="AZ96" s="66">
        <v>5.9339000000000004</v>
      </c>
      <c r="BA96" s="67">
        <f t="shared" si="64"/>
        <v>1246.1190000000001</v>
      </c>
      <c r="BB96" s="66">
        <f t="shared" si="65"/>
        <v>0.41051581081291294</v>
      </c>
      <c r="BC96" s="66">
        <f t="shared" si="66"/>
        <v>6.1652743960852519</v>
      </c>
      <c r="BD96" s="67">
        <f t="shared" si="67"/>
        <v>217.70006290601222</v>
      </c>
      <c r="BE96" s="94">
        <f t="shared" si="68"/>
        <v>1.091743491619442</v>
      </c>
      <c r="BF96" s="66">
        <f t="shared" si="69"/>
        <v>1.3144290811934685</v>
      </c>
      <c r="BG96" s="66">
        <f t="shared" si="70"/>
        <v>0.48865673300927626</v>
      </c>
      <c r="BH96" s="45">
        <f t="shared" si="71"/>
        <v>157.83012879400314</v>
      </c>
      <c r="BJ96" s="87">
        <f t="shared" si="82"/>
        <v>0.53107856746863125</v>
      </c>
      <c r="BK96" s="87">
        <f t="shared" si="83"/>
        <v>0.83647396234086524</v>
      </c>
    </row>
    <row r="97" spans="6:63" x14ac:dyDescent="0.25">
      <c r="F97" s="17">
        <v>95</v>
      </c>
      <c r="G97" s="17">
        <v>120</v>
      </c>
      <c r="H97" s="17">
        <v>100</v>
      </c>
      <c r="I97" s="17">
        <v>6</v>
      </c>
      <c r="J97" s="17">
        <v>4</v>
      </c>
      <c r="K97" s="17">
        <v>5900</v>
      </c>
      <c r="L97" s="17" t="s">
        <v>421</v>
      </c>
      <c r="M97" s="20">
        <v>6.25</v>
      </c>
      <c r="N97" s="20">
        <v>6.25</v>
      </c>
      <c r="O97" s="20" t="s">
        <v>115</v>
      </c>
      <c r="P97" s="20" t="s">
        <v>210</v>
      </c>
      <c r="Q97" s="17" t="s">
        <v>93</v>
      </c>
      <c r="R97" s="49" t="s">
        <v>206</v>
      </c>
      <c r="S97" s="50">
        <v>73.75</v>
      </c>
      <c r="T97" s="17" t="s">
        <v>131</v>
      </c>
      <c r="U97" s="17" t="s">
        <v>190</v>
      </c>
      <c r="V97" s="17">
        <v>0</v>
      </c>
      <c r="W97" s="17">
        <v>210</v>
      </c>
      <c r="X97" s="17">
        <v>200000</v>
      </c>
      <c r="Y97" s="35">
        <f t="shared" si="80"/>
        <v>108</v>
      </c>
      <c r="Z97" s="49">
        <f t="shared" si="87"/>
        <v>1.0323563518418475</v>
      </c>
      <c r="AA97" s="50">
        <f t="shared" si="88"/>
        <v>26.153759747618896</v>
      </c>
      <c r="AB97" s="50">
        <f t="shared" si="81"/>
        <v>7.7492621474426358</v>
      </c>
      <c r="AC97" s="47"/>
      <c r="AD97" s="17">
        <f t="shared" si="84"/>
        <v>1</v>
      </c>
      <c r="AE97" s="17">
        <f t="shared" si="85"/>
        <v>1</v>
      </c>
      <c r="AF97" s="17">
        <f t="shared" si="86"/>
        <v>1</v>
      </c>
      <c r="AG97" s="17">
        <f t="shared" si="89"/>
        <v>1632</v>
      </c>
      <c r="AH97" s="17">
        <f t="shared" si="72"/>
        <v>4322304</v>
      </c>
      <c r="AI97" s="51">
        <f t="shared" si="73"/>
        <v>245.09871060756183</v>
      </c>
      <c r="AJ97" s="49">
        <f t="shared" si="74"/>
        <v>1.1824947228987737</v>
      </c>
      <c r="AK97" s="17">
        <v>0.49</v>
      </c>
      <c r="AL97" s="17">
        <v>0.2</v>
      </c>
      <c r="AM97" s="20">
        <v>1.1000000000000001</v>
      </c>
      <c r="AN97" s="49">
        <f t="shared" si="75"/>
        <v>1.4398580919519233</v>
      </c>
      <c r="AO97" s="49">
        <f t="shared" si="76"/>
        <v>0.44220793751622983</v>
      </c>
      <c r="AP97" s="50">
        <f t="shared" si="77"/>
        <v>137.77591304142024</v>
      </c>
      <c r="AQ97" s="47"/>
      <c r="AR97" s="17">
        <v>168412.28125</v>
      </c>
      <c r="AS97" s="49">
        <f t="shared" si="78"/>
        <v>0.49139904659780581</v>
      </c>
      <c r="AT97" s="49">
        <f t="shared" si="79"/>
        <v>0.81808708972297861</v>
      </c>
      <c r="AV97" s="20">
        <v>380</v>
      </c>
      <c r="AW97" s="93">
        <f t="shared" si="61"/>
        <v>1.0499999999999999E-3</v>
      </c>
      <c r="AX97" s="66">
        <f t="shared" si="62"/>
        <v>0.26842105263157889</v>
      </c>
      <c r="AY97" s="67">
        <f t="shared" si="63"/>
        <v>1419.749016505132</v>
      </c>
      <c r="AZ97" s="66">
        <v>5.9339000000000004</v>
      </c>
      <c r="BA97" s="67">
        <f t="shared" si="64"/>
        <v>1246.1190000000001</v>
      </c>
      <c r="BB97" s="66">
        <f t="shared" si="65"/>
        <v>0.41051581081291294</v>
      </c>
      <c r="BC97" s="66">
        <f t="shared" si="66"/>
        <v>6.1652743960852519</v>
      </c>
      <c r="BD97" s="67">
        <f t="shared" si="67"/>
        <v>217.70006290601222</v>
      </c>
      <c r="BE97" s="94">
        <f t="shared" si="68"/>
        <v>1.2039788038420014</v>
      </c>
      <c r="BF97" s="66">
        <f t="shared" si="69"/>
        <v>1.4707572869916987</v>
      </c>
      <c r="BG97" s="66">
        <f t="shared" si="70"/>
        <v>0.43187528062852043</v>
      </c>
      <c r="BH97" s="45">
        <f t="shared" si="71"/>
        <v>139.49041640085554</v>
      </c>
      <c r="BJ97" s="87">
        <f t="shared" si="82"/>
        <v>0.47401823595288134</v>
      </c>
      <c r="BK97" s="87">
        <f t="shared" si="83"/>
        <v>0.82826748361533475</v>
      </c>
    </row>
    <row r="98" spans="6:63" s="26" customFormat="1" x14ac:dyDescent="0.25">
      <c r="F98" s="17">
        <v>96</v>
      </c>
      <c r="G98" s="17">
        <v>120</v>
      </c>
      <c r="H98" s="17">
        <v>100</v>
      </c>
      <c r="I98" s="17">
        <v>6</v>
      </c>
      <c r="J98" s="17">
        <v>4</v>
      </c>
      <c r="K98" s="17">
        <v>6450</v>
      </c>
      <c r="L98" s="17" t="s">
        <v>421</v>
      </c>
      <c r="M98" s="20">
        <v>6.25</v>
      </c>
      <c r="N98" s="20">
        <v>6.25</v>
      </c>
      <c r="O98" s="20" t="s">
        <v>115</v>
      </c>
      <c r="P98" s="20" t="s">
        <v>210</v>
      </c>
      <c r="Q98" s="20" t="s">
        <v>94</v>
      </c>
      <c r="R98" s="49" t="s">
        <v>206</v>
      </c>
      <c r="S98" s="50">
        <v>80.625</v>
      </c>
      <c r="T98" s="17" t="s">
        <v>131</v>
      </c>
      <c r="U98" s="17" t="s">
        <v>191</v>
      </c>
      <c r="V98" s="20">
        <v>0</v>
      </c>
      <c r="W98" s="17">
        <v>210</v>
      </c>
      <c r="X98" s="20">
        <v>200000</v>
      </c>
      <c r="Y98" s="35">
        <f t="shared" si="80"/>
        <v>108</v>
      </c>
      <c r="Z98" s="66">
        <f t="shared" si="87"/>
        <v>1.0323563518418475</v>
      </c>
      <c r="AA98" s="45">
        <f t="shared" si="88"/>
        <v>26.153759747618896</v>
      </c>
      <c r="AB98" s="50">
        <f t="shared" si="81"/>
        <v>7.7492621474426358</v>
      </c>
      <c r="AC98" s="46"/>
      <c r="AD98" s="20">
        <f t="shared" si="84"/>
        <v>1</v>
      </c>
      <c r="AE98" s="20">
        <f t="shared" si="85"/>
        <v>1</v>
      </c>
      <c r="AF98" s="20">
        <f t="shared" si="86"/>
        <v>1</v>
      </c>
      <c r="AG98" s="20">
        <f t="shared" si="89"/>
        <v>1632</v>
      </c>
      <c r="AH98" s="20">
        <f t="shared" si="72"/>
        <v>4322304</v>
      </c>
      <c r="AI98" s="67">
        <f t="shared" si="73"/>
        <v>205.08109167115504</v>
      </c>
      <c r="AJ98" s="66">
        <f t="shared" si="74"/>
        <v>1.2927272818130662</v>
      </c>
      <c r="AK98" s="20">
        <v>0.49</v>
      </c>
      <c r="AL98" s="20">
        <v>0.2</v>
      </c>
      <c r="AM98" s="20">
        <v>1.1000000000000001</v>
      </c>
      <c r="AN98" s="66">
        <f t="shared" si="75"/>
        <v>1.6032900966161006</v>
      </c>
      <c r="AO98" s="66">
        <f t="shared" si="76"/>
        <v>0.39190256549223323</v>
      </c>
      <c r="AP98" s="45">
        <f t="shared" si="77"/>
        <v>122.10258840499833</v>
      </c>
      <c r="AQ98" s="46"/>
      <c r="AR98" s="20">
        <v>149916.046875</v>
      </c>
      <c r="AS98" s="49">
        <f t="shared" si="78"/>
        <v>0.43743010876225491</v>
      </c>
      <c r="AT98" s="49">
        <f t="shared" si="79"/>
        <v>0.81447310645008852</v>
      </c>
      <c r="AV98" s="20">
        <v>380</v>
      </c>
      <c r="AW98" s="93">
        <f t="shared" si="61"/>
        <v>1.0499999999999999E-3</v>
      </c>
      <c r="AX98" s="66">
        <f t="shared" si="62"/>
        <v>0.26842105263157889</v>
      </c>
      <c r="AY98" s="67">
        <f t="shared" si="63"/>
        <v>1419.749016505132</v>
      </c>
      <c r="AZ98" s="66">
        <v>5.9339000000000004</v>
      </c>
      <c r="BA98" s="67">
        <f t="shared" si="64"/>
        <v>1246.1190000000001</v>
      </c>
      <c r="BB98" s="66">
        <f t="shared" si="65"/>
        <v>0.41051581081291294</v>
      </c>
      <c r="BC98" s="66">
        <f t="shared" si="66"/>
        <v>6.1652743960852519</v>
      </c>
      <c r="BD98" s="67">
        <f t="shared" si="67"/>
        <v>217.70006290601222</v>
      </c>
      <c r="BE98" s="94">
        <f t="shared" si="68"/>
        <v>1.3162141160645608</v>
      </c>
      <c r="BF98" s="66">
        <f t="shared" si="69"/>
        <v>1.639682258099624</v>
      </c>
      <c r="BG98" s="66">
        <f t="shared" si="70"/>
        <v>0.38204313110849253</v>
      </c>
      <c r="BH98" s="45">
        <f t="shared" si="71"/>
        <v>123.39524356164549</v>
      </c>
      <c r="BI98"/>
      <c r="BJ98" s="87">
        <f t="shared" si="82"/>
        <v>0.421958182344359</v>
      </c>
      <c r="BK98" s="87">
        <f t="shared" si="83"/>
        <v>0.8230956334149635</v>
      </c>
    </row>
    <row r="99" spans="6:63" x14ac:dyDescent="0.25">
      <c r="F99" s="17">
        <v>97</v>
      </c>
      <c r="G99" s="17">
        <v>120</v>
      </c>
      <c r="H99" s="17">
        <v>100</v>
      </c>
      <c r="I99" s="17">
        <v>6</v>
      </c>
      <c r="J99" s="17">
        <v>4</v>
      </c>
      <c r="K99" s="20">
        <v>7000</v>
      </c>
      <c r="L99" s="17" t="s">
        <v>421</v>
      </c>
      <c r="M99" s="20">
        <v>6.25</v>
      </c>
      <c r="N99" s="20">
        <v>6.25</v>
      </c>
      <c r="O99" s="20" t="s">
        <v>115</v>
      </c>
      <c r="P99" s="20" t="s">
        <v>210</v>
      </c>
      <c r="Q99" s="17" t="s">
        <v>95</v>
      </c>
      <c r="R99" s="49" t="s">
        <v>206</v>
      </c>
      <c r="S99" s="50">
        <v>87.5</v>
      </c>
      <c r="T99" s="17" t="s">
        <v>139</v>
      </c>
      <c r="U99" s="17" t="s">
        <v>192</v>
      </c>
      <c r="V99" s="17">
        <v>0</v>
      </c>
      <c r="W99" s="17">
        <v>210</v>
      </c>
      <c r="X99" s="17">
        <v>200000</v>
      </c>
      <c r="Y99" s="35">
        <f t="shared" si="80"/>
        <v>108</v>
      </c>
      <c r="Z99" s="49">
        <f t="shared" si="87"/>
        <v>1.0323563518418475</v>
      </c>
      <c r="AA99" s="50">
        <f t="shared" si="88"/>
        <v>26.153759747618896</v>
      </c>
      <c r="AB99" s="50">
        <f t="shared" si="81"/>
        <v>7.7492621474426358</v>
      </c>
      <c r="AC99" s="47"/>
      <c r="AD99" s="17">
        <f t="shared" si="84"/>
        <v>1</v>
      </c>
      <c r="AE99" s="17">
        <f t="shared" si="85"/>
        <v>1</v>
      </c>
      <c r="AF99" s="17">
        <f t="shared" si="86"/>
        <v>1</v>
      </c>
      <c r="AG99" s="17">
        <f t="shared" si="89"/>
        <v>1632</v>
      </c>
      <c r="AH99" s="17">
        <f t="shared" si="72"/>
        <v>4322304</v>
      </c>
      <c r="AI99" s="51">
        <f t="shared" si="73"/>
        <v>174.12012482141282</v>
      </c>
      <c r="AJ99" s="49">
        <f t="shared" si="74"/>
        <v>1.4029598407273585</v>
      </c>
      <c r="AK99" s="17">
        <v>0.49</v>
      </c>
      <c r="AL99" s="17">
        <v>0.2</v>
      </c>
      <c r="AM99" s="20">
        <v>1.1000000000000001</v>
      </c>
      <c r="AN99" s="49">
        <f t="shared" si="75"/>
        <v>1.7788733183250705</v>
      </c>
      <c r="AO99" s="49">
        <f t="shared" si="76"/>
        <v>0.34812467153647747</v>
      </c>
      <c r="AP99" s="50">
        <f t="shared" si="77"/>
        <v>108.46298857180142</v>
      </c>
      <c r="AQ99" s="47"/>
      <c r="AR99" s="17">
        <v>133431.046875</v>
      </c>
      <c r="AS99" s="49">
        <f t="shared" si="78"/>
        <v>0.38932961856617648</v>
      </c>
      <c r="AT99" s="49">
        <f t="shared" ref="AT99:AT130" si="90">AP99*1000/AR99</f>
        <v>0.81287669633148418</v>
      </c>
      <c r="AV99" s="20">
        <v>380</v>
      </c>
      <c r="AW99" s="93">
        <f t="shared" si="61"/>
        <v>1.0499999999999999E-3</v>
      </c>
      <c r="AX99" s="66">
        <f t="shared" si="62"/>
        <v>0.26842105263157889</v>
      </c>
      <c r="AY99" s="67">
        <f t="shared" si="63"/>
        <v>1419.749016505132</v>
      </c>
      <c r="AZ99" s="66">
        <v>5.9339000000000004</v>
      </c>
      <c r="BA99" s="67">
        <f t="shared" si="64"/>
        <v>1246.1190000000001</v>
      </c>
      <c r="BB99" s="66">
        <f t="shared" si="65"/>
        <v>0.41051581081291294</v>
      </c>
      <c r="BC99" s="66">
        <f t="shared" si="66"/>
        <v>6.1652743960852519</v>
      </c>
      <c r="BD99" s="67">
        <f t="shared" si="67"/>
        <v>217.70006290601222</v>
      </c>
      <c r="BE99" s="94">
        <f t="shared" si="68"/>
        <v>1.4284494282871203</v>
      </c>
      <c r="BF99" s="66">
        <f t="shared" si="69"/>
        <v>1.8212039945172447</v>
      </c>
      <c r="BG99" s="66">
        <f t="shared" si="70"/>
        <v>0.33887442086554015</v>
      </c>
      <c r="BH99" s="45">
        <f t="shared" si="71"/>
        <v>109.45227984648709</v>
      </c>
      <c r="BJ99" s="87">
        <f t="shared" si="82"/>
        <v>0.37555900906742051</v>
      </c>
      <c r="BK99" s="87">
        <f t="shared" si="83"/>
        <v>0.82029094734618591</v>
      </c>
    </row>
    <row r="100" spans="6:63" x14ac:dyDescent="0.25">
      <c r="F100" s="17">
        <v>98</v>
      </c>
      <c r="G100" s="17">
        <v>120</v>
      </c>
      <c r="H100" s="17">
        <v>100</v>
      </c>
      <c r="I100" s="17">
        <v>6</v>
      </c>
      <c r="J100" s="17">
        <v>4</v>
      </c>
      <c r="K100" s="17">
        <v>7550</v>
      </c>
      <c r="L100" s="17" t="s">
        <v>421</v>
      </c>
      <c r="M100" s="20">
        <v>6.25</v>
      </c>
      <c r="N100" s="20">
        <v>6.25</v>
      </c>
      <c r="O100" s="20" t="s">
        <v>115</v>
      </c>
      <c r="P100" s="20" t="s">
        <v>210</v>
      </c>
      <c r="Q100" s="17" t="s">
        <v>96</v>
      </c>
      <c r="R100" s="49" t="s">
        <v>206</v>
      </c>
      <c r="S100" s="50">
        <v>94.375</v>
      </c>
      <c r="T100" s="17" t="s">
        <v>133</v>
      </c>
      <c r="U100" s="17" t="s">
        <v>193</v>
      </c>
      <c r="V100" s="17">
        <v>0</v>
      </c>
      <c r="W100" s="17">
        <v>210</v>
      </c>
      <c r="X100" s="17">
        <v>200000</v>
      </c>
      <c r="Y100" s="35">
        <f t="shared" si="80"/>
        <v>108</v>
      </c>
      <c r="Z100" s="49">
        <f t="shared" si="87"/>
        <v>1.0323563518418475</v>
      </c>
      <c r="AA100" s="50">
        <f t="shared" si="88"/>
        <v>26.153759747618896</v>
      </c>
      <c r="AB100" s="50">
        <f t="shared" si="81"/>
        <v>7.7492621474426358</v>
      </c>
      <c r="AC100" s="47"/>
      <c r="AD100" s="17">
        <f t="shared" si="84"/>
        <v>1</v>
      </c>
      <c r="AE100" s="17">
        <f t="shared" si="85"/>
        <v>1</v>
      </c>
      <c r="AF100" s="17">
        <f t="shared" si="86"/>
        <v>1</v>
      </c>
      <c r="AG100" s="17">
        <f t="shared" si="89"/>
        <v>1632</v>
      </c>
      <c r="AH100" s="17">
        <f t="shared" si="72"/>
        <v>4322304</v>
      </c>
      <c r="AI100" s="51">
        <f t="shared" si="73"/>
        <v>149.67564784437923</v>
      </c>
      <c r="AJ100" s="49">
        <f t="shared" si="74"/>
        <v>1.5131923996416512</v>
      </c>
      <c r="AK100" s="17">
        <v>0.49</v>
      </c>
      <c r="AL100" s="17">
        <v>0.2</v>
      </c>
      <c r="AM100" s="20">
        <v>1.1000000000000001</v>
      </c>
      <c r="AN100" s="49">
        <f t="shared" si="75"/>
        <v>1.9666077570788341</v>
      </c>
      <c r="AO100" s="49">
        <f t="shared" si="76"/>
        <v>0.31029777874803915</v>
      </c>
      <c r="AP100" s="50">
        <f t="shared" si="77"/>
        <v>96.677504302298161</v>
      </c>
      <c r="AQ100" s="47"/>
      <c r="AR100" s="17">
        <v>118935.734375</v>
      </c>
      <c r="AS100" s="49">
        <f t="shared" si="78"/>
        <v>0.3470347058094071</v>
      </c>
      <c r="AT100" s="49">
        <f t="shared" si="90"/>
        <v>0.81285498265372069</v>
      </c>
      <c r="AV100" s="20">
        <v>380</v>
      </c>
      <c r="AW100" s="93">
        <f t="shared" si="61"/>
        <v>1.0499999999999999E-3</v>
      </c>
      <c r="AX100" s="66">
        <f t="shared" si="62"/>
        <v>0.26842105263157889</v>
      </c>
      <c r="AY100" s="67">
        <f t="shared" si="63"/>
        <v>1419.749016505132</v>
      </c>
      <c r="AZ100" s="66">
        <v>5.9339000000000004</v>
      </c>
      <c r="BA100" s="67">
        <f t="shared" si="64"/>
        <v>1246.1190000000001</v>
      </c>
      <c r="BB100" s="66">
        <f t="shared" si="65"/>
        <v>0.41051581081291294</v>
      </c>
      <c r="BC100" s="66">
        <f t="shared" si="66"/>
        <v>6.1652743960852519</v>
      </c>
      <c r="BD100" s="67">
        <f t="shared" si="67"/>
        <v>217.70006290601222</v>
      </c>
      <c r="BE100" s="94">
        <f t="shared" si="68"/>
        <v>1.54068474050968</v>
      </c>
      <c r="BF100" s="66">
        <f t="shared" si="69"/>
        <v>2.0153224962445613</v>
      </c>
      <c r="BG100" s="66">
        <f t="shared" si="70"/>
        <v>0.30170627391020244</v>
      </c>
      <c r="BH100" s="45">
        <f t="shared" si="71"/>
        <v>97.447424444476241</v>
      </c>
      <c r="BJ100" s="87">
        <f t="shared" si="82"/>
        <v>0.33476006964425564</v>
      </c>
      <c r="BK100" s="87">
        <f t="shared" si="83"/>
        <v>0.81932839576395178</v>
      </c>
    </row>
    <row r="101" spans="6:63" x14ac:dyDescent="0.25">
      <c r="F101" s="17">
        <v>99</v>
      </c>
      <c r="G101" s="17">
        <v>120</v>
      </c>
      <c r="H101" s="17">
        <v>100</v>
      </c>
      <c r="I101" s="17">
        <v>6</v>
      </c>
      <c r="J101" s="17">
        <v>4</v>
      </c>
      <c r="K101" s="17">
        <v>8100</v>
      </c>
      <c r="L101" s="17" t="s">
        <v>421</v>
      </c>
      <c r="M101" s="20">
        <v>6.25</v>
      </c>
      <c r="N101" s="20">
        <v>6.25</v>
      </c>
      <c r="O101" s="20" t="s">
        <v>115</v>
      </c>
      <c r="P101" s="20" t="s">
        <v>210</v>
      </c>
      <c r="Q101" s="17" t="s">
        <v>97</v>
      </c>
      <c r="R101" s="49" t="s">
        <v>206</v>
      </c>
      <c r="S101" s="50">
        <v>101.25</v>
      </c>
      <c r="T101" s="17" t="s">
        <v>134</v>
      </c>
      <c r="U101" s="17" t="s">
        <v>194</v>
      </c>
      <c r="V101" s="17">
        <v>0</v>
      </c>
      <c r="W101" s="17">
        <v>210</v>
      </c>
      <c r="X101" s="17">
        <v>200000</v>
      </c>
      <c r="Y101" s="35">
        <f t="shared" si="80"/>
        <v>108</v>
      </c>
      <c r="Z101" s="49">
        <f t="shared" si="87"/>
        <v>1.0323563518418475</v>
      </c>
      <c r="AA101" s="50">
        <f t="shared" si="88"/>
        <v>26.153759747618896</v>
      </c>
      <c r="AB101" s="50">
        <f t="shared" si="81"/>
        <v>7.7492621474426358</v>
      </c>
      <c r="AC101" s="47"/>
      <c r="AD101" s="17">
        <f t="shared" si="84"/>
        <v>1</v>
      </c>
      <c r="AE101" s="17">
        <f t="shared" si="85"/>
        <v>1</v>
      </c>
      <c r="AF101" s="17">
        <f t="shared" si="86"/>
        <v>1</v>
      </c>
      <c r="AG101" s="17">
        <f t="shared" si="89"/>
        <v>1632</v>
      </c>
      <c r="AH101" s="17">
        <f t="shared" si="72"/>
        <v>4322304</v>
      </c>
      <c r="AI101" s="51">
        <f t="shared" si="73"/>
        <v>130.03941649518714</v>
      </c>
      <c r="AJ101" s="49">
        <f t="shared" si="74"/>
        <v>1.6234249585559435</v>
      </c>
      <c r="AK101" s="17">
        <v>0.49</v>
      </c>
      <c r="AL101" s="17">
        <v>0.2</v>
      </c>
      <c r="AM101" s="20">
        <v>1.1000000000000001</v>
      </c>
      <c r="AN101" s="49">
        <f t="shared" si="75"/>
        <v>2.1664934128773896</v>
      </c>
      <c r="AO101" s="49">
        <f t="shared" si="76"/>
        <v>0.27769053382966591</v>
      </c>
      <c r="AP101" s="50">
        <f t="shared" si="77"/>
        <v>86.518272503730088</v>
      </c>
      <c r="AQ101" s="47"/>
      <c r="AR101" s="17">
        <v>106278.8515625</v>
      </c>
      <c r="AS101" s="49">
        <f t="shared" si="78"/>
        <v>0.31010402533409198</v>
      </c>
      <c r="AT101" s="49">
        <f t="shared" si="90"/>
        <v>0.81406856803350758</v>
      </c>
      <c r="AV101" s="20">
        <v>380</v>
      </c>
      <c r="AW101" s="93">
        <f t="shared" si="61"/>
        <v>1.0499999999999999E-3</v>
      </c>
      <c r="AX101" s="66">
        <f t="shared" si="62"/>
        <v>0.26842105263157889</v>
      </c>
      <c r="AY101" s="67">
        <f t="shared" si="63"/>
        <v>1419.749016505132</v>
      </c>
      <c r="AZ101" s="66">
        <v>5.9339000000000004</v>
      </c>
      <c r="BA101" s="67">
        <f t="shared" si="64"/>
        <v>1246.1190000000001</v>
      </c>
      <c r="BB101" s="66">
        <f t="shared" si="65"/>
        <v>0.41051581081291294</v>
      </c>
      <c r="BC101" s="66">
        <f t="shared" si="66"/>
        <v>6.1652743960852519</v>
      </c>
      <c r="BD101" s="67">
        <f t="shared" si="67"/>
        <v>217.70006290601222</v>
      </c>
      <c r="BE101" s="94">
        <f t="shared" si="68"/>
        <v>1.6529200527322392</v>
      </c>
      <c r="BF101" s="66">
        <f t="shared" si="69"/>
        <v>2.2220377632815724</v>
      </c>
      <c r="BG101" s="66">
        <f t="shared" si="70"/>
        <v>0.26975515362265451</v>
      </c>
      <c r="BH101" s="45">
        <f t="shared" si="71"/>
        <v>87.127604641644126</v>
      </c>
      <c r="BJ101" s="87">
        <f t="shared" si="82"/>
        <v>0.29913562931892401</v>
      </c>
      <c r="BK101" s="87">
        <f t="shared" si="83"/>
        <v>0.81980190189020352</v>
      </c>
    </row>
    <row r="102" spans="6:63" s="15" customFormat="1" x14ac:dyDescent="0.25">
      <c r="F102" s="22">
        <v>100</v>
      </c>
      <c r="G102" s="22">
        <v>140</v>
      </c>
      <c r="H102" s="22">
        <v>100</v>
      </c>
      <c r="I102" s="22">
        <v>8</v>
      </c>
      <c r="J102" s="22">
        <v>5</v>
      </c>
      <c r="K102" s="22">
        <v>2600</v>
      </c>
      <c r="L102" s="22" t="s">
        <v>421</v>
      </c>
      <c r="M102" s="22">
        <v>6.25</v>
      </c>
      <c r="N102" s="22">
        <v>6.25</v>
      </c>
      <c r="O102" s="22" t="s">
        <v>117</v>
      </c>
      <c r="P102" s="22" t="s">
        <v>211</v>
      </c>
      <c r="Q102" s="22" t="s">
        <v>98</v>
      </c>
      <c r="R102" s="63" t="s">
        <v>206</v>
      </c>
      <c r="S102" s="41">
        <v>52</v>
      </c>
      <c r="T102" s="22" t="s">
        <v>128</v>
      </c>
      <c r="U102" s="22" t="s">
        <v>196</v>
      </c>
      <c r="V102" s="22">
        <v>0</v>
      </c>
      <c r="W102" s="22">
        <v>210</v>
      </c>
      <c r="X102" s="22">
        <v>200000</v>
      </c>
      <c r="Y102" s="37">
        <f t="shared" si="80"/>
        <v>124</v>
      </c>
      <c r="Z102" s="63">
        <f t="shared" si="87"/>
        <v>1.0323563518418475</v>
      </c>
      <c r="AA102" s="41">
        <f t="shared" si="88"/>
        <v>24.022712657072169</v>
      </c>
      <c r="AB102" s="41">
        <f t="shared" si="81"/>
        <v>5.751405500055081</v>
      </c>
      <c r="AC102" s="64"/>
      <c r="AD102" s="22">
        <f t="shared" si="84"/>
        <v>1</v>
      </c>
      <c r="AE102" s="22">
        <f t="shared" si="85"/>
        <v>1</v>
      </c>
      <c r="AF102" s="22">
        <f t="shared" si="86"/>
        <v>1</v>
      </c>
      <c r="AG102" s="22">
        <f t="shared" si="89"/>
        <v>2220</v>
      </c>
      <c r="AH102" s="22">
        <f t="shared" si="72"/>
        <v>7772560.0000000019</v>
      </c>
      <c r="AI102" s="65">
        <f t="shared" si="73"/>
        <v>2269.5885320630509</v>
      </c>
      <c r="AJ102" s="63">
        <f t="shared" si="74"/>
        <v>0.45322365666519987</v>
      </c>
      <c r="AK102" s="22">
        <v>0.49</v>
      </c>
      <c r="AL102" s="22">
        <v>0.2</v>
      </c>
      <c r="AM102" s="22">
        <v>1.1000000000000001</v>
      </c>
      <c r="AN102" s="63">
        <f t="shared" si="75"/>
        <v>0.66474563736346137</v>
      </c>
      <c r="AO102" s="63">
        <f t="shared" si="76"/>
        <v>0.86878507003522654</v>
      </c>
      <c r="AP102" s="41">
        <f t="shared" si="77"/>
        <v>368.20690877311148</v>
      </c>
      <c r="AQ102" s="64"/>
      <c r="AR102" s="22">
        <v>419352.625</v>
      </c>
      <c r="AS102" s="63">
        <f t="shared" si="78"/>
        <v>0.89951228013728013</v>
      </c>
      <c r="AT102" s="63">
        <f t="shared" si="90"/>
        <v>0.87803649440160647</v>
      </c>
      <c r="AV102" s="22">
        <v>380</v>
      </c>
      <c r="AW102" s="89">
        <f t="shared" si="61"/>
        <v>1.0499999999999999E-3</v>
      </c>
      <c r="AX102" s="63">
        <f t="shared" si="62"/>
        <v>0.26842105263157889</v>
      </c>
      <c r="AY102" s="65">
        <f t="shared" si="63"/>
        <v>1419.749016505132</v>
      </c>
      <c r="AZ102" s="63">
        <v>7.8825000000000003</v>
      </c>
      <c r="BA102" s="65">
        <f t="shared" si="64"/>
        <v>1655.325</v>
      </c>
      <c r="BB102" s="63">
        <f t="shared" si="65"/>
        <v>0.35617875398329102</v>
      </c>
      <c r="BC102" s="63">
        <f t="shared" si="66"/>
        <v>10.278628546636314</v>
      </c>
      <c r="BD102" s="65">
        <f t="shared" si="67"/>
        <v>223.83198994128352</v>
      </c>
      <c r="BE102" s="90">
        <f t="shared" si="68"/>
        <v>0.46791180362656187</v>
      </c>
      <c r="BF102" s="63">
        <f t="shared" si="69"/>
        <v>0.67510911987503874</v>
      </c>
      <c r="BG102" s="63">
        <f t="shared" si="70"/>
        <v>0.86076161873303236</v>
      </c>
      <c r="BH102" s="41">
        <f t="shared" si="71"/>
        <v>388.83498989920992</v>
      </c>
      <c r="BJ102" s="90">
        <f t="shared" si="82"/>
        <v>0.84392574483379779</v>
      </c>
      <c r="BK102" s="90">
        <f t="shared" si="83"/>
        <v>0.92722679367801719</v>
      </c>
    </row>
    <row r="103" spans="6:63" x14ac:dyDescent="0.25">
      <c r="F103" s="17">
        <v>101</v>
      </c>
      <c r="G103" s="17">
        <v>140</v>
      </c>
      <c r="H103" s="17">
        <v>100</v>
      </c>
      <c r="I103" s="17">
        <v>8</v>
      </c>
      <c r="J103" s="17">
        <v>5</v>
      </c>
      <c r="K103" s="17">
        <v>3150</v>
      </c>
      <c r="L103" s="17" t="s">
        <v>421</v>
      </c>
      <c r="M103" s="20">
        <v>6.25</v>
      </c>
      <c r="N103" s="20">
        <v>6.25</v>
      </c>
      <c r="O103" s="20" t="s">
        <v>117</v>
      </c>
      <c r="P103" s="20" t="s">
        <v>211</v>
      </c>
      <c r="Q103" s="17" t="s">
        <v>99</v>
      </c>
      <c r="R103" s="49" t="s">
        <v>206</v>
      </c>
      <c r="S103" s="50">
        <v>63</v>
      </c>
      <c r="T103" s="17" t="s">
        <v>128</v>
      </c>
      <c r="U103" s="17" t="s">
        <v>197</v>
      </c>
      <c r="V103" s="17">
        <v>0</v>
      </c>
      <c r="W103" s="17">
        <v>210</v>
      </c>
      <c r="X103" s="17">
        <v>200000</v>
      </c>
      <c r="Y103" s="35">
        <f t="shared" si="80"/>
        <v>124</v>
      </c>
      <c r="Z103" s="49">
        <f t="shared" si="87"/>
        <v>1.0323563518418475</v>
      </c>
      <c r="AA103" s="50">
        <f t="shared" si="88"/>
        <v>24.022712657072169</v>
      </c>
      <c r="AB103" s="50">
        <f t="shared" si="81"/>
        <v>5.751405500055081</v>
      </c>
      <c r="AC103" s="47"/>
      <c r="AD103" s="17">
        <f t="shared" si="84"/>
        <v>1</v>
      </c>
      <c r="AE103" s="17">
        <f t="shared" si="85"/>
        <v>1</v>
      </c>
      <c r="AF103" s="17">
        <f t="shared" si="86"/>
        <v>1</v>
      </c>
      <c r="AG103" s="17">
        <f t="shared" si="89"/>
        <v>2220</v>
      </c>
      <c r="AH103" s="17">
        <f t="shared" si="72"/>
        <v>7772560.0000000019</v>
      </c>
      <c r="AI103" s="51">
        <f t="shared" si="73"/>
        <v>1546.2250921386972</v>
      </c>
      <c r="AJ103" s="49">
        <f t="shared" si="74"/>
        <v>0.54909789172899215</v>
      </c>
      <c r="AK103" s="17">
        <v>0.49</v>
      </c>
      <c r="AL103" s="17">
        <v>0.2</v>
      </c>
      <c r="AM103" s="20">
        <v>1.1000000000000001</v>
      </c>
      <c r="AN103" s="49">
        <f t="shared" si="75"/>
        <v>0.7362832308242151</v>
      </c>
      <c r="AO103" s="49">
        <f t="shared" si="76"/>
        <v>0.81513028006808919</v>
      </c>
      <c r="AP103" s="50">
        <f t="shared" si="77"/>
        <v>345.46703324340285</v>
      </c>
      <c r="AQ103" s="47"/>
      <c r="AR103" s="17">
        <v>398282.6875</v>
      </c>
      <c r="AS103" s="49">
        <f t="shared" si="78"/>
        <v>0.85431721900471902</v>
      </c>
      <c r="AT103" s="49">
        <f t="shared" si="90"/>
        <v>0.86739153893904275</v>
      </c>
      <c r="AV103" s="20">
        <v>380</v>
      </c>
      <c r="AW103" s="93">
        <f t="shared" si="61"/>
        <v>1.0499999999999999E-3</v>
      </c>
      <c r="AX103" s="66">
        <f t="shared" si="62"/>
        <v>0.26842105263157889</v>
      </c>
      <c r="AY103" s="67">
        <f t="shared" si="63"/>
        <v>1419.749016505132</v>
      </c>
      <c r="AZ103" s="66">
        <v>7.8825000000000003</v>
      </c>
      <c r="BA103" s="67">
        <f t="shared" si="64"/>
        <v>1655.325</v>
      </c>
      <c r="BB103" s="66">
        <f t="shared" si="65"/>
        <v>0.35617875398329102</v>
      </c>
      <c r="BC103" s="66">
        <f t="shared" si="66"/>
        <v>10.278628546636314</v>
      </c>
      <c r="BD103" s="67">
        <f t="shared" si="67"/>
        <v>223.83198994128352</v>
      </c>
      <c r="BE103" s="94">
        <f t="shared" si="68"/>
        <v>0.56689314670141155</v>
      </c>
      <c r="BF103" s="66">
        <f t="shared" si="69"/>
        <v>0.75057274083035985</v>
      </c>
      <c r="BG103" s="66">
        <f t="shared" si="70"/>
        <v>0.8048295195177948</v>
      </c>
      <c r="BH103" s="45">
        <f t="shared" si="71"/>
        <v>363.56857843280392</v>
      </c>
      <c r="BJ103" s="87">
        <f t="shared" si="82"/>
        <v>0.8015235714879434</v>
      </c>
      <c r="BK103" s="87">
        <f t="shared" si="83"/>
        <v>0.91284052720168485</v>
      </c>
    </row>
    <row r="104" spans="6:63" x14ac:dyDescent="0.25">
      <c r="F104" s="17">
        <v>102</v>
      </c>
      <c r="G104" s="17">
        <v>140</v>
      </c>
      <c r="H104" s="17">
        <v>100</v>
      </c>
      <c r="I104" s="17">
        <v>8</v>
      </c>
      <c r="J104" s="17">
        <v>5</v>
      </c>
      <c r="K104" s="17">
        <v>3700</v>
      </c>
      <c r="L104" s="17" t="s">
        <v>421</v>
      </c>
      <c r="M104" s="20">
        <v>6.25</v>
      </c>
      <c r="N104" s="20">
        <v>6.25</v>
      </c>
      <c r="O104" s="20" t="s">
        <v>117</v>
      </c>
      <c r="P104" s="20" t="s">
        <v>211</v>
      </c>
      <c r="Q104" s="17" t="s">
        <v>100</v>
      </c>
      <c r="R104" s="49" t="s">
        <v>206</v>
      </c>
      <c r="S104" s="50">
        <v>46.25</v>
      </c>
      <c r="T104" s="17" t="s">
        <v>128</v>
      </c>
      <c r="U104" s="17" t="s">
        <v>170</v>
      </c>
      <c r="V104" s="17">
        <v>0</v>
      </c>
      <c r="W104" s="17">
        <v>210</v>
      </c>
      <c r="X104" s="17">
        <v>200000</v>
      </c>
      <c r="Y104" s="35">
        <f t="shared" si="80"/>
        <v>124</v>
      </c>
      <c r="Z104" s="49">
        <f t="shared" si="87"/>
        <v>1.0323563518418475</v>
      </c>
      <c r="AA104" s="50">
        <f t="shared" si="88"/>
        <v>24.022712657072169</v>
      </c>
      <c r="AB104" s="50">
        <f t="shared" si="81"/>
        <v>5.751405500055081</v>
      </c>
      <c r="AC104" s="47"/>
      <c r="AD104" s="17">
        <f t="shared" si="84"/>
        <v>1</v>
      </c>
      <c r="AE104" s="17">
        <f t="shared" si="85"/>
        <v>1</v>
      </c>
      <c r="AF104" s="17">
        <f t="shared" si="86"/>
        <v>1</v>
      </c>
      <c r="AG104" s="17">
        <f t="shared" si="89"/>
        <v>2220</v>
      </c>
      <c r="AH104" s="17">
        <f t="shared" si="72"/>
        <v>7772560.0000000019</v>
      </c>
      <c r="AI104" s="51">
        <f t="shared" si="73"/>
        <v>1120.7025914350784</v>
      </c>
      <c r="AJ104" s="49">
        <f t="shared" si="74"/>
        <v>0.64497212679278448</v>
      </c>
      <c r="AK104" s="17">
        <v>0.49</v>
      </c>
      <c r="AL104" s="17">
        <v>0.2</v>
      </c>
      <c r="AM104" s="20">
        <v>1.1000000000000001</v>
      </c>
      <c r="AN104" s="49">
        <f t="shared" si="75"/>
        <v>0.81701269323403602</v>
      </c>
      <c r="AO104" s="49">
        <f t="shared" si="76"/>
        <v>0.7584197383860426</v>
      </c>
      <c r="AP104" s="50">
        <f t="shared" si="77"/>
        <v>321.43207457779368</v>
      </c>
      <c r="AQ104" s="47"/>
      <c r="AR104" s="17">
        <v>374224.875</v>
      </c>
      <c r="AS104" s="49">
        <f t="shared" si="78"/>
        <v>0.80271315958815959</v>
      </c>
      <c r="AT104" s="49">
        <f t="shared" si="90"/>
        <v>0.85892760222792164</v>
      </c>
      <c r="AV104" s="20">
        <v>380</v>
      </c>
      <c r="AW104" s="93">
        <f t="shared" si="61"/>
        <v>1.0499999999999999E-3</v>
      </c>
      <c r="AX104" s="66">
        <f t="shared" si="62"/>
        <v>0.26842105263157889</v>
      </c>
      <c r="AY104" s="67">
        <f t="shared" si="63"/>
        <v>1419.749016505132</v>
      </c>
      <c r="AZ104" s="66">
        <v>7.8825000000000003</v>
      </c>
      <c r="BA104" s="67">
        <f t="shared" si="64"/>
        <v>1655.325</v>
      </c>
      <c r="BB104" s="66">
        <f t="shared" si="65"/>
        <v>0.35617875398329102</v>
      </c>
      <c r="BC104" s="66">
        <f t="shared" si="66"/>
        <v>10.278628546636314</v>
      </c>
      <c r="BD104" s="67">
        <f t="shared" si="67"/>
        <v>223.83198994128352</v>
      </c>
      <c r="BE104" s="94">
        <f t="shared" si="68"/>
        <v>0.66587448977626129</v>
      </c>
      <c r="BF104" s="66">
        <f t="shared" si="69"/>
        <v>0.83583366806258219</v>
      </c>
      <c r="BG104" s="66">
        <f t="shared" si="70"/>
        <v>0.74569230804502562</v>
      </c>
      <c r="BH104" s="45">
        <f t="shared" si="71"/>
        <v>336.85430989986469</v>
      </c>
      <c r="BJ104" s="87">
        <f t="shared" si="82"/>
        <v>0.75310845227142631</v>
      </c>
      <c r="BK104" s="87">
        <f t="shared" si="83"/>
        <v>0.90013874652203352</v>
      </c>
    </row>
    <row r="105" spans="6:63" x14ac:dyDescent="0.25">
      <c r="F105" s="17">
        <v>103</v>
      </c>
      <c r="G105" s="17">
        <v>140</v>
      </c>
      <c r="H105" s="17">
        <v>100</v>
      </c>
      <c r="I105" s="17">
        <v>8</v>
      </c>
      <c r="J105" s="17">
        <v>5</v>
      </c>
      <c r="K105" s="17">
        <v>4250</v>
      </c>
      <c r="L105" s="17" t="s">
        <v>421</v>
      </c>
      <c r="M105" s="20">
        <v>6.25</v>
      </c>
      <c r="N105" s="20">
        <v>6.25</v>
      </c>
      <c r="O105" s="20" t="s">
        <v>117</v>
      </c>
      <c r="P105" s="20" t="s">
        <v>211</v>
      </c>
      <c r="Q105" s="17" t="s">
        <v>101</v>
      </c>
      <c r="R105" s="49" t="s">
        <v>206</v>
      </c>
      <c r="S105" s="50">
        <v>53.125</v>
      </c>
      <c r="T105" s="17" t="s">
        <v>128</v>
      </c>
      <c r="U105" s="17" t="s">
        <v>198</v>
      </c>
      <c r="V105" s="17">
        <v>0</v>
      </c>
      <c r="W105" s="17">
        <v>210</v>
      </c>
      <c r="X105" s="17">
        <v>200000</v>
      </c>
      <c r="Y105" s="35">
        <f t="shared" si="80"/>
        <v>124</v>
      </c>
      <c r="Z105" s="49">
        <f t="shared" si="87"/>
        <v>1.0323563518418475</v>
      </c>
      <c r="AA105" s="50">
        <f t="shared" si="88"/>
        <v>24.022712657072169</v>
      </c>
      <c r="AB105" s="50">
        <f t="shared" si="81"/>
        <v>5.751405500055081</v>
      </c>
      <c r="AC105" s="47"/>
      <c r="AD105" s="17">
        <f t="shared" si="84"/>
        <v>1</v>
      </c>
      <c r="AE105" s="17">
        <f t="shared" si="85"/>
        <v>1</v>
      </c>
      <c r="AF105" s="17">
        <f t="shared" si="86"/>
        <v>1</v>
      </c>
      <c r="AG105" s="17">
        <f t="shared" si="89"/>
        <v>2220</v>
      </c>
      <c r="AH105" s="17">
        <f t="shared" si="72"/>
        <v>7772560.0000000019</v>
      </c>
      <c r="AI105" s="51">
        <f t="shared" si="73"/>
        <v>849.40725130774945</v>
      </c>
      <c r="AJ105" s="49">
        <f t="shared" si="74"/>
        <v>0.74084636185657671</v>
      </c>
      <c r="AK105" s="17">
        <v>0.49</v>
      </c>
      <c r="AL105" s="17">
        <v>0.2</v>
      </c>
      <c r="AM105" s="20">
        <v>1.1000000000000001</v>
      </c>
      <c r="AN105" s="49">
        <f t="shared" si="75"/>
        <v>0.90693402459292427</v>
      </c>
      <c r="AO105" s="49">
        <f t="shared" si="76"/>
        <v>0.69926425223802968</v>
      </c>
      <c r="AP105" s="50">
        <f t="shared" si="77"/>
        <v>296.36090399397222</v>
      </c>
      <c r="AQ105" s="47"/>
      <c r="AR105" s="17">
        <v>348669.125</v>
      </c>
      <c r="AS105" s="49">
        <f t="shared" si="78"/>
        <v>0.74789602102102104</v>
      </c>
      <c r="AT105" s="49">
        <f t="shared" si="90"/>
        <v>0.84997747934799861</v>
      </c>
      <c r="AV105" s="20">
        <v>380</v>
      </c>
      <c r="AW105" s="93">
        <f t="shared" si="61"/>
        <v>1.0499999999999999E-3</v>
      </c>
      <c r="AX105" s="66">
        <f t="shared" si="62"/>
        <v>0.26842105263157889</v>
      </c>
      <c r="AY105" s="67">
        <f t="shared" si="63"/>
        <v>1419.749016505132</v>
      </c>
      <c r="AZ105" s="66">
        <v>7.8825000000000003</v>
      </c>
      <c r="BA105" s="67">
        <f t="shared" si="64"/>
        <v>1655.325</v>
      </c>
      <c r="BB105" s="66">
        <f t="shared" si="65"/>
        <v>0.35617875398329102</v>
      </c>
      <c r="BC105" s="66">
        <f t="shared" si="66"/>
        <v>10.278628546636314</v>
      </c>
      <c r="BD105" s="67">
        <f t="shared" si="67"/>
        <v>223.83198994128352</v>
      </c>
      <c r="BE105" s="94">
        <f t="shared" si="68"/>
        <v>0.76485583285111081</v>
      </c>
      <c r="BF105" s="66">
        <f t="shared" si="69"/>
        <v>0.93089190157170543</v>
      </c>
      <c r="BG105" s="66">
        <f t="shared" si="70"/>
        <v>0.68422397376162702</v>
      </c>
      <c r="BH105" s="45">
        <f t="shared" si="71"/>
        <v>309.08699474542414</v>
      </c>
      <c r="BJ105" s="87">
        <f t="shared" si="82"/>
        <v>0.70167881032382595</v>
      </c>
      <c r="BK105" s="87">
        <f t="shared" si="83"/>
        <v>0.88647652626375828</v>
      </c>
    </row>
    <row r="106" spans="6:63" s="26" customFormat="1" x14ac:dyDescent="0.25">
      <c r="F106" s="17">
        <v>104</v>
      </c>
      <c r="G106" s="17">
        <v>140</v>
      </c>
      <c r="H106" s="17">
        <v>100</v>
      </c>
      <c r="I106" s="17">
        <v>8</v>
      </c>
      <c r="J106" s="17">
        <v>5</v>
      </c>
      <c r="K106" s="20">
        <v>4800</v>
      </c>
      <c r="L106" s="17" t="s">
        <v>421</v>
      </c>
      <c r="M106" s="20">
        <v>6.25</v>
      </c>
      <c r="N106" s="20">
        <v>6.25</v>
      </c>
      <c r="O106" s="20" t="s">
        <v>117</v>
      </c>
      <c r="P106" s="20" t="s">
        <v>211</v>
      </c>
      <c r="Q106" s="20" t="s">
        <v>102</v>
      </c>
      <c r="R106" s="49" t="s">
        <v>206</v>
      </c>
      <c r="S106" s="50">
        <v>60</v>
      </c>
      <c r="T106" s="17" t="s">
        <v>129</v>
      </c>
      <c r="U106" s="17" t="s">
        <v>199</v>
      </c>
      <c r="V106" s="20">
        <v>0</v>
      </c>
      <c r="W106" s="17">
        <v>210</v>
      </c>
      <c r="X106" s="20">
        <v>200000</v>
      </c>
      <c r="Y106" s="35">
        <f t="shared" si="80"/>
        <v>124</v>
      </c>
      <c r="Z106" s="66">
        <f t="shared" si="87"/>
        <v>1.0323563518418475</v>
      </c>
      <c r="AA106" s="45">
        <f t="shared" si="88"/>
        <v>24.022712657072169</v>
      </c>
      <c r="AB106" s="50">
        <f t="shared" si="81"/>
        <v>5.751405500055081</v>
      </c>
      <c r="AC106" s="46"/>
      <c r="AD106" s="20">
        <f t="shared" si="84"/>
        <v>1</v>
      </c>
      <c r="AE106" s="20">
        <f t="shared" si="85"/>
        <v>1</v>
      </c>
      <c r="AF106" s="20">
        <f t="shared" si="86"/>
        <v>1</v>
      </c>
      <c r="AG106" s="20">
        <f t="shared" si="89"/>
        <v>2220</v>
      </c>
      <c r="AH106" s="20">
        <f t="shared" si="72"/>
        <v>7772560.0000000019</v>
      </c>
      <c r="AI106" s="67">
        <f t="shared" si="73"/>
        <v>665.90357971988817</v>
      </c>
      <c r="AJ106" s="66">
        <f t="shared" si="74"/>
        <v>0.83672059692036904</v>
      </c>
      <c r="AK106" s="20">
        <v>0.49</v>
      </c>
      <c r="AL106" s="20">
        <v>0.2</v>
      </c>
      <c r="AM106" s="20">
        <v>1.1000000000000001</v>
      </c>
      <c r="AN106" s="66">
        <f t="shared" si="75"/>
        <v>1.0060472249008798</v>
      </c>
      <c r="AO106" s="66">
        <f t="shared" si="76"/>
        <v>0.63912327533521718</v>
      </c>
      <c r="AP106" s="45">
        <f t="shared" si="77"/>
        <v>270.87206451025293</v>
      </c>
      <c r="AQ106" s="46"/>
      <c r="AR106" s="20">
        <v>322025.71875</v>
      </c>
      <c r="AS106" s="49">
        <f t="shared" si="78"/>
        <v>0.69074585746460748</v>
      </c>
      <c r="AT106" s="49">
        <f t="shared" si="90"/>
        <v>0.84115040737022784</v>
      </c>
      <c r="AV106" s="20">
        <v>380</v>
      </c>
      <c r="AW106" s="93">
        <f t="shared" si="61"/>
        <v>1.0499999999999999E-3</v>
      </c>
      <c r="AX106" s="66">
        <f t="shared" si="62"/>
        <v>0.26842105263157889</v>
      </c>
      <c r="AY106" s="67">
        <f t="shared" si="63"/>
        <v>1419.749016505132</v>
      </c>
      <c r="AZ106" s="66">
        <v>7.8825000000000003</v>
      </c>
      <c r="BA106" s="67">
        <f t="shared" si="64"/>
        <v>1655.325</v>
      </c>
      <c r="BB106" s="66">
        <f t="shared" si="65"/>
        <v>0.35617875398329102</v>
      </c>
      <c r="BC106" s="66">
        <f t="shared" si="66"/>
        <v>10.278628546636314</v>
      </c>
      <c r="BD106" s="67">
        <f t="shared" si="67"/>
        <v>223.83198994128352</v>
      </c>
      <c r="BE106" s="94">
        <f t="shared" si="68"/>
        <v>0.86383717592596054</v>
      </c>
      <c r="BF106" s="66">
        <f t="shared" si="69"/>
        <v>1.0357474413577297</v>
      </c>
      <c r="BG106" s="66">
        <f t="shared" si="70"/>
        <v>0.62220007618372575</v>
      </c>
      <c r="BH106" s="45">
        <f t="shared" si="71"/>
        <v>281.06871295480346</v>
      </c>
      <c r="BI106"/>
      <c r="BJ106" s="87">
        <f t="shared" si="82"/>
        <v>0.64806031571099099</v>
      </c>
      <c r="BK106" s="87">
        <f t="shared" si="83"/>
        <v>0.87281448837633713</v>
      </c>
    </row>
    <row r="107" spans="6:63" x14ac:dyDescent="0.25">
      <c r="F107" s="17">
        <v>105</v>
      </c>
      <c r="G107" s="17">
        <v>140</v>
      </c>
      <c r="H107" s="17">
        <v>100</v>
      </c>
      <c r="I107" s="17">
        <v>8</v>
      </c>
      <c r="J107" s="17">
        <v>5</v>
      </c>
      <c r="K107" s="17">
        <v>5350</v>
      </c>
      <c r="L107" s="17" t="s">
        <v>421</v>
      </c>
      <c r="M107" s="20">
        <v>6.25</v>
      </c>
      <c r="N107" s="20">
        <v>6.25</v>
      </c>
      <c r="O107" s="20" t="s">
        <v>117</v>
      </c>
      <c r="P107" s="20" t="s">
        <v>211</v>
      </c>
      <c r="Q107" s="17" t="s">
        <v>103</v>
      </c>
      <c r="R107" s="49" t="s">
        <v>206</v>
      </c>
      <c r="S107" s="50">
        <v>66.875</v>
      </c>
      <c r="T107" s="17" t="s">
        <v>137</v>
      </c>
      <c r="U107" s="17" t="s">
        <v>200</v>
      </c>
      <c r="V107" s="17">
        <v>0</v>
      </c>
      <c r="W107" s="17">
        <v>210</v>
      </c>
      <c r="X107" s="17">
        <v>200000</v>
      </c>
      <c r="Y107" s="35">
        <f t="shared" si="80"/>
        <v>124</v>
      </c>
      <c r="Z107" s="49">
        <f t="shared" si="87"/>
        <v>1.0323563518418475</v>
      </c>
      <c r="AA107" s="50">
        <f t="shared" si="88"/>
        <v>24.022712657072169</v>
      </c>
      <c r="AB107" s="50">
        <f t="shared" si="81"/>
        <v>5.751405500055081</v>
      </c>
      <c r="AC107" s="47"/>
      <c r="AD107" s="17">
        <f t="shared" si="84"/>
        <v>1</v>
      </c>
      <c r="AE107" s="17">
        <f t="shared" si="85"/>
        <v>1</v>
      </c>
      <c r="AF107" s="17">
        <f t="shared" si="86"/>
        <v>1</v>
      </c>
      <c r="AG107" s="17">
        <f t="shared" si="89"/>
        <v>2220</v>
      </c>
      <c r="AH107" s="17">
        <f t="shared" si="72"/>
        <v>7772560.0000000019</v>
      </c>
      <c r="AI107" s="51">
        <f t="shared" si="73"/>
        <v>536.02649931858582</v>
      </c>
      <c r="AJ107" s="49">
        <f t="shared" si="74"/>
        <v>0.93259483198416127</v>
      </c>
      <c r="AK107" s="17">
        <v>0.49</v>
      </c>
      <c r="AL107" s="17">
        <v>0.2</v>
      </c>
      <c r="AM107" s="20">
        <v>1.1000000000000001</v>
      </c>
      <c r="AN107" s="49">
        <f t="shared" si="75"/>
        <v>1.1143522941579025</v>
      </c>
      <c r="AO107" s="49">
        <f t="shared" si="76"/>
        <v>0.57994225633664531</v>
      </c>
      <c r="AP107" s="50">
        <f t="shared" si="77"/>
        <v>245.79007264013097</v>
      </c>
      <c r="AQ107" s="47"/>
      <c r="AR107" s="17">
        <v>295330.0625</v>
      </c>
      <c r="AS107" s="49">
        <f t="shared" si="78"/>
        <v>0.63348361754611759</v>
      </c>
      <c r="AT107" s="49">
        <f t="shared" si="90"/>
        <v>0.83225551289798327</v>
      </c>
      <c r="AV107" s="20">
        <v>380</v>
      </c>
      <c r="AW107" s="93">
        <f t="shared" si="61"/>
        <v>1.0499999999999999E-3</v>
      </c>
      <c r="AX107" s="66">
        <f t="shared" si="62"/>
        <v>0.26842105263157889</v>
      </c>
      <c r="AY107" s="67">
        <f t="shared" si="63"/>
        <v>1419.749016505132</v>
      </c>
      <c r="AZ107" s="66">
        <v>7.8825000000000003</v>
      </c>
      <c r="BA107" s="67">
        <f t="shared" si="64"/>
        <v>1655.325</v>
      </c>
      <c r="BB107" s="66">
        <f t="shared" si="65"/>
        <v>0.35617875398329102</v>
      </c>
      <c r="BC107" s="66">
        <f t="shared" si="66"/>
        <v>10.278628546636314</v>
      </c>
      <c r="BD107" s="67">
        <f t="shared" si="67"/>
        <v>223.83198994128352</v>
      </c>
      <c r="BE107" s="94">
        <f t="shared" si="68"/>
        <v>0.96281851900081017</v>
      </c>
      <c r="BF107" s="66">
        <f t="shared" si="69"/>
        <v>1.1504002874206551</v>
      </c>
      <c r="BG107" s="66">
        <f t="shared" si="70"/>
        <v>0.56179636856292881</v>
      </c>
      <c r="BH107" s="45">
        <f t="shared" si="71"/>
        <v>253.78232549113102</v>
      </c>
      <c r="BJ107" s="87">
        <f t="shared" si="82"/>
        <v>0.59433667064114493</v>
      </c>
      <c r="BK107" s="87">
        <f t="shared" si="83"/>
        <v>0.85931761684820362</v>
      </c>
    </row>
    <row r="108" spans="6:63" x14ac:dyDescent="0.25">
      <c r="F108" s="17">
        <v>106</v>
      </c>
      <c r="G108" s="17">
        <v>140</v>
      </c>
      <c r="H108" s="17">
        <v>100</v>
      </c>
      <c r="I108" s="17">
        <v>8</v>
      </c>
      <c r="J108" s="17">
        <v>5</v>
      </c>
      <c r="K108" s="17">
        <v>5900</v>
      </c>
      <c r="L108" s="17" t="s">
        <v>421</v>
      </c>
      <c r="M108" s="20">
        <v>6.25</v>
      </c>
      <c r="N108" s="20">
        <v>6.25</v>
      </c>
      <c r="O108" s="20" t="s">
        <v>117</v>
      </c>
      <c r="P108" s="20" t="s">
        <v>211</v>
      </c>
      <c r="Q108" s="17" t="s">
        <v>104</v>
      </c>
      <c r="R108" s="49" t="s">
        <v>206</v>
      </c>
      <c r="S108" s="50">
        <v>73.75</v>
      </c>
      <c r="T108" s="17" t="s">
        <v>131</v>
      </c>
      <c r="U108" s="17" t="s">
        <v>201</v>
      </c>
      <c r="V108" s="17">
        <v>0</v>
      </c>
      <c r="W108" s="17">
        <v>210</v>
      </c>
      <c r="X108" s="17">
        <v>200000</v>
      </c>
      <c r="Y108" s="35">
        <f t="shared" si="80"/>
        <v>124</v>
      </c>
      <c r="Z108" s="49">
        <f t="shared" si="87"/>
        <v>1.0323563518418475</v>
      </c>
      <c r="AA108" s="50">
        <f t="shared" si="88"/>
        <v>24.022712657072169</v>
      </c>
      <c r="AB108" s="50">
        <f t="shared" si="81"/>
        <v>5.751405500055081</v>
      </c>
      <c r="AC108" s="47"/>
      <c r="AD108" s="17">
        <f t="shared" si="84"/>
        <v>1</v>
      </c>
      <c r="AE108" s="17">
        <f t="shared" si="85"/>
        <v>1</v>
      </c>
      <c r="AF108" s="17">
        <f t="shared" si="86"/>
        <v>1</v>
      </c>
      <c r="AG108" s="17">
        <f t="shared" si="89"/>
        <v>2220</v>
      </c>
      <c r="AH108" s="17">
        <f t="shared" si="72"/>
        <v>7772560.0000000019</v>
      </c>
      <c r="AI108" s="51">
        <f t="shared" si="73"/>
        <v>440.74744259541006</v>
      </c>
      <c r="AJ108" s="49">
        <f t="shared" si="74"/>
        <v>1.0284690670479535</v>
      </c>
      <c r="AK108" s="17">
        <v>0.49</v>
      </c>
      <c r="AL108" s="17">
        <v>0.2</v>
      </c>
      <c r="AM108" s="20">
        <v>1.1000000000000001</v>
      </c>
      <c r="AN108" s="49">
        <f t="shared" si="75"/>
        <v>1.2318492323639925</v>
      </c>
      <c r="AO108" s="49">
        <f t="shared" si="76"/>
        <v>0.52359751515646136</v>
      </c>
      <c r="AP108" s="50">
        <f t="shared" si="77"/>
        <v>221.91014687812935</v>
      </c>
      <c r="AQ108" s="47"/>
      <c r="AR108" s="17">
        <v>269252.875</v>
      </c>
      <c r="AS108" s="49">
        <f t="shared" si="78"/>
        <v>0.57754799442299443</v>
      </c>
      <c r="AT108" s="49">
        <f t="shared" si="90"/>
        <v>0.82417001815906099</v>
      </c>
      <c r="AV108" s="20">
        <v>380</v>
      </c>
      <c r="AW108" s="93">
        <f t="shared" si="61"/>
        <v>1.0499999999999999E-3</v>
      </c>
      <c r="AX108" s="66">
        <f t="shared" si="62"/>
        <v>0.26842105263157889</v>
      </c>
      <c r="AY108" s="67">
        <f t="shared" si="63"/>
        <v>1419.749016505132</v>
      </c>
      <c r="AZ108" s="66">
        <v>7.8825000000000003</v>
      </c>
      <c r="BA108" s="67">
        <f t="shared" si="64"/>
        <v>1655.325</v>
      </c>
      <c r="BB108" s="66">
        <f t="shared" si="65"/>
        <v>0.35617875398329102</v>
      </c>
      <c r="BC108" s="66">
        <f t="shared" si="66"/>
        <v>10.278628546636314</v>
      </c>
      <c r="BD108" s="67">
        <f t="shared" si="67"/>
        <v>223.83198994128352</v>
      </c>
      <c r="BE108" s="94">
        <f t="shared" si="68"/>
        <v>1.0617998620756599</v>
      </c>
      <c r="BF108" s="66">
        <f t="shared" si="69"/>
        <v>1.2748504397604818</v>
      </c>
      <c r="BG108" s="66">
        <f t="shared" si="70"/>
        <v>0.50494406576007511</v>
      </c>
      <c r="BH108" s="45">
        <f t="shared" si="71"/>
        <v>228.10022709711478</v>
      </c>
      <c r="BJ108" s="87">
        <f t="shared" si="82"/>
        <v>0.54185766235042987</v>
      </c>
      <c r="BK108" s="87">
        <f t="shared" si="83"/>
        <v>0.84715985705673447</v>
      </c>
    </row>
    <row r="109" spans="6:63" x14ac:dyDescent="0.25">
      <c r="F109" s="17">
        <v>107</v>
      </c>
      <c r="G109" s="17">
        <v>140</v>
      </c>
      <c r="H109" s="17">
        <v>100</v>
      </c>
      <c r="I109" s="17">
        <v>8</v>
      </c>
      <c r="J109" s="17">
        <v>5</v>
      </c>
      <c r="K109" s="17">
        <v>6450</v>
      </c>
      <c r="L109" s="17" t="s">
        <v>421</v>
      </c>
      <c r="M109" s="20">
        <v>6.25</v>
      </c>
      <c r="N109" s="20">
        <v>6.25</v>
      </c>
      <c r="O109" s="20" t="s">
        <v>117</v>
      </c>
      <c r="P109" s="20" t="s">
        <v>211</v>
      </c>
      <c r="Q109" s="17" t="s">
        <v>105</v>
      </c>
      <c r="R109" s="49" t="s">
        <v>206</v>
      </c>
      <c r="S109" s="50">
        <v>80.625</v>
      </c>
      <c r="T109" s="17" t="s">
        <v>132</v>
      </c>
      <c r="U109" s="17" t="s">
        <v>202</v>
      </c>
      <c r="V109" s="17">
        <v>0</v>
      </c>
      <c r="W109" s="17">
        <v>210</v>
      </c>
      <c r="X109" s="17">
        <v>200000</v>
      </c>
      <c r="Y109" s="35">
        <f t="shared" si="80"/>
        <v>124</v>
      </c>
      <c r="Z109" s="49">
        <f t="shared" si="87"/>
        <v>1.0323563518418475</v>
      </c>
      <c r="AA109" s="50">
        <f t="shared" si="88"/>
        <v>24.022712657072169</v>
      </c>
      <c r="AB109" s="50">
        <f t="shared" si="81"/>
        <v>5.751405500055081</v>
      </c>
      <c r="AC109" s="47"/>
      <c r="AD109" s="17">
        <f t="shared" si="84"/>
        <v>1</v>
      </c>
      <c r="AE109" s="17">
        <f t="shared" si="85"/>
        <v>1</v>
      </c>
      <c r="AF109" s="17">
        <f t="shared" si="86"/>
        <v>1</v>
      </c>
      <c r="AG109" s="17">
        <f t="shared" si="89"/>
        <v>2220</v>
      </c>
      <c r="AH109" s="17">
        <f t="shared" si="72"/>
        <v>7772560.0000000019</v>
      </c>
      <c r="AI109" s="51">
        <f t="shared" si="73"/>
        <v>368.78597384162549</v>
      </c>
      <c r="AJ109" s="49">
        <f t="shared" si="74"/>
        <v>1.1243433021117459</v>
      </c>
      <c r="AK109" s="17">
        <v>0.49</v>
      </c>
      <c r="AL109" s="17">
        <v>0.2</v>
      </c>
      <c r="AM109" s="20">
        <v>1.1000000000000001</v>
      </c>
      <c r="AN109" s="49">
        <f t="shared" si="75"/>
        <v>1.3585380395191502</v>
      </c>
      <c r="AO109" s="49">
        <f t="shared" si="76"/>
        <v>0.47145684310668717</v>
      </c>
      <c r="AP109" s="50">
        <f t="shared" si="77"/>
        <v>199.81198205121598</v>
      </c>
      <c r="AQ109" s="47"/>
      <c r="AR109" s="17">
        <v>244374.046875</v>
      </c>
      <c r="AS109" s="49">
        <f t="shared" si="78"/>
        <v>0.5241828547297297</v>
      </c>
      <c r="AT109" s="49">
        <f t="shared" si="90"/>
        <v>0.8176481283768321</v>
      </c>
      <c r="AV109" s="20">
        <v>380</v>
      </c>
      <c r="AW109" s="93">
        <f t="shared" si="61"/>
        <v>1.0499999999999999E-3</v>
      </c>
      <c r="AX109" s="66">
        <f t="shared" si="62"/>
        <v>0.26842105263157889</v>
      </c>
      <c r="AY109" s="67">
        <f t="shared" si="63"/>
        <v>1419.749016505132</v>
      </c>
      <c r="AZ109" s="66">
        <v>7.8825000000000003</v>
      </c>
      <c r="BA109" s="67">
        <f t="shared" si="64"/>
        <v>1655.325</v>
      </c>
      <c r="BB109" s="66">
        <f t="shared" si="65"/>
        <v>0.35617875398329102</v>
      </c>
      <c r="BC109" s="66">
        <f t="shared" si="66"/>
        <v>10.278628546636314</v>
      </c>
      <c r="BD109" s="67">
        <f t="shared" si="67"/>
        <v>223.83198994128352</v>
      </c>
      <c r="BE109" s="94">
        <f t="shared" si="68"/>
        <v>1.1607812051505093</v>
      </c>
      <c r="BF109" s="66">
        <f t="shared" si="69"/>
        <v>1.4090978983772091</v>
      </c>
      <c r="BG109" s="66">
        <f t="shared" si="70"/>
        <v>0.45291147723250663</v>
      </c>
      <c r="BH109" s="45">
        <f t="shared" si="71"/>
        <v>204.59535583632743</v>
      </c>
      <c r="BJ109" s="87">
        <f t="shared" si="82"/>
        <v>0.49179029111129036</v>
      </c>
      <c r="BK109" s="87">
        <f t="shared" si="83"/>
        <v>0.83722211279244474</v>
      </c>
    </row>
    <row r="110" spans="6:63" x14ac:dyDescent="0.25">
      <c r="F110" s="17">
        <v>108</v>
      </c>
      <c r="G110" s="17">
        <v>140</v>
      </c>
      <c r="H110" s="17">
        <v>100</v>
      </c>
      <c r="I110" s="17">
        <v>8</v>
      </c>
      <c r="J110" s="17">
        <v>5</v>
      </c>
      <c r="K110" s="20">
        <v>7000</v>
      </c>
      <c r="L110" s="17" t="s">
        <v>421</v>
      </c>
      <c r="M110" s="20">
        <v>6.25</v>
      </c>
      <c r="N110" s="20">
        <v>6.25</v>
      </c>
      <c r="O110" s="20" t="s">
        <v>117</v>
      </c>
      <c r="P110" s="20" t="s">
        <v>211</v>
      </c>
      <c r="Q110" s="17" t="s">
        <v>106</v>
      </c>
      <c r="R110" s="49" t="s">
        <v>206</v>
      </c>
      <c r="S110" s="50">
        <v>87.5</v>
      </c>
      <c r="T110" s="17" t="s">
        <v>132</v>
      </c>
      <c r="U110" s="17" t="s">
        <v>203</v>
      </c>
      <c r="V110" s="17">
        <v>0</v>
      </c>
      <c r="W110" s="17">
        <v>210</v>
      </c>
      <c r="X110" s="17">
        <v>200000</v>
      </c>
      <c r="Y110" s="35">
        <f t="shared" si="80"/>
        <v>124</v>
      </c>
      <c r="Z110" s="49">
        <f t="shared" si="87"/>
        <v>1.0323563518418475</v>
      </c>
      <c r="AA110" s="50">
        <f t="shared" si="88"/>
        <v>24.022712657072169</v>
      </c>
      <c r="AB110" s="50">
        <f t="shared" si="81"/>
        <v>5.751405500055081</v>
      </c>
      <c r="AC110" s="47"/>
      <c r="AD110" s="17">
        <f t="shared" si="84"/>
        <v>1</v>
      </c>
      <c r="AE110" s="17">
        <f t="shared" si="85"/>
        <v>1</v>
      </c>
      <c r="AF110" s="17">
        <f t="shared" si="86"/>
        <v>1</v>
      </c>
      <c r="AG110" s="17">
        <f t="shared" si="89"/>
        <v>2220</v>
      </c>
      <c r="AH110" s="17">
        <f t="shared" si="72"/>
        <v>7772560.0000000019</v>
      </c>
      <c r="AI110" s="51">
        <f t="shared" si="73"/>
        <v>313.11058115808618</v>
      </c>
      <c r="AJ110" s="49">
        <f t="shared" si="74"/>
        <v>1.2202175371755382</v>
      </c>
      <c r="AK110" s="17">
        <v>0.49</v>
      </c>
      <c r="AL110" s="17">
        <v>0.2</v>
      </c>
      <c r="AM110" s="20">
        <v>1.1000000000000001</v>
      </c>
      <c r="AN110" s="49">
        <f t="shared" si="75"/>
        <v>1.4944187156233748</v>
      </c>
      <c r="AO110" s="49">
        <f t="shared" si="76"/>
        <v>0.42423579921066401</v>
      </c>
      <c r="AP110" s="50">
        <f t="shared" si="77"/>
        <v>179.79884508364688</v>
      </c>
      <c r="AQ110" s="47"/>
      <c r="AR110" s="17">
        <v>221117.515625</v>
      </c>
      <c r="AS110" s="49">
        <f t="shared" si="78"/>
        <v>0.47429754531317031</v>
      </c>
      <c r="AT110" s="49">
        <f t="shared" si="90"/>
        <v>0.81313705327882424</v>
      </c>
      <c r="AV110" s="20">
        <v>380</v>
      </c>
      <c r="AW110" s="93">
        <f t="shared" si="61"/>
        <v>1.0499999999999999E-3</v>
      </c>
      <c r="AX110" s="66">
        <f t="shared" si="62"/>
        <v>0.26842105263157889</v>
      </c>
      <c r="AY110" s="67">
        <f t="shared" si="63"/>
        <v>1419.749016505132</v>
      </c>
      <c r="AZ110" s="66">
        <v>7.8825000000000003</v>
      </c>
      <c r="BA110" s="67">
        <f t="shared" si="64"/>
        <v>1655.325</v>
      </c>
      <c r="BB110" s="66">
        <f t="shared" si="65"/>
        <v>0.35617875398329102</v>
      </c>
      <c r="BC110" s="66">
        <f t="shared" si="66"/>
        <v>10.278628546636314</v>
      </c>
      <c r="BD110" s="67">
        <f t="shared" si="67"/>
        <v>223.83198994128352</v>
      </c>
      <c r="BE110" s="94">
        <f t="shared" si="68"/>
        <v>1.2597625482253592</v>
      </c>
      <c r="BF110" s="66">
        <f t="shared" si="69"/>
        <v>1.5531426632708381</v>
      </c>
      <c r="BG110" s="66">
        <f t="shared" si="70"/>
        <v>0.40624386588813804</v>
      </c>
      <c r="BH110" s="45">
        <f t="shared" si="71"/>
        <v>183.51402531369428</v>
      </c>
      <c r="BJ110" s="87">
        <f t="shared" si="82"/>
        <v>0.4449877094953848</v>
      </c>
      <c r="BK110" s="87">
        <f t="shared" si="83"/>
        <v>0.82993888925977866</v>
      </c>
    </row>
    <row r="111" spans="6:63" x14ac:dyDescent="0.25">
      <c r="F111" s="17">
        <v>109</v>
      </c>
      <c r="G111" s="17">
        <v>140</v>
      </c>
      <c r="H111" s="17">
        <v>100</v>
      </c>
      <c r="I111" s="17">
        <v>8</v>
      </c>
      <c r="J111" s="17">
        <v>5</v>
      </c>
      <c r="K111" s="17">
        <v>7550</v>
      </c>
      <c r="L111" s="17" t="s">
        <v>421</v>
      </c>
      <c r="M111" s="20">
        <v>6.25</v>
      </c>
      <c r="N111" s="20">
        <v>6.25</v>
      </c>
      <c r="O111" s="20" t="s">
        <v>117</v>
      </c>
      <c r="P111" s="20" t="s">
        <v>211</v>
      </c>
      <c r="Q111" s="17" t="s">
        <v>107</v>
      </c>
      <c r="R111" s="49" t="s">
        <v>206</v>
      </c>
      <c r="S111" s="50">
        <v>94.375</v>
      </c>
      <c r="T111" s="17" t="s">
        <v>133</v>
      </c>
      <c r="U111" s="17" t="s">
        <v>204</v>
      </c>
      <c r="V111" s="17">
        <v>0</v>
      </c>
      <c r="W111" s="17">
        <v>210</v>
      </c>
      <c r="X111" s="17">
        <v>200000</v>
      </c>
      <c r="Y111" s="35">
        <f t="shared" si="80"/>
        <v>124</v>
      </c>
      <c r="Z111" s="49">
        <f t="shared" si="87"/>
        <v>1.0323563518418475</v>
      </c>
      <c r="AA111" s="50">
        <f t="shared" si="88"/>
        <v>24.022712657072169</v>
      </c>
      <c r="AB111" s="50">
        <f t="shared" si="81"/>
        <v>5.751405500055081</v>
      </c>
      <c r="AC111" s="47"/>
      <c r="AD111" s="17">
        <f t="shared" si="84"/>
        <v>1</v>
      </c>
      <c r="AE111" s="17">
        <f t="shared" si="85"/>
        <v>1</v>
      </c>
      <c r="AF111" s="17">
        <f t="shared" si="86"/>
        <v>1</v>
      </c>
      <c r="AG111" s="17">
        <f t="shared" si="89"/>
        <v>2220</v>
      </c>
      <c r="AH111" s="17">
        <f t="shared" si="72"/>
        <v>7772560.0000000019</v>
      </c>
      <c r="AI111" s="51">
        <f t="shared" si="73"/>
        <v>269.15343145908025</v>
      </c>
      <c r="AJ111" s="49">
        <f t="shared" si="74"/>
        <v>1.3160917722393306</v>
      </c>
      <c r="AK111" s="17">
        <v>0.49</v>
      </c>
      <c r="AL111" s="17">
        <v>0.2</v>
      </c>
      <c r="AM111" s="20">
        <v>1.1000000000000001</v>
      </c>
      <c r="AN111" s="49">
        <f t="shared" si="75"/>
        <v>1.639491260676667</v>
      </c>
      <c r="AO111" s="49">
        <f t="shared" si="76"/>
        <v>0.38209372558472621</v>
      </c>
      <c r="AP111" s="50">
        <f t="shared" si="77"/>
        <v>161.93826806145395</v>
      </c>
      <c r="AQ111" s="47"/>
      <c r="AR111" s="17">
        <v>199785.8125</v>
      </c>
      <c r="AS111" s="49">
        <f t="shared" si="78"/>
        <v>0.42854099635349635</v>
      </c>
      <c r="AT111" s="49">
        <f t="shared" si="90"/>
        <v>0.8105593987633829</v>
      </c>
      <c r="AV111" s="20">
        <v>380</v>
      </c>
      <c r="AW111" s="93">
        <f t="shared" si="61"/>
        <v>1.0499999999999999E-3</v>
      </c>
      <c r="AX111" s="66">
        <f t="shared" si="62"/>
        <v>0.26842105263157889</v>
      </c>
      <c r="AY111" s="67">
        <f t="shared" si="63"/>
        <v>1419.749016505132</v>
      </c>
      <c r="AZ111" s="66">
        <v>7.8825000000000003</v>
      </c>
      <c r="BA111" s="67">
        <f t="shared" si="64"/>
        <v>1655.325</v>
      </c>
      <c r="BB111" s="66">
        <f t="shared" si="65"/>
        <v>0.35617875398329102</v>
      </c>
      <c r="BC111" s="66">
        <f t="shared" si="66"/>
        <v>10.278628546636314</v>
      </c>
      <c r="BD111" s="67">
        <f t="shared" si="67"/>
        <v>223.83198994128352</v>
      </c>
      <c r="BE111" s="94">
        <f t="shared" si="68"/>
        <v>1.3587438913002088</v>
      </c>
      <c r="BF111" s="66">
        <f t="shared" si="69"/>
        <v>1.706984734441368</v>
      </c>
      <c r="BG111" s="66">
        <f t="shared" si="70"/>
        <v>0.36493183028297466</v>
      </c>
      <c r="BH111" s="45">
        <f t="shared" si="71"/>
        <v>164.85198858058143</v>
      </c>
      <c r="BJ111" s="87">
        <f t="shared" si="82"/>
        <v>0.40205874619549109</v>
      </c>
      <c r="BK111" s="87">
        <f t="shared" si="83"/>
        <v>0.82514362014861009</v>
      </c>
    </row>
    <row r="112" spans="6:63" x14ac:dyDescent="0.25">
      <c r="F112" s="17">
        <v>110</v>
      </c>
      <c r="G112" s="17">
        <v>140</v>
      </c>
      <c r="H112" s="17">
        <v>100</v>
      </c>
      <c r="I112" s="17">
        <v>8</v>
      </c>
      <c r="J112" s="17">
        <v>5</v>
      </c>
      <c r="K112" s="17">
        <v>8100</v>
      </c>
      <c r="L112" s="17" t="s">
        <v>421</v>
      </c>
      <c r="M112" s="20">
        <v>6.25</v>
      </c>
      <c r="N112" s="20">
        <v>6.25</v>
      </c>
      <c r="O112" s="20" t="s">
        <v>117</v>
      </c>
      <c r="P112" s="20" t="s">
        <v>211</v>
      </c>
      <c r="Q112" s="17" t="s">
        <v>108</v>
      </c>
      <c r="R112" s="49" t="s">
        <v>206</v>
      </c>
      <c r="S112" s="50">
        <v>101.25</v>
      </c>
      <c r="T112" s="17" t="s">
        <v>134</v>
      </c>
      <c r="U112" s="17" t="s">
        <v>205</v>
      </c>
      <c r="V112" s="17">
        <v>0</v>
      </c>
      <c r="W112" s="17">
        <v>210</v>
      </c>
      <c r="X112" s="17">
        <v>200000</v>
      </c>
      <c r="Y112" s="35">
        <f t="shared" si="80"/>
        <v>124</v>
      </c>
      <c r="Z112" s="49">
        <f t="shared" si="87"/>
        <v>1.0323563518418475</v>
      </c>
      <c r="AA112" s="50">
        <f t="shared" si="88"/>
        <v>24.022712657072169</v>
      </c>
      <c r="AB112" s="50">
        <f t="shared" si="81"/>
        <v>5.751405500055081</v>
      </c>
      <c r="AC112" s="47"/>
      <c r="AD112" s="17">
        <f t="shared" si="84"/>
        <v>1</v>
      </c>
      <c r="AE112" s="17">
        <f t="shared" si="85"/>
        <v>1</v>
      </c>
      <c r="AF112" s="17">
        <f t="shared" si="86"/>
        <v>1</v>
      </c>
      <c r="AG112" s="17">
        <f t="shared" si="89"/>
        <v>2220</v>
      </c>
      <c r="AH112" s="17">
        <f t="shared" si="72"/>
        <v>7772560.0000000019</v>
      </c>
      <c r="AI112" s="51">
        <f t="shared" si="73"/>
        <v>233.84268368764248</v>
      </c>
      <c r="AJ112" s="49">
        <f t="shared" si="74"/>
        <v>1.4119660073031228</v>
      </c>
      <c r="AK112" s="17">
        <v>0.49</v>
      </c>
      <c r="AL112" s="17">
        <v>0.2</v>
      </c>
      <c r="AM112" s="20">
        <v>1.1000000000000001</v>
      </c>
      <c r="AN112" s="49">
        <f t="shared" si="75"/>
        <v>1.7937556746790264</v>
      </c>
      <c r="AO112" s="49">
        <f t="shared" si="76"/>
        <v>0.34482033621547176</v>
      </c>
      <c r="AP112" s="50">
        <f t="shared" si="77"/>
        <v>146.14112794877542</v>
      </c>
      <c r="AQ112" s="47"/>
      <c r="AR112" s="17">
        <v>180536.5</v>
      </c>
      <c r="AS112" s="49">
        <f t="shared" si="78"/>
        <v>0.38725117975117973</v>
      </c>
      <c r="AT112" s="49">
        <f t="shared" si="90"/>
        <v>0.80948244786386925</v>
      </c>
      <c r="AV112" s="20">
        <v>380</v>
      </c>
      <c r="AW112" s="93">
        <f t="shared" si="61"/>
        <v>1.0499999999999999E-3</v>
      </c>
      <c r="AX112" s="66">
        <f t="shared" si="62"/>
        <v>0.26842105263157889</v>
      </c>
      <c r="AY112" s="67">
        <f t="shared" si="63"/>
        <v>1419.749016505132</v>
      </c>
      <c r="AZ112" s="66">
        <v>7.8825000000000003</v>
      </c>
      <c r="BA112" s="67">
        <f t="shared" si="64"/>
        <v>1655.325</v>
      </c>
      <c r="BB112" s="66">
        <f t="shared" si="65"/>
        <v>0.35617875398329102</v>
      </c>
      <c r="BC112" s="66">
        <f t="shared" si="66"/>
        <v>10.278628546636314</v>
      </c>
      <c r="BD112" s="67">
        <f t="shared" si="67"/>
        <v>223.83198994128352</v>
      </c>
      <c r="BE112" s="94">
        <f t="shared" si="68"/>
        <v>1.4577252343750584</v>
      </c>
      <c r="BF112" s="66">
        <f t="shared" si="69"/>
        <v>1.8706241118887987</v>
      </c>
      <c r="BG112" s="66">
        <f t="shared" si="70"/>
        <v>0.32863198264164517</v>
      </c>
      <c r="BH112" s="45">
        <f t="shared" si="71"/>
        <v>148.45412582302174</v>
      </c>
      <c r="BJ112" s="87">
        <f t="shared" si="82"/>
        <v>0.36332048769740483</v>
      </c>
      <c r="BK112" s="87">
        <f t="shared" si="83"/>
        <v>0.82229424976678811</v>
      </c>
    </row>
    <row r="113" spans="1:63" s="33" customFormat="1" x14ac:dyDescent="0.25">
      <c r="A113" s="32"/>
      <c r="B113" s="32"/>
      <c r="C113" s="32"/>
      <c r="D113" s="32"/>
      <c r="F113" s="34">
        <v>111</v>
      </c>
      <c r="G113" s="34">
        <v>100</v>
      </c>
      <c r="H113" s="34">
        <v>100</v>
      </c>
      <c r="I113" s="34">
        <v>6</v>
      </c>
      <c r="J113" s="34">
        <v>4</v>
      </c>
      <c r="K113" s="34">
        <v>1700</v>
      </c>
      <c r="L113" s="34" t="s">
        <v>422</v>
      </c>
      <c r="M113" s="34">
        <v>6.25</v>
      </c>
      <c r="N113" s="34">
        <v>6.25</v>
      </c>
      <c r="O113" s="69" t="s">
        <v>52</v>
      </c>
      <c r="P113" s="73" t="s">
        <v>53</v>
      </c>
      <c r="Q113" s="34" t="s">
        <v>48</v>
      </c>
      <c r="R113" s="69" t="s">
        <v>51</v>
      </c>
      <c r="S113" s="70">
        <v>34</v>
      </c>
      <c r="T113" s="34" t="s">
        <v>128</v>
      </c>
      <c r="U113" s="34" t="s">
        <v>146</v>
      </c>
      <c r="V113" s="34">
        <v>0</v>
      </c>
      <c r="W113" s="34">
        <v>460</v>
      </c>
      <c r="X113" s="34">
        <v>200000</v>
      </c>
      <c r="Y113" s="44">
        <f t="shared" si="80"/>
        <v>88</v>
      </c>
      <c r="Z113" s="80">
        <f t="shared" ref="Z113:Z144" si="91">SQRT(235*200000/(W113*210000))</f>
        <v>0.69752594436635995</v>
      </c>
      <c r="AA113" s="43">
        <f t="shared" ref="AA113:AA144" si="92">(Y113/J113)/Z113</f>
        <v>31.540045467391231</v>
      </c>
      <c r="AB113" s="70">
        <f t="shared" si="81"/>
        <v>11.46910744268772</v>
      </c>
      <c r="AC113" s="71"/>
      <c r="AD113" s="42">
        <f t="shared" si="84"/>
        <v>3</v>
      </c>
      <c r="AE113" s="42">
        <f t="shared" si="85"/>
        <v>1</v>
      </c>
      <c r="AF113" s="42">
        <f t="shared" si="86"/>
        <v>3</v>
      </c>
      <c r="AG113" s="42">
        <f t="shared" ref="AG113:AG144" si="93">(G113-2*I113)*J113+(H113*I113)*2</f>
        <v>1552</v>
      </c>
      <c r="AH113" s="42">
        <f t="shared" si="72"/>
        <v>2881557.333333333</v>
      </c>
      <c r="AI113" s="74">
        <f t="shared" si="73"/>
        <v>1968.154390246227</v>
      </c>
      <c r="AJ113" s="69">
        <f t="shared" si="74"/>
        <v>0.60227549419010784</v>
      </c>
      <c r="AK113" s="34">
        <v>0.49</v>
      </c>
      <c r="AL113" s="34">
        <v>0.2</v>
      </c>
      <c r="AM113" s="34">
        <v>1.1000000000000001</v>
      </c>
      <c r="AN113" s="69">
        <f t="shared" si="75"/>
        <v>0.77992538152754576</v>
      </c>
      <c r="AO113" s="69">
        <f t="shared" si="76"/>
        <v>0.78403503266321228</v>
      </c>
      <c r="AP113" s="70">
        <f t="shared" si="77"/>
        <v>508.8529913808369</v>
      </c>
      <c r="AQ113" s="71"/>
      <c r="AR113" s="34">
        <v>585184.0625</v>
      </c>
      <c r="AS113" s="69">
        <f t="shared" si="78"/>
        <v>0.8196773623095025</v>
      </c>
      <c r="AT113" s="69">
        <f t="shared" si="90"/>
        <v>0.86956057758465843</v>
      </c>
      <c r="AV113" s="34">
        <v>700</v>
      </c>
      <c r="AW113" s="91">
        <f t="shared" ref="AW113" si="94">W113/X113</f>
        <v>2.3E-3</v>
      </c>
      <c r="AX113" s="69">
        <f>$D$31*(1-(W113/AV113))</f>
        <v>0.34285714285714286</v>
      </c>
      <c r="AY113" s="72">
        <f>(AV113-W113)/($C$31*AX113-AW113)</f>
        <v>4566.4582767056263</v>
      </c>
      <c r="AZ113" s="69">
        <v>3.0143</v>
      </c>
      <c r="BA113" s="72">
        <f t="shared" ref="BA113" si="95">AZ113*W113</f>
        <v>1386.578</v>
      </c>
      <c r="BB113" s="69">
        <f t="shared" ref="BB113" si="96">SQRT(W113/BA113)</f>
        <v>0.57597915085365181</v>
      </c>
      <c r="BC113" s="69">
        <f>IF(BB113&gt;0.68,((1-(0.222/(BB113^1.05)))*(1/(BB113^1.05))), IF(((0.25) / (BB113^3.6)) &gt; MIN(15, ($B$31)*AX113/AW113), MIN(15, ($B$31)*AX113/AW113),((0.25) / (BB113^3.6))))</f>
        <v>1.8216949779061229</v>
      </c>
      <c r="BD113" s="72">
        <f t="shared" ref="BD113" si="97">IF(BC113&lt;1, W113*BC113, W113+AY113*AW113*(BC113-1) )</f>
        <v>468.63014241540981</v>
      </c>
      <c r="BE113" s="92">
        <f t="shared" ref="BE113" si="98">SQRT(AG113*BD113/(1000*AI113))</f>
        <v>0.60789894035850867</v>
      </c>
      <c r="BF113" s="69">
        <f t="shared" ref="BF113" si="99">0.5*(1+AK113*(BE113-AL113)+(BE113*BE113))</f>
        <v>0.78470580123233347</v>
      </c>
      <c r="BG113" s="69">
        <f t="shared" ref="BG113" si="100">IF(1/(BF113+SQRT((BF113*BF113)-(BE113*BE113)))&lt;=1,1/(BF113+SQRT((BF113*BF113)-(BE113*BE113))),1)</f>
        <v>0.78069284609289236</v>
      </c>
      <c r="BH113" s="70">
        <f t="shared" ref="BH113" si="101">0.001*BG113*AG113*BD113/AM113</f>
        <v>516.18983804769107</v>
      </c>
      <c r="BJ113" s="92">
        <f t="shared" si="82"/>
        <v>0.80458244687158798</v>
      </c>
      <c r="BK113" s="92">
        <f t="shared" si="83"/>
        <v>0.88209825100575279</v>
      </c>
    </row>
    <row r="114" spans="1:63" x14ac:dyDescent="0.25">
      <c r="A114" s="3"/>
      <c r="B114" s="3"/>
      <c r="C114" s="3"/>
      <c r="D114" s="3"/>
      <c r="F114" s="17">
        <v>112</v>
      </c>
      <c r="G114" s="17">
        <v>100</v>
      </c>
      <c r="H114" s="17">
        <v>100</v>
      </c>
      <c r="I114" s="17">
        <v>6</v>
      </c>
      <c r="J114" s="17">
        <v>4</v>
      </c>
      <c r="K114" s="17">
        <v>2100</v>
      </c>
      <c r="L114" s="17" t="s">
        <v>422</v>
      </c>
      <c r="M114" s="17">
        <v>6.25</v>
      </c>
      <c r="N114" s="17">
        <v>6.25</v>
      </c>
      <c r="O114" s="66" t="s">
        <v>52</v>
      </c>
      <c r="P114" s="75" t="s">
        <v>53</v>
      </c>
      <c r="Q114" s="17" t="s">
        <v>48</v>
      </c>
      <c r="R114" s="49" t="s">
        <v>51</v>
      </c>
      <c r="S114" s="50">
        <v>42</v>
      </c>
      <c r="T114" s="17" t="s">
        <v>128</v>
      </c>
      <c r="U114" s="17" t="s">
        <v>147</v>
      </c>
      <c r="V114" s="17">
        <v>0</v>
      </c>
      <c r="W114" s="17">
        <v>460</v>
      </c>
      <c r="X114" s="17">
        <v>200000</v>
      </c>
      <c r="Y114" s="35">
        <f t="shared" si="80"/>
        <v>88</v>
      </c>
      <c r="Z114" s="61">
        <f t="shared" si="91"/>
        <v>0.69752594436635995</v>
      </c>
      <c r="AA114" s="62">
        <f t="shared" si="92"/>
        <v>31.540045467391231</v>
      </c>
      <c r="AB114" s="50">
        <f t="shared" si="81"/>
        <v>11.46910744268772</v>
      </c>
      <c r="AC114" s="47"/>
      <c r="AD114" s="28">
        <f t="shared" ref="AD114:AD131" si="102">IF(AB114&gt;$C$7,4,IF(AB114&gt;$C$6,3,IF(AB114&gt;$C$5,2,1)))</f>
        <v>3</v>
      </c>
      <c r="AE114" s="28">
        <f t="shared" ref="AE114:AE131" si="103">IF(AA114&gt;$B$7,4,IF(AA114&gt;$B$6,3,IF(AA114&gt;$B$5,2,1)))</f>
        <v>1</v>
      </c>
      <c r="AF114" s="28">
        <f t="shared" ref="AF114:AF131" si="104">_xlfn.IFS(AE114&gt;3,4,AD114&gt;3,4,AE114&gt;2,3,AD114&gt;2,3,AE114&gt;1,2,AD114&gt;1,2,AE114=1,1,AD114=1,1)</f>
        <v>3</v>
      </c>
      <c r="AG114" s="28">
        <f t="shared" si="93"/>
        <v>1552</v>
      </c>
      <c r="AH114" s="28">
        <f t="shared" si="72"/>
        <v>2881557.333333333</v>
      </c>
      <c r="AI114" s="60">
        <f t="shared" si="73"/>
        <v>1289.7882512044434</v>
      </c>
      <c r="AJ114" s="49">
        <f t="shared" si="74"/>
        <v>0.74398737517601554</v>
      </c>
      <c r="AK114" s="17">
        <v>0.49</v>
      </c>
      <c r="AL114" s="17">
        <v>0.2</v>
      </c>
      <c r="AM114" s="20">
        <v>1.1000000000000001</v>
      </c>
      <c r="AN114" s="49">
        <f t="shared" si="75"/>
        <v>0.91003551412877259</v>
      </c>
      <c r="AO114" s="49">
        <f t="shared" si="76"/>
        <v>0.69729966333802695</v>
      </c>
      <c r="AP114" s="50">
        <f t="shared" si="77"/>
        <v>452.56015968207657</v>
      </c>
      <c r="AQ114" s="47"/>
      <c r="AR114" s="17">
        <v>526925.3125</v>
      </c>
      <c r="AS114" s="49">
        <f t="shared" si="78"/>
        <v>0.73807333104549533</v>
      </c>
      <c r="AT114" s="49">
        <f t="shared" si="90"/>
        <v>0.85886965182010799</v>
      </c>
      <c r="AV114" s="20">
        <v>700</v>
      </c>
      <c r="AW114" s="93">
        <f t="shared" ref="AW114:AW115" si="105">W114/X114</f>
        <v>2.3E-3</v>
      </c>
      <c r="AX114" s="66">
        <f t="shared" ref="AX114:AX115" si="106">$D$31*(1-(W114/AV114))</f>
        <v>0.34285714285714286</v>
      </c>
      <c r="AY114" s="67">
        <f t="shared" ref="AY114:AY115" si="107">(AV114-W114)/($C$31*AX114-AW114)</f>
        <v>4566.4582767056263</v>
      </c>
      <c r="AZ114" s="66">
        <v>3.0143</v>
      </c>
      <c r="BA114" s="67">
        <f t="shared" ref="BA114:BA115" si="108">AZ114*W114</f>
        <v>1386.578</v>
      </c>
      <c r="BB114" s="66">
        <f t="shared" ref="BB114:BB115" si="109">SQRT(W114/BA114)</f>
        <v>0.57597915085365181</v>
      </c>
      <c r="BC114" s="66">
        <f t="shared" ref="BC114:BC115" si="110">IF(BB114&gt;0.68,((1-(0.222/(BB114^1.05)))*(1/(BB114^1.05))), IF(((0.25) / (BB114^3.6)) &gt; MIN(15, ($B$31)*AX114/AW114), MIN(15, ($B$31)*AX114/AW114),((0.25) / (BB114^3.6))))</f>
        <v>1.8216949779061229</v>
      </c>
      <c r="BD114" s="67">
        <f t="shared" ref="BD114:BD115" si="111">IF(BC114&lt;1, W114*BC114, W114+AY114*AW114*(BC114-1) )</f>
        <v>468.63014241540981</v>
      </c>
      <c r="BE114" s="94">
        <f t="shared" ref="BE114:BE115" si="112">SQRT(AG114*BD114/(1000*AI114))</f>
        <v>0.7509339851487461</v>
      </c>
      <c r="BF114" s="66">
        <f t="shared" ref="BF114:BF115" si="113">0.5*(1+AK114*(BE114-AL114)+(BE114*BE114))</f>
        <v>0.9169297513871314</v>
      </c>
      <c r="BG114" s="66">
        <f t="shared" ref="BG114:BG115" si="114">IF(1/(BF114+SQRT((BF114*BF114)-(BE114*BE114)))&lt;=1,1/(BF114+SQRT((BF114*BF114)-(BE114*BE114))),1)</f>
        <v>0.69295121647056446</v>
      </c>
      <c r="BH114" s="45">
        <f t="shared" ref="BH114:BH115" si="115">0.001*BG114*AG114*BD114/AM114</f>
        <v>458.17555264536162</v>
      </c>
      <c r="BJ114" s="87">
        <f t="shared" si="82"/>
        <v>0.72448120927733939</v>
      </c>
      <c r="BK114" s="87">
        <f t="shared" si="83"/>
        <v>0.86952655675534973</v>
      </c>
    </row>
    <row r="115" spans="1:63" x14ac:dyDescent="0.25">
      <c r="A115" s="3"/>
      <c r="B115" s="3"/>
      <c r="C115" s="3"/>
      <c r="D115" s="3"/>
      <c r="F115" s="17">
        <v>113</v>
      </c>
      <c r="G115" s="17">
        <v>100</v>
      </c>
      <c r="H115" s="17">
        <v>100</v>
      </c>
      <c r="I115" s="17">
        <v>6</v>
      </c>
      <c r="J115" s="17">
        <v>4</v>
      </c>
      <c r="K115" s="17">
        <v>2500</v>
      </c>
      <c r="L115" s="17" t="s">
        <v>422</v>
      </c>
      <c r="M115" s="17">
        <v>6.25</v>
      </c>
      <c r="N115" s="17">
        <v>6.25</v>
      </c>
      <c r="O115" s="66" t="s">
        <v>52</v>
      </c>
      <c r="P115" s="75" t="s">
        <v>53</v>
      </c>
      <c r="Q115" s="17" t="s">
        <v>48</v>
      </c>
      <c r="R115" s="49" t="s">
        <v>51</v>
      </c>
      <c r="S115" s="50">
        <v>31.25</v>
      </c>
      <c r="T115" s="17" t="s">
        <v>128</v>
      </c>
      <c r="U115" s="17" t="s">
        <v>148</v>
      </c>
      <c r="V115" s="17">
        <v>0</v>
      </c>
      <c r="W115" s="17">
        <v>460</v>
      </c>
      <c r="X115" s="17">
        <v>200000</v>
      </c>
      <c r="Y115" s="35">
        <f t="shared" si="80"/>
        <v>88</v>
      </c>
      <c r="Z115" s="61">
        <f t="shared" si="91"/>
        <v>0.69752594436635995</v>
      </c>
      <c r="AA115" s="62">
        <f t="shared" si="92"/>
        <v>31.540045467391231</v>
      </c>
      <c r="AB115" s="50">
        <f t="shared" si="81"/>
        <v>11.46910744268772</v>
      </c>
      <c r="AC115" s="47"/>
      <c r="AD115" s="28">
        <f t="shared" si="102"/>
        <v>3</v>
      </c>
      <c r="AE115" s="28">
        <f t="shared" si="103"/>
        <v>1</v>
      </c>
      <c r="AF115" s="28">
        <f t="shared" si="104"/>
        <v>3</v>
      </c>
      <c r="AG115" s="28">
        <f t="shared" si="93"/>
        <v>1552</v>
      </c>
      <c r="AH115" s="28">
        <f t="shared" si="72"/>
        <v>2881557.333333333</v>
      </c>
      <c r="AI115" s="60">
        <f t="shared" si="73"/>
        <v>910.07459004985537</v>
      </c>
      <c r="AJ115" s="49">
        <f t="shared" si="74"/>
        <v>0.88569925616192324</v>
      </c>
      <c r="AK115" s="17">
        <v>0.49</v>
      </c>
      <c r="AL115" s="17">
        <v>0.2</v>
      </c>
      <c r="AM115" s="20">
        <v>1.1000000000000001</v>
      </c>
      <c r="AN115" s="49">
        <f t="shared" si="75"/>
        <v>1.0602279039425633</v>
      </c>
      <c r="AO115" s="49">
        <f t="shared" si="76"/>
        <v>0.60864376921244023</v>
      </c>
      <c r="AP115" s="50">
        <f t="shared" si="77"/>
        <v>395.02087246922304</v>
      </c>
      <c r="AQ115" s="47"/>
      <c r="AR115" s="17">
        <v>467616.4375</v>
      </c>
      <c r="AS115" s="49">
        <f t="shared" si="78"/>
        <v>0.65499837166629316</v>
      </c>
      <c r="AT115" s="49">
        <f t="shared" si="90"/>
        <v>0.84475403512568581</v>
      </c>
      <c r="AV115" s="20">
        <v>700</v>
      </c>
      <c r="AW115" s="93">
        <f t="shared" si="105"/>
        <v>2.3E-3</v>
      </c>
      <c r="AX115" s="66">
        <f t="shared" si="106"/>
        <v>0.34285714285714286</v>
      </c>
      <c r="AY115" s="67">
        <f t="shared" si="107"/>
        <v>4566.4582767056263</v>
      </c>
      <c r="AZ115" s="66">
        <v>3.0143</v>
      </c>
      <c r="BA115" s="67">
        <f t="shared" si="108"/>
        <v>1386.578</v>
      </c>
      <c r="BB115" s="66">
        <f t="shared" si="109"/>
        <v>0.57597915085365181</v>
      </c>
      <c r="BC115" s="66">
        <f t="shared" si="110"/>
        <v>1.8216949779061229</v>
      </c>
      <c r="BD115" s="67">
        <f t="shared" si="111"/>
        <v>468.63014241540981</v>
      </c>
      <c r="BE115" s="94">
        <f t="shared" si="112"/>
        <v>0.89396902993898331</v>
      </c>
      <c r="BF115" s="66">
        <f t="shared" si="113"/>
        <v>1.0696127255800743</v>
      </c>
      <c r="BG115" s="66">
        <f t="shared" si="114"/>
        <v>0.60354155894397976</v>
      </c>
      <c r="BH115" s="45">
        <f t="shared" si="115"/>
        <v>399.0583763198394</v>
      </c>
      <c r="BJ115" s="87">
        <f t="shared" si="82"/>
        <v>0.64293613170834596</v>
      </c>
      <c r="BK115" s="87">
        <f t="shared" si="83"/>
        <v>0.85338825652346617</v>
      </c>
    </row>
    <row r="116" spans="1:63" x14ac:dyDescent="0.25">
      <c r="A116" s="3"/>
      <c r="B116" s="3"/>
      <c r="C116" s="3"/>
      <c r="D116" s="3"/>
      <c r="F116" s="17">
        <v>114</v>
      </c>
      <c r="G116" s="17">
        <v>100</v>
      </c>
      <c r="H116" s="17">
        <v>100</v>
      </c>
      <c r="I116" s="17">
        <v>6</v>
      </c>
      <c r="J116" s="17">
        <v>4</v>
      </c>
      <c r="K116" s="20">
        <v>2900</v>
      </c>
      <c r="L116" s="17" t="s">
        <v>422</v>
      </c>
      <c r="M116" s="17">
        <v>6.25</v>
      </c>
      <c r="N116" s="17">
        <v>6.25</v>
      </c>
      <c r="O116" s="66" t="s">
        <v>52</v>
      </c>
      <c r="P116" s="75" t="s">
        <v>53</v>
      </c>
      <c r="Q116" s="17" t="s">
        <v>48</v>
      </c>
      <c r="R116" s="49" t="s">
        <v>51</v>
      </c>
      <c r="S116" s="50">
        <v>36.25</v>
      </c>
      <c r="T116" s="17" t="s">
        <v>128</v>
      </c>
      <c r="U116" s="17" t="s">
        <v>149</v>
      </c>
      <c r="V116" s="17">
        <v>0</v>
      </c>
      <c r="W116" s="17">
        <v>460</v>
      </c>
      <c r="X116" s="17">
        <v>200000</v>
      </c>
      <c r="Y116" s="35">
        <f t="shared" si="80"/>
        <v>88</v>
      </c>
      <c r="Z116" s="61">
        <f t="shared" si="91"/>
        <v>0.69752594436635995</v>
      </c>
      <c r="AA116" s="62">
        <f t="shared" si="92"/>
        <v>31.540045467391231</v>
      </c>
      <c r="AB116" s="50">
        <f t="shared" si="81"/>
        <v>11.46910744268772</v>
      </c>
      <c r="AC116" s="47"/>
      <c r="AD116" s="28">
        <f t="shared" si="102"/>
        <v>3</v>
      </c>
      <c r="AE116" s="28">
        <f t="shared" si="103"/>
        <v>1</v>
      </c>
      <c r="AF116" s="28">
        <f t="shared" si="104"/>
        <v>3</v>
      </c>
      <c r="AG116" s="28">
        <f t="shared" si="93"/>
        <v>1552</v>
      </c>
      <c r="AH116" s="28">
        <f t="shared" si="72"/>
        <v>2881557.333333333</v>
      </c>
      <c r="AI116" s="60">
        <f t="shared" si="73"/>
        <v>676.33367274810894</v>
      </c>
      <c r="AJ116" s="49">
        <f t="shared" si="74"/>
        <v>1.0274111371478309</v>
      </c>
      <c r="AK116" s="17">
        <v>0.49</v>
      </c>
      <c r="AL116" s="17">
        <v>0.2</v>
      </c>
      <c r="AM116" s="20">
        <v>1.1000000000000001</v>
      </c>
      <c r="AN116" s="49">
        <f t="shared" si="75"/>
        <v>1.230502550968918</v>
      </c>
      <c r="AO116" s="49">
        <f t="shared" si="76"/>
        <v>0.52419823168940571</v>
      </c>
      <c r="AP116" s="50">
        <f t="shared" si="77"/>
        <v>340.21418324336412</v>
      </c>
      <c r="AQ116" s="47"/>
      <c r="AR116" s="17">
        <v>408659.5625</v>
      </c>
      <c r="AS116" s="49">
        <f t="shared" si="78"/>
        <v>0.57241646472994168</v>
      </c>
      <c r="AT116" s="49">
        <f t="shared" si="90"/>
        <v>0.83251247361516001</v>
      </c>
      <c r="AV116" s="20">
        <v>700</v>
      </c>
      <c r="AW116" s="93">
        <f t="shared" ref="AW116:AW167" si="116">W116/X116</f>
        <v>2.3E-3</v>
      </c>
      <c r="AX116" s="66">
        <f t="shared" ref="AX116:AX167" si="117">$D$31*(1-(W116/AV116))</f>
        <v>0.34285714285714286</v>
      </c>
      <c r="AY116" s="67">
        <f t="shared" ref="AY116:AY167" si="118">(AV116-W116)/($C$31*AX116-AW116)</f>
        <v>4566.4582767056263</v>
      </c>
      <c r="AZ116" s="66">
        <v>3.0143</v>
      </c>
      <c r="BA116" s="67">
        <f t="shared" ref="BA116:BA167" si="119">AZ116*W116</f>
        <v>1386.578</v>
      </c>
      <c r="BB116" s="66">
        <f t="shared" ref="BB116:BB167" si="120">SQRT(W116/BA116)</f>
        <v>0.57597915085365181</v>
      </c>
      <c r="BC116" s="66">
        <f t="shared" ref="BC116:BC167" si="121">IF(BB116&gt;0.68,((1-(0.222/(BB116^1.05)))*(1/(BB116^1.05))), IF(((0.25) / (BB116^3.6)) &gt; MIN(15, ($B$31)*AX116/AW116), MIN(15, ($B$31)*AX116/AW116),((0.25) / (BB116^3.6))))</f>
        <v>1.8216949779061229</v>
      </c>
      <c r="BD116" s="67">
        <f t="shared" ref="BD116:BD167" si="122">IF(BC116&lt;1, W116*BC116, W116+AY116*AW116*(BC116-1) )</f>
        <v>468.63014241540981</v>
      </c>
      <c r="BE116" s="94">
        <f t="shared" ref="BE116:BE167" si="123">SQRT(AG116*BD116/(1000*AI116))</f>
        <v>1.0370040747292206</v>
      </c>
      <c r="BF116" s="66">
        <f t="shared" ref="BF116:BF167" si="124">0.5*(1+AK116*(BE116-AL116)+(BE116*BE116))</f>
        <v>1.2427547238111627</v>
      </c>
      <c r="BG116" s="66">
        <f t="shared" ref="BG116:BG167" si="125">IF(1/(BF116+SQRT((BF116*BF116)-(BE116*BE116)))&lt;=1,1/(BF116+SQRT((BF116*BF116)-(BE116*BE116))),1)</f>
        <v>0.51877024143750805</v>
      </c>
      <c r="BH116" s="45">
        <f t="shared" ref="BH116:BH167" si="126">0.001*BG116*AG116*BD116/AM116</f>
        <v>343.00804503558379</v>
      </c>
      <c r="BJ116" s="87">
        <f t="shared" si="82"/>
        <v>0.56187502668653533</v>
      </c>
      <c r="BK116" s="87">
        <f t="shared" si="83"/>
        <v>0.83934912213288482</v>
      </c>
    </row>
    <row r="117" spans="1:63" x14ac:dyDescent="0.25">
      <c r="A117" s="3"/>
      <c r="B117" s="3"/>
      <c r="C117" s="3"/>
      <c r="D117" s="31"/>
      <c r="F117" s="17">
        <v>115</v>
      </c>
      <c r="G117" s="17">
        <v>100</v>
      </c>
      <c r="H117" s="17">
        <v>100</v>
      </c>
      <c r="I117" s="17">
        <v>6</v>
      </c>
      <c r="J117" s="17">
        <v>4</v>
      </c>
      <c r="K117" s="17">
        <v>3300</v>
      </c>
      <c r="L117" s="17" t="s">
        <v>422</v>
      </c>
      <c r="M117" s="17">
        <v>6.25</v>
      </c>
      <c r="N117" s="17">
        <v>6.25</v>
      </c>
      <c r="O117" s="66" t="s">
        <v>52</v>
      </c>
      <c r="P117" s="75" t="s">
        <v>53</v>
      </c>
      <c r="Q117" s="17" t="s">
        <v>48</v>
      </c>
      <c r="R117" s="49" t="s">
        <v>51</v>
      </c>
      <c r="S117" s="50">
        <v>41.25</v>
      </c>
      <c r="T117" s="17" t="s">
        <v>129</v>
      </c>
      <c r="U117" s="17" t="s">
        <v>150</v>
      </c>
      <c r="V117" s="17">
        <v>0</v>
      </c>
      <c r="W117" s="17">
        <v>460</v>
      </c>
      <c r="X117" s="17">
        <v>200000</v>
      </c>
      <c r="Y117" s="35">
        <f t="shared" si="80"/>
        <v>88</v>
      </c>
      <c r="Z117" s="61">
        <f t="shared" si="91"/>
        <v>0.69752594436635995</v>
      </c>
      <c r="AA117" s="62">
        <f t="shared" si="92"/>
        <v>31.540045467391231</v>
      </c>
      <c r="AB117" s="50">
        <f t="shared" si="81"/>
        <v>11.46910744268772</v>
      </c>
      <c r="AC117" s="47"/>
      <c r="AD117" s="28">
        <f t="shared" si="102"/>
        <v>3</v>
      </c>
      <c r="AE117" s="28">
        <f t="shared" si="103"/>
        <v>1</v>
      </c>
      <c r="AF117" s="28">
        <f t="shared" si="104"/>
        <v>3</v>
      </c>
      <c r="AG117" s="28">
        <f t="shared" si="93"/>
        <v>1552</v>
      </c>
      <c r="AH117" s="28">
        <f t="shared" si="72"/>
        <v>2881557.333333333</v>
      </c>
      <c r="AI117" s="60">
        <f t="shared" si="73"/>
        <v>522.31094470262587</v>
      </c>
      <c r="AJ117" s="49">
        <f t="shared" si="74"/>
        <v>1.1691230181337386</v>
      </c>
      <c r="AK117" s="17">
        <v>0.49</v>
      </c>
      <c r="AL117" s="17">
        <v>0.2</v>
      </c>
      <c r="AM117" s="20">
        <v>1.1000000000000001</v>
      </c>
      <c r="AN117" s="49">
        <f t="shared" si="75"/>
        <v>1.4208594552078371</v>
      </c>
      <c r="AO117" s="49">
        <f t="shared" si="76"/>
        <v>0.44876852557849306</v>
      </c>
      <c r="AP117" s="50">
        <f t="shared" si="77"/>
        <v>291.2589325281798</v>
      </c>
      <c r="AQ117" s="47"/>
      <c r="AR117" s="17">
        <v>354466.90625</v>
      </c>
      <c r="AS117" s="49">
        <f t="shared" si="78"/>
        <v>0.49650788078496189</v>
      </c>
      <c r="AT117" s="49">
        <f t="shared" si="90"/>
        <v>0.82168159394479379</v>
      </c>
      <c r="AV117" s="20">
        <v>700</v>
      </c>
      <c r="AW117" s="93">
        <f t="shared" si="116"/>
        <v>2.3E-3</v>
      </c>
      <c r="AX117" s="66">
        <f t="shared" si="117"/>
        <v>0.34285714285714286</v>
      </c>
      <c r="AY117" s="67">
        <f t="shared" si="118"/>
        <v>4566.4582767056263</v>
      </c>
      <c r="AZ117" s="66">
        <v>3.0143</v>
      </c>
      <c r="BA117" s="67">
        <f t="shared" si="119"/>
        <v>1386.578</v>
      </c>
      <c r="BB117" s="66">
        <f t="shared" si="120"/>
        <v>0.57597915085365181</v>
      </c>
      <c r="BC117" s="66">
        <f t="shared" si="121"/>
        <v>1.8216949779061229</v>
      </c>
      <c r="BD117" s="67">
        <f t="shared" si="122"/>
        <v>468.63014241540981</v>
      </c>
      <c r="BE117" s="94">
        <f t="shared" si="123"/>
        <v>1.1800391195194579</v>
      </c>
      <c r="BF117" s="66">
        <f t="shared" si="124"/>
        <v>1.436355746080396</v>
      </c>
      <c r="BG117" s="66">
        <f t="shared" si="125"/>
        <v>0.44340529505775989</v>
      </c>
      <c r="BH117" s="45">
        <f t="shared" si="126"/>
        <v>293.17715487061071</v>
      </c>
      <c r="BJ117" s="87">
        <f t="shared" si="82"/>
        <v>0.48736435087998792</v>
      </c>
      <c r="BK117" s="87">
        <f t="shared" si="83"/>
        <v>0.82709316356838514</v>
      </c>
    </row>
    <row r="118" spans="1:63" x14ac:dyDescent="0.25">
      <c r="A118" s="3"/>
      <c r="B118" s="3"/>
      <c r="C118" s="3"/>
      <c r="D118" s="3"/>
      <c r="F118" s="17">
        <v>116</v>
      </c>
      <c r="G118" s="17">
        <v>100</v>
      </c>
      <c r="H118" s="17">
        <v>100</v>
      </c>
      <c r="I118" s="17">
        <v>6</v>
      </c>
      <c r="J118" s="17">
        <v>4</v>
      </c>
      <c r="K118" s="17">
        <v>3700</v>
      </c>
      <c r="L118" s="17" t="s">
        <v>422</v>
      </c>
      <c r="M118" s="17">
        <v>6.25</v>
      </c>
      <c r="N118" s="17">
        <v>6.25</v>
      </c>
      <c r="O118" s="66" t="s">
        <v>52</v>
      </c>
      <c r="P118" s="75" t="s">
        <v>53</v>
      </c>
      <c r="Q118" s="17" t="s">
        <v>48</v>
      </c>
      <c r="R118" s="49" t="s">
        <v>51</v>
      </c>
      <c r="S118" s="50">
        <v>46.25</v>
      </c>
      <c r="T118" s="17" t="s">
        <v>129</v>
      </c>
      <c r="U118" s="17" t="s">
        <v>151</v>
      </c>
      <c r="V118" s="17">
        <v>0</v>
      </c>
      <c r="W118" s="17">
        <v>460</v>
      </c>
      <c r="X118" s="17">
        <v>200000</v>
      </c>
      <c r="Y118" s="35">
        <f t="shared" si="80"/>
        <v>88</v>
      </c>
      <c r="Z118" s="61">
        <f t="shared" si="91"/>
        <v>0.69752594436635995</v>
      </c>
      <c r="AA118" s="62">
        <f t="shared" si="92"/>
        <v>31.540045467391231</v>
      </c>
      <c r="AB118" s="50">
        <f t="shared" si="81"/>
        <v>11.46910744268772</v>
      </c>
      <c r="AC118" s="47"/>
      <c r="AD118" s="28">
        <f t="shared" si="102"/>
        <v>3</v>
      </c>
      <c r="AE118" s="28">
        <f t="shared" si="103"/>
        <v>1</v>
      </c>
      <c r="AF118" s="28">
        <f t="shared" si="104"/>
        <v>3</v>
      </c>
      <c r="AG118" s="28">
        <f t="shared" si="93"/>
        <v>1552</v>
      </c>
      <c r="AH118" s="28">
        <f t="shared" si="72"/>
        <v>2881557.333333333</v>
      </c>
      <c r="AI118" s="60">
        <f t="shared" si="73"/>
        <v>415.48328618054023</v>
      </c>
      <c r="AJ118" s="49">
        <f t="shared" si="74"/>
        <v>1.3108348991196463</v>
      </c>
      <c r="AK118" s="17">
        <v>0.49</v>
      </c>
      <c r="AL118" s="17">
        <v>0.2</v>
      </c>
      <c r="AM118" s="20">
        <v>1.1000000000000001</v>
      </c>
      <c r="AN118" s="49">
        <f t="shared" si="75"/>
        <v>1.6312986166593202</v>
      </c>
      <c r="AO118" s="49">
        <f t="shared" si="76"/>
        <v>0.38427519334046073</v>
      </c>
      <c r="AP118" s="50">
        <f t="shared" si="77"/>
        <v>249.40158729965609</v>
      </c>
      <c r="AQ118" s="47"/>
      <c r="AR118" s="17">
        <v>306516.5625</v>
      </c>
      <c r="AS118" s="49">
        <f t="shared" si="78"/>
        <v>0.42934301112169432</v>
      </c>
      <c r="AT118" s="49">
        <f t="shared" si="90"/>
        <v>0.8136643099005656</v>
      </c>
      <c r="AV118" s="20">
        <v>700</v>
      </c>
      <c r="AW118" s="93">
        <f t="shared" si="116"/>
        <v>2.3E-3</v>
      </c>
      <c r="AX118" s="66">
        <f t="shared" si="117"/>
        <v>0.34285714285714286</v>
      </c>
      <c r="AY118" s="67">
        <f t="shared" si="118"/>
        <v>4566.4582767056263</v>
      </c>
      <c r="AZ118" s="66">
        <v>3.0143</v>
      </c>
      <c r="BA118" s="67">
        <f t="shared" si="119"/>
        <v>1386.578</v>
      </c>
      <c r="BB118" s="66">
        <f t="shared" si="120"/>
        <v>0.57597915085365181</v>
      </c>
      <c r="BC118" s="66">
        <f t="shared" si="121"/>
        <v>1.8216949779061229</v>
      </c>
      <c r="BD118" s="67">
        <f t="shared" si="122"/>
        <v>468.63014241540981</v>
      </c>
      <c r="BE118" s="94">
        <f t="shared" si="123"/>
        <v>1.3230741643096953</v>
      </c>
      <c r="BF118" s="66">
        <f t="shared" si="124"/>
        <v>1.6504157923877747</v>
      </c>
      <c r="BG118" s="66">
        <f t="shared" si="125"/>
        <v>0.37921890802239533</v>
      </c>
      <c r="BH118" s="45">
        <f t="shared" si="126"/>
        <v>250.7374669773917</v>
      </c>
      <c r="BJ118" s="87">
        <f t="shared" si="82"/>
        <v>0.42143636791700562</v>
      </c>
      <c r="BK118" s="87">
        <f t="shared" si="83"/>
        <v>0.81802257252376598</v>
      </c>
    </row>
    <row r="119" spans="1:63" x14ac:dyDescent="0.25">
      <c r="A119" s="3"/>
      <c r="B119" s="3"/>
      <c r="C119" s="3"/>
      <c r="D119" s="3"/>
      <c r="F119" s="17">
        <v>117</v>
      </c>
      <c r="G119" s="17">
        <v>100</v>
      </c>
      <c r="H119" s="17">
        <v>100</v>
      </c>
      <c r="I119" s="17">
        <v>6</v>
      </c>
      <c r="J119" s="17">
        <v>4</v>
      </c>
      <c r="K119" s="20">
        <v>4100</v>
      </c>
      <c r="L119" s="17" t="s">
        <v>422</v>
      </c>
      <c r="M119" s="17">
        <v>6.25</v>
      </c>
      <c r="N119" s="17">
        <v>6.25</v>
      </c>
      <c r="O119" s="66" t="s">
        <v>52</v>
      </c>
      <c r="P119" s="75" t="s">
        <v>53</v>
      </c>
      <c r="Q119" s="17" t="s">
        <v>48</v>
      </c>
      <c r="R119" s="49" t="s">
        <v>51</v>
      </c>
      <c r="S119" s="50">
        <v>51.25</v>
      </c>
      <c r="T119" s="17" t="s">
        <v>130</v>
      </c>
      <c r="U119" s="17" t="s">
        <v>152</v>
      </c>
      <c r="V119" s="17">
        <v>0</v>
      </c>
      <c r="W119" s="17">
        <v>460</v>
      </c>
      <c r="X119" s="17">
        <v>200000</v>
      </c>
      <c r="Y119" s="35">
        <f t="shared" si="80"/>
        <v>88</v>
      </c>
      <c r="Z119" s="61">
        <f t="shared" si="91"/>
        <v>0.69752594436635995</v>
      </c>
      <c r="AA119" s="62">
        <f t="shared" si="92"/>
        <v>31.540045467391231</v>
      </c>
      <c r="AB119" s="50">
        <f t="shared" si="81"/>
        <v>11.46910744268772</v>
      </c>
      <c r="AC119" s="47"/>
      <c r="AD119" s="28">
        <f t="shared" si="102"/>
        <v>3</v>
      </c>
      <c r="AE119" s="28">
        <f t="shared" si="103"/>
        <v>1</v>
      </c>
      <c r="AF119" s="28">
        <f t="shared" si="104"/>
        <v>3</v>
      </c>
      <c r="AG119" s="28">
        <f t="shared" si="93"/>
        <v>1552</v>
      </c>
      <c r="AH119" s="28">
        <f t="shared" si="72"/>
        <v>2881557.333333333</v>
      </c>
      <c r="AI119" s="60">
        <f t="shared" si="73"/>
        <v>338.36800641353932</v>
      </c>
      <c r="AJ119" s="49">
        <f t="shared" si="74"/>
        <v>1.452546780105554</v>
      </c>
      <c r="AK119" s="17">
        <v>0.49</v>
      </c>
      <c r="AL119" s="17">
        <v>0.2</v>
      </c>
      <c r="AM119" s="20">
        <v>1.1000000000000001</v>
      </c>
      <c r="AN119" s="49">
        <f t="shared" si="75"/>
        <v>1.8618200353233672</v>
      </c>
      <c r="AO119" s="49">
        <f t="shared" si="76"/>
        <v>0.33041456376580552</v>
      </c>
      <c r="AP119" s="50">
        <f t="shared" si="77"/>
        <v>214.4450594215308</v>
      </c>
      <c r="AQ119" s="47"/>
      <c r="AR119" s="17">
        <v>265135</v>
      </c>
      <c r="AS119" s="49">
        <f t="shared" si="78"/>
        <v>0.37137914612281486</v>
      </c>
      <c r="AT119" s="49">
        <f t="shared" si="90"/>
        <v>0.80881460169925057</v>
      </c>
      <c r="AV119" s="20">
        <v>700</v>
      </c>
      <c r="AW119" s="93">
        <f t="shared" si="116"/>
        <v>2.3E-3</v>
      </c>
      <c r="AX119" s="66">
        <f t="shared" si="117"/>
        <v>0.34285714285714286</v>
      </c>
      <c r="AY119" s="67">
        <f t="shared" si="118"/>
        <v>4566.4582767056263</v>
      </c>
      <c r="AZ119" s="66">
        <v>3.0143</v>
      </c>
      <c r="BA119" s="67">
        <f t="shared" si="119"/>
        <v>1386.578</v>
      </c>
      <c r="BB119" s="66">
        <f t="shared" si="120"/>
        <v>0.57597915085365181</v>
      </c>
      <c r="BC119" s="66">
        <f t="shared" si="121"/>
        <v>1.8216949779061229</v>
      </c>
      <c r="BD119" s="67">
        <f t="shared" si="122"/>
        <v>468.63014241540981</v>
      </c>
      <c r="BE119" s="94">
        <f t="shared" si="123"/>
        <v>1.4661092090999326</v>
      </c>
      <c r="BF119" s="66">
        <f t="shared" si="124"/>
        <v>1.8849348627332985</v>
      </c>
      <c r="BG119" s="66">
        <f t="shared" si="125"/>
        <v>0.32577213210623762</v>
      </c>
      <c r="BH119" s="45">
        <f t="shared" si="126"/>
        <v>215.39875119127313</v>
      </c>
      <c r="BJ119" s="87">
        <f t="shared" si="82"/>
        <v>0.36453994686722774</v>
      </c>
      <c r="BK119" s="87">
        <f t="shared" si="83"/>
        <v>0.81241160612998331</v>
      </c>
    </row>
    <row r="120" spans="1:63" x14ac:dyDescent="0.25">
      <c r="F120" s="17">
        <v>118</v>
      </c>
      <c r="G120" s="17">
        <v>100</v>
      </c>
      <c r="H120" s="17">
        <v>100</v>
      </c>
      <c r="I120" s="17">
        <v>6</v>
      </c>
      <c r="J120" s="17">
        <v>4</v>
      </c>
      <c r="K120" s="17">
        <v>4500</v>
      </c>
      <c r="L120" s="17" t="s">
        <v>422</v>
      </c>
      <c r="M120" s="17">
        <v>6.25</v>
      </c>
      <c r="N120" s="27">
        <v>6.25</v>
      </c>
      <c r="O120" s="66" t="s">
        <v>52</v>
      </c>
      <c r="P120" s="75" t="s">
        <v>53</v>
      </c>
      <c r="Q120" s="17" t="s">
        <v>48</v>
      </c>
      <c r="R120" s="49" t="s">
        <v>51</v>
      </c>
      <c r="S120" s="50">
        <v>56.25</v>
      </c>
      <c r="T120" s="17" t="s">
        <v>130</v>
      </c>
      <c r="U120" s="17" t="s">
        <v>153</v>
      </c>
      <c r="V120" s="17">
        <v>0</v>
      </c>
      <c r="W120" s="17">
        <v>460</v>
      </c>
      <c r="X120" s="17">
        <v>200000</v>
      </c>
      <c r="Y120" s="35">
        <f t="shared" si="80"/>
        <v>88</v>
      </c>
      <c r="Z120" s="61">
        <f t="shared" si="91"/>
        <v>0.69752594436635995</v>
      </c>
      <c r="AA120" s="62">
        <f t="shared" si="92"/>
        <v>31.540045467391231</v>
      </c>
      <c r="AB120" s="50">
        <f t="shared" si="81"/>
        <v>11.46910744268772</v>
      </c>
      <c r="AC120" s="47"/>
      <c r="AD120" s="28">
        <f t="shared" si="102"/>
        <v>3</v>
      </c>
      <c r="AE120" s="28">
        <f t="shared" si="103"/>
        <v>1</v>
      </c>
      <c r="AF120" s="28">
        <f t="shared" si="104"/>
        <v>3</v>
      </c>
      <c r="AG120" s="28">
        <f t="shared" si="93"/>
        <v>1552</v>
      </c>
      <c r="AH120" s="28">
        <f t="shared" si="72"/>
        <v>2881557.333333333</v>
      </c>
      <c r="AI120" s="60">
        <f t="shared" si="73"/>
        <v>280.88721915118992</v>
      </c>
      <c r="AJ120" s="49">
        <f t="shared" si="74"/>
        <v>1.594258661091462</v>
      </c>
      <c r="AK120" s="17">
        <v>0.49</v>
      </c>
      <c r="AL120" s="17">
        <v>0.2</v>
      </c>
      <c r="AM120" s="20">
        <v>1.1000000000000001</v>
      </c>
      <c r="AN120" s="49">
        <f t="shared" si="75"/>
        <v>2.1124237111999786</v>
      </c>
      <c r="AO120" s="49">
        <f t="shared" si="76"/>
        <v>0.28585253406841432</v>
      </c>
      <c r="AP120" s="50">
        <f t="shared" si="77"/>
        <v>185.52349192920215</v>
      </c>
      <c r="AQ120" s="47"/>
      <c r="AR120" s="17">
        <v>229900.296875</v>
      </c>
      <c r="AS120" s="49">
        <f t="shared" si="78"/>
        <v>0.32202529257479828</v>
      </c>
      <c r="AT120" s="49">
        <f t="shared" si="90"/>
        <v>0.80697369447101619</v>
      </c>
      <c r="AV120" s="20">
        <v>700</v>
      </c>
      <c r="AW120" s="93">
        <f t="shared" si="116"/>
        <v>2.3E-3</v>
      </c>
      <c r="AX120" s="66">
        <f t="shared" si="117"/>
        <v>0.34285714285714286</v>
      </c>
      <c r="AY120" s="67">
        <f t="shared" si="118"/>
        <v>4566.4582767056263</v>
      </c>
      <c r="AZ120" s="66">
        <v>3.0143</v>
      </c>
      <c r="BA120" s="67">
        <f t="shared" si="119"/>
        <v>1386.578</v>
      </c>
      <c r="BB120" s="66">
        <f t="shared" si="120"/>
        <v>0.57597915085365181</v>
      </c>
      <c r="BC120" s="66">
        <f t="shared" si="121"/>
        <v>1.8216949779061229</v>
      </c>
      <c r="BD120" s="67">
        <f t="shared" si="122"/>
        <v>468.63014241540981</v>
      </c>
      <c r="BE120" s="94">
        <f t="shared" si="123"/>
        <v>1.6091442538901701</v>
      </c>
      <c r="BF120" s="66">
        <f t="shared" si="124"/>
        <v>2.1399129571169677</v>
      </c>
      <c r="BG120" s="66">
        <f t="shared" si="125"/>
        <v>0.28164691689035765</v>
      </c>
      <c r="BH120" s="45">
        <f t="shared" si="126"/>
        <v>186.22340033453634</v>
      </c>
      <c r="BJ120" s="87">
        <f t="shared" si="82"/>
        <v>0.31609497805862063</v>
      </c>
      <c r="BK120" s="87">
        <f t="shared" si="83"/>
        <v>0.81001809421667947</v>
      </c>
    </row>
    <row r="121" spans="1:63" s="26" customFormat="1" x14ac:dyDescent="0.25">
      <c r="F121" s="20">
        <v>119</v>
      </c>
      <c r="G121" s="17">
        <v>100</v>
      </c>
      <c r="H121" s="17">
        <v>100</v>
      </c>
      <c r="I121" s="17">
        <v>6</v>
      </c>
      <c r="J121" s="17">
        <v>4</v>
      </c>
      <c r="K121" s="17">
        <v>4900</v>
      </c>
      <c r="L121" s="17" t="s">
        <v>422</v>
      </c>
      <c r="M121" s="25">
        <v>6.25</v>
      </c>
      <c r="N121" s="25">
        <v>6.25</v>
      </c>
      <c r="O121" s="66" t="s">
        <v>52</v>
      </c>
      <c r="P121" s="75" t="s">
        <v>53</v>
      </c>
      <c r="Q121" s="20" t="s">
        <v>48</v>
      </c>
      <c r="R121" s="66" t="s">
        <v>51</v>
      </c>
      <c r="S121" s="50">
        <v>61.25</v>
      </c>
      <c r="T121" s="17" t="s">
        <v>132</v>
      </c>
      <c r="U121" s="17" t="s">
        <v>154</v>
      </c>
      <c r="V121" s="20">
        <v>0</v>
      </c>
      <c r="W121" s="20">
        <v>460</v>
      </c>
      <c r="X121" s="20">
        <v>200000</v>
      </c>
      <c r="Y121" s="35">
        <f t="shared" si="80"/>
        <v>88</v>
      </c>
      <c r="Z121" s="98">
        <f t="shared" si="91"/>
        <v>0.69752594436635995</v>
      </c>
      <c r="AA121" s="39">
        <f t="shared" si="92"/>
        <v>31.540045467391231</v>
      </c>
      <c r="AB121" s="50">
        <f t="shared" si="81"/>
        <v>11.46910744268772</v>
      </c>
      <c r="AC121" s="46"/>
      <c r="AD121" s="38">
        <f t="shared" si="102"/>
        <v>3</v>
      </c>
      <c r="AE121" s="38">
        <f t="shared" si="103"/>
        <v>1</v>
      </c>
      <c r="AF121" s="38">
        <f t="shared" si="104"/>
        <v>3</v>
      </c>
      <c r="AG121" s="38">
        <f t="shared" si="93"/>
        <v>1552</v>
      </c>
      <c r="AH121" s="38">
        <f t="shared" si="72"/>
        <v>2881557.333333333</v>
      </c>
      <c r="AI121" s="76">
        <f t="shared" si="73"/>
        <v>236.89988287428554</v>
      </c>
      <c r="AJ121" s="66">
        <f t="shared" si="74"/>
        <v>1.7359705420773694</v>
      </c>
      <c r="AK121" s="20">
        <v>0.49</v>
      </c>
      <c r="AL121" s="20">
        <v>0.2</v>
      </c>
      <c r="AM121" s="20">
        <v>1.1000000000000001</v>
      </c>
      <c r="AN121" s="66">
        <f t="shared" si="75"/>
        <v>2.3831096442891533</v>
      </c>
      <c r="AO121" s="66">
        <f t="shared" si="76"/>
        <v>0.24901752361647844</v>
      </c>
      <c r="AP121" s="45">
        <f t="shared" si="77"/>
        <v>161.616900418433</v>
      </c>
      <c r="AQ121" s="46"/>
      <c r="AR121" s="20">
        <v>200154.078125</v>
      </c>
      <c r="AS121" s="49">
        <f t="shared" si="78"/>
        <v>0.28035925331269612</v>
      </c>
      <c r="AT121" s="49">
        <f t="shared" si="90"/>
        <v>0.80746244059788885</v>
      </c>
      <c r="AV121" s="20">
        <v>700</v>
      </c>
      <c r="AW121" s="93">
        <f t="shared" si="116"/>
        <v>2.3E-3</v>
      </c>
      <c r="AX121" s="66">
        <f t="shared" si="117"/>
        <v>0.34285714285714286</v>
      </c>
      <c r="AY121" s="67">
        <f t="shared" si="118"/>
        <v>4566.4582767056263</v>
      </c>
      <c r="AZ121" s="66">
        <v>3.0143</v>
      </c>
      <c r="BA121" s="67">
        <f t="shared" si="119"/>
        <v>1386.578</v>
      </c>
      <c r="BB121" s="66">
        <f t="shared" si="120"/>
        <v>0.57597915085365181</v>
      </c>
      <c r="BC121" s="66">
        <f t="shared" si="121"/>
        <v>1.8216949779061229</v>
      </c>
      <c r="BD121" s="67">
        <f t="shared" si="122"/>
        <v>468.63014241540981</v>
      </c>
      <c r="BE121" s="94">
        <f t="shared" si="123"/>
        <v>1.7521792986804074</v>
      </c>
      <c r="BF121" s="66">
        <f t="shared" si="124"/>
        <v>2.4153500755387824</v>
      </c>
      <c r="BG121" s="66">
        <f t="shared" si="125"/>
        <v>0.24522947645781767</v>
      </c>
      <c r="BH121" s="45">
        <f t="shared" si="126"/>
        <v>162.14438798920287</v>
      </c>
      <c r="BI121"/>
      <c r="BJ121" s="87">
        <f t="shared" si="82"/>
        <v>0.27519624721348163</v>
      </c>
      <c r="BK121" s="87">
        <f t="shared" si="83"/>
        <v>0.81009784815846042</v>
      </c>
    </row>
    <row r="122" spans="1:63" x14ac:dyDescent="0.25">
      <c r="F122" s="17">
        <v>120</v>
      </c>
      <c r="G122" s="17">
        <v>100</v>
      </c>
      <c r="H122" s="17">
        <v>100</v>
      </c>
      <c r="I122" s="17">
        <v>6</v>
      </c>
      <c r="J122" s="17">
        <v>4</v>
      </c>
      <c r="K122" s="20">
        <v>5300</v>
      </c>
      <c r="L122" s="17" t="s">
        <v>422</v>
      </c>
      <c r="M122" s="17">
        <v>6.25</v>
      </c>
      <c r="N122" s="28">
        <v>6.25</v>
      </c>
      <c r="O122" s="66" t="s">
        <v>52</v>
      </c>
      <c r="P122" s="75" t="s">
        <v>53</v>
      </c>
      <c r="Q122" s="17" t="s">
        <v>48</v>
      </c>
      <c r="R122" s="49" t="s">
        <v>51</v>
      </c>
      <c r="S122" s="50">
        <v>66.25</v>
      </c>
      <c r="T122" s="17" t="s">
        <v>132</v>
      </c>
      <c r="U122" s="17" t="s">
        <v>155</v>
      </c>
      <c r="V122" s="17">
        <v>0</v>
      </c>
      <c r="W122" s="17">
        <v>460</v>
      </c>
      <c r="X122" s="17">
        <v>200000</v>
      </c>
      <c r="Y122" s="35">
        <f t="shared" si="80"/>
        <v>88</v>
      </c>
      <c r="Z122" s="61">
        <f t="shared" si="91"/>
        <v>0.69752594436635995</v>
      </c>
      <c r="AA122" s="62">
        <f t="shared" si="92"/>
        <v>31.540045467391231</v>
      </c>
      <c r="AB122" s="50">
        <f t="shared" si="81"/>
        <v>11.46910744268772</v>
      </c>
      <c r="AC122" s="47"/>
      <c r="AD122" s="28">
        <f t="shared" si="102"/>
        <v>3</v>
      </c>
      <c r="AE122" s="28">
        <f t="shared" si="103"/>
        <v>1</v>
      </c>
      <c r="AF122" s="28">
        <f t="shared" si="104"/>
        <v>3</v>
      </c>
      <c r="AG122" s="28">
        <f t="shared" si="93"/>
        <v>1552</v>
      </c>
      <c r="AH122" s="28">
        <f t="shared" si="72"/>
        <v>2881557.333333333</v>
      </c>
      <c r="AI122" s="60">
        <f t="shared" si="73"/>
        <v>202.49078632294751</v>
      </c>
      <c r="AJ122" s="49">
        <f t="shared" si="74"/>
        <v>1.8776824230632774</v>
      </c>
      <c r="AK122" s="17">
        <v>0.49</v>
      </c>
      <c r="AL122" s="17">
        <v>0.2</v>
      </c>
      <c r="AM122" s="20">
        <v>1.1000000000000001</v>
      </c>
      <c r="AN122" s="49">
        <f t="shared" si="75"/>
        <v>2.6738778345908933</v>
      </c>
      <c r="AO122" s="49">
        <f t="shared" si="76"/>
        <v>0.21845792706317149</v>
      </c>
      <c r="AP122" s="50">
        <f t="shared" si="77"/>
        <v>141.78316662630854</v>
      </c>
      <c r="AQ122" s="47"/>
      <c r="AR122" s="17">
        <v>175113.625</v>
      </c>
      <c r="AS122" s="49">
        <f t="shared" si="78"/>
        <v>0.24528466074630212</v>
      </c>
      <c r="AT122" s="49">
        <f t="shared" si="90"/>
        <v>0.80966382042692875</v>
      </c>
      <c r="AV122" s="20">
        <v>700</v>
      </c>
      <c r="AW122" s="93">
        <f t="shared" si="116"/>
        <v>2.3E-3</v>
      </c>
      <c r="AX122" s="66">
        <f t="shared" si="117"/>
        <v>0.34285714285714286</v>
      </c>
      <c r="AY122" s="67">
        <f t="shared" si="118"/>
        <v>4566.4582767056263</v>
      </c>
      <c r="AZ122" s="66">
        <v>3.0143</v>
      </c>
      <c r="BA122" s="67">
        <f t="shared" si="119"/>
        <v>1386.578</v>
      </c>
      <c r="BB122" s="66">
        <f t="shared" si="120"/>
        <v>0.57597915085365181</v>
      </c>
      <c r="BC122" s="66">
        <f t="shared" si="121"/>
        <v>1.8216949779061229</v>
      </c>
      <c r="BD122" s="67">
        <f t="shared" si="122"/>
        <v>468.63014241540981</v>
      </c>
      <c r="BE122" s="94">
        <f t="shared" si="123"/>
        <v>1.8952143434706448</v>
      </c>
      <c r="BF122" s="66">
        <f t="shared" si="124"/>
        <v>2.7112462179987413</v>
      </c>
      <c r="BG122" s="66">
        <f t="shared" si="125"/>
        <v>0.21505075285303424</v>
      </c>
      <c r="BH122" s="45">
        <f t="shared" si="126"/>
        <v>142.19038107342075</v>
      </c>
      <c r="BJ122" s="87">
        <f t="shared" si="82"/>
        <v>0.24076757709554619</v>
      </c>
      <c r="BK122" s="87">
        <f t="shared" si="83"/>
        <v>0.81198925025634494</v>
      </c>
    </row>
    <row r="123" spans="1:63" x14ac:dyDescent="0.25">
      <c r="F123" s="17">
        <v>121</v>
      </c>
      <c r="G123" s="17">
        <v>100</v>
      </c>
      <c r="H123" s="17">
        <v>100</v>
      </c>
      <c r="I123" s="17">
        <v>6</v>
      </c>
      <c r="J123" s="17">
        <v>4</v>
      </c>
      <c r="K123" s="17">
        <v>5700</v>
      </c>
      <c r="L123" s="17" t="s">
        <v>422</v>
      </c>
      <c r="M123" s="17">
        <v>6.25</v>
      </c>
      <c r="N123" s="17">
        <v>6.25</v>
      </c>
      <c r="O123" s="66" t="s">
        <v>52</v>
      </c>
      <c r="P123" s="75" t="s">
        <v>53</v>
      </c>
      <c r="Q123" s="17" t="s">
        <v>48</v>
      </c>
      <c r="R123" s="49" t="s">
        <v>51</v>
      </c>
      <c r="S123" s="50">
        <v>71.25</v>
      </c>
      <c r="T123" s="17" t="s">
        <v>139</v>
      </c>
      <c r="U123" s="17" t="s">
        <v>156</v>
      </c>
      <c r="V123" s="17">
        <v>0</v>
      </c>
      <c r="W123" s="17">
        <v>460</v>
      </c>
      <c r="X123" s="17">
        <v>200000</v>
      </c>
      <c r="Y123" s="35">
        <f t="shared" si="80"/>
        <v>88</v>
      </c>
      <c r="Z123" s="61">
        <f t="shared" si="91"/>
        <v>0.69752594436635995</v>
      </c>
      <c r="AA123" s="62">
        <f t="shared" si="92"/>
        <v>31.540045467391231</v>
      </c>
      <c r="AB123" s="50">
        <f t="shared" si="81"/>
        <v>11.46910744268772</v>
      </c>
      <c r="AC123" s="47"/>
      <c r="AD123" s="28">
        <f t="shared" si="102"/>
        <v>3</v>
      </c>
      <c r="AE123" s="28">
        <f t="shared" si="103"/>
        <v>1</v>
      </c>
      <c r="AF123" s="28">
        <f t="shared" si="104"/>
        <v>3</v>
      </c>
      <c r="AG123" s="28">
        <f t="shared" si="93"/>
        <v>1552</v>
      </c>
      <c r="AH123" s="28">
        <f t="shared" si="72"/>
        <v>2881557.333333333</v>
      </c>
      <c r="AI123" s="60">
        <f t="shared" si="73"/>
        <v>175.06821138232058</v>
      </c>
      <c r="AJ123" s="49">
        <f t="shared" si="74"/>
        <v>2.0193943040491851</v>
      </c>
      <c r="AK123" s="17">
        <v>0.49</v>
      </c>
      <c r="AL123" s="17">
        <v>0.2</v>
      </c>
      <c r="AM123" s="20">
        <v>1.1000000000000001</v>
      </c>
      <c r="AN123" s="49">
        <f t="shared" si="75"/>
        <v>2.9847282821051966</v>
      </c>
      <c r="AO123" s="49">
        <f t="shared" si="76"/>
        <v>0.19295326363498272</v>
      </c>
      <c r="AP123" s="50">
        <f t="shared" si="77"/>
        <v>125.2301763402608</v>
      </c>
      <c r="AQ123" s="47"/>
      <c r="AR123" s="17">
        <v>154048.9375</v>
      </c>
      <c r="AS123" s="49">
        <f t="shared" si="78"/>
        <v>0.2157789913435679</v>
      </c>
      <c r="AT123" s="49">
        <f t="shared" si="90"/>
        <v>0.81292463533064474</v>
      </c>
      <c r="AV123" s="20">
        <v>700</v>
      </c>
      <c r="AW123" s="93">
        <f t="shared" si="116"/>
        <v>2.3E-3</v>
      </c>
      <c r="AX123" s="66">
        <f t="shared" si="117"/>
        <v>0.34285714285714286</v>
      </c>
      <c r="AY123" s="67">
        <f t="shared" si="118"/>
        <v>4566.4582767056263</v>
      </c>
      <c r="AZ123" s="66">
        <v>3.0143</v>
      </c>
      <c r="BA123" s="67">
        <f t="shared" si="119"/>
        <v>1386.578</v>
      </c>
      <c r="BB123" s="66">
        <f t="shared" si="120"/>
        <v>0.57597915085365181</v>
      </c>
      <c r="BC123" s="66">
        <f t="shared" si="121"/>
        <v>1.8216949779061229</v>
      </c>
      <c r="BD123" s="67">
        <f t="shared" si="122"/>
        <v>468.63014241540981</v>
      </c>
      <c r="BE123" s="94">
        <f t="shared" si="123"/>
        <v>2.0382493882608821</v>
      </c>
      <c r="BF123" s="66">
        <f t="shared" si="124"/>
        <v>3.0276013844968466</v>
      </c>
      <c r="BG123" s="66">
        <f t="shared" si="125"/>
        <v>0.18988552569016126</v>
      </c>
      <c r="BH123" s="45">
        <f t="shared" si="126"/>
        <v>125.55127057221974</v>
      </c>
      <c r="BJ123" s="87">
        <f t="shared" si="82"/>
        <v>0.21180527463821405</v>
      </c>
      <c r="BK123" s="87">
        <f t="shared" si="83"/>
        <v>0.81500900044974178</v>
      </c>
    </row>
    <row r="124" spans="1:63" s="15" customFormat="1" x14ac:dyDescent="0.25">
      <c r="F124" s="22">
        <v>122</v>
      </c>
      <c r="G124" s="22">
        <v>100</v>
      </c>
      <c r="H124" s="22">
        <v>100</v>
      </c>
      <c r="I124" s="22">
        <v>8</v>
      </c>
      <c r="J124" s="22">
        <v>5</v>
      </c>
      <c r="K124" s="22">
        <v>1700</v>
      </c>
      <c r="L124" s="22" t="s">
        <v>422</v>
      </c>
      <c r="M124" s="22">
        <v>6.25</v>
      </c>
      <c r="N124" s="22">
        <v>6.25</v>
      </c>
      <c r="O124" s="22" t="s">
        <v>120</v>
      </c>
      <c r="P124" s="37" t="s">
        <v>121</v>
      </c>
      <c r="Q124" s="22" t="s">
        <v>48</v>
      </c>
      <c r="R124" s="63" t="s">
        <v>51</v>
      </c>
      <c r="S124" s="41">
        <v>34</v>
      </c>
      <c r="T124" s="22" t="s">
        <v>128</v>
      </c>
      <c r="U124" s="22" t="s">
        <v>146</v>
      </c>
      <c r="V124" s="22">
        <v>0</v>
      </c>
      <c r="W124" s="22">
        <v>460</v>
      </c>
      <c r="X124" s="22">
        <v>200000</v>
      </c>
      <c r="Y124" s="37">
        <f t="shared" si="80"/>
        <v>84</v>
      </c>
      <c r="Z124" s="81">
        <f t="shared" si="91"/>
        <v>0.69752594436635995</v>
      </c>
      <c r="AA124" s="82">
        <f t="shared" si="92"/>
        <v>24.085125629644214</v>
      </c>
      <c r="AB124" s="41">
        <f t="shared" si="81"/>
        <v>8.5122281801197932</v>
      </c>
      <c r="AC124" s="64"/>
      <c r="AD124" s="40">
        <f t="shared" si="102"/>
        <v>1</v>
      </c>
      <c r="AE124" s="40">
        <f t="shared" si="103"/>
        <v>1</v>
      </c>
      <c r="AF124" s="40">
        <f t="shared" si="104"/>
        <v>1</v>
      </c>
      <c r="AG124" s="40">
        <f t="shared" si="93"/>
        <v>2020</v>
      </c>
      <c r="AH124" s="40">
        <f t="shared" si="72"/>
        <v>3641093.333333333</v>
      </c>
      <c r="AI124" s="77">
        <f t="shared" si="73"/>
        <v>2486.9308503421303</v>
      </c>
      <c r="AJ124" s="63">
        <f t="shared" si="74"/>
        <v>0.61125545185835051</v>
      </c>
      <c r="AK124" s="22">
        <v>0.49</v>
      </c>
      <c r="AL124" s="22">
        <v>0.2</v>
      </c>
      <c r="AM124" s="22">
        <v>1.1000000000000001</v>
      </c>
      <c r="AN124" s="63">
        <f t="shared" si="75"/>
        <v>0.78757419941857409</v>
      </c>
      <c r="AO124" s="63">
        <f t="shared" si="76"/>
        <v>0.77869325514958032</v>
      </c>
      <c r="AP124" s="41">
        <f t="shared" si="77"/>
        <v>657.78342971362724</v>
      </c>
      <c r="AQ124" s="64"/>
      <c r="AR124" s="22">
        <v>769743.5625</v>
      </c>
      <c r="AS124" s="63">
        <f t="shared" si="78"/>
        <v>0.82839384685751183</v>
      </c>
      <c r="AT124" s="63">
        <f t="shared" si="90"/>
        <v>0.85454878969985182</v>
      </c>
      <c r="AV124" s="22">
        <v>700</v>
      </c>
      <c r="AW124" s="89">
        <f t="shared" si="116"/>
        <v>2.3E-3</v>
      </c>
      <c r="AX124" s="63">
        <f t="shared" si="117"/>
        <v>0.34285714285714286</v>
      </c>
      <c r="AY124" s="65">
        <f t="shared" si="118"/>
        <v>4566.4582767056263</v>
      </c>
      <c r="AZ124" s="63">
        <v>5.2515000000000001</v>
      </c>
      <c r="BA124" s="65">
        <f t="shared" si="119"/>
        <v>2415.69</v>
      </c>
      <c r="BB124" s="63">
        <f t="shared" si="120"/>
        <v>0.43637344586044469</v>
      </c>
      <c r="BC124" s="63">
        <f t="shared" si="121"/>
        <v>4.9482322373317595</v>
      </c>
      <c r="BD124" s="65">
        <f t="shared" si="122"/>
        <v>501.46770689059503</v>
      </c>
      <c r="BE124" s="90">
        <f t="shared" si="123"/>
        <v>0.63821251363157161</v>
      </c>
      <c r="BF124" s="63">
        <f t="shared" si="124"/>
        <v>0.81101967211769954</v>
      </c>
      <c r="BG124" s="63">
        <f t="shared" si="125"/>
        <v>0.7625106009988577</v>
      </c>
      <c r="BH124" s="41">
        <f t="shared" si="126"/>
        <v>702.17852179689692</v>
      </c>
      <c r="BJ124" s="90">
        <f t="shared" si="82"/>
        <v>0.75989174241601043</v>
      </c>
      <c r="BK124" s="90">
        <f t="shared" si="83"/>
        <v>0.91222396133634043</v>
      </c>
    </row>
    <row r="125" spans="1:63" x14ac:dyDescent="0.25">
      <c r="F125" s="17">
        <v>123</v>
      </c>
      <c r="G125" s="17">
        <v>100</v>
      </c>
      <c r="H125" s="17">
        <v>100</v>
      </c>
      <c r="I125" s="17">
        <v>8</v>
      </c>
      <c r="J125" s="17">
        <v>5</v>
      </c>
      <c r="K125" s="17">
        <v>2100</v>
      </c>
      <c r="L125" s="17" t="s">
        <v>422</v>
      </c>
      <c r="M125" s="17">
        <v>6.25</v>
      </c>
      <c r="N125" s="17">
        <v>6.25</v>
      </c>
      <c r="O125" s="20" t="s">
        <v>120</v>
      </c>
      <c r="P125" s="36" t="s">
        <v>121</v>
      </c>
      <c r="Q125" s="17" t="s">
        <v>48</v>
      </c>
      <c r="R125" s="49" t="s">
        <v>51</v>
      </c>
      <c r="S125" s="50">
        <v>42</v>
      </c>
      <c r="T125" s="17" t="s">
        <v>128</v>
      </c>
      <c r="U125" s="17" t="s">
        <v>147</v>
      </c>
      <c r="V125" s="17">
        <v>0</v>
      </c>
      <c r="W125" s="17">
        <v>460</v>
      </c>
      <c r="X125" s="17">
        <v>200000</v>
      </c>
      <c r="Y125" s="35">
        <f t="shared" si="80"/>
        <v>84</v>
      </c>
      <c r="Z125" s="61">
        <f t="shared" si="91"/>
        <v>0.69752594436635995</v>
      </c>
      <c r="AA125" s="62">
        <f t="shared" si="92"/>
        <v>24.085125629644214</v>
      </c>
      <c r="AB125" s="50">
        <f t="shared" si="81"/>
        <v>8.5122281801197932</v>
      </c>
      <c r="AC125" s="47"/>
      <c r="AD125" s="28">
        <f t="shared" si="102"/>
        <v>1</v>
      </c>
      <c r="AE125" s="28">
        <f t="shared" si="103"/>
        <v>1</v>
      </c>
      <c r="AF125" s="28">
        <f t="shared" si="104"/>
        <v>1</v>
      </c>
      <c r="AG125" s="28">
        <f t="shared" si="93"/>
        <v>2020</v>
      </c>
      <c r="AH125" s="28">
        <f t="shared" si="72"/>
        <v>3641093.333333333</v>
      </c>
      <c r="AI125" s="60">
        <f t="shared" si="73"/>
        <v>1629.7574053262488</v>
      </c>
      <c r="AJ125" s="49">
        <f t="shared" si="74"/>
        <v>0.75508026406031525</v>
      </c>
      <c r="AK125" s="17">
        <v>0.49</v>
      </c>
      <c r="AL125" s="17">
        <v>0.2</v>
      </c>
      <c r="AM125" s="20">
        <v>1.1000000000000001</v>
      </c>
      <c r="AN125" s="49">
        <f t="shared" si="75"/>
        <v>0.92106776728147488</v>
      </c>
      <c r="AO125" s="49">
        <f t="shared" si="76"/>
        <v>0.6903535949760774</v>
      </c>
      <c r="AP125" s="50">
        <f t="shared" si="77"/>
        <v>583.16050950161014</v>
      </c>
      <c r="AQ125" s="47"/>
      <c r="AR125" s="17">
        <v>685680.875</v>
      </c>
      <c r="AS125" s="49">
        <f t="shared" si="78"/>
        <v>0.73792603852776584</v>
      </c>
      <c r="AT125" s="49">
        <f t="shared" si="90"/>
        <v>0.85048384862945203</v>
      </c>
      <c r="AV125" s="20">
        <v>700</v>
      </c>
      <c r="AW125" s="93">
        <f t="shared" si="116"/>
        <v>2.3E-3</v>
      </c>
      <c r="AX125" s="66">
        <f t="shared" si="117"/>
        <v>0.34285714285714286</v>
      </c>
      <c r="AY125" s="67">
        <f t="shared" si="118"/>
        <v>4566.4582767056263</v>
      </c>
      <c r="AZ125" s="66">
        <v>5.2515000000000001</v>
      </c>
      <c r="BA125" s="67">
        <f t="shared" si="119"/>
        <v>2415.69</v>
      </c>
      <c r="BB125" s="66">
        <f t="shared" si="120"/>
        <v>0.43637344586044469</v>
      </c>
      <c r="BC125" s="66">
        <f t="shared" si="121"/>
        <v>4.9482322373317595</v>
      </c>
      <c r="BD125" s="67">
        <f t="shared" si="122"/>
        <v>501.46770689059503</v>
      </c>
      <c r="BE125" s="94">
        <f t="shared" si="123"/>
        <v>0.78838016389782373</v>
      </c>
      <c r="BF125" s="66">
        <f t="shared" si="124"/>
        <v>0.95492478156874649</v>
      </c>
      <c r="BG125" s="66">
        <f t="shared" si="125"/>
        <v>0.66945380474850491</v>
      </c>
      <c r="BH125" s="45">
        <f t="shared" si="126"/>
        <v>616.48465269051087</v>
      </c>
      <c r="BJ125" s="87">
        <f t="shared" si="82"/>
        <v>0.67690495929946104</v>
      </c>
      <c r="BK125" s="87">
        <f t="shared" si="83"/>
        <v>0.89908392543471605</v>
      </c>
    </row>
    <row r="126" spans="1:63" x14ac:dyDescent="0.25">
      <c r="F126" s="17">
        <v>124</v>
      </c>
      <c r="G126" s="17">
        <v>100</v>
      </c>
      <c r="H126" s="17">
        <v>100</v>
      </c>
      <c r="I126" s="17">
        <v>8</v>
      </c>
      <c r="J126" s="17">
        <v>5</v>
      </c>
      <c r="K126" s="17">
        <v>2500</v>
      </c>
      <c r="L126" s="17" t="s">
        <v>422</v>
      </c>
      <c r="M126" s="20">
        <v>6.25</v>
      </c>
      <c r="N126" s="20">
        <v>6.25</v>
      </c>
      <c r="O126" s="20" t="s">
        <v>120</v>
      </c>
      <c r="P126" s="36" t="s">
        <v>121</v>
      </c>
      <c r="Q126" s="17" t="s">
        <v>48</v>
      </c>
      <c r="R126" s="49" t="s">
        <v>51</v>
      </c>
      <c r="S126" s="50">
        <v>31.25</v>
      </c>
      <c r="T126" s="17" t="s">
        <v>128</v>
      </c>
      <c r="U126" s="17" t="s">
        <v>148</v>
      </c>
      <c r="V126" s="17">
        <v>0</v>
      </c>
      <c r="W126" s="17">
        <v>460</v>
      </c>
      <c r="X126" s="17">
        <v>200000</v>
      </c>
      <c r="Y126" s="35">
        <f t="shared" si="80"/>
        <v>84</v>
      </c>
      <c r="Z126" s="61">
        <f t="shared" si="91"/>
        <v>0.69752594436635995</v>
      </c>
      <c r="AA126" s="62">
        <f t="shared" si="92"/>
        <v>24.085125629644214</v>
      </c>
      <c r="AB126" s="50">
        <f t="shared" si="81"/>
        <v>8.5122281801197932</v>
      </c>
      <c r="AC126" s="47"/>
      <c r="AD126" s="28">
        <f t="shared" si="102"/>
        <v>1</v>
      </c>
      <c r="AE126" s="28">
        <f t="shared" si="103"/>
        <v>1</v>
      </c>
      <c r="AF126" s="28">
        <f t="shared" si="104"/>
        <v>1</v>
      </c>
      <c r="AG126" s="28">
        <f t="shared" si="93"/>
        <v>2020</v>
      </c>
      <c r="AH126" s="28">
        <f t="shared" si="72"/>
        <v>3641093.333333333</v>
      </c>
      <c r="AI126" s="60">
        <f t="shared" si="73"/>
        <v>1149.9568251982012</v>
      </c>
      <c r="AJ126" s="49">
        <f t="shared" si="74"/>
        <v>0.89890507626228</v>
      </c>
      <c r="AK126" s="17">
        <v>0.49</v>
      </c>
      <c r="AL126" s="17">
        <v>0.2</v>
      </c>
      <c r="AM126" s="20">
        <v>1.1000000000000001</v>
      </c>
      <c r="AN126" s="49">
        <f t="shared" si="75"/>
        <v>1.0752469117493062</v>
      </c>
      <c r="AO126" s="49">
        <f t="shared" si="76"/>
        <v>0.6005037288408881</v>
      </c>
      <c r="AP126" s="50">
        <f t="shared" si="77"/>
        <v>507.26187712632111</v>
      </c>
      <c r="AQ126" s="47"/>
      <c r="AR126" s="17">
        <v>603532.9375</v>
      </c>
      <c r="AS126" s="49">
        <f t="shared" si="78"/>
        <v>0.64951887376237627</v>
      </c>
      <c r="AT126" s="49">
        <f t="shared" si="90"/>
        <v>0.84048747898919951</v>
      </c>
      <c r="AV126" s="20">
        <v>700</v>
      </c>
      <c r="AW126" s="93">
        <f t="shared" si="116"/>
        <v>2.3E-3</v>
      </c>
      <c r="AX126" s="66">
        <f t="shared" si="117"/>
        <v>0.34285714285714286</v>
      </c>
      <c r="AY126" s="67">
        <f t="shared" si="118"/>
        <v>4566.4582767056263</v>
      </c>
      <c r="AZ126" s="66">
        <v>5.2515000000000001</v>
      </c>
      <c r="BA126" s="67">
        <f t="shared" si="119"/>
        <v>2415.69</v>
      </c>
      <c r="BB126" s="66">
        <f t="shared" si="120"/>
        <v>0.43637344586044469</v>
      </c>
      <c r="BC126" s="66">
        <f t="shared" si="121"/>
        <v>4.9482322373317595</v>
      </c>
      <c r="BD126" s="67">
        <f t="shared" si="122"/>
        <v>501.46770689059503</v>
      </c>
      <c r="BE126" s="94">
        <f t="shared" si="123"/>
        <v>0.93854781416407584</v>
      </c>
      <c r="BF126" s="66">
        <f t="shared" si="124"/>
        <v>1.121380214206281</v>
      </c>
      <c r="BG126" s="66">
        <f t="shared" si="125"/>
        <v>0.57634388217734955</v>
      </c>
      <c r="BH126" s="45">
        <f t="shared" si="126"/>
        <v>530.74186077392312</v>
      </c>
      <c r="BJ126" s="87">
        <f t="shared" si="82"/>
        <v>0.59580841961549769</v>
      </c>
      <c r="BK126" s="87">
        <f t="shared" si="83"/>
        <v>0.87939170805226041</v>
      </c>
    </row>
    <row r="127" spans="1:63" x14ac:dyDescent="0.25">
      <c r="F127" s="17">
        <v>125</v>
      </c>
      <c r="G127" s="17">
        <v>100</v>
      </c>
      <c r="H127" s="17">
        <v>100</v>
      </c>
      <c r="I127" s="17">
        <v>8</v>
      </c>
      <c r="J127" s="17">
        <v>5</v>
      </c>
      <c r="K127" s="20">
        <v>2900</v>
      </c>
      <c r="L127" s="17" t="s">
        <v>422</v>
      </c>
      <c r="M127" s="20">
        <v>6.25</v>
      </c>
      <c r="N127" s="20">
        <v>6.25</v>
      </c>
      <c r="O127" s="20" t="s">
        <v>120</v>
      </c>
      <c r="P127" s="36" t="s">
        <v>121</v>
      </c>
      <c r="Q127" s="17" t="s">
        <v>48</v>
      </c>
      <c r="R127" s="49" t="s">
        <v>51</v>
      </c>
      <c r="S127" s="50">
        <v>36.25</v>
      </c>
      <c r="T127" s="17" t="s">
        <v>129</v>
      </c>
      <c r="U127" s="17" t="s">
        <v>149</v>
      </c>
      <c r="V127" s="17">
        <v>0</v>
      </c>
      <c r="W127" s="17">
        <v>460</v>
      </c>
      <c r="X127" s="17">
        <v>200000</v>
      </c>
      <c r="Y127" s="35">
        <f t="shared" si="80"/>
        <v>84</v>
      </c>
      <c r="Z127" s="61">
        <f t="shared" si="91"/>
        <v>0.69752594436635995</v>
      </c>
      <c r="AA127" s="62">
        <f t="shared" si="92"/>
        <v>24.085125629644214</v>
      </c>
      <c r="AB127" s="50">
        <f t="shared" si="81"/>
        <v>8.5122281801197932</v>
      </c>
      <c r="AC127" s="47"/>
      <c r="AD127" s="28">
        <f t="shared" si="102"/>
        <v>1</v>
      </c>
      <c r="AE127" s="28">
        <f t="shared" si="103"/>
        <v>1</v>
      </c>
      <c r="AF127" s="28">
        <f t="shared" si="104"/>
        <v>1</v>
      </c>
      <c r="AG127" s="28">
        <f t="shared" si="93"/>
        <v>2020</v>
      </c>
      <c r="AH127" s="28">
        <f t="shared" si="72"/>
        <v>3641093.333333333</v>
      </c>
      <c r="AI127" s="60">
        <f t="shared" si="73"/>
        <v>854.60525059319343</v>
      </c>
      <c r="AJ127" s="49">
        <f t="shared" si="74"/>
        <v>1.0427298884642449</v>
      </c>
      <c r="AK127" s="17">
        <v>0.49</v>
      </c>
      <c r="AL127" s="17">
        <v>0.2</v>
      </c>
      <c r="AM127" s="20">
        <v>1.1000000000000001</v>
      </c>
      <c r="AN127" s="49">
        <f t="shared" si="75"/>
        <v>1.2501116328220683</v>
      </c>
      <c r="AO127" s="49">
        <f t="shared" si="76"/>
        <v>0.51555108782854242</v>
      </c>
      <c r="AP127" s="50">
        <f t="shared" si="77"/>
        <v>435.50006437298327</v>
      </c>
      <c r="AQ127" s="47"/>
      <c r="AR127" s="17">
        <v>525389.25</v>
      </c>
      <c r="AS127" s="49">
        <f t="shared" si="78"/>
        <v>0.56542106112785195</v>
      </c>
      <c r="AT127" s="49">
        <f t="shared" si="90"/>
        <v>0.82890935506004981</v>
      </c>
      <c r="AV127" s="20">
        <v>700</v>
      </c>
      <c r="AW127" s="93">
        <f t="shared" si="116"/>
        <v>2.3E-3</v>
      </c>
      <c r="AX127" s="66">
        <f t="shared" si="117"/>
        <v>0.34285714285714286</v>
      </c>
      <c r="AY127" s="67">
        <f t="shared" si="118"/>
        <v>4566.4582767056263</v>
      </c>
      <c r="AZ127" s="66">
        <v>5.2515000000000001</v>
      </c>
      <c r="BA127" s="67">
        <f t="shared" si="119"/>
        <v>2415.69</v>
      </c>
      <c r="BB127" s="66">
        <f t="shared" si="120"/>
        <v>0.43637344586044469</v>
      </c>
      <c r="BC127" s="66">
        <f t="shared" si="121"/>
        <v>4.9482322373317595</v>
      </c>
      <c r="BD127" s="67">
        <f t="shared" si="122"/>
        <v>501.46770689059503</v>
      </c>
      <c r="BE127" s="94">
        <f t="shared" si="123"/>
        <v>1.0887154644303281</v>
      </c>
      <c r="BF127" s="66">
        <f t="shared" si="124"/>
        <v>1.3103859700303029</v>
      </c>
      <c r="BG127" s="66">
        <f t="shared" si="125"/>
        <v>0.4902828316458861</v>
      </c>
      <c r="BH127" s="45">
        <f t="shared" si="126"/>
        <v>451.49021342986009</v>
      </c>
      <c r="BJ127" s="87">
        <f t="shared" si="82"/>
        <v>0.51866488020046397</v>
      </c>
      <c r="BK127" s="87">
        <f t="shared" si="83"/>
        <v>0.85934421655917026</v>
      </c>
    </row>
    <row r="128" spans="1:63" x14ac:dyDescent="0.25">
      <c r="F128" s="17">
        <v>126</v>
      </c>
      <c r="G128" s="17">
        <v>100</v>
      </c>
      <c r="H128" s="17">
        <v>100</v>
      </c>
      <c r="I128" s="17">
        <v>8</v>
      </c>
      <c r="J128" s="17">
        <v>5</v>
      </c>
      <c r="K128" s="17">
        <v>3300</v>
      </c>
      <c r="L128" s="17" t="s">
        <v>422</v>
      </c>
      <c r="M128" s="20">
        <v>6.25</v>
      </c>
      <c r="N128" s="20">
        <v>6.25</v>
      </c>
      <c r="O128" s="20" t="s">
        <v>120</v>
      </c>
      <c r="P128" s="36" t="s">
        <v>121</v>
      </c>
      <c r="Q128" s="17" t="s">
        <v>48</v>
      </c>
      <c r="R128" s="49" t="s">
        <v>51</v>
      </c>
      <c r="S128" s="50">
        <v>41.25</v>
      </c>
      <c r="T128" s="17" t="s">
        <v>130</v>
      </c>
      <c r="U128" s="17" t="s">
        <v>150</v>
      </c>
      <c r="V128" s="17">
        <v>0</v>
      </c>
      <c r="W128" s="17">
        <v>460</v>
      </c>
      <c r="X128" s="17">
        <v>200000</v>
      </c>
      <c r="Y128" s="35">
        <f t="shared" si="80"/>
        <v>84</v>
      </c>
      <c r="Z128" s="61">
        <f t="shared" si="91"/>
        <v>0.69752594436635995</v>
      </c>
      <c r="AA128" s="62">
        <f t="shared" si="92"/>
        <v>24.085125629644214</v>
      </c>
      <c r="AB128" s="50">
        <f t="shared" si="81"/>
        <v>8.5122281801197932</v>
      </c>
      <c r="AC128" s="47"/>
      <c r="AD128" s="28">
        <f t="shared" si="102"/>
        <v>1</v>
      </c>
      <c r="AE128" s="28">
        <f t="shared" si="103"/>
        <v>1</v>
      </c>
      <c r="AF128" s="28">
        <f t="shared" si="104"/>
        <v>1</v>
      </c>
      <c r="AG128" s="28">
        <f t="shared" si="93"/>
        <v>2020</v>
      </c>
      <c r="AH128" s="28">
        <f t="shared" si="72"/>
        <v>3641093.333333333</v>
      </c>
      <c r="AI128" s="60">
        <f t="shared" si="73"/>
        <v>659.98440380980321</v>
      </c>
      <c r="AJ128" s="49">
        <f t="shared" si="74"/>
        <v>1.1865547006662098</v>
      </c>
      <c r="AK128" s="17">
        <v>0.49</v>
      </c>
      <c r="AL128" s="17">
        <v>0.2</v>
      </c>
      <c r="AM128" s="20">
        <v>1.1000000000000001</v>
      </c>
      <c r="AN128" s="49">
        <f t="shared" si="75"/>
        <v>1.4456619304997609</v>
      </c>
      <c r="AO128" s="49">
        <f t="shared" si="76"/>
        <v>0.44023563473071281</v>
      </c>
      <c r="AP128" s="50">
        <f t="shared" si="77"/>
        <v>371.87904708343484</v>
      </c>
      <c r="AQ128" s="47"/>
      <c r="AR128" s="17">
        <v>454343.9375</v>
      </c>
      <c r="AS128" s="49">
        <f t="shared" si="78"/>
        <v>0.48896248116659491</v>
      </c>
      <c r="AT128" s="49">
        <f t="shared" si="90"/>
        <v>0.81849677389705422</v>
      </c>
      <c r="AV128" s="20">
        <v>700</v>
      </c>
      <c r="AW128" s="93">
        <f t="shared" si="116"/>
        <v>2.3E-3</v>
      </c>
      <c r="AX128" s="66">
        <f t="shared" si="117"/>
        <v>0.34285714285714286</v>
      </c>
      <c r="AY128" s="67">
        <f t="shared" si="118"/>
        <v>4566.4582767056263</v>
      </c>
      <c r="AZ128" s="66">
        <v>5.2515000000000001</v>
      </c>
      <c r="BA128" s="67">
        <f t="shared" si="119"/>
        <v>2415.69</v>
      </c>
      <c r="BB128" s="66">
        <f t="shared" si="120"/>
        <v>0.43637344586044469</v>
      </c>
      <c r="BC128" s="66">
        <f t="shared" si="121"/>
        <v>4.9482322373317595</v>
      </c>
      <c r="BD128" s="67">
        <f t="shared" si="122"/>
        <v>501.46770689059503</v>
      </c>
      <c r="BE128" s="94">
        <f t="shared" si="123"/>
        <v>1.2388831146965802</v>
      </c>
      <c r="BF128" s="66">
        <f t="shared" si="124"/>
        <v>1.5219420490408122</v>
      </c>
      <c r="BG128" s="66">
        <f t="shared" si="125"/>
        <v>0.41563563215937727</v>
      </c>
      <c r="BH128" s="45">
        <f t="shared" si="126"/>
        <v>382.74931969926473</v>
      </c>
      <c r="BJ128" s="87">
        <f t="shared" si="82"/>
        <v>0.44852886486208959</v>
      </c>
      <c r="BK128" s="87">
        <f t="shared" si="83"/>
        <v>0.84242198059320361</v>
      </c>
    </row>
    <row r="129" spans="6:63" s="26" customFormat="1" x14ac:dyDescent="0.25">
      <c r="F129" s="20">
        <v>127</v>
      </c>
      <c r="G129" s="17">
        <v>100</v>
      </c>
      <c r="H129" s="17">
        <v>100</v>
      </c>
      <c r="I129" s="17">
        <v>8</v>
      </c>
      <c r="J129" s="17">
        <v>5</v>
      </c>
      <c r="K129" s="17">
        <v>3700</v>
      </c>
      <c r="L129" s="17" t="s">
        <v>422</v>
      </c>
      <c r="M129" s="20">
        <v>6.25</v>
      </c>
      <c r="N129" s="20">
        <v>6.25</v>
      </c>
      <c r="O129" s="20" t="s">
        <v>120</v>
      </c>
      <c r="P129" s="36" t="s">
        <v>121</v>
      </c>
      <c r="Q129" s="20" t="s">
        <v>48</v>
      </c>
      <c r="R129" s="66" t="s">
        <v>51</v>
      </c>
      <c r="S129" s="50">
        <v>46.25</v>
      </c>
      <c r="T129" s="17" t="s">
        <v>137</v>
      </c>
      <c r="U129" s="17" t="s">
        <v>151</v>
      </c>
      <c r="V129" s="20">
        <v>0</v>
      </c>
      <c r="W129" s="20">
        <v>460</v>
      </c>
      <c r="X129" s="20">
        <v>200000</v>
      </c>
      <c r="Y129" s="35">
        <f t="shared" si="80"/>
        <v>84</v>
      </c>
      <c r="Z129" s="98">
        <f t="shared" si="91"/>
        <v>0.69752594436635995</v>
      </c>
      <c r="AA129" s="39">
        <f t="shared" si="92"/>
        <v>24.085125629644214</v>
      </c>
      <c r="AB129" s="50">
        <f t="shared" si="81"/>
        <v>8.5122281801197932</v>
      </c>
      <c r="AC129" s="46"/>
      <c r="AD129" s="38">
        <f t="shared" si="102"/>
        <v>1</v>
      </c>
      <c r="AE129" s="38">
        <f t="shared" si="103"/>
        <v>1</v>
      </c>
      <c r="AF129" s="38">
        <f t="shared" si="104"/>
        <v>1</v>
      </c>
      <c r="AG129" s="38">
        <f t="shared" si="93"/>
        <v>2020</v>
      </c>
      <c r="AH129" s="38">
        <f t="shared" si="72"/>
        <v>3641093.333333333</v>
      </c>
      <c r="AI129" s="76">
        <f t="shared" si="73"/>
        <v>524.99855058354694</v>
      </c>
      <c r="AJ129" s="66">
        <f t="shared" si="74"/>
        <v>1.3303795128681744</v>
      </c>
      <c r="AK129" s="20">
        <v>0.49</v>
      </c>
      <c r="AL129" s="20">
        <v>0.2</v>
      </c>
      <c r="AM129" s="20">
        <v>1.1000000000000001</v>
      </c>
      <c r="AN129" s="66">
        <f t="shared" si="75"/>
        <v>1.6618978047823831</v>
      </c>
      <c r="AO129" s="66">
        <f t="shared" si="76"/>
        <v>0.37623870557183153</v>
      </c>
      <c r="AP129" s="45">
        <f t="shared" si="77"/>
        <v>317.81909565213255</v>
      </c>
      <c r="AQ129" s="46"/>
      <c r="AR129" s="20">
        <v>392063.78125</v>
      </c>
      <c r="AS129" s="49">
        <f t="shared" si="78"/>
        <v>0.42193691481919932</v>
      </c>
      <c r="AT129" s="49">
        <f t="shared" si="90"/>
        <v>0.81063110353841827</v>
      </c>
      <c r="AV129" s="20">
        <v>700</v>
      </c>
      <c r="AW129" s="93">
        <f t="shared" si="116"/>
        <v>2.3E-3</v>
      </c>
      <c r="AX129" s="66">
        <f t="shared" si="117"/>
        <v>0.34285714285714286</v>
      </c>
      <c r="AY129" s="67">
        <f t="shared" si="118"/>
        <v>4566.4582767056263</v>
      </c>
      <c r="AZ129" s="66">
        <v>5.2515000000000001</v>
      </c>
      <c r="BA129" s="67">
        <f t="shared" si="119"/>
        <v>2415.69</v>
      </c>
      <c r="BB129" s="66">
        <f t="shared" si="120"/>
        <v>0.43637344586044469</v>
      </c>
      <c r="BC129" s="66">
        <f t="shared" si="121"/>
        <v>4.9482322373317595</v>
      </c>
      <c r="BD129" s="67">
        <f t="shared" si="122"/>
        <v>501.46770689059503</v>
      </c>
      <c r="BE129" s="94">
        <f t="shared" si="123"/>
        <v>1.3890507649628321</v>
      </c>
      <c r="BF129" s="66">
        <f t="shared" si="124"/>
        <v>1.7560484512378083</v>
      </c>
      <c r="BG129" s="66">
        <f t="shared" si="125"/>
        <v>0.35330620454189177</v>
      </c>
      <c r="BH129" s="45">
        <f t="shared" si="126"/>
        <v>325.35157953465529</v>
      </c>
      <c r="BI129"/>
      <c r="BJ129" s="87">
        <f t="shared" si="82"/>
        <v>0.38704582199383064</v>
      </c>
      <c r="BK129" s="87">
        <f t="shared" si="83"/>
        <v>0.82984349765069065</v>
      </c>
    </row>
    <row r="130" spans="6:63" x14ac:dyDescent="0.25">
      <c r="F130" s="17">
        <v>128</v>
      </c>
      <c r="G130" s="17">
        <v>100</v>
      </c>
      <c r="H130" s="17">
        <v>100</v>
      </c>
      <c r="I130" s="17">
        <v>8</v>
      </c>
      <c r="J130" s="17">
        <v>5</v>
      </c>
      <c r="K130" s="20">
        <v>4100</v>
      </c>
      <c r="L130" s="17" t="s">
        <v>422</v>
      </c>
      <c r="M130" s="20">
        <v>6.25</v>
      </c>
      <c r="N130" s="20">
        <v>6.25</v>
      </c>
      <c r="O130" s="20" t="s">
        <v>120</v>
      </c>
      <c r="P130" s="36" t="s">
        <v>121</v>
      </c>
      <c r="Q130" s="17" t="s">
        <v>48</v>
      </c>
      <c r="R130" s="49" t="s">
        <v>51</v>
      </c>
      <c r="S130" s="50">
        <v>51.25</v>
      </c>
      <c r="T130" s="17" t="s">
        <v>132</v>
      </c>
      <c r="U130" s="17" t="s">
        <v>152</v>
      </c>
      <c r="V130" s="17">
        <v>0</v>
      </c>
      <c r="W130" s="17">
        <v>460</v>
      </c>
      <c r="X130" s="17">
        <v>200000</v>
      </c>
      <c r="Y130" s="35">
        <f t="shared" si="80"/>
        <v>84</v>
      </c>
      <c r="Z130" s="61">
        <f t="shared" si="91"/>
        <v>0.69752594436635995</v>
      </c>
      <c r="AA130" s="62">
        <f t="shared" si="92"/>
        <v>24.085125629644214</v>
      </c>
      <c r="AB130" s="50">
        <f t="shared" si="81"/>
        <v>8.5122281801197932</v>
      </c>
      <c r="AC130" s="47"/>
      <c r="AD130" s="28">
        <f t="shared" si="102"/>
        <v>1</v>
      </c>
      <c r="AE130" s="28">
        <f t="shared" si="103"/>
        <v>1</v>
      </c>
      <c r="AF130" s="28">
        <f t="shared" si="104"/>
        <v>1</v>
      </c>
      <c r="AG130" s="28">
        <f t="shared" si="93"/>
        <v>2020</v>
      </c>
      <c r="AH130" s="28">
        <f t="shared" si="72"/>
        <v>3641093.333333333</v>
      </c>
      <c r="AI130" s="60">
        <f t="shared" si="73"/>
        <v>427.5568207905269</v>
      </c>
      <c r="AJ130" s="49">
        <f t="shared" si="74"/>
        <v>1.4742043250701393</v>
      </c>
      <c r="AK130" s="17">
        <v>0.49</v>
      </c>
      <c r="AL130" s="17">
        <v>0.2</v>
      </c>
      <c r="AM130" s="20">
        <v>1.1000000000000001</v>
      </c>
      <c r="AN130" s="49">
        <f t="shared" si="75"/>
        <v>1.8988192556699368</v>
      </c>
      <c r="AO130" s="49">
        <f t="shared" si="76"/>
        <v>0.32304124404530415</v>
      </c>
      <c r="AP130" s="50">
        <f t="shared" si="77"/>
        <v>272.88174906081514</v>
      </c>
      <c r="AQ130" s="47"/>
      <c r="AR130" s="17">
        <v>338585</v>
      </c>
      <c r="AS130" s="49">
        <f t="shared" si="78"/>
        <v>0.36438334050796384</v>
      </c>
      <c r="AT130" s="49">
        <f t="shared" si="90"/>
        <v>0.8059475436325152</v>
      </c>
      <c r="AV130" s="20">
        <v>700</v>
      </c>
      <c r="AW130" s="93">
        <f t="shared" si="116"/>
        <v>2.3E-3</v>
      </c>
      <c r="AX130" s="66">
        <f t="shared" si="117"/>
        <v>0.34285714285714286</v>
      </c>
      <c r="AY130" s="67">
        <f t="shared" si="118"/>
        <v>4566.4582767056263</v>
      </c>
      <c r="AZ130" s="66">
        <v>5.2515000000000001</v>
      </c>
      <c r="BA130" s="67">
        <f t="shared" si="119"/>
        <v>2415.69</v>
      </c>
      <c r="BB130" s="66">
        <f t="shared" si="120"/>
        <v>0.43637344586044469</v>
      </c>
      <c r="BC130" s="66">
        <f t="shared" si="121"/>
        <v>4.9482322373317595</v>
      </c>
      <c r="BD130" s="67">
        <f t="shared" si="122"/>
        <v>501.46770689059503</v>
      </c>
      <c r="BE130" s="94">
        <f t="shared" si="123"/>
        <v>1.5392184152290842</v>
      </c>
      <c r="BF130" s="66">
        <f t="shared" si="124"/>
        <v>2.0127051766212922</v>
      </c>
      <c r="BG130" s="66">
        <f t="shared" si="125"/>
        <v>0.30215650518388132</v>
      </c>
      <c r="BH130" s="45">
        <f t="shared" si="126"/>
        <v>278.24899468073363</v>
      </c>
      <c r="BJ130" s="87">
        <f t="shared" si="82"/>
        <v>0.33425150678791793</v>
      </c>
      <c r="BK130" s="87">
        <f t="shared" si="83"/>
        <v>0.82179953240909565</v>
      </c>
    </row>
    <row r="131" spans="6:63" x14ac:dyDescent="0.25">
      <c r="F131" s="17">
        <v>129</v>
      </c>
      <c r="G131" s="17">
        <v>100</v>
      </c>
      <c r="H131" s="17">
        <v>100</v>
      </c>
      <c r="I131" s="17">
        <v>8</v>
      </c>
      <c r="J131" s="17">
        <v>5</v>
      </c>
      <c r="K131" s="17">
        <v>4500</v>
      </c>
      <c r="L131" s="17" t="s">
        <v>422</v>
      </c>
      <c r="M131" s="20">
        <v>6.25</v>
      </c>
      <c r="N131" s="20">
        <v>6.25</v>
      </c>
      <c r="O131" s="20" t="s">
        <v>120</v>
      </c>
      <c r="P131" s="36" t="s">
        <v>121</v>
      </c>
      <c r="Q131" s="17" t="s">
        <v>48</v>
      </c>
      <c r="R131" s="49" t="s">
        <v>51</v>
      </c>
      <c r="S131" s="50">
        <v>56.25</v>
      </c>
      <c r="T131" s="17" t="s">
        <v>132</v>
      </c>
      <c r="U131" s="17" t="s">
        <v>153</v>
      </c>
      <c r="V131" s="17">
        <v>0</v>
      </c>
      <c r="W131" s="17">
        <v>460</v>
      </c>
      <c r="X131" s="17">
        <v>200000</v>
      </c>
      <c r="Y131" s="35">
        <f t="shared" si="80"/>
        <v>84</v>
      </c>
      <c r="Z131" s="61">
        <f t="shared" si="91"/>
        <v>0.69752594436635995</v>
      </c>
      <c r="AA131" s="62">
        <f t="shared" si="92"/>
        <v>24.085125629644214</v>
      </c>
      <c r="AB131" s="50">
        <f t="shared" si="81"/>
        <v>8.5122281801197932</v>
      </c>
      <c r="AC131" s="47"/>
      <c r="AD131" s="28">
        <f t="shared" si="102"/>
        <v>1</v>
      </c>
      <c r="AE131" s="28">
        <f t="shared" si="103"/>
        <v>1</v>
      </c>
      <c r="AF131" s="28">
        <f t="shared" si="104"/>
        <v>1</v>
      </c>
      <c r="AG131" s="28">
        <f t="shared" si="93"/>
        <v>2020</v>
      </c>
      <c r="AH131" s="28">
        <f t="shared" ref="AH131:AH194" si="127">(((G131^3)*H131/12)-(((G131-2*I131)^3)*(H131-J131)/12))</f>
        <v>3641093.333333333</v>
      </c>
      <c r="AI131" s="60">
        <f t="shared" ref="AI131:AI194" si="128">0.001*PI()*PI()*X131*AH131/(K131*K131)</f>
        <v>354.92494604882751</v>
      </c>
      <c r="AJ131" s="49">
        <f t="shared" ref="AJ131:AJ194" si="129">SQRT(AG131*W131/(1000*AI131))</f>
        <v>1.6180291372721041</v>
      </c>
      <c r="AK131" s="17">
        <v>0.49</v>
      </c>
      <c r="AL131" s="17">
        <v>0.2</v>
      </c>
      <c r="AM131" s="20">
        <v>1.1000000000000001</v>
      </c>
      <c r="AN131" s="49">
        <f t="shared" ref="AN131:AN194" si="130">0.5*(1+AK131*(AJ131-AL131)+(AJ131*AJ131))</f>
        <v>2.1564262831624204</v>
      </c>
      <c r="AO131" s="49">
        <f t="shared" ref="AO131:AO194" si="131">IF(1/(AN131+SQRT((AN131*AN131)-(AJ131*AJ131)))&lt;=1,1/(AN131+SQRT((AN131*AN131)-(AJ131*AJ131))),1)</f>
        <v>0.27917649981783887</v>
      </c>
      <c r="AP131" s="50">
        <f t="shared" ref="AP131:AP194" si="132">0.001*AG131*W131*AO131/AM131</f>
        <v>235.82800330066897</v>
      </c>
      <c r="AQ131" s="47"/>
      <c r="AR131" s="17">
        <v>293204.1875</v>
      </c>
      <c r="AS131" s="49">
        <f t="shared" ref="AS131:AS194" si="133">AR131/(AG131*W131)</f>
        <v>0.31554475624192851</v>
      </c>
      <c r="AT131" s="49">
        <f t="shared" ref="AT131:AT162" si="134">AP131*1000/AR131</f>
        <v>0.80431321705004288</v>
      </c>
      <c r="AV131" s="20">
        <v>700</v>
      </c>
      <c r="AW131" s="93">
        <f t="shared" si="116"/>
        <v>2.3E-3</v>
      </c>
      <c r="AX131" s="66">
        <f t="shared" si="117"/>
        <v>0.34285714285714286</v>
      </c>
      <c r="AY131" s="67">
        <f t="shared" si="118"/>
        <v>4566.4582767056263</v>
      </c>
      <c r="AZ131" s="66">
        <v>5.2515000000000001</v>
      </c>
      <c r="BA131" s="67">
        <f t="shared" si="119"/>
        <v>2415.69</v>
      </c>
      <c r="BB131" s="66">
        <f t="shared" si="120"/>
        <v>0.43637344586044469</v>
      </c>
      <c r="BC131" s="66">
        <f t="shared" si="121"/>
        <v>4.9482322373317595</v>
      </c>
      <c r="BD131" s="67">
        <f t="shared" si="122"/>
        <v>501.46770689059503</v>
      </c>
      <c r="BE131" s="94">
        <f t="shared" si="123"/>
        <v>1.6893860654953365</v>
      </c>
      <c r="BF131" s="66">
        <f t="shared" si="124"/>
        <v>2.2919122251912643</v>
      </c>
      <c r="BG131" s="66">
        <f t="shared" si="125"/>
        <v>0.26036717262505032</v>
      </c>
      <c r="BH131" s="45">
        <f t="shared" si="126"/>
        <v>239.76615690169166</v>
      </c>
      <c r="BJ131" s="87">
        <f t="shared" si="82"/>
        <v>0.28945151577418438</v>
      </c>
      <c r="BK131" s="87">
        <f t="shared" si="83"/>
        <v>0.81774465414717745</v>
      </c>
    </row>
    <row r="132" spans="6:63" x14ac:dyDescent="0.25">
      <c r="F132" s="17">
        <v>130</v>
      </c>
      <c r="G132" s="17">
        <v>100</v>
      </c>
      <c r="H132" s="17">
        <v>100</v>
      </c>
      <c r="I132" s="17">
        <v>8</v>
      </c>
      <c r="J132" s="17">
        <v>5</v>
      </c>
      <c r="K132" s="17">
        <v>4900</v>
      </c>
      <c r="L132" s="17" t="s">
        <v>422</v>
      </c>
      <c r="M132" s="20">
        <v>6.25</v>
      </c>
      <c r="N132" s="20">
        <v>6.25</v>
      </c>
      <c r="O132" s="20" t="s">
        <v>120</v>
      </c>
      <c r="P132" s="36" t="s">
        <v>121</v>
      </c>
      <c r="Q132" s="17" t="s">
        <v>48</v>
      </c>
      <c r="R132" s="49" t="s">
        <v>51</v>
      </c>
      <c r="S132" s="50">
        <v>61.25</v>
      </c>
      <c r="T132" s="17" t="s">
        <v>133</v>
      </c>
      <c r="U132" s="17" t="s">
        <v>154</v>
      </c>
      <c r="V132" s="17">
        <v>0</v>
      </c>
      <c r="W132" s="17">
        <v>460</v>
      </c>
      <c r="X132" s="17">
        <v>200000</v>
      </c>
      <c r="Y132" s="35">
        <f t="shared" ref="Y132:Y195" si="135">G132-2*I132-2*SQRT(2)*V132</f>
        <v>84</v>
      </c>
      <c r="Z132" s="61">
        <f t="shared" si="91"/>
        <v>0.69752594436635995</v>
      </c>
      <c r="AA132" s="62">
        <f t="shared" si="92"/>
        <v>24.085125629644214</v>
      </c>
      <c r="AB132" s="50">
        <f t="shared" ref="AB132:AB195" si="136">(((((H132-J132)*0.5)-(V132*SQRT(2)))/I132)*(1/Z132))</f>
        <v>8.5122281801197932</v>
      </c>
      <c r="AC132" s="47"/>
      <c r="AD132" s="28">
        <f t="shared" ref="AD132:AD167" si="137">IF(AB132&gt;$C$7,4,IF(AB132&gt;$C$6,3,IF(AB132&gt;$C$5,2,1)))</f>
        <v>1</v>
      </c>
      <c r="AE132" s="28">
        <f t="shared" ref="AE132:AE167" si="138">IF(AA132&gt;$B$7,4,IF(AA132&gt;$B$6,3,IF(AA132&gt;$B$5,2,1)))</f>
        <v>1</v>
      </c>
      <c r="AF132" s="28">
        <f t="shared" ref="AF132:AF167" si="139">_xlfn.IFS(AE132&gt;3,4,AD132&gt;3,4,AE132&gt;2,3,AD132&gt;2,3,AE132&gt;1,2,AD132&gt;1,2,AE132=1,1,AD132=1,1)</f>
        <v>1</v>
      </c>
      <c r="AG132" s="28">
        <f t="shared" si="93"/>
        <v>2020</v>
      </c>
      <c r="AH132" s="28">
        <f t="shared" si="127"/>
        <v>3641093.333333333</v>
      </c>
      <c r="AI132" s="60">
        <f t="shared" si="128"/>
        <v>299.34319689665796</v>
      </c>
      <c r="AJ132" s="49">
        <f t="shared" si="129"/>
        <v>1.7618539494740688</v>
      </c>
      <c r="AK132" s="17">
        <v>0.49</v>
      </c>
      <c r="AL132" s="17">
        <v>0.2</v>
      </c>
      <c r="AM132" s="20">
        <v>1.1000000000000001</v>
      </c>
      <c r="AN132" s="49">
        <f t="shared" si="130"/>
        <v>2.4347188872598342</v>
      </c>
      <c r="AO132" s="49">
        <f t="shared" si="131"/>
        <v>0.24300665141585584</v>
      </c>
      <c r="AP132" s="50">
        <f t="shared" si="132"/>
        <v>205.27434590510293</v>
      </c>
      <c r="AQ132" s="47"/>
      <c r="AR132" s="17">
        <v>254994.765625</v>
      </c>
      <c r="AS132" s="49">
        <f t="shared" si="133"/>
        <v>0.27442398366874732</v>
      </c>
      <c r="AT132" s="49">
        <f t="shared" si="134"/>
        <v>0.80501395941194798</v>
      </c>
      <c r="AV132" s="20">
        <v>700</v>
      </c>
      <c r="AW132" s="93">
        <f t="shared" si="116"/>
        <v>2.3E-3</v>
      </c>
      <c r="AX132" s="66">
        <f t="shared" si="117"/>
        <v>0.34285714285714286</v>
      </c>
      <c r="AY132" s="67">
        <f t="shared" si="118"/>
        <v>4566.4582767056263</v>
      </c>
      <c r="AZ132" s="66">
        <v>5.2515000000000001</v>
      </c>
      <c r="BA132" s="67">
        <f t="shared" si="119"/>
        <v>2415.69</v>
      </c>
      <c r="BB132" s="66">
        <f t="shared" si="120"/>
        <v>0.43637344586044469</v>
      </c>
      <c r="BC132" s="66">
        <f t="shared" si="121"/>
        <v>4.9482322373317595</v>
      </c>
      <c r="BD132" s="67">
        <f t="shared" si="122"/>
        <v>501.46770689059503</v>
      </c>
      <c r="BE132" s="94">
        <f t="shared" si="123"/>
        <v>1.8395537157615887</v>
      </c>
      <c r="BF132" s="66">
        <f t="shared" si="124"/>
        <v>2.5936695969477235</v>
      </c>
      <c r="BG132" s="66">
        <f t="shared" si="125"/>
        <v>0.2261368142564209</v>
      </c>
      <c r="BH132" s="45">
        <f t="shared" si="126"/>
        <v>208.24420506472529</v>
      </c>
      <c r="BJ132" s="87">
        <f t="shared" ref="BJ132:BJ195" si="140">AR132/(AG132*BD132)</f>
        <v>0.25173112994724584</v>
      </c>
      <c r="BK132" s="87">
        <f t="shared" ref="BK132:BK195" si="141">1000*BH132/AR132</f>
        <v>0.81666070499256083</v>
      </c>
    </row>
    <row r="133" spans="6:63" x14ac:dyDescent="0.25">
      <c r="F133" s="17">
        <v>131</v>
      </c>
      <c r="G133" s="17">
        <v>100</v>
      </c>
      <c r="H133" s="17">
        <v>100</v>
      </c>
      <c r="I133" s="17">
        <v>8</v>
      </c>
      <c r="J133" s="17">
        <v>5</v>
      </c>
      <c r="K133" s="20">
        <v>5300</v>
      </c>
      <c r="L133" s="17" t="s">
        <v>422</v>
      </c>
      <c r="M133" s="20">
        <v>6.25</v>
      </c>
      <c r="N133" s="20">
        <v>6.25</v>
      </c>
      <c r="O133" s="20" t="s">
        <v>120</v>
      </c>
      <c r="P133" s="36" t="s">
        <v>121</v>
      </c>
      <c r="Q133" s="17" t="s">
        <v>48</v>
      </c>
      <c r="R133" s="49" t="s">
        <v>51</v>
      </c>
      <c r="S133" s="50">
        <v>66.25</v>
      </c>
      <c r="T133" s="17" t="s">
        <v>134</v>
      </c>
      <c r="U133" s="17" t="s">
        <v>155</v>
      </c>
      <c r="V133" s="17">
        <v>0</v>
      </c>
      <c r="W133" s="17">
        <v>460</v>
      </c>
      <c r="X133" s="17">
        <v>200000</v>
      </c>
      <c r="Y133" s="35">
        <f t="shared" si="135"/>
        <v>84</v>
      </c>
      <c r="Z133" s="61">
        <f t="shared" si="91"/>
        <v>0.69752594436635995</v>
      </c>
      <c r="AA133" s="62">
        <f t="shared" si="92"/>
        <v>24.085125629644214</v>
      </c>
      <c r="AB133" s="50">
        <f t="shared" si="136"/>
        <v>8.5122281801197932</v>
      </c>
      <c r="AC133" s="47"/>
      <c r="AD133" s="28">
        <f t="shared" si="137"/>
        <v>1</v>
      </c>
      <c r="AE133" s="28">
        <f t="shared" si="138"/>
        <v>1</v>
      </c>
      <c r="AF133" s="28">
        <f t="shared" si="139"/>
        <v>1</v>
      </c>
      <c r="AG133" s="28">
        <f t="shared" si="93"/>
        <v>2020</v>
      </c>
      <c r="AH133" s="28">
        <f t="shared" si="127"/>
        <v>3641093.333333333</v>
      </c>
      <c r="AI133" s="60">
        <f t="shared" si="128"/>
        <v>255.86437014911917</v>
      </c>
      <c r="AJ133" s="49">
        <f t="shared" si="129"/>
        <v>1.9056787616760336</v>
      </c>
      <c r="AK133" s="17">
        <v>0.49</v>
      </c>
      <c r="AL133" s="17">
        <v>0.2</v>
      </c>
      <c r="AM133" s="20">
        <v>1.1000000000000001</v>
      </c>
      <c r="AN133" s="49">
        <f t="shared" si="130"/>
        <v>2.7336970679621784</v>
      </c>
      <c r="AO133" s="49">
        <f t="shared" si="131"/>
        <v>0.21305296580725941</v>
      </c>
      <c r="AP133" s="50">
        <f t="shared" si="132"/>
        <v>179.97165075282311</v>
      </c>
      <c r="AQ133" s="47"/>
      <c r="AR133" s="17">
        <v>222913.765625</v>
      </c>
      <c r="AS133" s="49">
        <f t="shared" si="133"/>
        <v>0.23989858547675419</v>
      </c>
      <c r="AT133" s="49">
        <f t="shared" si="134"/>
        <v>0.80735996831879409</v>
      </c>
      <c r="AV133" s="20">
        <v>700</v>
      </c>
      <c r="AW133" s="93">
        <f t="shared" si="116"/>
        <v>2.3E-3</v>
      </c>
      <c r="AX133" s="66">
        <f t="shared" si="117"/>
        <v>0.34285714285714286</v>
      </c>
      <c r="AY133" s="67">
        <f t="shared" si="118"/>
        <v>4566.4582767056263</v>
      </c>
      <c r="AZ133" s="66">
        <v>5.2515000000000001</v>
      </c>
      <c r="BA133" s="67">
        <f t="shared" si="119"/>
        <v>2415.69</v>
      </c>
      <c r="BB133" s="66">
        <f t="shared" si="120"/>
        <v>0.43637344586044469</v>
      </c>
      <c r="BC133" s="66">
        <f t="shared" si="121"/>
        <v>4.9482322373317595</v>
      </c>
      <c r="BD133" s="67">
        <f t="shared" si="122"/>
        <v>501.46770689059503</v>
      </c>
      <c r="BE133" s="94">
        <f t="shared" si="123"/>
        <v>1.9897213660278408</v>
      </c>
      <c r="BF133" s="66">
        <f t="shared" si="124"/>
        <v>2.9179772918906695</v>
      </c>
      <c r="BG133" s="66">
        <f t="shared" si="125"/>
        <v>0.19792720599095159</v>
      </c>
      <c r="BH133" s="45">
        <f t="shared" si="126"/>
        <v>182.26662389225524</v>
      </c>
      <c r="BJ133" s="87">
        <f t="shared" si="140"/>
        <v>0.22006072934100754</v>
      </c>
      <c r="BK133" s="87">
        <f t="shared" si="141"/>
        <v>0.81765530890934746</v>
      </c>
    </row>
    <row r="134" spans="6:63" x14ac:dyDescent="0.25">
      <c r="F134" s="17">
        <v>132</v>
      </c>
      <c r="G134" s="17">
        <v>100</v>
      </c>
      <c r="H134" s="17">
        <v>100</v>
      </c>
      <c r="I134" s="17">
        <v>8</v>
      </c>
      <c r="J134" s="17">
        <v>5</v>
      </c>
      <c r="K134" s="17">
        <v>5700</v>
      </c>
      <c r="L134" s="17" t="s">
        <v>422</v>
      </c>
      <c r="M134" s="20">
        <v>6.25</v>
      </c>
      <c r="N134" s="20">
        <v>6.25</v>
      </c>
      <c r="O134" s="20" t="s">
        <v>120</v>
      </c>
      <c r="P134" s="36" t="s">
        <v>121</v>
      </c>
      <c r="Q134" s="17" t="s">
        <v>48</v>
      </c>
      <c r="R134" s="49" t="s">
        <v>51</v>
      </c>
      <c r="S134" s="50">
        <v>71.25</v>
      </c>
      <c r="T134" s="17" t="s">
        <v>140</v>
      </c>
      <c r="U134" s="17" t="s">
        <v>156</v>
      </c>
      <c r="V134" s="17">
        <v>0</v>
      </c>
      <c r="W134" s="17">
        <v>460</v>
      </c>
      <c r="X134" s="17">
        <v>200000</v>
      </c>
      <c r="Y134" s="35">
        <f t="shared" si="135"/>
        <v>84</v>
      </c>
      <c r="Z134" s="61">
        <f t="shared" si="91"/>
        <v>0.69752594436635995</v>
      </c>
      <c r="AA134" s="62">
        <f t="shared" si="92"/>
        <v>24.085125629644214</v>
      </c>
      <c r="AB134" s="50">
        <f t="shared" si="136"/>
        <v>8.5122281801197932</v>
      </c>
      <c r="AC134" s="47"/>
      <c r="AD134" s="28">
        <f t="shared" si="137"/>
        <v>1</v>
      </c>
      <c r="AE134" s="28">
        <f t="shared" si="138"/>
        <v>1</v>
      </c>
      <c r="AF134" s="28">
        <f t="shared" si="139"/>
        <v>1</v>
      </c>
      <c r="AG134" s="28">
        <f t="shared" si="93"/>
        <v>2020</v>
      </c>
      <c r="AH134" s="28">
        <f t="shared" si="127"/>
        <v>3641093.333333333</v>
      </c>
      <c r="AI134" s="60">
        <f t="shared" si="128"/>
        <v>221.21360903320274</v>
      </c>
      <c r="AJ134" s="49">
        <f t="shared" si="129"/>
        <v>2.0495035738779985</v>
      </c>
      <c r="AK134" s="17">
        <v>0.49</v>
      </c>
      <c r="AL134" s="17">
        <v>0.2</v>
      </c>
      <c r="AM134" s="20">
        <v>1.1000000000000001</v>
      </c>
      <c r="AN134" s="49">
        <f t="shared" si="130"/>
        <v>3.0533608252694537</v>
      </c>
      <c r="AO134" s="49">
        <f t="shared" si="131"/>
        <v>0.18808782041889019</v>
      </c>
      <c r="AP134" s="50">
        <f t="shared" si="132"/>
        <v>158.88291157566613</v>
      </c>
      <c r="AQ134" s="47"/>
      <c r="AR134" s="17">
        <v>195981.015625</v>
      </c>
      <c r="AS134" s="49">
        <f t="shared" si="133"/>
        <v>0.21091370601054671</v>
      </c>
      <c r="AT134" s="49">
        <f t="shared" si="134"/>
        <v>0.810705624057387</v>
      </c>
      <c r="AV134" s="20">
        <v>700</v>
      </c>
      <c r="AW134" s="93">
        <f t="shared" si="116"/>
        <v>2.3E-3</v>
      </c>
      <c r="AX134" s="66">
        <f t="shared" si="117"/>
        <v>0.34285714285714286</v>
      </c>
      <c r="AY134" s="67">
        <f t="shared" si="118"/>
        <v>4566.4582767056263</v>
      </c>
      <c r="AZ134" s="66">
        <v>5.2515000000000001</v>
      </c>
      <c r="BA134" s="67">
        <f t="shared" si="119"/>
        <v>2415.69</v>
      </c>
      <c r="BB134" s="66">
        <f t="shared" si="120"/>
        <v>0.43637344586044469</v>
      </c>
      <c r="BC134" s="66">
        <f t="shared" si="121"/>
        <v>4.9482322373317595</v>
      </c>
      <c r="BD134" s="67">
        <f t="shared" si="122"/>
        <v>501.46770689059503</v>
      </c>
      <c r="BE134" s="94">
        <f t="shared" si="123"/>
        <v>2.1398890162940929</v>
      </c>
      <c r="BF134" s="66">
        <f t="shared" si="124"/>
        <v>3.2648353100201031</v>
      </c>
      <c r="BG134" s="66">
        <f t="shared" si="125"/>
        <v>0.17450161772650166</v>
      </c>
      <c r="BH134" s="45">
        <f t="shared" si="126"/>
        <v>160.69453700165101</v>
      </c>
      <c r="BJ134" s="87">
        <f t="shared" si="140"/>
        <v>0.19347268713759538</v>
      </c>
      <c r="BK134" s="87">
        <f t="shared" si="141"/>
        <v>0.8199495062783636</v>
      </c>
    </row>
    <row r="135" spans="6:63" s="15" customFormat="1" x14ac:dyDescent="0.25">
      <c r="F135" s="22">
        <v>133</v>
      </c>
      <c r="G135" s="22">
        <v>120</v>
      </c>
      <c r="H135" s="22">
        <v>100</v>
      </c>
      <c r="I135" s="22">
        <v>6</v>
      </c>
      <c r="J135" s="22">
        <v>5</v>
      </c>
      <c r="K135" s="22">
        <v>1700</v>
      </c>
      <c r="L135" s="22" t="s">
        <v>422</v>
      </c>
      <c r="M135" s="22">
        <v>6.25</v>
      </c>
      <c r="N135" s="22">
        <v>6.25</v>
      </c>
      <c r="O135" s="22" t="s">
        <v>115</v>
      </c>
      <c r="P135" s="37" t="s">
        <v>122</v>
      </c>
      <c r="Q135" s="22" t="s">
        <v>48</v>
      </c>
      <c r="R135" s="63" t="s">
        <v>51</v>
      </c>
      <c r="S135" s="41">
        <v>34</v>
      </c>
      <c r="T135" s="22" t="s">
        <v>141</v>
      </c>
      <c r="U135" s="22" t="s">
        <v>143</v>
      </c>
      <c r="V135" s="22">
        <v>0</v>
      </c>
      <c r="W135" s="22">
        <v>460</v>
      </c>
      <c r="X135" s="22">
        <v>200000</v>
      </c>
      <c r="Y135" s="37">
        <f t="shared" si="135"/>
        <v>108</v>
      </c>
      <c r="Z135" s="81">
        <f t="shared" si="91"/>
        <v>0.69752594436635995</v>
      </c>
      <c r="AA135" s="82">
        <f t="shared" si="92"/>
        <v>30.966590095256848</v>
      </c>
      <c r="AB135" s="41">
        <f t="shared" si="136"/>
        <v>11.349637573493057</v>
      </c>
      <c r="AC135" s="64"/>
      <c r="AD135" s="40">
        <f t="shared" si="137"/>
        <v>3</v>
      </c>
      <c r="AE135" s="40">
        <f t="shared" si="138"/>
        <v>1</v>
      </c>
      <c r="AF135" s="40">
        <f t="shared" si="139"/>
        <v>3</v>
      </c>
      <c r="AG135" s="40">
        <f t="shared" si="93"/>
        <v>1740</v>
      </c>
      <c r="AH135" s="40">
        <f t="shared" si="127"/>
        <v>4427280</v>
      </c>
      <c r="AI135" s="77">
        <f t="shared" si="128"/>
        <v>3023.9101849726567</v>
      </c>
      <c r="AJ135" s="63">
        <f t="shared" si="129"/>
        <v>0.51448071021410891</v>
      </c>
      <c r="AK135" s="22">
        <v>0.49</v>
      </c>
      <c r="AL135" s="22">
        <v>0.2</v>
      </c>
      <c r="AM135" s="22">
        <v>1.1000000000000001</v>
      </c>
      <c r="AN135" s="63">
        <f t="shared" si="130"/>
        <v>0.70939297459366357</v>
      </c>
      <c r="AO135" s="63">
        <f t="shared" si="131"/>
        <v>0.83485923015870789</v>
      </c>
      <c r="AP135" s="41">
        <f t="shared" si="132"/>
        <v>607.47393438093604</v>
      </c>
      <c r="AQ135" s="64"/>
      <c r="AR135" s="22">
        <v>690727.125</v>
      </c>
      <c r="AS135" s="63">
        <f t="shared" si="133"/>
        <v>0.86297741754122936</v>
      </c>
      <c r="AT135" s="63">
        <f t="shared" si="134"/>
        <v>0.87947021681092385</v>
      </c>
      <c r="AV135" s="22">
        <v>700</v>
      </c>
      <c r="AW135" s="89">
        <f t="shared" si="116"/>
        <v>2.3E-3</v>
      </c>
      <c r="AX135" s="63">
        <f t="shared" si="117"/>
        <v>0.34285714285714286</v>
      </c>
      <c r="AY135" s="65">
        <f t="shared" si="118"/>
        <v>4566.4582767056263</v>
      </c>
      <c r="AZ135" s="63">
        <v>3.0781000000000001</v>
      </c>
      <c r="BA135" s="65">
        <f t="shared" si="119"/>
        <v>1415.9259999999999</v>
      </c>
      <c r="BB135" s="63">
        <f t="shared" si="120"/>
        <v>0.56997871454235072</v>
      </c>
      <c r="BC135" s="63">
        <f t="shared" si="121"/>
        <v>1.8916854065799427</v>
      </c>
      <c r="BD135" s="65">
        <f t="shared" si="122"/>
        <v>469.36524167171757</v>
      </c>
      <c r="BE135" s="90">
        <f t="shared" si="123"/>
        <v>0.51969153501226839</v>
      </c>
      <c r="BF135" s="63">
        <f t="shared" si="124"/>
        <v>0.71336407185970963</v>
      </c>
      <c r="BG135" s="63">
        <f t="shared" si="125"/>
        <v>0.83191564027167864</v>
      </c>
      <c r="BH135" s="41">
        <f t="shared" si="126"/>
        <v>617.65616077370964</v>
      </c>
      <c r="BJ135" s="90">
        <f t="shared" si="140"/>
        <v>0.84575843463631073</v>
      </c>
      <c r="BK135" s="90">
        <f t="shared" si="141"/>
        <v>0.89421153219328064</v>
      </c>
    </row>
    <row r="136" spans="6:63" x14ac:dyDescent="0.25">
      <c r="F136" s="17">
        <v>134</v>
      </c>
      <c r="G136" s="17">
        <v>120</v>
      </c>
      <c r="H136" s="17">
        <v>100</v>
      </c>
      <c r="I136" s="17">
        <v>6</v>
      </c>
      <c r="J136" s="17">
        <v>5</v>
      </c>
      <c r="K136" s="17">
        <v>2100</v>
      </c>
      <c r="L136" s="17" t="s">
        <v>422</v>
      </c>
      <c r="M136" s="20">
        <v>6.25</v>
      </c>
      <c r="N136" s="20">
        <v>6.25</v>
      </c>
      <c r="O136" s="20" t="s">
        <v>115</v>
      </c>
      <c r="P136" s="36" t="s">
        <v>122</v>
      </c>
      <c r="Q136" s="17" t="s">
        <v>48</v>
      </c>
      <c r="R136" s="49" t="s">
        <v>51</v>
      </c>
      <c r="S136" s="50">
        <v>42</v>
      </c>
      <c r="T136" s="17" t="s">
        <v>128</v>
      </c>
      <c r="U136" s="17" t="s">
        <v>157</v>
      </c>
      <c r="V136" s="17">
        <v>0</v>
      </c>
      <c r="W136" s="17">
        <v>460</v>
      </c>
      <c r="X136" s="17">
        <v>200000</v>
      </c>
      <c r="Y136" s="35">
        <f t="shared" si="135"/>
        <v>108</v>
      </c>
      <c r="Z136" s="61">
        <f t="shared" si="91"/>
        <v>0.69752594436635995</v>
      </c>
      <c r="AA136" s="62">
        <f t="shared" si="92"/>
        <v>30.966590095256848</v>
      </c>
      <c r="AB136" s="50">
        <f t="shared" si="136"/>
        <v>11.349637573493057</v>
      </c>
      <c r="AC136" s="47"/>
      <c r="AD136" s="28">
        <f t="shared" si="137"/>
        <v>3</v>
      </c>
      <c r="AE136" s="28">
        <f t="shared" si="138"/>
        <v>1</v>
      </c>
      <c r="AF136" s="28">
        <f t="shared" si="139"/>
        <v>3</v>
      </c>
      <c r="AG136" s="28">
        <f t="shared" si="93"/>
        <v>1740</v>
      </c>
      <c r="AH136" s="28">
        <f t="shared" si="127"/>
        <v>4427280</v>
      </c>
      <c r="AI136" s="60">
        <f t="shared" si="128"/>
        <v>1981.6554273403578</v>
      </c>
      <c r="AJ136" s="49">
        <f t="shared" si="129"/>
        <v>0.63553499497036992</v>
      </c>
      <c r="AK136" s="17">
        <v>0.49</v>
      </c>
      <c r="AL136" s="17">
        <v>0.2</v>
      </c>
      <c r="AM136" s="20">
        <v>1.1000000000000001</v>
      </c>
      <c r="AN136" s="49">
        <f t="shared" si="130"/>
        <v>0.80865843868373477</v>
      </c>
      <c r="AO136" s="49">
        <f t="shared" si="131"/>
        <v>0.76412746826034972</v>
      </c>
      <c r="AP136" s="50">
        <f t="shared" si="132"/>
        <v>556.0069323596216</v>
      </c>
      <c r="AQ136" s="47"/>
      <c r="AR136" s="17">
        <v>631824.8125</v>
      </c>
      <c r="AS136" s="49">
        <f t="shared" si="133"/>
        <v>0.78938632246376816</v>
      </c>
      <c r="AT136" s="49">
        <f t="shared" si="134"/>
        <v>0.88000173680995097</v>
      </c>
      <c r="AV136" s="20">
        <v>700</v>
      </c>
      <c r="AW136" s="93">
        <f t="shared" si="116"/>
        <v>2.3E-3</v>
      </c>
      <c r="AX136" s="66">
        <f t="shared" si="117"/>
        <v>0.34285714285714286</v>
      </c>
      <c r="AY136" s="67">
        <f t="shared" si="118"/>
        <v>4566.4582767056263</v>
      </c>
      <c r="AZ136" s="66">
        <v>3.0781000000000001</v>
      </c>
      <c r="BA136" s="67">
        <f t="shared" si="119"/>
        <v>1415.9259999999999</v>
      </c>
      <c r="BB136" s="66">
        <f t="shared" si="120"/>
        <v>0.56997871454235072</v>
      </c>
      <c r="BC136" s="66">
        <f t="shared" si="121"/>
        <v>1.8916854065799427</v>
      </c>
      <c r="BD136" s="67">
        <f t="shared" si="122"/>
        <v>469.36524167171757</v>
      </c>
      <c r="BE136" s="94">
        <f t="shared" si="123"/>
        <v>0.64197189619162565</v>
      </c>
      <c r="BF136" s="66">
        <f t="shared" si="124"/>
        <v>0.81434707231688397</v>
      </c>
      <c r="BG136" s="66">
        <f t="shared" si="125"/>
        <v>0.76023702162323836</v>
      </c>
      <c r="BH136" s="45">
        <f t="shared" si="126"/>
        <v>564.43833644058338</v>
      </c>
      <c r="BJ136" s="87">
        <f t="shared" si="140"/>
        <v>0.77363570220929223</v>
      </c>
      <c r="BK136" s="87">
        <f t="shared" si="141"/>
        <v>0.89334626509398651</v>
      </c>
    </row>
    <row r="137" spans="6:63" s="26" customFormat="1" x14ac:dyDescent="0.25">
      <c r="F137" s="20">
        <v>135</v>
      </c>
      <c r="G137" s="17">
        <v>120</v>
      </c>
      <c r="H137" s="17">
        <v>100</v>
      </c>
      <c r="I137" s="17">
        <v>6</v>
      </c>
      <c r="J137" s="17">
        <v>5</v>
      </c>
      <c r="K137" s="17">
        <v>2500</v>
      </c>
      <c r="L137" s="17" t="s">
        <v>422</v>
      </c>
      <c r="M137" s="20">
        <v>6.25</v>
      </c>
      <c r="N137" s="20">
        <v>6.25</v>
      </c>
      <c r="O137" s="20" t="s">
        <v>115</v>
      </c>
      <c r="P137" s="36" t="s">
        <v>122</v>
      </c>
      <c r="Q137" s="20" t="s">
        <v>48</v>
      </c>
      <c r="R137" s="66" t="s">
        <v>51</v>
      </c>
      <c r="S137" s="50">
        <v>31.25</v>
      </c>
      <c r="T137" s="17" t="s">
        <v>128</v>
      </c>
      <c r="U137" s="17" t="s">
        <v>158</v>
      </c>
      <c r="V137" s="20">
        <v>0</v>
      </c>
      <c r="W137" s="20">
        <v>460</v>
      </c>
      <c r="X137" s="20">
        <v>200000</v>
      </c>
      <c r="Y137" s="35">
        <f t="shared" si="135"/>
        <v>108</v>
      </c>
      <c r="Z137" s="98">
        <f t="shared" si="91"/>
        <v>0.69752594436635995</v>
      </c>
      <c r="AA137" s="39">
        <f t="shared" si="92"/>
        <v>30.966590095256848</v>
      </c>
      <c r="AB137" s="50">
        <f t="shared" si="136"/>
        <v>11.349637573493057</v>
      </c>
      <c r="AC137" s="46"/>
      <c r="AD137" s="38">
        <f t="shared" si="137"/>
        <v>3</v>
      </c>
      <c r="AE137" s="38">
        <f t="shared" si="138"/>
        <v>1</v>
      </c>
      <c r="AF137" s="38">
        <f t="shared" si="139"/>
        <v>3</v>
      </c>
      <c r="AG137" s="38">
        <f t="shared" si="93"/>
        <v>1740</v>
      </c>
      <c r="AH137" s="38">
        <f t="shared" si="127"/>
        <v>4427280</v>
      </c>
      <c r="AI137" s="76">
        <f t="shared" si="128"/>
        <v>1398.2560695313566</v>
      </c>
      <c r="AJ137" s="66">
        <f t="shared" si="129"/>
        <v>0.7565892797266307</v>
      </c>
      <c r="AK137" s="20">
        <v>0.49</v>
      </c>
      <c r="AL137" s="20">
        <v>0.2</v>
      </c>
      <c r="AM137" s="20">
        <v>1.1000000000000001</v>
      </c>
      <c r="AN137" s="66">
        <f t="shared" si="130"/>
        <v>0.92257804263165544</v>
      </c>
      <c r="AO137" s="66">
        <f t="shared" si="131"/>
        <v>0.68940784814951184</v>
      </c>
      <c r="AP137" s="45">
        <f t="shared" si="132"/>
        <v>501.63821968988111</v>
      </c>
      <c r="AQ137" s="46"/>
      <c r="AR137" s="20">
        <v>575217.3125</v>
      </c>
      <c r="AS137" s="49">
        <f t="shared" si="133"/>
        <v>0.71866230947026488</v>
      </c>
      <c r="AT137" s="49">
        <f t="shared" si="134"/>
        <v>0.87208470396982551</v>
      </c>
      <c r="AV137" s="20">
        <v>700</v>
      </c>
      <c r="AW137" s="93">
        <f t="shared" si="116"/>
        <v>2.3E-3</v>
      </c>
      <c r="AX137" s="66">
        <f t="shared" si="117"/>
        <v>0.34285714285714286</v>
      </c>
      <c r="AY137" s="67">
        <f t="shared" si="118"/>
        <v>4566.4582767056263</v>
      </c>
      <c r="AZ137" s="66">
        <v>3.0781000000000001</v>
      </c>
      <c r="BA137" s="67">
        <f t="shared" si="119"/>
        <v>1415.9259999999999</v>
      </c>
      <c r="BB137" s="66">
        <f t="shared" si="120"/>
        <v>0.56997871454235072</v>
      </c>
      <c r="BC137" s="66">
        <f t="shared" si="121"/>
        <v>1.8916854065799427</v>
      </c>
      <c r="BD137" s="67">
        <f t="shared" si="122"/>
        <v>469.36524167171757</v>
      </c>
      <c r="BE137" s="94">
        <f t="shared" si="123"/>
        <v>0.7642522573709829</v>
      </c>
      <c r="BF137" s="66">
        <f t="shared" si="124"/>
        <v>0.93028255950421235</v>
      </c>
      <c r="BG137" s="66">
        <f t="shared" si="125"/>
        <v>0.68460262452574394</v>
      </c>
      <c r="BH137" s="45">
        <f t="shared" si="126"/>
        <v>508.28354252612286</v>
      </c>
      <c r="BI137"/>
      <c r="BJ137" s="87">
        <f t="shared" si="140"/>
        <v>0.70432284499570741</v>
      </c>
      <c r="BK137" s="87">
        <f t="shared" si="141"/>
        <v>0.883637420989694</v>
      </c>
    </row>
    <row r="138" spans="6:63" x14ac:dyDescent="0.25">
      <c r="F138" s="17">
        <v>136</v>
      </c>
      <c r="G138" s="17">
        <v>120</v>
      </c>
      <c r="H138" s="17">
        <v>100</v>
      </c>
      <c r="I138" s="17">
        <v>6</v>
      </c>
      <c r="J138" s="17">
        <v>5</v>
      </c>
      <c r="K138" s="20">
        <v>2900</v>
      </c>
      <c r="L138" s="17" t="s">
        <v>422</v>
      </c>
      <c r="M138" s="20">
        <v>6.25</v>
      </c>
      <c r="N138" s="20">
        <v>6.25</v>
      </c>
      <c r="O138" s="20" t="s">
        <v>115</v>
      </c>
      <c r="P138" s="36" t="s">
        <v>122</v>
      </c>
      <c r="Q138" s="17" t="s">
        <v>48</v>
      </c>
      <c r="R138" s="49" t="s">
        <v>51</v>
      </c>
      <c r="S138" s="50">
        <v>36.25</v>
      </c>
      <c r="T138" s="17" t="s">
        <v>128</v>
      </c>
      <c r="U138" s="17" t="s">
        <v>159</v>
      </c>
      <c r="V138" s="17">
        <v>0</v>
      </c>
      <c r="W138" s="17">
        <v>460</v>
      </c>
      <c r="X138" s="17">
        <v>200000</v>
      </c>
      <c r="Y138" s="35">
        <f t="shared" si="135"/>
        <v>108</v>
      </c>
      <c r="Z138" s="61">
        <f t="shared" si="91"/>
        <v>0.69752594436635995</v>
      </c>
      <c r="AA138" s="62">
        <f t="shared" si="92"/>
        <v>30.966590095256848</v>
      </c>
      <c r="AB138" s="50">
        <f t="shared" si="136"/>
        <v>11.349637573493057</v>
      </c>
      <c r="AC138" s="47"/>
      <c r="AD138" s="28">
        <f t="shared" si="137"/>
        <v>3</v>
      </c>
      <c r="AE138" s="28">
        <f t="shared" si="138"/>
        <v>1</v>
      </c>
      <c r="AF138" s="28">
        <f t="shared" si="139"/>
        <v>3</v>
      </c>
      <c r="AG138" s="28">
        <f t="shared" si="93"/>
        <v>1740</v>
      </c>
      <c r="AH138" s="28">
        <f t="shared" si="127"/>
        <v>4427280</v>
      </c>
      <c r="AI138" s="60">
        <f t="shared" si="128"/>
        <v>1039.1320374043969</v>
      </c>
      <c r="AJ138" s="49">
        <f t="shared" si="129"/>
        <v>0.87764356448289171</v>
      </c>
      <c r="AK138" s="17">
        <v>0.49</v>
      </c>
      <c r="AL138" s="17">
        <v>0.2</v>
      </c>
      <c r="AM138" s="20">
        <v>1.1000000000000001</v>
      </c>
      <c r="AN138" s="49">
        <f t="shared" si="130"/>
        <v>1.0511517864374262</v>
      </c>
      <c r="AO138" s="49">
        <f t="shared" si="131"/>
        <v>0.61362815018802475</v>
      </c>
      <c r="AP138" s="50">
        <f t="shared" si="132"/>
        <v>446.49815582772271</v>
      </c>
      <c r="AQ138" s="47"/>
      <c r="AR138" s="17">
        <v>517740.75</v>
      </c>
      <c r="AS138" s="49">
        <f t="shared" si="133"/>
        <v>0.64685251124437781</v>
      </c>
      <c r="AT138" s="49">
        <f t="shared" si="134"/>
        <v>0.8623971665891137</v>
      </c>
      <c r="AV138" s="20">
        <v>700</v>
      </c>
      <c r="AW138" s="93">
        <f t="shared" si="116"/>
        <v>2.3E-3</v>
      </c>
      <c r="AX138" s="66">
        <f t="shared" si="117"/>
        <v>0.34285714285714286</v>
      </c>
      <c r="AY138" s="67">
        <f t="shared" si="118"/>
        <v>4566.4582767056263</v>
      </c>
      <c r="AZ138" s="66">
        <v>3.0781000000000001</v>
      </c>
      <c r="BA138" s="67">
        <f t="shared" si="119"/>
        <v>1415.9259999999999</v>
      </c>
      <c r="BB138" s="66">
        <f t="shared" si="120"/>
        <v>0.56997871454235072</v>
      </c>
      <c r="BC138" s="66">
        <f t="shared" si="121"/>
        <v>1.8916854065799427</v>
      </c>
      <c r="BD138" s="67">
        <f t="shared" si="122"/>
        <v>469.36524167171757</v>
      </c>
      <c r="BE138" s="94">
        <f t="shared" si="123"/>
        <v>0.88653261855034027</v>
      </c>
      <c r="BF138" s="66">
        <f t="shared" si="124"/>
        <v>1.061170533421695</v>
      </c>
      <c r="BG138" s="66">
        <f t="shared" si="125"/>
        <v>0.60812891706908434</v>
      </c>
      <c r="BH138" s="45">
        <f t="shared" si="126"/>
        <v>451.50560223834702</v>
      </c>
      <c r="BJ138" s="87">
        <f t="shared" si="140"/>
        <v>0.63394586721555124</v>
      </c>
      <c r="BK138" s="87">
        <f t="shared" si="141"/>
        <v>0.87206889208227667</v>
      </c>
    </row>
    <row r="139" spans="6:63" x14ac:dyDescent="0.25">
      <c r="F139" s="17">
        <v>137</v>
      </c>
      <c r="G139" s="17">
        <v>120</v>
      </c>
      <c r="H139" s="17">
        <v>100</v>
      </c>
      <c r="I139" s="17">
        <v>6</v>
      </c>
      <c r="J139" s="17">
        <v>5</v>
      </c>
      <c r="K139" s="17">
        <v>3300</v>
      </c>
      <c r="L139" s="17" t="s">
        <v>422</v>
      </c>
      <c r="M139" s="20">
        <v>6.25</v>
      </c>
      <c r="N139" s="20">
        <v>6.25</v>
      </c>
      <c r="O139" s="20" t="s">
        <v>115</v>
      </c>
      <c r="P139" s="36" t="s">
        <v>122</v>
      </c>
      <c r="Q139" s="17" t="s">
        <v>48</v>
      </c>
      <c r="R139" s="49" t="s">
        <v>51</v>
      </c>
      <c r="S139" s="50">
        <v>41.25</v>
      </c>
      <c r="T139" s="17" t="s">
        <v>128</v>
      </c>
      <c r="U139" s="17" t="s">
        <v>160</v>
      </c>
      <c r="V139" s="17">
        <v>0</v>
      </c>
      <c r="W139" s="17">
        <v>460</v>
      </c>
      <c r="X139" s="17">
        <v>200000</v>
      </c>
      <c r="Y139" s="35">
        <f t="shared" si="135"/>
        <v>108</v>
      </c>
      <c r="Z139" s="61">
        <f t="shared" si="91"/>
        <v>0.69752594436635995</v>
      </c>
      <c r="AA139" s="62">
        <f t="shared" si="92"/>
        <v>30.966590095256848</v>
      </c>
      <c r="AB139" s="50">
        <f t="shared" si="136"/>
        <v>11.349637573493057</v>
      </c>
      <c r="AC139" s="47"/>
      <c r="AD139" s="28">
        <f t="shared" si="137"/>
        <v>3</v>
      </c>
      <c r="AE139" s="28">
        <f t="shared" si="138"/>
        <v>1</v>
      </c>
      <c r="AF139" s="28">
        <f t="shared" si="139"/>
        <v>3</v>
      </c>
      <c r="AG139" s="28">
        <f t="shared" si="93"/>
        <v>1740</v>
      </c>
      <c r="AH139" s="28">
        <f t="shared" si="127"/>
        <v>4427280</v>
      </c>
      <c r="AI139" s="60">
        <f t="shared" si="128"/>
        <v>802.48856148493826</v>
      </c>
      <c r="AJ139" s="49">
        <f t="shared" si="129"/>
        <v>0.99869784923915261</v>
      </c>
      <c r="AK139" s="17">
        <v>0.49</v>
      </c>
      <c r="AL139" s="17">
        <v>0.2</v>
      </c>
      <c r="AM139" s="20">
        <v>1.1000000000000001</v>
      </c>
      <c r="AN139" s="49">
        <f t="shared" si="130"/>
        <v>1.194379670101047</v>
      </c>
      <c r="AO139" s="49">
        <f t="shared" si="131"/>
        <v>0.5406949823792212</v>
      </c>
      <c r="AP139" s="50">
        <f t="shared" si="132"/>
        <v>393.42933081484421</v>
      </c>
      <c r="AQ139" s="47"/>
      <c r="AR139" s="17">
        <v>462813.0625</v>
      </c>
      <c r="AS139" s="49">
        <f t="shared" si="133"/>
        <v>0.57822721451774117</v>
      </c>
      <c r="AT139" s="49">
        <f t="shared" si="134"/>
        <v>0.8500825985542364</v>
      </c>
      <c r="AV139" s="20">
        <v>700</v>
      </c>
      <c r="AW139" s="93">
        <f t="shared" si="116"/>
        <v>2.3E-3</v>
      </c>
      <c r="AX139" s="66">
        <f t="shared" si="117"/>
        <v>0.34285714285714286</v>
      </c>
      <c r="AY139" s="67">
        <f t="shared" si="118"/>
        <v>4566.4582767056263</v>
      </c>
      <c r="AZ139" s="66">
        <v>3.0781000000000001</v>
      </c>
      <c r="BA139" s="67">
        <f t="shared" si="119"/>
        <v>1415.9259999999999</v>
      </c>
      <c r="BB139" s="66">
        <f t="shared" si="120"/>
        <v>0.56997871454235072</v>
      </c>
      <c r="BC139" s="66">
        <f t="shared" si="121"/>
        <v>1.8916854065799427</v>
      </c>
      <c r="BD139" s="67">
        <f t="shared" si="122"/>
        <v>469.36524167171757</v>
      </c>
      <c r="BE139" s="94">
        <f t="shared" si="123"/>
        <v>1.0088129797296976</v>
      </c>
      <c r="BF139" s="66">
        <f t="shared" si="124"/>
        <v>1.2070109940693317</v>
      </c>
      <c r="BG139" s="66">
        <f t="shared" si="125"/>
        <v>0.53484188320151071</v>
      </c>
      <c r="BH139" s="45">
        <f t="shared" si="126"/>
        <v>397.09360926468952</v>
      </c>
      <c r="BJ139" s="87">
        <f t="shared" si="140"/>
        <v>0.56668985059655363</v>
      </c>
      <c r="BK139" s="87">
        <f t="shared" si="141"/>
        <v>0.85800000354287642</v>
      </c>
    </row>
    <row r="140" spans="6:63" x14ac:dyDescent="0.25">
      <c r="F140" s="17">
        <v>138</v>
      </c>
      <c r="G140" s="17">
        <v>120</v>
      </c>
      <c r="H140" s="17">
        <v>100</v>
      </c>
      <c r="I140" s="17">
        <v>6</v>
      </c>
      <c r="J140" s="17">
        <v>5</v>
      </c>
      <c r="K140" s="17">
        <v>3700</v>
      </c>
      <c r="L140" s="17" t="s">
        <v>422</v>
      </c>
      <c r="M140" s="20">
        <v>6.25</v>
      </c>
      <c r="N140" s="20">
        <v>6.25</v>
      </c>
      <c r="O140" s="20" t="s">
        <v>115</v>
      </c>
      <c r="P140" s="36" t="s">
        <v>122</v>
      </c>
      <c r="Q140" s="17" t="s">
        <v>48</v>
      </c>
      <c r="R140" s="49" t="s">
        <v>51</v>
      </c>
      <c r="S140" s="50">
        <v>46.25</v>
      </c>
      <c r="T140" s="17" t="s">
        <v>129</v>
      </c>
      <c r="U140" s="17" t="s">
        <v>161</v>
      </c>
      <c r="V140" s="17">
        <v>0</v>
      </c>
      <c r="W140" s="17">
        <v>460</v>
      </c>
      <c r="X140" s="17">
        <v>200000</v>
      </c>
      <c r="Y140" s="35">
        <f t="shared" si="135"/>
        <v>108</v>
      </c>
      <c r="Z140" s="61">
        <f t="shared" si="91"/>
        <v>0.69752594436635995</v>
      </c>
      <c r="AA140" s="62">
        <f t="shared" si="92"/>
        <v>30.966590095256848</v>
      </c>
      <c r="AB140" s="50">
        <f t="shared" si="136"/>
        <v>11.349637573493057</v>
      </c>
      <c r="AC140" s="47"/>
      <c r="AD140" s="28">
        <f t="shared" si="137"/>
        <v>3</v>
      </c>
      <c r="AE140" s="28">
        <f t="shared" si="138"/>
        <v>1</v>
      </c>
      <c r="AF140" s="28">
        <f t="shared" si="139"/>
        <v>3</v>
      </c>
      <c r="AG140" s="28">
        <f t="shared" si="93"/>
        <v>1740</v>
      </c>
      <c r="AH140" s="28">
        <f t="shared" si="127"/>
        <v>4427280</v>
      </c>
      <c r="AI140" s="60">
        <f t="shared" si="128"/>
        <v>638.35649631636068</v>
      </c>
      <c r="AJ140" s="49">
        <f t="shared" si="129"/>
        <v>1.1197521339954135</v>
      </c>
      <c r="AK140" s="17">
        <v>0.49</v>
      </c>
      <c r="AL140" s="17">
        <v>0.2</v>
      </c>
      <c r="AM140" s="20">
        <v>1.1000000000000001</v>
      </c>
      <c r="AN140" s="49">
        <f t="shared" si="130"/>
        <v>1.3522616936225176</v>
      </c>
      <c r="AO140" s="49">
        <f t="shared" si="131"/>
        <v>0.47384483470061828</v>
      </c>
      <c r="AP140" s="50">
        <f t="shared" si="132"/>
        <v>344.78673244943167</v>
      </c>
      <c r="AQ140" s="47"/>
      <c r="AR140" s="17">
        <v>411480.90625</v>
      </c>
      <c r="AS140" s="49">
        <f t="shared" si="133"/>
        <v>0.51409408576961524</v>
      </c>
      <c r="AT140" s="49">
        <f t="shared" si="134"/>
        <v>0.83791672277486551</v>
      </c>
      <c r="AV140" s="20">
        <v>700</v>
      </c>
      <c r="AW140" s="93">
        <f t="shared" si="116"/>
        <v>2.3E-3</v>
      </c>
      <c r="AX140" s="66">
        <f t="shared" si="117"/>
        <v>0.34285714285714286</v>
      </c>
      <c r="AY140" s="67">
        <f t="shared" si="118"/>
        <v>4566.4582767056263</v>
      </c>
      <c r="AZ140" s="66">
        <v>3.0781000000000001</v>
      </c>
      <c r="BA140" s="67">
        <f t="shared" si="119"/>
        <v>1415.9259999999999</v>
      </c>
      <c r="BB140" s="66">
        <f t="shared" si="120"/>
        <v>0.56997871454235072</v>
      </c>
      <c r="BC140" s="66">
        <f t="shared" si="121"/>
        <v>1.8916854065799427</v>
      </c>
      <c r="BD140" s="67">
        <f t="shared" si="122"/>
        <v>469.36524167171757</v>
      </c>
      <c r="BE140" s="94">
        <f t="shared" si="123"/>
        <v>1.1310933409090547</v>
      </c>
      <c r="BF140" s="66">
        <f t="shared" si="124"/>
        <v>1.3678039414471219</v>
      </c>
      <c r="BG140" s="66">
        <f t="shared" si="125"/>
        <v>0.46796665861692921</v>
      </c>
      <c r="BH140" s="45">
        <f t="shared" si="126"/>
        <v>347.44206712719233</v>
      </c>
      <c r="BJ140" s="87">
        <f t="shared" si="140"/>
        <v>0.50383636975705937</v>
      </c>
      <c r="BK140" s="87">
        <f t="shared" si="141"/>
        <v>0.84436984037383223</v>
      </c>
    </row>
    <row r="141" spans="6:63" x14ac:dyDescent="0.25">
      <c r="F141" s="17">
        <v>139</v>
      </c>
      <c r="G141" s="17">
        <v>120</v>
      </c>
      <c r="H141" s="17">
        <v>100</v>
      </c>
      <c r="I141" s="17">
        <v>6</v>
      </c>
      <c r="J141" s="17">
        <v>5</v>
      </c>
      <c r="K141" s="20">
        <v>4100</v>
      </c>
      <c r="L141" s="17" t="s">
        <v>422</v>
      </c>
      <c r="M141" s="20">
        <v>6.25</v>
      </c>
      <c r="N141" s="20">
        <v>6.25</v>
      </c>
      <c r="O141" s="20" t="s">
        <v>115</v>
      </c>
      <c r="P141" s="36" t="s">
        <v>122</v>
      </c>
      <c r="Q141" s="17" t="s">
        <v>48</v>
      </c>
      <c r="R141" s="49" t="s">
        <v>51</v>
      </c>
      <c r="S141" s="50">
        <v>51.25</v>
      </c>
      <c r="T141" s="17" t="s">
        <v>130</v>
      </c>
      <c r="U141" s="17" t="s">
        <v>162</v>
      </c>
      <c r="V141" s="17">
        <v>0</v>
      </c>
      <c r="W141" s="17">
        <v>460</v>
      </c>
      <c r="X141" s="17">
        <v>200000</v>
      </c>
      <c r="Y141" s="35">
        <f t="shared" si="135"/>
        <v>108</v>
      </c>
      <c r="Z141" s="61">
        <f t="shared" si="91"/>
        <v>0.69752594436635995</v>
      </c>
      <c r="AA141" s="62">
        <f t="shared" si="92"/>
        <v>30.966590095256848</v>
      </c>
      <c r="AB141" s="50">
        <f t="shared" si="136"/>
        <v>11.349637573493057</v>
      </c>
      <c r="AC141" s="47"/>
      <c r="AD141" s="28">
        <f t="shared" si="137"/>
        <v>3</v>
      </c>
      <c r="AE141" s="28">
        <f t="shared" si="138"/>
        <v>1</v>
      </c>
      <c r="AF141" s="28">
        <f t="shared" si="139"/>
        <v>3</v>
      </c>
      <c r="AG141" s="28">
        <f t="shared" si="93"/>
        <v>1740</v>
      </c>
      <c r="AH141" s="28">
        <f t="shared" si="127"/>
        <v>4427280</v>
      </c>
      <c r="AI141" s="60">
        <f t="shared" si="128"/>
        <v>519.87510021243179</v>
      </c>
      <c r="AJ141" s="49">
        <f t="shared" si="129"/>
        <v>1.2408064187516743</v>
      </c>
      <c r="AK141" s="17">
        <v>0.49</v>
      </c>
      <c r="AL141" s="17">
        <v>0.2</v>
      </c>
      <c r="AM141" s="20">
        <v>1.1000000000000001</v>
      </c>
      <c r="AN141" s="49">
        <f t="shared" si="130"/>
        <v>1.5247978570018379</v>
      </c>
      <c r="AO141" s="49">
        <f t="shared" si="131"/>
        <v>0.41476044563446574</v>
      </c>
      <c r="AP141" s="50">
        <f t="shared" si="132"/>
        <v>301.79478244166035</v>
      </c>
      <c r="AQ141" s="47"/>
      <c r="AR141" s="17">
        <v>364597.3125</v>
      </c>
      <c r="AS141" s="49">
        <f t="shared" si="133"/>
        <v>0.45551888118440781</v>
      </c>
      <c r="AT141" s="49">
        <f t="shared" si="134"/>
        <v>0.82774823646474449</v>
      </c>
      <c r="AV141" s="20">
        <v>700</v>
      </c>
      <c r="AW141" s="93">
        <f t="shared" si="116"/>
        <v>2.3E-3</v>
      </c>
      <c r="AX141" s="66">
        <f t="shared" si="117"/>
        <v>0.34285714285714286</v>
      </c>
      <c r="AY141" s="67">
        <f t="shared" si="118"/>
        <v>4566.4582767056263</v>
      </c>
      <c r="AZ141" s="66">
        <v>3.0781000000000001</v>
      </c>
      <c r="BA141" s="67">
        <f t="shared" si="119"/>
        <v>1415.9259999999999</v>
      </c>
      <c r="BB141" s="66">
        <f t="shared" si="120"/>
        <v>0.56997871454235072</v>
      </c>
      <c r="BC141" s="66">
        <f t="shared" si="121"/>
        <v>1.8916854065799427</v>
      </c>
      <c r="BD141" s="67">
        <f t="shared" si="122"/>
        <v>469.36524167171757</v>
      </c>
      <c r="BE141" s="94">
        <f t="shared" si="123"/>
        <v>1.2533737020884119</v>
      </c>
      <c r="BF141" s="66">
        <f t="shared" si="124"/>
        <v>1.5435493755550667</v>
      </c>
      <c r="BG141" s="66">
        <f t="shared" si="125"/>
        <v>0.40909210612291469</v>
      </c>
      <c r="BH141" s="45">
        <f t="shared" si="126"/>
        <v>303.73062776917311</v>
      </c>
      <c r="BJ141" s="87">
        <f t="shared" si="140"/>
        <v>0.44642991585512992</v>
      </c>
      <c r="BK141" s="87">
        <f t="shared" si="141"/>
        <v>0.83305778006570774</v>
      </c>
    </row>
    <row r="142" spans="6:63" x14ac:dyDescent="0.25">
      <c r="F142" s="17">
        <v>140</v>
      </c>
      <c r="G142" s="17">
        <v>120</v>
      </c>
      <c r="H142" s="17">
        <v>100</v>
      </c>
      <c r="I142" s="17">
        <v>6</v>
      </c>
      <c r="J142" s="17">
        <v>5</v>
      </c>
      <c r="K142" s="17">
        <v>4500</v>
      </c>
      <c r="L142" s="17" t="s">
        <v>422</v>
      </c>
      <c r="M142" s="20">
        <v>6.25</v>
      </c>
      <c r="N142" s="20">
        <v>6.25</v>
      </c>
      <c r="O142" s="20" t="s">
        <v>115</v>
      </c>
      <c r="P142" s="36" t="s">
        <v>122</v>
      </c>
      <c r="Q142" s="17" t="s">
        <v>48</v>
      </c>
      <c r="R142" s="49" t="s">
        <v>51</v>
      </c>
      <c r="S142" s="50">
        <v>56.25</v>
      </c>
      <c r="T142" s="17" t="s">
        <v>131</v>
      </c>
      <c r="U142" s="17" t="s">
        <v>163</v>
      </c>
      <c r="V142" s="17">
        <v>0</v>
      </c>
      <c r="W142" s="17">
        <v>460</v>
      </c>
      <c r="X142" s="17">
        <v>200000</v>
      </c>
      <c r="Y142" s="35">
        <f t="shared" si="135"/>
        <v>108</v>
      </c>
      <c r="Z142" s="61">
        <f t="shared" si="91"/>
        <v>0.69752594436635995</v>
      </c>
      <c r="AA142" s="62">
        <f t="shared" si="92"/>
        <v>30.966590095256848</v>
      </c>
      <c r="AB142" s="50">
        <f t="shared" si="136"/>
        <v>11.349637573493057</v>
      </c>
      <c r="AC142" s="47"/>
      <c r="AD142" s="28">
        <f t="shared" si="137"/>
        <v>3</v>
      </c>
      <c r="AE142" s="28">
        <f t="shared" si="138"/>
        <v>1</v>
      </c>
      <c r="AF142" s="28">
        <f t="shared" si="139"/>
        <v>3</v>
      </c>
      <c r="AG142" s="28">
        <f t="shared" si="93"/>
        <v>1740</v>
      </c>
      <c r="AH142" s="28">
        <f t="shared" si="127"/>
        <v>4427280</v>
      </c>
      <c r="AI142" s="60">
        <f t="shared" si="128"/>
        <v>431.5605152874557</v>
      </c>
      <c r="AJ142" s="49">
        <f t="shared" si="129"/>
        <v>1.3618607035079353</v>
      </c>
      <c r="AK142" s="17">
        <v>0.49</v>
      </c>
      <c r="AL142" s="17">
        <v>0.2</v>
      </c>
      <c r="AM142" s="20">
        <v>1.1000000000000001</v>
      </c>
      <c r="AN142" s="49">
        <f t="shared" si="130"/>
        <v>1.7119881602390083</v>
      </c>
      <c r="AO142" s="49">
        <f t="shared" si="131"/>
        <v>0.36371472772145025</v>
      </c>
      <c r="AP142" s="50">
        <f t="shared" si="132"/>
        <v>264.65206188022614</v>
      </c>
      <c r="AQ142" s="47"/>
      <c r="AR142" s="17">
        <v>322658.625</v>
      </c>
      <c r="AS142" s="49">
        <f t="shared" si="133"/>
        <v>0.40312172038980509</v>
      </c>
      <c r="AT142" s="49">
        <f t="shared" si="134"/>
        <v>0.82022311314388741</v>
      </c>
      <c r="AV142" s="20">
        <v>700</v>
      </c>
      <c r="AW142" s="93">
        <f t="shared" si="116"/>
        <v>2.3E-3</v>
      </c>
      <c r="AX142" s="66">
        <f t="shared" si="117"/>
        <v>0.34285714285714286</v>
      </c>
      <c r="AY142" s="67">
        <f t="shared" si="118"/>
        <v>4566.4582767056263</v>
      </c>
      <c r="AZ142" s="66">
        <v>3.0781000000000001</v>
      </c>
      <c r="BA142" s="67">
        <f t="shared" si="119"/>
        <v>1415.9259999999999</v>
      </c>
      <c r="BB142" s="66">
        <f t="shared" si="120"/>
        <v>0.56997871454235072</v>
      </c>
      <c r="BC142" s="66">
        <f t="shared" si="121"/>
        <v>1.8916854065799427</v>
      </c>
      <c r="BD142" s="67">
        <f t="shared" si="122"/>
        <v>469.36524167171757</v>
      </c>
      <c r="BE142" s="94">
        <f t="shared" si="123"/>
        <v>1.3756540632677692</v>
      </c>
      <c r="BF142" s="66">
        <f t="shared" si="124"/>
        <v>1.7342472963931652</v>
      </c>
      <c r="BG142" s="66">
        <f t="shared" si="125"/>
        <v>0.35838791378503998</v>
      </c>
      <c r="BH142" s="45">
        <f t="shared" si="126"/>
        <v>266.08527617521094</v>
      </c>
      <c r="BJ142" s="87">
        <f t="shared" si="140"/>
        <v>0.39507823527547786</v>
      </c>
      <c r="BK142" s="87">
        <f t="shared" si="141"/>
        <v>0.82466500368682516</v>
      </c>
    </row>
    <row r="143" spans="6:63" x14ac:dyDescent="0.25">
      <c r="F143" s="17">
        <v>141</v>
      </c>
      <c r="G143" s="17">
        <v>120</v>
      </c>
      <c r="H143" s="17">
        <v>100</v>
      </c>
      <c r="I143" s="17">
        <v>6</v>
      </c>
      <c r="J143" s="17">
        <v>5</v>
      </c>
      <c r="K143" s="17">
        <v>4900</v>
      </c>
      <c r="L143" s="17" t="s">
        <v>422</v>
      </c>
      <c r="M143" s="20">
        <v>6.25</v>
      </c>
      <c r="N143" s="20">
        <v>6.25</v>
      </c>
      <c r="O143" s="20" t="s">
        <v>115</v>
      </c>
      <c r="P143" s="36" t="s">
        <v>122</v>
      </c>
      <c r="Q143" s="17" t="s">
        <v>48</v>
      </c>
      <c r="R143" s="49" t="s">
        <v>51</v>
      </c>
      <c r="S143" s="50">
        <v>61.25</v>
      </c>
      <c r="T143" s="17" t="s">
        <v>131</v>
      </c>
      <c r="U143" s="17" t="s">
        <v>164</v>
      </c>
      <c r="V143" s="17">
        <v>0</v>
      </c>
      <c r="W143" s="17">
        <v>460</v>
      </c>
      <c r="X143" s="17">
        <v>200000</v>
      </c>
      <c r="Y143" s="35">
        <f t="shared" si="135"/>
        <v>108</v>
      </c>
      <c r="Z143" s="61">
        <f t="shared" si="91"/>
        <v>0.69752594436635995</v>
      </c>
      <c r="AA143" s="62">
        <f t="shared" si="92"/>
        <v>30.966590095256848</v>
      </c>
      <c r="AB143" s="50">
        <f t="shared" si="136"/>
        <v>11.349637573493057</v>
      </c>
      <c r="AC143" s="47"/>
      <c r="AD143" s="28">
        <f t="shared" si="137"/>
        <v>3</v>
      </c>
      <c r="AE143" s="28">
        <f t="shared" si="138"/>
        <v>1</v>
      </c>
      <c r="AF143" s="28">
        <f t="shared" si="139"/>
        <v>3</v>
      </c>
      <c r="AG143" s="28">
        <f t="shared" si="93"/>
        <v>1740</v>
      </c>
      <c r="AH143" s="28">
        <f t="shared" si="127"/>
        <v>4427280</v>
      </c>
      <c r="AI143" s="60">
        <f t="shared" si="128"/>
        <v>363.97752747067796</v>
      </c>
      <c r="AJ143" s="49">
        <f t="shared" si="129"/>
        <v>1.4829149882641963</v>
      </c>
      <c r="AK143" s="17">
        <v>0.49</v>
      </c>
      <c r="AL143" s="17">
        <v>0.2</v>
      </c>
      <c r="AM143" s="20">
        <v>1.1000000000000001</v>
      </c>
      <c r="AN143" s="49">
        <f t="shared" si="130"/>
        <v>1.9138326033340287</v>
      </c>
      <c r="AO143" s="49">
        <f t="shared" si="131"/>
        <v>0.32013574829427222</v>
      </c>
      <c r="AP143" s="50">
        <f t="shared" si="132"/>
        <v>232.9424117588504</v>
      </c>
      <c r="AQ143" s="47"/>
      <c r="AR143" s="17">
        <v>285631.21875</v>
      </c>
      <c r="AS143" s="49">
        <f t="shared" si="133"/>
        <v>0.35686059314092955</v>
      </c>
      <c r="AT143" s="49">
        <f t="shared" si="134"/>
        <v>0.81553554537305062</v>
      </c>
      <c r="AV143" s="20">
        <v>700</v>
      </c>
      <c r="AW143" s="93">
        <f t="shared" si="116"/>
        <v>2.3E-3</v>
      </c>
      <c r="AX143" s="66">
        <f t="shared" si="117"/>
        <v>0.34285714285714286</v>
      </c>
      <c r="AY143" s="67">
        <f t="shared" si="118"/>
        <v>4566.4582767056263</v>
      </c>
      <c r="AZ143" s="66">
        <v>3.0781000000000001</v>
      </c>
      <c r="BA143" s="67">
        <f t="shared" si="119"/>
        <v>1415.9259999999999</v>
      </c>
      <c r="BB143" s="66">
        <f t="shared" si="120"/>
        <v>0.56997871454235072</v>
      </c>
      <c r="BC143" s="66">
        <f t="shared" si="121"/>
        <v>1.8916854065799427</v>
      </c>
      <c r="BD143" s="67">
        <f t="shared" si="122"/>
        <v>469.36524167171757</v>
      </c>
      <c r="BE143" s="94">
        <f t="shared" si="123"/>
        <v>1.4979344244471267</v>
      </c>
      <c r="BF143" s="66">
        <f t="shared" si="124"/>
        <v>1.9398977039614185</v>
      </c>
      <c r="BG143" s="66">
        <f t="shared" si="125"/>
        <v>0.31520531381330053</v>
      </c>
      <c r="BH143" s="45">
        <f t="shared" si="126"/>
        <v>234.0243343926268</v>
      </c>
      <c r="BJ143" s="87">
        <f t="shared" si="140"/>
        <v>0.34974015600337349</v>
      </c>
      <c r="BK143" s="87">
        <f t="shared" si="141"/>
        <v>0.81932337584379267</v>
      </c>
    </row>
    <row r="144" spans="6:63" x14ac:dyDescent="0.25">
      <c r="F144" s="17">
        <v>142</v>
      </c>
      <c r="G144" s="17">
        <v>120</v>
      </c>
      <c r="H144" s="17">
        <v>100</v>
      </c>
      <c r="I144" s="17">
        <v>6</v>
      </c>
      <c r="J144" s="17">
        <v>5</v>
      </c>
      <c r="K144" s="20">
        <v>5300</v>
      </c>
      <c r="L144" s="17" t="s">
        <v>422</v>
      </c>
      <c r="M144" s="20">
        <v>6.25</v>
      </c>
      <c r="N144" s="20">
        <v>6.25</v>
      </c>
      <c r="O144" s="20" t="s">
        <v>115</v>
      </c>
      <c r="P144" s="36" t="s">
        <v>122</v>
      </c>
      <c r="Q144" s="17" t="s">
        <v>48</v>
      </c>
      <c r="R144" s="49" t="s">
        <v>51</v>
      </c>
      <c r="S144" s="50">
        <v>66.25</v>
      </c>
      <c r="T144" s="17" t="s">
        <v>132</v>
      </c>
      <c r="U144" s="17" t="s">
        <v>165</v>
      </c>
      <c r="V144" s="17">
        <v>0</v>
      </c>
      <c r="W144" s="17">
        <v>460</v>
      </c>
      <c r="X144" s="17">
        <v>200000</v>
      </c>
      <c r="Y144" s="35">
        <f t="shared" si="135"/>
        <v>108</v>
      </c>
      <c r="Z144" s="61">
        <f t="shared" si="91"/>
        <v>0.69752594436635995</v>
      </c>
      <c r="AA144" s="62">
        <f t="shared" si="92"/>
        <v>30.966590095256848</v>
      </c>
      <c r="AB144" s="50">
        <f t="shared" si="136"/>
        <v>11.349637573493057</v>
      </c>
      <c r="AC144" s="47"/>
      <c r="AD144" s="28">
        <f t="shared" si="137"/>
        <v>3</v>
      </c>
      <c r="AE144" s="28">
        <f t="shared" si="138"/>
        <v>1</v>
      </c>
      <c r="AF144" s="28">
        <f t="shared" si="139"/>
        <v>3</v>
      </c>
      <c r="AG144" s="28">
        <f t="shared" si="93"/>
        <v>1740</v>
      </c>
      <c r="AH144" s="28">
        <f t="shared" si="127"/>
        <v>4427280</v>
      </c>
      <c r="AI144" s="60">
        <f t="shared" si="128"/>
        <v>311.11073102780273</v>
      </c>
      <c r="AJ144" s="49">
        <f t="shared" si="129"/>
        <v>1.6039692730204571</v>
      </c>
      <c r="AK144" s="17">
        <v>0.49</v>
      </c>
      <c r="AL144" s="17">
        <v>0.2</v>
      </c>
      <c r="AM144" s="20">
        <v>1.1000000000000001</v>
      </c>
      <c r="AN144" s="49">
        <f t="shared" si="130"/>
        <v>2.1303311862868988</v>
      </c>
      <c r="AO144" s="49">
        <f t="shared" si="131"/>
        <v>0.28309946148641246</v>
      </c>
      <c r="AP144" s="50">
        <f t="shared" si="132"/>
        <v>205.99346270338592</v>
      </c>
      <c r="AQ144" s="47"/>
      <c r="AR144" s="17">
        <v>253279.40625</v>
      </c>
      <c r="AS144" s="49">
        <f t="shared" si="133"/>
        <v>0.31644103729385309</v>
      </c>
      <c r="AT144" s="49">
        <f t="shared" si="134"/>
        <v>0.81330521795388133</v>
      </c>
      <c r="AV144" s="20">
        <v>700</v>
      </c>
      <c r="AW144" s="93">
        <f t="shared" si="116"/>
        <v>2.3E-3</v>
      </c>
      <c r="AX144" s="66">
        <f t="shared" si="117"/>
        <v>0.34285714285714286</v>
      </c>
      <c r="AY144" s="67">
        <f t="shared" si="118"/>
        <v>4566.4582767056263</v>
      </c>
      <c r="AZ144" s="66">
        <v>3.0781000000000001</v>
      </c>
      <c r="BA144" s="67">
        <f t="shared" si="119"/>
        <v>1415.9259999999999</v>
      </c>
      <c r="BB144" s="66">
        <f t="shared" si="120"/>
        <v>0.56997871454235072</v>
      </c>
      <c r="BC144" s="66">
        <f t="shared" si="121"/>
        <v>1.8916854065799427</v>
      </c>
      <c r="BD144" s="67">
        <f t="shared" si="122"/>
        <v>469.36524167171757</v>
      </c>
      <c r="BE144" s="94">
        <f t="shared" si="123"/>
        <v>1.6202147856264837</v>
      </c>
      <c r="BF144" s="66">
        <f t="shared" si="124"/>
        <v>2.1605005982598247</v>
      </c>
      <c r="BG144" s="66">
        <f t="shared" si="125"/>
        <v>0.27857329217580928</v>
      </c>
      <c r="BH144" s="45">
        <f t="shared" si="126"/>
        <v>206.82687259397218</v>
      </c>
      <c r="BJ144" s="87">
        <f t="shared" si="140"/>
        <v>0.31012709129616739</v>
      </c>
      <c r="BK144" s="87">
        <f t="shared" si="141"/>
        <v>0.81659569428168699</v>
      </c>
    </row>
    <row r="145" spans="6:63" s="26" customFormat="1" x14ac:dyDescent="0.25">
      <c r="F145" s="20">
        <v>143</v>
      </c>
      <c r="G145" s="17">
        <v>120</v>
      </c>
      <c r="H145" s="17">
        <v>100</v>
      </c>
      <c r="I145" s="17">
        <v>6</v>
      </c>
      <c r="J145" s="17">
        <v>5</v>
      </c>
      <c r="K145" s="17">
        <v>5700</v>
      </c>
      <c r="L145" s="17" t="s">
        <v>422</v>
      </c>
      <c r="M145" s="20">
        <v>6.25</v>
      </c>
      <c r="N145" s="20">
        <v>6.25</v>
      </c>
      <c r="O145" s="20" t="s">
        <v>115</v>
      </c>
      <c r="P145" s="36" t="s">
        <v>122</v>
      </c>
      <c r="Q145" s="20" t="s">
        <v>48</v>
      </c>
      <c r="R145" s="66" t="s">
        <v>51</v>
      </c>
      <c r="S145" s="50">
        <v>71.25</v>
      </c>
      <c r="T145" s="17" t="s">
        <v>133</v>
      </c>
      <c r="U145" s="17" t="s">
        <v>166</v>
      </c>
      <c r="V145" s="20">
        <v>0</v>
      </c>
      <c r="W145" s="20">
        <v>460</v>
      </c>
      <c r="X145" s="20">
        <v>200000</v>
      </c>
      <c r="Y145" s="35">
        <f t="shared" si="135"/>
        <v>108</v>
      </c>
      <c r="Z145" s="98">
        <f t="shared" ref="Z145:Z167" si="142">SQRT(235*200000/(W145*210000))</f>
        <v>0.69752594436635995</v>
      </c>
      <c r="AA145" s="39">
        <f t="shared" ref="AA145:AA167" si="143">(Y145/J145)/Z145</f>
        <v>30.966590095256848</v>
      </c>
      <c r="AB145" s="50">
        <f t="shared" si="136"/>
        <v>11.349637573493057</v>
      </c>
      <c r="AC145" s="46"/>
      <c r="AD145" s="38">
        <f t="shared" si="137"/>
        <v>3</v>
      </c>
      <c r="AE145" s="38">
        <f t="shared" si="138"/>
        <v>1</v>
      </c>
      <c r="AF145" s="38">
        <f t="shared" si="139"/>
        <v>3</v>
      </c>
      <c r="AG145" s="38">
        <f t="shared" ref="AG145:AG167" si="144">(G145-2*I145)*J145+(H145*I145)*2</f>
        <v>1740</v>
      </c>
      <c r="AH145" s="38">
        <f t="shared" si="127"/>
        <v>4427280</v>
      </c>
      <c r="AI145" s="76">
        <f t="shared" si="128"/>
        <v>268.97816049772172</v>
      </c>
      <c r="AJ145" s="66">
        <f t="shared" si="129"/>
        <v>1.7250235577767181</v>
      </c>
      <c r="AK145" s="20">
        <v>0.49</v>
      </c>
      <c r="AL145" s="20">
        <v>0.2</v>
      </c>
      <c r="AM145" s="20">
        <v>1.1000000000000001</v>
      </c>
      <c r="AN145" s="66">
        <f t="shared" si="130"/>
        <v>2.3614839090976192</v>
      </c>
      <c r="AO145" s="66">
        <f t="shared" si="131"/>
        <v>0.25162204971609015</v>
      </c>
      <c r="AP145" s="45">
        <f t="shared" si="132"/>
        <v>183.08935326614412</v>
      </c>
      <c r="AQ145" s="46"/>
      <c r="AR145" s="20">
        <v>225228.296875</v>
      </c>
      <c r="AS145" s="49">
        <f t="shared" si="133"/>
        <v>0.28139467375687155</v>
      </c>
      <c r="AT145" s="49">
        <f t="shared" si="134"/>
        <v>0.81290564199292115</v>
      </c>
      <c r="AV145" s="20">
        <v>700</v>
      </c>
      <c r="AW145" s="93">
        <f t="shared" si="116"/>
        <v>2.3E-3</v>
      </c>
      <c r="AX145" s="66">
        <f t="shared" si="117"/>
        <v>0.34285714285714286</v>
      </c>
      <c r="AY145" s="67">
        <f t="shared" si="118"/>
        <v>4566.4582767056263</v>
      </c>
      <c r="AZ145" s="66">
        <v>3.0781000000000001</v>
      </c>
      <c r="BA145" s="67">
        <f t="shared" si="119"/>
        <v>1415.9259999999999</v>
      </c>
      <c r="BB145" s="66">
        <f t="shared" si="120"/>
        <v>0.56997871454235072</v>
      </c>
      <c r="BC145" s="66">
        <f t="shared" si="121"/>
        <v>1.8916854065799427</v>
      </c>
      <c r="BD145" s="67">
        <f t="shared" si="122"/>
        <v>469.36524167171757</v>
      </c>
      <c r="BE145" s="94">
        <f t="shared" si="123"/>
        <v>1.7424951468058412</v>
      </c>
      <c r="BF145" s="66">
        <f t="shared" si="124"/>
        <v>2.396055979288386</v>
      </c>
      <c r="BG145" s="66">
        <f t="shared" si="125"/>
        <v>0.24748297122018537</v>
      </c>
      <c r="BH145" s="45">
        <f t="shared" si="126"/>
        <v>183.74384908884619</v>
      </c>
      <c r="BI145"/>
      <c r="BJ145" s="87">
        <f t="shared" si="140"/>
        <v>0.27578000762718313</v>
      </c>
      <c r="BK145" s="87">
        <f t="shared" si="141"/>
        <v>0.81581156381439335</v>
      </c>
    </row>
    <row r="146" spans="6:63" s="15" customFormat="1" x14ac:dyDescent="0.25">
      <c r="F146" s="22">
        <v>144</v>
      </c>
      <c r="G146" s="22">
        <v>120</v>
      </c>
      <c r="H146" s="22">
        <v>100</v>
      </c>
      <c r="I146" s="22">
        <v>8</v>
      </c>
      <c r="J146" s="22">
        <v>6</v>
      </c>
      <c r="K146" s="22">
        <v>1700</v>
      </c>
      <c r="L146" s="22" t="s">
        <v>422</v>
      </c>
      <c r="M146" s="22">
        <v>6.25</v>
      </c>
      <c r="N146" s="22">
        <v>6.25</v>
      </c>
      <c r="O146" s="22" t="s">
        <v>123</v>
      </c>
      <c r="P146" s="37" t="s">
        <v>124</v>
      </c>
      <c r="Q146" s="22" t="s">
        <v>48</v>
      </c>
      <c r="R146" s="63" t="s">
        <v>51</v>
      </c>
      <c r="S146" s="41">
        <v>34</v>
      </c>
      <c r="T146" s="22" t="s">
        <v>128</v>
      </c>
      <c r="U146" s="22" t="s">
        <v>142</v>
      </c>
      <c r="V146" s="22">
        <v>0</v>
      </c>
      <c r="W146" s="22">
        <v>460</v>
      </c>
      <c r="X146" s="22">
        <v>200000</v>
      </c>
      <c r="Y146" s="37">
        <f t="shared" si="135"/>
        <v>104</v>
      </c>
      <c r="Z146" s="81">
        <f t="shared" si="142"/>
        <v>0.69752594436635995</v>
      </c>
      <c r="AA146" s="82">
        <f t="shared" si="143"/>
        <v>24.849732792490059</v>
      </c>
      <c r="AB146" s="41">
        <f t="shared" si="136"/>
        <v>8.4226257782237948</v>
      </c>
      <c r="AC146" s="64"/>
      <c r="AD146" s="40">
        <f t="shared" si="137"/>
        <v>1</v>
      </c>
      <c r="AE146" s="40">
        <f t="shared" si="138"/>
        <v>1</v>
      </c>
      <c r="AF146" s="40">
        <f t="shared" si="139"/>
        <v>1</v>
      </c>
      <c r="AG146" s="40">
        <f t="shared" si="144"/>
        <v>2224</v>
      </c>
      <c r="AH146" s="40">
        <f t="shared" si="127"/>
        <v>5588565.333333334</v>
      </c>
      <c r="AI146" s="77">
        <f t="shared" si="128"/>
        <v>3817.0885127779989</v>
      </c>
      <c r="AJ146" s="63">
        <f t="shared" si="129"/>
        <v>0.51770241622751578</v>
      </c>
      <c r="AK146" s="22">
        <v>0.49</v>
      </c>
      <c r="AL146" s="22">
        <v>0.2</v>
      </c>
      <c r="AM146" s="22">
        <v>1.1000000000000001</v>
      </c>
      <c r="AN146" s="63">
        <f t="shared" si="130"/>
        <v>0.71184498785964534</v>
      </c>
      <c r="AO146" s="63">
        <f t="shared" si="131"/>
        <v>0.83304038209117115</v>
      </c>
      <c r="AP146" s="41">
        <f t="shared" si="132"/>
        <v>774.75784772231975</v>
      </c>
      <c r="AQ146" s="64"/>
      <c r="AR146" s="22">
        <v>912734</v>
      </c>
      <c r="AS146" s="63">
        <f t="shared" si="133"/>
        <v>0.89217821395057861</v>
      </c>
      <c r="AT146" s="63">
        <f t="shared" si="134"/>
        <v>0.84883202304539962</v>
      </c>
      <c r="AV146" s="22">
        <v>700</v>
      </c>
      <c r="AW146" s="89">
        <f t="shared" si="116"/>
        <v>2.3E-3</v>
      </c>
      <c r="AX146" s="63">
        <f t="shared" si="117"/>
        <v>0.34285714285714286</v>
      </c>
      <c r="AY146" s="65">
        <f t="shared" si="118"/>
        <v>4566.4582767056263</v>
      </c>
      <c r="AZ146" s="63">
        <v>5.1642999999999999</v>
      </c>
      <c r="BA146" s="65">
        <f t="shared" si="119"/>
        <v>2375.578</v>
      </c>
      <c r="BB146" s="63">
        <f t="shared" si="120"/>
        <v>0.44004214045315132</v>
      </c>
      <c r="BC146" s="63">
        <f t="shared" si="121"/>
        <v>4.801319890563934</v>
      </c>
      <c r="BD146" s="65">
        <f t="shared" si="122"/>
        <v>499.92470795634421</v>
      </c>
      <c r="BE146" s="90">
        <f t="shared" si="123"/>
        <v>0.53970144006383547</v>
      </c>
      <c r="BF146" s="63">
        <f t="shared" si="124"/>
        <v>0.72886567501912858</v>
      </c>
      <c r="BG146" s="63">
        <f t="shared" si="125"/>
        <v>0.82052596194303573</v>
      </c>
      <c r="BH146" s="41">
        <f t="shared" si="126"/>
        <v>829.35224819492214</v>
      </c>
      <c r="BJ146" s="90">
        <f t="shared" si="140"/>
        <v>0.82092757546423256</v>
      </c>
      <c r="BK146" s="90">
        <f t="shared" si="141"/>
        <v>0.90864616437529677</v>
      </c>
    </row>
    <row r="147" spans="6:63" x14ac:dyDescent="0.25">
      <c r="F147" s="17">
        <v>145</v>
      </c>
      <c r="G147" s="17">
        <v>120</v>
      </c>
      <c r="H147" s="17">
        <v>100</v>
      </c>
      <c r="I147" s="17">
        <v>8</v>
      </c>
      <c r="J147" s="17">
        <v>6</v>
      </c>
      <c r="K147" s="17">
        <v>2100</v>
      </c>
      <c r="L147" s="17" t="s">
        <v>422</v>
      </c>
      <c r="M147" s="20">
        <v>6.25</v>
      </c>
      <c r="N147" s="20">
        <v>6.25</v>
      </c>
      <c r="O147" s="20" t="s">
        <v>123</v>
      </c>
      <c r="P147" s="36" t="s">
        <v>124</v>
      </c>
      <c r="Q147" s="17" t="s">
        <v>48</v>
      </c>
      <c r="R147" s="49" t="s">
        <v>51</v>
      </c>
      <c r="S147" s="50">
        <v>42</v>
      </c>
      <c r="T147" s="17" t="s">
        <v>128</v>
      </c>
      <c r="U147" s="17" t="s">
        <v>157</v>
      </c>
      <c r="V147" s="17">
        <v>0</v>
      </c>
      <c r="W147" s="17">
        <v>460</v>
      </c>
      <c r="X147" s="17">
        <v>200000</v>
      </c>
      <c r="Y147" s="35">
        <f t="shared" si="135"/>
        <v>104</v>
      </c>
      <c r="Z147" s="61">
        <f t="shared" si="142"/>
        <v>0.69752594436635995</v>
      </c>
      <c r="AA147" s="62">
        <f t="shared" si="143"/>
        <v>24.849732792490059</v>
      </c>
      <c r="AB147" s="50">
        <f t="shared" si="136"/>
        <v>8.4226257782237948</v>
      </c>
      <c r="AC147" s="47"/>
      <c r="AD147" s="28">
        <f t="shared" si="137"/>
        <v>1</v>
      </c>
      <c r="AE147" s="28">
        <f t="shared" si="138"/>
        <v>1</v>
      </c>
      <c r="AF147" s="28">
        <f t="shared" si="139"/>
        <v>1</v>
      </c>
      <c r="AG147" s="28">
        <f t="shared" si="144"/>
        <v>2224</v>
      </c>
      <c r="AH147" s="28">
        <f t="shared" si="127"/>
        <v>5588565.333333334</v>
      </c>
      <c r="AI147" s="60">
        <f t="shared" si="128"/>
        <v>2501.4480276481672</v>
      </c>
      <c r="AJ147" s="49">
        <f t="shared" si="129"/>
        <v>0.63951474945751952</v>
      </c>
      <c r="AK147" s="17">
        <v>0.49</v>
      </c>
      <c r="AL147" s="17">
        <v>0.2</v>
      </c>
      <c r="AM147" s="20">
        <v>1.1000000000000001</v>
      </c>
      <c r="AN147" s="49">
        <f t="shared" si="130"/>
        <v>0.81217067100394935</v>
      </c>
      <c r="AO147" s="49">
        <f t="shared" si="131"/>
        <v>0.76172349009653972</v>
      </c>
      <c r="AP147" s="50">
        <f t="shared" si="132"/>
        <v>708.43054482578543</v>
      </c>
      <c r="AQ147" s="47"/>
      <c r="AR147" s="17">
        <v>836091.75</v>
      </c>
      <c r="AS147" s="49">
        <f t="shared" si="133"/>
        <v>0.81726203276509224</v>
      </c>
      <c r="AT147" s="49">
        <f t="shared" si="134"/>
        <v>0.84731196645079376</v>
      </c>
      <c r="AV147" s="20">
        <v>700</v>
      </c>
      <c r="AW147" s="93">
        <f t="shared" si="116"/>
        <v>2.3E-3</v>
      </c>
      <c r="AX147" s="66">
        <f t="shared" si="117"/>
        <v>0.34285714285714286</v>
      </c>
      <c r="AY147" s="67">
        <f t="shared" si="118"/>
        <v>4566.4582767056263</v>
      </c>
      <c r="AZ147" s="66">
        <v>5.1642999999999999</v>
      </c>
      <c r="BA147" s="67">
        <f t="shared" si="119"/>
        <v>2375.578</v>
      </c>
      <c r="BB147" s="66">
        <f t="shared" si="120"/>
        <v>0.44004214045315132</v>
      </c>
      <c r="BC147" s="66">
        <f t="shared" si="121"/>
        <v>4.801319890563934</v>
      </c>
      <c r="BD147" s="67">
        <f t="shared" si="122"/>
        <v>499.92470795634421</v>
      </c>
      <c r="BE147" s="94">
        <f t="shared" si="123"/>
        <v>0.66669001419650264</v>
      </c>
      <c r="BF147" s="66">
        <f t="shared" si="124"/>
        <v>0.8365768409928096</v>
      </c>
      <c r="BG147" s="66">
        <f t="shared" si="125"/>
        <v>0.74519347361415866</v>
      </c>
      <c r="BH147" s="45">
        <f t="shared" si="126"/>
        <v>753.20941852780993</v>
      </c>
      <c r="BJ147" s="87">
        <f t="shared" si="140"/>
        <v>0.75199430852049698</v>
      </c>
      <c r="BK147" s="87">
        <f t="shared" si="141"/>
        <v>0.90086933464875107</v>
      </c>
    </row>
    <row r="148" spans="6:63" x14ac:dyDescent="0.25">
      <c r="F148" s="17">
        <v>146</v>
      </c>
      <c r="G148" s="17">
        <v>120</v>
      </c>
      <c r="H148" s="17">
        <v>100</v>
      </c>
      <c r="I148" s="17">
        <v>8</v>
      </c>
      <c r="J148" s="17">
        <v>6</v>
      </c>
      <c r="K148" s="17">
        <v>2500</v>
      </c>
      <c r="L148" s="17" t="s">
        <v>422</v>
      </c>
      <c r="M148" s="20">
        <v>6.25</v>
      </c>
      <c r="N148" s="20">
        <v>6.25</v>
      </c>
      <c r="O148" s="20" t="s">
        <v>123</v>
      </c>
      <c r="P148" s="36" t="s">
        <v>124</v>
      </c>
      <c r="Q148" s="17" t="s">
        <v>48</v>
      </c>
      <c r="R148" s="49" t="s">
        <v>51</v>
      </c>
      <c r="S148" s="50">
        <v>31.25</v>
      </c>
      <c r="T148" s="17" t="s">
        <v>128</v>
      </c>
      <c r="U148" s="17" t="s">
        <v>158</v>
      </c>
      <c r="V148" s="17">
        <v>0</v>
      </c>
      <c r="W148" s="17">
        <v>460</v>
      </c>
      <c r="X148" s="17">
        <v>200000</v>
      </c>
      <c r="Y148" s="35">
        <f t="shared" si="135"/>
        <v>104</v>
      </c>
      <c r="Z148" s="61">
        <f t="shared" si="142"/>
        <v>0.69752594436635995</v>
      </c>
      <c r="AA148" s="62">
        <f t="shared" si="143"/>
        <v>24.849732792490059</v>
      </c>
      <c r="AB148" s="50">
        <f t="shared" si="136"/>
        <v>8.4226257782237948</v>
      </c>
      <c r="AC148" s="47"/>
      <c r="AD148" s="28">
        <f t="shared" si="137"/>
        <v>1</v>
      </c>
      <c r="AE148" s="28">
        <f t="shared" si="138"/>
        <v>1</v>
      </c>
      <c r="AF148" s="28">
        <f t="shared" si="139"/>
        <v>1</v>
      </c>
      <c r="AG148" s="28">
        <f t="shared" si="144"/>
        <v>2224</v>
      </c>
      <c r="AH148" s="28">
        <f t="shared" si="127"/>
        <v>5588565.333333334</v>
      </c>
      <c r="AI148" s="60">
        <f t="shared" si="128"/>
        <v>1765.0217283085467</v>
      </c>
      <c r="AJ148" s="49">
        <f t="shared" si="129"/>
        <v>0.76132708268752325</v>
      </c>
      <c r="AK148" s="17">
        <v>0.49</v>
      </c>
      <c r="AL148" s="17">
        <v>0.2</v>
      </c>
      <c r="AM148" s="20">
        <v>1.1000000000000001</v>
      </c>
      <c r="AN148" s="49">
        <f t="shared" si="130"/>
        <v>0.92733459867519064</v>
      </c>
      <c r="AO148" s="49">
        <f t="shared" si="131"/>
        <v>0.68643739474178256</v>
      </c>
      <c r="AP148" s="50">
        <f t="shared" si="132"/>
        <v>638.41173846966649</v>
      </c>
      <c r="AQ148" s="47"/>
      <c r="AR148" s="17">
        <v>758442.5625</v>
      </c>
      <c r="AS148" s="49">
        <f t="shared" si="133"/>
        <v>0.74136159143337499</v>
      </c>
      <c r="AT148" s="49">
        <f t="shared" si="134"/>
        <v>0.841740390156</v>
      </c>
      <c r="AV148" s="20">
        <v>700</v>
      </c>
      <c r="AW148" s="93">
        <f t="shared" si="116"/>
        <v>2.3E-3</v>
      </c>
      <c r="AX148" s="66">
        <f t="shared" si="117"/>
        <v>0.34285714285714286</v>
      </c>
      <c r="AY148" s="67">
        <f t="shared" si="118"/>
        <v>4566.4582767056263</v>
      </c>
      <c r="AZ148" s="66">
        <v>5.1642999999999999</v>
      </c>
      <c r="BA148" s="67">
        <f t="shared" si="119"/>
        <v>2375.578</v>
      </c>
      <c r="BB148" s="66">
        <f t="shared" si="120"/>
        <v>0.44004214045315132</v>
      </c>
      <c r="BC148" s="66">
        <f t="shared" si="121"/>
        <v>4.801319890563934</v>
      </c>
      <c r="BD148" s="67">
        <f t="shared" si="122"/>
        <v>499.92470795634421</v>
      </c>
      <c r="BE148" s="94">
        <f t="shared" si="123"/>
        <v>0.79367858832916982</v>
      </c>
      <c r="BF148" s="66">
        <f t="shared" si="124"/>
        <v>0.96041410492673851</v>
      </c>
      <c r="BG148" s="66">
        <f t="shared" si="125"/>
        <v>0.666125486007066</v>
      </c>
      <c r="BH148" s="45">
        <f t="shared" si="126"/>
        <v>673.29090732445218</v>
      </c>
      <c r="BJ148" s="87">
        <f t="shared" si="140"/>
        <v>0.68215538586489022</v>
      </c>
      <c r="BK148" s="87">
        <f t="shared" si="141"/>
        <v>0.88772827451182523</v>
      </c>
    </row>
    <row r="149" spans="6:63" x14ac:dyDescent="0.25">
      <c r="F149" s="17">
        <v>147</v>
      </c>
      <c r="G149" s="17">
        <v>120</v>
      </c>
      <c r="H149" s="17">
        <v>100</v>
      </c>
      <c r="I149" s="17">
        <v>8</v>
      </c>
      <c r="J149" s="17">
        <v>6</v>
      </c>
      <c r="K149" s="20">
        <v>2900</v>
      </c>
      <c r="L149" s="17" t="s">
        <v>422</v>
      </c>
      <c r="M149" s="20">
        <v>6.25</v>
      </c>
      <c r="N149" s="20">
        <v>6.25</v>
      </c>
      <c r="O149" s="20" t="s">
        <v>123</v>
      </c>
      <c r="P149" s="36" t="s">
        <v>124</v>
      </c>
      <c r="Q149" s="17" t="s">
        <v>48</v>
      </c>
      <c r="R149" s="49" t="s">
        <v>51</v>
      </c>
      <c r="S149" s="50">
        <v>36.25</v>
      </c>
      <c r="T149" s="17" t="s">
        <v>128</v>
      </c>
      <c r="U149" s="17" t="s">
        <v>159</v>
      </c>
      <c r="V149" s="17">
        <v>0</v>
      </c>
      <c r="W149" s="17">
        <v>460</v>
      </c>
      <c r="X149" s="17">
        <v>200000</v>
      </c>
      <c r="Y149" s="35">
        <f t="shared" si="135"/>
        <v>104</v>
      </c>
      <c r="Z149" s="61">
        <f t="shared" si="142"/>
        <v>0.69752594436635995</v>
      </c>
      <c r="AA149" s="62">
        <f t="shared" si="143"/>
        <v>24.849732792490059</v>
      </c>
      <c r="AB149" s="50">
        <f t="shared" si="136"/>
        <v>8.4226257782237948</v>
      </c>
      <c r="AC149" s="47"/>
      <c r="AD149" s="28">
        <f t="shared" si="137"/>
        <v>1</v>
      </c>
      <c r="AE149" s="28">
        <f t="shared" si="138"/>
        <v>1</v>
      </c>
      <c r="AF149" s="28">
        <f t="shared" si="139"/>
        <v>1</v>
      </c>
      <c r="AG149" s="28">
        <f t="shared" si="144"/>
        <v>2224</v>
      </c>
      <c r="AH149" s="28">
        <f t="shared" si="127"/>
        <v>5588565.333333334</v>
      </c>
      <c r="AI149" s="60">
        <f t="shared" si="128"/>
        <v>1311.6986684813814</v>
      </c>
      <c r="AJ149" s="49">
        <f t="shared" si="129"/>
        <v>0.88313941591752687</v>
      </c>
      <c r="AK149" s="17">
        <v>0.49</v>
      </c>
      <c r="AL149" s="17">
        <v>0.2</v>
      </c>
      <c r="AM149" s="20">
        <v>1.1000000000000001</v>
      </c>
      <c r="AN149" s="49">
        <f t="shared" si="130"/>
        <v>1.0573367708733694</v>
      </c>
      <c r="AO149" s="49">
        <f t="shared" si="131"/>
        <v>0.61022617647938515</v>
      </c>
      <c r="AP149" s="50">
        <f t="shared" si="132"/>
        <v>567.53253416860923</v>
      </c>
      <c r="AQ149" s="47"/>
      <c r="AR149" s="17">
        <v>681107.75</v>
      </c>
      <c r="AS149" s="49">
        <f t="shared" si="133"/>
        <v>0.66576844502658739</v>
      </c>
      <c r="AT149" s="49">
        <f t="shared" si="134"/>
        <v>0.83324926807632005</v>
      </c>
      <c r="AV149" s="20">
        <v>700</v>
      </c>
      <c r="AW149" s="93">
        <f t="shared" si="116"/>
        <v>2.3E-3</v>
      </c>
      <c r="AX149" s="66">
        <f t="shared" si="117"/>
        <v>0.34285714285714286</v>
      </c>
      <c r="AY149" s="67">
        <f t="shared" si="118"/>
        <v>4566.4582767056263</v>
      </c>
      <c r="AZ149" s="66">
        <v>5.1642999999999999</v>
      </c>
      <c r="BA149" s="67">
        <f t="shared" si="119"/>
        <v>2375.578</v>
      </c>
      <c r="BB149" s="66">
        <f t="shared" si="120"/>
        <v>0.44004214045315132</v>
      </c>
      <c r="BC149" s="66">
        <f t="shared" si="121"/>
        <v>4.801319890563934</v>
      </c>
      <c r="BD149" s="67">
        <f t="shared" si="122"/>
        <v>499.92470795634421</v>
      </c>
      <c r="BE149" s="94">
        <f t="shared" si="123"/>
        <v>0.92066716246183689</v>
      </c>
      <c r="BF149" s="66">
        <f t="shared" si="124"/>
        <v>1.1003774668209152</v>
      </c>
      <c r="BG149" s="66">
        <f t="shared" si="125"/>
        <v>0.58718514953966572</v>
      </c>
      <c r="BH149" s="45">
        <f t="shared" si="126"/>
        <v>593.50142038674676</v>
      </c>
      <c r="BJ149" s="87">
        <f t="shared" si="140"/>
        <v>0.61259921711845799</v>
      </c>
      <c r="BK149" s="87">
        <f t="shared" si="141"/>
        <v>0.87137669537124895</v>
      </c>
    </row>
    <row r="150" spans="6:63" x14ac:dyDescent="0.25">
      <c r="F150" s="17">
        <v>148</v>
      </c>
      <c r="G150" s="17">
        <v>120</v>
      </c>
      <c r="H150" s="17">
        <v>100</v>
      </c>
      <c r="I150" s="17">
        <v>8</v>
      </c>
      <c r="J150" s="17">
        <v>6</v>
      </c>
      <c r="K150" s="17">
        <v>3300</v>
      </c>
      <c r="L150" s="17" t="s">
        <v>422</v>
      </c>
      <c r="M150" s="20">
        <v>6.25</v>
      </c>
      <c r="N150" s="20">
        <v>6.25</v>
      </c>
      <c r="O150" s="20" t="s">
        <v>123</v>
      </c>
      <c r="P150" s="36" t="s">
        <v>124</v>
      </c>
      <c r="Q150" s="17" t="s">
        <v>48</v>
      </c>
      <c r="R150" s="49" t="s">
        <v>51</v>
      </c>
      <c r="S150" s="50">
        <v>41.25</v>
      </c>
      <c r="T150" s="17" t="s">
        <v>130</v>
      </c>
      <c r="U150" s="17" t="s">
        <v>160</v>
      </c>
      <c r="V150" s="17">
        <v>0</v>
      </c>
      <c r="W150" s="17">
        <v>460</v>
      </c>
      <c r="X150" s="17">
        <v>200000</v>
      </c>
      <c r="Y150" s="35">
        <f t="shared" si="135"/>
        <v>104</v>
      </c>
      <c r="Z150" s="61">
        <f t="shared" si="142"/>
        <v>0.69752594436635995</v>
      </c>
      <c r="AA150" s="62">
        <f t="shared" si="143"/>
        <v>24.849732792490059</v>
      </c>
      <c r="AB150" s="50">
        <f t="shared" si="136"/>
        <v>8.4226257782237948</v>
      </c>
      <c r="AC150" s="47"/>
      <c r="AD150" s="28">
        <f t="shared" si="137"/>
        <v>1</v>
      </c>
      <c r="AE150" s="28">
        <f t="shared" si="138"/>
        <v>1</v>
      </c>
      <c r="AF150" s="28">
        <f t="shared" si="139"/>
        <v>1</v>
      </c>
      <c r="AG150" s="28">
        <f t="shared" si="144"/>
        <v>2224</v>
      </c>
      <c r="AH150" s="28">
        <f t="shared" si="127"/>
        <v>5588565.333333334</v>
      </c>
      <c r="AI150" s="60">
        <f t="shared" si="128"/>
        <v>1012.9830855765305</v>
      </c>
      <c r="AJ150" s="49">
        <f t="shared" si="129"/>
        <v>1.0049517491475306</v>
      </c>
      <c r="AK150" s="17">
        <v>0.49</v>
      </c>
      <c r="AL150" s="17">
        <v>0.2</v>
      </c>
      <c r="AM150" s="20">
        <v>1.1000000000000001</v>
      </c>
      <c r="AN150" s="49">
        <f t="shared" si="130"/>
        <v>1.2021771875984857</v>
      </c>
      <c r="AO150" s="49">
        <f t="shared" si="131"/>
        <v>0.53707095464845156</v>
      </c>
      <c r="AP150" s="50">
        <f t="shared" si="132"/>
        <v>499.49551767595625</v>
      </c>
      <c r="AQ150" s="47"/>
      <c r="AR150" s="17">
        <v>606643.1875</v>
      </c>
      <c r="AS150" s="49">
        <f t="shared" si="133"/>
        <v>0.59298090739365028</v>
      </c>
      <c r="AT150" s="49">
        <f t="shared" si="134"/>
        <v>0.82337612614491984</v>
      </c>
      <c r="AV150" s="20">
        <v>700</v>
      </c>
      <c r="AW150" s="93">
        <f t="shared" si="116"/>
        <v>2.3E-3</v>
      </c>
      <c r="AX150" s="66">
        <f t="shared" si="117"/>
        <v>0.34285714285714286</v>
      </c>
      <c r="AY150" s="67">
        <f t="shared" si="118"/>
        <v>4566.4582767056263</v>
      </c>
      <c r="AZ150" s="66">
        <v>5.1642999999999999</v>
      </c>
      <c r="BA150" s="67">
        <f t="shared" si="119"/>
        <v>2375.578</v>
      </c>
      <c r="BB150" s="66">
        <f t="shared" si="120"/>
        <v>0.44004214045315132</v>
      </c>
      <c r="BC150" s="66">
        <f t="shared" si="121"/>
        <v>4.801319890563934</v>
      </c>
      <c r="BD150" s="67">
        <f t="shared" si="122"/>
        <v>499.92470795634421</v>
      </c>
      <c r="BE150" s="94">
        <f t="shared" si="123"/>
        <v>1.0476557365945041</v>
      </c>
      <c r="BF150" s="66">
        <f t="shared" si="124"/>
        <v>1.2564669266753399</v>
      </c>
      <c r="BG150" s="66">
        <f t="shared" si="125"/>
        <v>0.51279426212133172</v>
      </c>
      <c r="BH150" s="45">
        <f t="shared" si="126"/>
        <v>518.31032030319579</v>
      </c>
      <c r="BJ150" s="87">
        <f t="shared" si="140"/>
        <v>0.54562459718414003</v>
      </c>
      <c r="BK150" s="87">
        <f t="shared" si="141"/>
        <v>0.85439073739403992</v>
      </c>
    </row>
    <row r="151" spans="6:63" x14ac:dyDescent="0.25">
      <c r="F151" s="17">
        <v>149</v>
      </c>
      <c r="G151" s="17">
        <v>120</v>
      </c>
      <c r="H151" s="17">
        <v>100</v>
      </c>
      <c r="I151" s="17">
        <v>8</v>
      </c>
      <c r="J151" s="17">
        <v>6</v>
      </c>
      <c r="K151" s="17">
        <v>3700</v>
      </c>
      <c r="L151" s="17" t="s">
        <v>422</v>
      </c>
      <c r="M151" s="20">
        <v>6.25</v>
      </c>
      <c r="N151" s="20">
        <v>6.25</v>
      </c>
      <c r="O151" s="20" t="s">
        <v>123</v>
      </c>
      <c r="P151" s="36" t="s">
        <v>124</v>
      </c>
      <c r="Q151" s="17" t="s">
        <v>48</v>
      </c>
      <c r="R151" s="49" t="s">
        <v>51</v>
      </c>
      <c r="S151" s="50">
        <v>46.25</v>
      </c>
      <c r="T151" s="17" t="s">
        <v>131</v>
      </c>
      <c r="U151" s="17" t="s">
        <v>161</v>
      </c>
      <c r="V151" s="17">
        <v>0</v>
      </c>
      <c r="W151" s="17">
        <v>460</v>
      </c>
      <c r="X151" s="17">
        <v>200000</v>
      </c>
      <c r="Y151" s="35">
        <f t="shared" si="135"/>
        <v>104</v>
      </c>
      <c r="Z151" s="61">
        <f t="shared" si="142"/>
        <v>0.69752594436635995</v>
      </c>
      <c r="AA151" s="62">
        <f t="shared" si="143"/>
        <v>24.849732792490059</v>
      </c>
      <c r="AB151" s="50">
        <f t="shared" si="136"/>
        <v>8.4226257782237948</v>
      </c>
      <c r="AC151" s="47"/>
      <c r="AD151" s="28">
        <f t="shared" si="137"/>
        <v>1</v>
      </c>
      <c r="AE151" s="28">
        <f t="shared" si="138"/>
        <v>1</v>
      </c>
      <c r="AF151" s="28">
        <f t="shared" si="139"/>
        <v>1</v>
      </c>
      <c r="AG151" s="28">
        <f t="shared" si="144"/>
        <v>2224</v>
      </c>
      <c r="AH151" s="28">
        <f t="shared" si="127"/>
        <v>5588565.333333334</v>
      </c>
      <c r="AI151" s="60">
        <f t="shared" si="128"/>
        <v>805.79881679535549</v>
      </c>
      <c r="AJ151" s="49">
        <f t="shared" si="129"/>
        <v>1.1267640823775342</v>
      </c>
      <c r="AK151" s="17">
        <v>0.49</v>
      </c>
      <c r="AL151" s="17">
        <v>0.2</v>
      </c>
      <c r="AM151" s="20">
        <v>1.1000000000000001</v>
      </c>
      <c r="AN151" s="49">
        <f t="shared" si="130"/>
        <v>1.3618558488505392</v>
      </c>
      <c r="AO151" s="49">
        <f t="shared" si="131"/>
        <v>0.47020231261980605</v>
      </c>
      <c r="AP151" s="50">
        <f t="shared" si="132"/>
        <v>437.30524900233308</v>
      </c>
      <c r="AQ151" s="47"/>
      <c r="AR151" s="17">
        <v>536973.375</v>
      </c>
      <c r="AS151" s="49">
        <f t="shared" si="133"/>
        <v>0.52488013665154831</v>
      </c>
      <c r="AT151" s="49">
        <f t="shared" si="134"/>
        <v>0.81438907283314199</v>
      </c>
      <c r="AV151" s="20">
        <v>700</v>
      </c>
      <c r="AW151" s="93">
        <f t="shared" si="116"/>
        <v>2.3E-3</v>
      </c>
      <c r="AX151" s="66">
        <f t="shared" si="117"/>
        <v>0.34285714285714286</v>
      </c>
      <c r="AY151" s="67">
        <f t="shared" si="118"/>
        <v>4566.4582767056263</v>
      </c>
      <c r="AZ151" s="66">
        <v>5.1642999999999999</v>
      </c>
      <c r="BA151" s="67">
        <f t="shared" si="119"/>
        <v>2375.578</v>
      </c>
      <c r="BB151" s="66">
        <f t="shared" si="120"/>
        <v>0.44004214045315132</v>
      </c>
      <c r="BC151" s="66">
        <f t="shared" si="121"/>
        <v>4.801319890563934</v>
      </c>
      <c r="BD151" s="67">
        <f t="shared" si="122"/>
        <v>499.92470795634421</v>
      </c>
      <c r="BE151" s="94">
        <f t="shared" si="123"/>
        <v>1.1746443107271711</v>
      </c>
      <c r="BF151" s="66">
        <f t="shared" si="124"/>
        <v>1.4286824844900123</v>
      </c>
      <c r="BG151" s="66">
        <f t="shared" si="125"/>
        <v>0.44604757597675859</v>
      </c>
      <c r="BH151" s="45">
        <f t="shared" si="126"/>
        <v>450.84564912755582</v>
      </c>
      <c r="BJ151" s="87">
        <f t="shared" si="140"/>
        <v>0.48296245217949169</v>
      </c>
      <c r="BK151" s="87">
        <f t="shared" si="141"/>
        <v>0.83960522088745249</v>
      </c>
    </row>
    <row r="152" spans="6:63" x14ac:dyDescent="0.25">
      <c r="F152" s="17">
        <v>150</v>
      </c>
      <c r="G152" s="17">
        <v>120</v>
      </c>
      <c r="H152" s="17">
        <v>100</v>
      </c>
      <c r="I152" s="17">
        <v>8</v>
      </c>
      <c r="J152" s="17">
        <v>6</v>
      </c>
      <c r="K152" s="20">
        <v>4100</v>
      </c>
      <c r="L152" s="17" t="s">
        <v>422</v>
      </c>
      <c r="M152" s="20">
        <v>6.25</v>
      </c>
      <c r="N152" s="20">
        <v>6.25</v>
      </c>
      <c r="O152" s="20" t="s">
        <v>123</v>
      </c>
      <c r="P152" s="36" t="s">
        <v>124</v>
      </c>
      <c r="Q152" s="17" t="s">
        <v>48</v>
      </c>
      <c r="R152" s="49" t="s">
        <v>51</v>
      </c>
      <c r="S152" s="50">
        <v>51.25</v>
      </c>
      <c r="T152" s="17" t="s">
        <v>131</v>
      </c>
      <c r="U152" s="17" t="s">
        <v>162</v>
      </c>
      <c r="V152" s="17">
        <v>0</v>
      </c>
      <c r="W152" s="17">
        <v>460</v>
      </c>
      <c r="X152" s="17">
        <v>200000</v>
      </c>
      <c r="Y152" s="35">
        <f t="shared" si="135"/>
        <v>104</v>
      </c>
      <c r="Z152" s="61">
        <f t="shared" si="142"/>
        <v>0.69752594436635995</v>
      </c>
      <c r="AA152" s="62">
        <f t="shared" si="143"/>
        <v>24.849732792490059</v>
      </c>
      <c r="AB152" s="50">
        <f t="shared" si="136"/>
        <v>8.4226257782237948</v>
      </c>
      <c r="AC152" s="47"/>
      <c r="AD152" s="28">
        <f t="shared" si="137"/>
        <v>1</v>
      </c>
      <c r="AE152" s="28">
        <f t="shared" si="138"/>
        <v>1</v>
      </c>
      <c r="AF152" s="28">
        <f t="shared" si="139"/>
        <v>1</v>
      </c>
      <c r="AG152" s="28">
        <f t="shared" si="144"/>
        <v>2224</v>
      </c>
      <c r="AH152" s="28">
        <f t="shared" si="127"/>
        <v>5588565.333333334</v>
      </c>
      <c r="AI152" s="60">
        <f t="shared" si="128"/>
        <v>656.23948851448051</v>
      </c>
      <c r="AJ152" s="49">
        <f t="shared" si="129"/>
        <v>1.2485764156075381</v>
      </c>
      <c r="AK152" s="17">
        <v>0.49</v>
      </c>
      <c r="AL152" s="17">
        <v>0.2</v>
      </c>
      <c r="AM152" s="20">
        <v>1.1000000000000001</v>
      </c>
      <c r="AN152" s="49">
        <f t="shared" si="130"/>
        <v>1.5363727546295307</v>
      </c>
      <c r="AO152" s="49">
        <f t="shared" si="131"/>
        <v>0.41124558292836022</v>
      </c>
      <c r="AP152" s="50">
        <f t="shared" si="132"/>
        <v>382.47334650820875</v>
      </c>
      <c r="AQ152" s="47"/>
      <c r="AR152" s="17">
        <v>473805.5</v>
      </c>
      <c r="AS152" s="49">
        <f t="shared" si="133"/>
        <v>0.46313487253675323</v>
      </c>
      <c r="AT152" s="49">
        <f t="shared" si="134"/>
        <v>0.80723703399012614</v>
      </c>
      <c r="AV152" s="20">
        <v>700</v>
      </c>
      <c r="AW152" s="93">
        <f t="shared" si="116"/>
        <v>2.3E-3</v>
      </c>
      <c r="AX152" s="66">
        <f t="shared" si="117"/>
        <v>0.34285714285714286</v>
      </c>
      <c r="AY152" s="67">
        <f t="shared" si="118"/>
        <v>4566.4582767056263</v>
      </c>
      <c r="AZ152" s="66">
        <v>5.1642999999999999</v>
      </c>
      <c r="BA152" s="67">
        <f t="shared" si="119"/>
        <v>2375.578</v>
      </c>
      <c r="BB152" s="66">
        <f t="shared" si="120"/>
        <v>0.44004214045315132</v>
      </c>
      <c r="BC152" s="66">
        <f t="shared" si="121"/>
        <v>4.801319890563934</v>
      </c>
      <c r="BD152" s="67">
        <f t="shared" si="122"/>
        <v>499.92470795634421</v>
      </c>
      <c r="BE152" s="94">
        <f t="shared" si="123"/>
        <v>1.3016328848598384</v>
      </c>
      <c r="BF152" s="66">
        <f t="shared" si="124"/>
        <v>1.6170241402649332</v>
      </c>
      <c r="BG152" s="66">
        <f t="shared" si="125"/>
        <v>0.38812931277915869</v>
      </c>
      <c r="BH152" s="45">
        <f t="shared" si="126"/>
        <v>392.30436704462591</v>
      </c>
      <c r="BJ152" s="87">
        <f t="shared" si="140"/>
        <v>0.42614825387968286</v>
      </c>
      <c r="BK152" s="87">
        <f t="shared" si="141"/>
        <v>0.82798609776506593</v>
      </c>
    </row>
    <row r="153" spans="6:63" s="26" customFormat="1" x14ac:dyDescent="0.25">
      <c r="F153" s="20">
        <v>151</v>
      </c>
      <c r="G153" s="17">
        <v>120</v>
      </c>
      <c r="H153" s="17">
        <v>100</v>
      </c>
      <c r="I153" s="17">
        <v>8</v>
      </c>
      <c r="J153" s="17">
        <v>6</v>
      </c>
      <c r="K153" s="17">
        <v>4500</v>
      </c>
      <c r="L153" s="17" t="s">
        <v>422</v>
      </c>
      <c r="M153" s="20">
        <v>6.25</v>
      </c>
      <c r="N153" s="20">
        <v>6.25</v>
      </c>
      <c r="O153" s="20" t="s">
        <v>123</v>
      </c>
      <c r="P153" s="36" t="s">
        <v>124</v>
      </c>
      <c r="Q153" s="20" t="s">
        <v>48</v>
      </c>
      <c r="R153" s="66" t="s">
        <v>51</v>
      </c>
      <c r="S153" s="50">
        <v>56.25</v>
      </c>
      <c r="T153" s="17" t="s">
        <v>132</v>
      </c>
      <c r="U153" s="17" t="s">
        <v>163</v>
      </c>
      <c r="V153" s="20">
        <v>0</v>
      </c>
      <c r="W153" s="20">
        <v>460</v>
      </c>
      <c r="X153" s="20">
        <v>200000</v>
      </c>
      <c r="Y153" s="35">
        <f t="shared" si="135"/>
        <v>104</v>
      </c>
      <c r="Z153" s="98">
        <f t="shared" si="142"/>
        <v>0.69752594436635995</v>
      </c>
      <c r="AA153" s="39">
        <f t="shared" si="143"/>
        <v>24.849732792490059</v>
      </c>
      <c r="AB153" s="50">
        <f t="shared" si="136"/>
        <v>8.4226257782237948</v>
      </c>
      <c r="AC153" s="46"/>
      <c r="AD153" s="38">
        <f t="shared" si="137"/>
        <v>1</v>
      </c>
      <c r="AE153" s="38">
        <f t="shared" si="138"/>
        <v>1</v>
      </c>
      <c r="AF153" s="38">
        <f t="shared" si="139"/>
        <v>1</v>
      </c>
      <c r="AG153" s="38">
        <f t="shared" si="144"/>
        <v>2224</v>
      </c>
      <c r="AH153" s="38">
        <f t="shared" si="127"/>
        <v>5588565.333333334</v>
      </c>
      <c r="AI153" s="76">
        <f t="shared" si="128"/>
        <v>544.75979268782305</v>
      </c>
      <c r="AJ153" s="66">
        <f t="shared" si="129"/>
        <v>1.3703887488375417</v>
      </c>
      <c r="AK153" s="20">
        <v>0.49</v>
      </c>
      <c r="AL153" s="20">
        <v>0.2</v>
      </c>
      <c r="AM153" s="20">
        <v>1.1000000000000001</v>
      </c>
      <c r="AN153" s="66">
        <f t="shared" si="130"/>
        <v>1.725727904935459</v>
      </c>
      <c r="AO153" s="66">
        <f t="shared" si="131"/>
        <v>0.36040990869724659</v>
      </c>
      <c r="AP153" s="45">
        <f t="shared" si="132"/>
        <v>335.19432090330105</v>
      </c>
      <c r="AQ153" s="46"/>
      <c r="AR153" s="20">
        <v>417781.375</v>
      </c>
      <c r="AS153" s="49">
        <f t="shared" si="133"/>
        <v>0.40837247321707854</v>
      </c>
      <c r="AT153" s="49">
        <f t="shared" si="134"/>
        <v>0.80231992367611182</v>
      </c>
      <c r="AV153" s="20">
        <v>700</v>
      </c>
      <c r="AW153" s="93">
        <f t="shared" si="116"/>
        <v>2.3E-3</v>
      </c>
      <c r="AX153" s="66">
        <f t="shared" si="117"/>
        <v>0.34285714285714286</v>
      </c>
      <c r="AY153" s="67">
        <f t="shared" si="118"/>
        <v>4566.4582767056263</v>
      </c>
      <c r="AZ153" s="66">
        <v>5.1642999999999999</v>
      </c>
      <c r="BA153" s="67">
        <f t="shared" si="119"/>
        <v>2375.578</v>
      </c>
      <c r="BB153" s="66">
        <f t="shared" si="120"/>
        <v>0.44004214045315132</v>
      </c>
      <c r="BC153" s="66">
        <f t="shared" si="121"/>
        <v>4.801319890563934</v>
      </c>
      <c r="BD153" s="67">
        <f t="shared" si="122"/>
        <v>499.92470795634421</v>
      </c>
      <c r="BE153" s="94">
        <f t="shared" si="123"/>
        <v>1.4286214589925055</v>
      </c>
      <c r="BF153" s="66">
        <f t="shared" si="124"/>
        <v>1.8214918940001015</v>
      </c>
      <c r="BG153" s="66">
        <f t="shared" si="125"/>
        <v>0.33881305343746226</v>
      </c>
      <c r="BH153" s="45">
        <f t="shared" si="126"/>
        <v>342.45761940394704</v>
      </c>
      <c r="BI153"/>
      <c r="BJ153" s="87">
        <f t="shared" si="140"/>
        <v>0.37575925872473614</v>
      </c>
      <c r="BK153" s="87">
        <f t="shared" si="141"/>
        <v>0.81970532890305847</v>
      </c>
    </row>
    <row r="154" spans="6:63" x14ac:dyDescent="0.25">
      <c r="F154" s="17">
        <v>152</v>
      </c>
      <c r="G154" s="17">
        <v>120</v>
      </c>
      <c r="H154" s="17">
        <v>100</v>
      </c>
      <c r="I154" s="17">
        <v>8</v>
      </c>
      <c r="J154" s="17">
        <v>6</v>
      </c>
      <c r="K154" s="17">
        <v>4900</v>
      </c>
      <c r="L154" s="17" t="s">
        <v>422</v>
      </c>
      <c r="M154" s="20">
        <v>6.25</v>
      </c>
      <c r="N154" s="20">
        <v>6.25</v>
      </c>
      <c r="O154" s="20" t="s">
        <v>123</v>
      </c>
      <c r="P154" s="36" t="s">
        <v>124</v>
      </c>
      <c r="Q154" s="17" t="s">
        <v>48</v>
      </c>
      <c r="R154" s="49" t="s">
        <v>51</v>
      </c>
      <c r="S154" s="50">
        <v>61.25</v>
      </c>
      <c r="T154" s="17" t="s">
        <v>133</v>
      </c>
      <c r="U154" s="17" t="s">
        <v>164</v>
      </c>
      <c r="V154" s="17">
        <v>0</v>
      </c>
      <c r="W154" s="17">
        <v>460</v>
      </c>
      <c r="X154" s="17">
        <v>200000</v>
      </c>
      <c r="Y154" s="35">
        <f t="shared" si="135"/>
        <v>104</v>
      </c>
      <c r="Z154" s="61">
        <f t="shared" si="142"/>
        <v>0.69752594436635995</v>
      </c>
      <c r="AA154" s="62">
        <f t="shared" si="143"/>
        <v>24.849732792490059</v>
      </c>
      <c r="AB154" s="50">
        <f t="shared" si="136"/>
        <v>8.4226257782237948</v>
      </c>
      <c r="AC154" s="47"/>
      <c r="AD154" s="28">
        <f t="shared" si="137"/>
        <v>1</v>
      </c>
      <c r="AE154" s="28">
        <f t="shared" si="138"/>
        <v>1</v>
      </c>
      <c r="AF154" s="28">
        <f t="shared" si="139"/>
        <v>1</v>
      </c>
      <c r="AG154" s="28">
        <f t="shared" si="144"/>
        <v>2224</v>
      </c>
      <c r="AH154" s="28">
        <f t="shared" si="127"/>
        <v>5588565.333333334</v>
      </c>
      <c r="AI154" s="60">
        <f t="shared" si="128"/>
        <v>459.44963773129604</v>
      </c>
      <c r="AJ154" s="49">
        <f t="shared" si="129"/>
        <v>1.4922010820675455</v>
      </c>
      <c r="AK154" s="17">
        <v>0.49</v>
      </c>
      <c r="AL154" s="17">
        <v>0.2</v>
      </c>
      <c r="AM154" s="20">
        <v>1.1000000000000001</v>
      </c>
      <c r="AN154" s="49">
        <f t="shared" si="130"/>
        <v>1.9299212997683257</v>
      </c>
      <c r="AO154" s="49">
        <f t="shared" si="131"/>
        <v>0.31707563069461575</v>
      </c>
      <c r="AP154" s="50">
        <f t="shared" si="132"/>
        <v>294.89186656892696</v>
      </c>
      <c r="AQ154" s="47"/>
      <c r="AR154" s="17">
        <v>368751.375</v>
      </c>
      <c r="AS154" s="49">
        <f t="shared" si="133"/>
        <v>0.36044668341413827</v>
      </c>
      <c r="AT154" s="49">
        <f t="shared" si="134"/>
        <v>0.7997037748508109</v>
      </c>
      <c r="AV154" s="20">
        <v>700</v>
      </c>
      <c r="AW154" s="93">
        <f t="shared" si="116"/>
        <v>2.3E-3</v>
      </c>
      <c r="AX154" s="66">
        <f t="shared" si="117"/>
        <v>0.34285714285714286</v>
      </c>
      <c r="AY154" s="67">
        <f t="shared" si="118"/>
        <v>4566.4582767056263</v>
      </c>
      <c r="AZ154" s="66">
        <v>5.1642999999999999</v>
      </c>
      <c r="BA154" s="67">
        <f t="shared" si="119"/>
        <v>2375.578</v>
      </c>
      <c r="BB154" s="66">
        <f t="shared" si="120"/>
        <v>0.44004214045315132</v>
      </c>
      <c r="BC154" s="66">
        <f t="shared" si="121"/>
        <v>4.801319890563934</v>
      </c>
      <c r="BD154" s="67">
        <f t="shared" si="122"/>
        <v>499.92470795634421</v>
      </c>
      <c r="BE154" s="94">
        <f t="shared" si="123"/>
        <v>1.5556100331251728</v>
      </c>
      <c r="BF154" s="66">
        <f t="shared" si="124"/>
        <v>2.0420857456955179</v>
      </c>
      <c r="BG154" s="66">
        <f t="shared" si="125"/>
        <v>0.29717383311242584</v>
      </c>
      <c r="BH154" s="45">
        <f t="shared" si="126"/>
        <v>300.37049164521545</v>
      </c>
      <c r="BJ154" s="87">
        <f t="shared" si="140"/>
        <v>0.3316608915936648</v>
      </c>
      <c r="BK154" s="87">
        <f t="shared" si="141"/>
        <v>0.81456100779343654</v>
      </c>
    </row>
    <row r="155" spans="6:63" x14ac:dyDescent="0.25">
      <c r="F155" s="17">
        <v>153</v>
      </c>
      <c r="G155" s="17">
        <v>120</v>
      </c>
      <c r="H155" s="17">
        <v>100</v>
      </c>
      <c r="I155" s="17">
        <v>8</v>
      </c>
      <c r="J155" s="17">
        <v>6</v>
      </c>
      <c r="K155" s="20">
        <v>5300</v>
      </c>
      <c r="L155" s="17" t="s">
        <v>422</v>
      </c>
      <c r="M155" s="20">
        <v>6.25</v>
      </c>
      <c r="N155" s="20">
        <v>6.25</v>
      </c>
      <c r="O155" s="20" t="s">
        <v>123</v>
      </c>
      <c r="P155" s="36" t="s">
        <v>124</v>
      </c>
      <c r="Q155" s="17" t="s">
        <v>48</v>
      </c>
      <c r="R155" s="49" t="s">
        <v>51</v>
      </c>
      <c r="S155" s="50">
        <v>66.25</v>
      </c>
      <c r="T155" s="17" t="s">
        <v>134</v>
      </c>
      <c r="U155" s="17" t="s">
        <v>165</v>
      </c>
      <c r="V155" s="17">
        <v>0</v>
      </c>
      <c r="W155" s="17">
        <v>460</v>
      </c>
      <c r="X155" s="17">
        <v>200000</v>
      </c>
      <c r="Y155" s="35">
        <f t="shared" si="135"/>
        <v>104</v>
      </c>
      <c r="Z155" s="61">
        <f t="shared" si="142"/>
        <v>0.69752594436635995</v>
      </c>
      <c r="AA155" s="62">
        <f t="shared" si="143"/>
        <v>24.849732792490059</v>
      </c>
      <c r="AB155" s="50">
        <f t="shared" si="136"/>
        <v>8.4226257782237948</v>
      </c>
      <c r="AC155" s="47"/>
      <c r="AD155" s="28">
        <f t="shared" si="137"/>
        <v>1</v>
      </c>
      <c r="AE155" s="28">
        <f t="shared" si="138"/>
        <v>1</v>
      </c>
      <c r="AF155" s="28">
        <f t="shared" si="139"/>
        <v>1</v>
      </c>
      <c r="AG155" s="28">
        <f t="shared" si="144"/>
        <v>2224</v>
      </c>
      <c r="AH155" s="28">
        <f t="shared" si="127"/>
        <v>5588565.333333334</v>
      </c>
      <c r="AI155" s="60">
        <f t="shared" si="128"/>
        <v>392.71576368559693</v>
      </c>
      <c r="AJ155" s="49">
        <f t="shared" si="129"/>
        <v>1.6140134152975492</v>
      </c>
      <c r="AK155" s="17">
        <v>0.49</v>
      </c>
      <c r="AL155" s="17">
        <v>0.2</v>
      </c>
      <c r="AM155" s="20">
        <v>1.1000000000000001</v>
      </c>
      <c r="AN155" s="49">
        <f t="shared" si="130"/>
        <v>2.148952939128129</v>
      </c>
      <c r="AO155" s="49">
        <f t="shared" si="131"/>
        <v>0.28028940806617209</v>
      </c>
      <c r="AP155" s="50">
        <f t="shared" si="132"/>
        <v>260.67934184365151</v>
      </c>
      <c r="AQ155" s="47"/>
      <c r="AR155" s="17">
        <v>326200.78125</v>
      </c>
      <c r="AS155" s="49">
        <f t="shared" si="133"/>
        <v>0.31885437641734438</v>
      </c>
      <c r="AT155" s="49">
        <f t="shared" si="134"/>
        <v>0.79913769931736334</v>
      </c>
      <c r="AV155" s="20">
        <v>700</v>
      </c>
      <c r="AW155" s="93">
        <f t="shared" si="116"/>
        <v>2.3E-3</v>
      </c>
      <c r="AX155" s="66">
        <f t="shared" si="117"/>
        <v>0.34285714285714286</v>
      </c>
      <c r="AY155" s="67">
        <f t="shared" si="118"/>
        <v>4566.4582767056263</v>
      </c>
      <c r="AZ155" s="66">
        <v>5.1642999999999999</v>
      </c>
      <c r="BA155" s="67">
        <f t="shared" si="119"/>
        <v>2375.578</v>
      </c>
      <c r="BB155" s="66">
        <f t="shared" si="120"/>
        <v>0.44004214045315132</v>
      </c>
      <c r="BC155" s="66">
        <f t="shared" si="121"/>
        <v>4.801319890563934</v>
      </c>
      <c r="BD155" s="67">
        <f t="shared" si="122"/>
        <v>499.92470795634421</v>
      </c>
      <c r="BE155" s="94">
        <f t="shared" si="123"/>
        <v>1.6825986072578398</v>
      </c>
      <c r="BF155" s="66">
        <f t="shared" si="124"/>
        <v>2.2788056953511822</v>
      </c>
      <c r="BG155" s="66">
        <f t="shared" si="125"/>
        <v>0.2620801783048089</v>
      </c>
      <c r="BH155" s="45">
        <f t="shared" si="126"/>
        <v>264.89933916254205</v>
      </c>
      <c r="BJ155" s="87">
        <f t="shared" si="140"/>
        <v>0.2933902062003837</v>
      </c>
      <c r="BK155" s="87">
        <f t="shared" si="141"/>
        <v>0.81207450867361186</v>
      </c>
    </row>
    <row r="156" spans="6:63" x14ac:dyDescent="0.25">
      <c r="F156" s="17">
        <v>154</v>
      </c>
      <c r="G156" s="17">
        <v>120</v>
      </c>
      <c r="H156" s="17">
        <v>100</v>
      </c>
      <c r="I156" s="17">
        <v>8</v>
      </c>
      <c r="J156" s="17">
        <v>6</v>
      </c>
      <c r="K156" s="17">
        <v>5700</v>
      </c>
      <c r="L156" s="17" t="s">
        <v>422</v>
      </c>
      <c r="M156" s="20">
        <v>6.25</v>
      </c>
      <c r="N156" s="20">
        <v>6.25</v>
      </c>
      <c r="O156" s="20" t="s">
        <v>123</v>
      </c>
      <c r="P156" s="36" t="s">
        <v>124</v>
      </c>
      <c r="Q156" s="17" t="s">
        <v>48</v>
      </c>
      <c r="R156" s="49" t="s">
        <v>51</v>
      </c>
      <c r="S156" s="50">
        <v>71.25</v>
      </c>
      <c r="T156" s="17" t="s">
        <v>134</v>
      </c>
      <c r="U156" s="20" t="s">
        <v>166</v>
      </c>
      <c r="V156" s="17">
        <v>0</v>
      </c>
      <c r="W156" s="17">
        <v>460</v>
      </c>
      <c r="X156" s="17">
        <v>200000</v>
      </c>
      <c r="Y156" s="35">
        <f t="shared" si="135"/>
        <v>104</v>
      </c>
      <c r="Z156" s="61">
        <f t="shared" si="142"/>
        <v>0.69752594436635995</v>
      </c>
      <c r="AA156" s="62">
        <f t="shared" si="143"/>
        <v>24.849732792490059</v>
      </c>
      <c r="AB156" s="50">
        <f t="shared" si="136"/>
        <v>8.4226257782237948</v>
      </c>
      <c r="AC156" s="47"/>
      <c r="AD156" s="28">
        <f t="shared" si="137"/>
        <v>1</v>
      </c>
      <c r="AE156" s="28">
        <f t="shared" si="138"/>
        <v>1</v>
      </c>
      <c r="AF156" s="28">
        <f t="shared" si="139"/>
        <v>1</v>
      </c>
      <c r="AG156" s="28">
        <f t="shared" si="144"/>
        <v>2224</v>
      </c>
      <c r="AH156" s="28">
        <f t="shared" si="127"/>
        <v>5588565.333333334</v>
      </c>
      <c r="AI156" s="60">
        <f t="shared" si="128"/>
        <v>339.53172674448808</v>
      </c>
      <c r="AJ156" s="49">
        <f t="shared" si="129"/>
        <v>1.7358257485275528</v>
      </c>
      <c r="AK156" s="17">
        <v>0.49</v>
      </c>
      <c r="AL156" s="17">
        <v>0.2</v>
      </c>
      <c r="AM156" s="20">
        <v>1.1000000000000001</v>
      </c>
      <c r="AN156" s="49">
        <f t="shared" si="130"/>
        <v>2.38282282301487</v>
      </c>
      <c r="AO156" s="49">
        <f t="shared" si="131"/>
        <v>0.24905172819959626</v>
      </c>
      <c r="AP156" s="50">
        <f t="shared" si="132"/>
        <v>231.62716365210451</v>
      </c>
      <c r="AQ156" s="47"/>
      <c r="AR156" s="17">
        <v>289481.5625</v>
      </c>
      <c r="AS156" s="49">
        <f t="shared" si="133"/>
        <v>0.28296211536205818</v>
      </c>
      <c r="AT156" s="49">
        <f t="shared" si="134"/>
        <v>0.80014478867580552</v>
      </c>
      <c r="AV156" s="20">
        <v>700</v>
      </c>
      <c r="AW156" s="93">
        <f t="shared" si="116"/>
        <v>2.3E-3</v>
      </c>
      <c r="AX156" s="66">
        <f t="shared" si="117"/>
        <v>0.34285714285714286</v>
      </c>
      <c r="AY156" s="67">
        <f t="shared" si="118"/>
        <v>4566.4582767056263</v>
      </c>
      <c r="AZ156" s="66">
        <v>5.1642999999999999</v>
      </c>
      <c r="BA156" s="67">
        <f t="shared" si="119"/>
        <v>2375.578</v>
      </c>
      <c r="BB156" s="66">
        <f t="shared" si="120"/>
        <v>0.44004214045315132</v>
      </c>
      <c r="BC156" s="66">
        <f t="shared" si="121"/>
        <v>4.801319890563934</v>
      </c>
      <c r="BD156" s="67">
        <f t="shared" si="122"/>
        <v>499.92470795634421</v>
      </c>
      <c r="BE156" s="94">
        <f t="shared" si="123"/>
        <v>1.8095871813905069</v>
      </c>
      <c r="BF156" s="66">
        <f t="shared" si="124"/>
        <v>2.5316517429670937</v>
      </c>
      <c r="BG156" s="66">
        <f t="shared" si="125"/>
        <v>0.23244206043956173</v>
      </c>
      <c r="BH156" s="45">
        <f t="shared" si="126"/>
        <v>234.94240809164532</v>
      </c>
      <c r="BJ156" s="87">
        <f t="shared" si="140"/>
        <v>0.26036435286153764</v>
      </c>
      <c r="BK156" s="87">
        <f t="shared" si="141"/>
        <v>0.81159713959898672</v>
      </c>
    </row>
    <row r="157" spans="6:63" s="15" customFormat="1" x14ac:dyDescent="0.25">
      <c r="F157" s="22">
        <v>155</v>
      </c>
      <c r="G157" s="22">
        <v>140</v>
      </c>
      <c r="H157" s="22">
        <v>100</v>
      </c>
      <c r="I157" s="22">
        <v>10</v>
      </c>
      <c r="J157" s="22">
        <v>6</v>
      </c>
      <c r="K157" s="22">
        <v>1700</v>
      </c>
      <c r="L157" s="22" t="s">
        <v>422</v>
      </c>
      <c r="M157" s="22">
        <v>6.25</v>
      </c>
      <c r="N157" s="22">
        <v>6.25</v>
      </c>
      <c r="O157" s="22" t="s">
        <v>125</v>
      </c>
      <c r="P157" s="37" t="s">
        <v>126</v>
      </c>
      <c r="Q157" s="22" t="s">
        <v>48</v>
      </c>
      <c r="R157" s="63" t="s">
        <v>51</v>
      </c>
      <c r="S157" s="41">
        <v>34</v>
      </c>
      <c r="T157" s="22" t="s">
        <v>137</v>
      </c>
      <c r="U157" s="22" t="s">
        <v>144</v>
      </c>
      <c r="V157" s="22">
        <v>0</v>
      </c>
      <c r="W157" s="22">
        <v>460</v>
      </c>
      <c r="X157" s="22">
        <v>200000</v>
      </c>
      <c r="Y157" s="37">
        <f t="shared" si="135"/>
        <v>120</v>
      </c>
      <c r="Z157" s="81">
        <f t="shared" si="142"/>
        <v>0.69752594436635995</v>
      </c>
      <c r="AA157" s="82">
        <f t="shared" si="143"/>
        <v>28.672768606719302</v>
      </c>
      <c r="AB157" s="41">
        <f t="shared" si="136"/>
        <v>6.7381006225790356</v>
      </c>
      <c r="AC157" s="64"/>
      <c r="AD157" s="40">
        <f t="shared" si="137"/>
        <v>1</v>
      </c>
      <c r="AE157" s="40">
        <f t="shared" si="138"/>
        <v>1</v>
      </c>
      <c r="AF157" s="40">
        <f t="shared" si="139"/>
        <v>1</v>
      </c>
      <c r="AG157" s="40">
        <f t="shared" si="144"/>
        <v>2720</v>
      </c>
      <c r="AH157" s="40">
        <f t="shared" si="127"/>
        <v>9330666.6666666679</v>
      </c>
      <c r="AI157" s="77">
        <f t="shared" si="128"/>
        <v>6373.0096054277583</v>
      </c>
      <c r="AJ157" s="63">
        <f t="shared" si="129"/>
        <v>0.4430891151218006</v>
      </c>
      <c r="AK157" s="22">
        <v>0.49</v>
      </c>
      <c r="AL157" s="22">
        <v>0.2</v>
      </c>
      <c r="AM157" s="22">
        <v>1.1000000000000001</v>
      </c>
      <c r="AN157" s="63">
        <f t="shared" si="130"/>
        <v>0.65772081517455128</v>
      </c>
      <c r="AO157" s="63">
        <f t="shared" si="131"/>
        <v>0.87428207514412537</v>
      </c>
      <c r="AP157" s="41">
        <f t="shared" si="132"/>
        <v>994.45612038211777</v>
      </c>
      <c r="AQ157" s="64"/>
      <c r="AR157" s="22">
        <v>1171875.375</v>
      </c>
      <c r="AS157" s="63">
        <f t="shared" si="133"/>
        <v>0.93660116288363171</v>
      </c>
      <c r="AT157" s="63">
        <f t="shared" si="134"/>
        <v>0.84860228450667619</v>
      </c>
      <c r="AV157" s="22">
        <v>700</v>
      </c>
      <c r="AW157" s="89">
        <f t="shared" si="116"/>
        <v>2.3E-3</v>
      </c>
      <c r="AX157" s="63">
        <f t="shared" si="117"/>
        <v>0.34285714285714286</v>
      </c>
      <c r="AY157" s="65">
        <f t="shared" si="118"/>
        <v>4566.4582767056263</v>
      </c>
      <c r="AZ157" s="63">
        <v>5.4059999999999997</v>
      </c>
      <c r="BA157" s="65">
        <f t="shared" si="119"/>
        <v>2486.7599999999998</v>
      </c>
      <c r="BB157" s="63">
        <f t="shared" si="120"/>
        <v>0.43009260890912066</v>
      </c>
      <c r="BC157" s="63">
        <f t="shared" si="121"/>
        <v>5.2133500085649001</v>
      </c>
      <c r="BD157" s="65">
        <f t="shared" si="122"/>
        <v>504.25220014431852</v>
      </c>
      <c r="BE157" s="90">
        <f t="shared" si="123"/>
        <v>0.46391249120062716</v>
      </c>
      <c r="BF157" s="63">
        <f t="shared" si="124"/>
        <v>0.67226596009013961</v>
      </c>
      <c r="BG157" s="63">
        <f t="shared" si="125"/>
        <v>0.86295299867222042</v>
      </c>
      <c r="BH157" s="41">
        <f t="shared" si="126"/>
        <v>1075.997253734876</v>
      </c>
      <c r="BJ157" s="90">
        <f t="shared" si="140"/>
        <v>0.8544068519743967</v>
      </c>
      <c r="BK157" s="90">
        <f t="shared" si="141"/>
        <v>0.91818402936820476</v>
      </c>
    </row>
    <row r="158" spans="6:63" x14ac:dyDescent="0.25">
      <c r="F158" s="17">
        <v>156</v>
      </c>
      <c r="G158" s="17">
        <v>140</v>
      </c>
      <c r="H158" s="17">
        <v>100</v>
      </c>
      <c r="I158" s="17">
        <v>10</v>
      </c>
      <c r="J158" s="17">
        <v>6</v>
      </c>
      <c r="K158" s="17">
        <v>2100</v>
      </c>
      <c r="L158" s="17" t="s">
        <v>422</v>
      </c>
      <c r="M158" s="20">
        <v>6.25</v>
      </c>
      <c r="N158" s="20">
        <v>6.25</v>
      </c>
      <c r="O158" s="20" t="s">
        <v>125</v>
      </c>
      <c r="P158" s="36" t="s">
        <v>126</v>
      </c>
      <c r="Q158" s="17" t="s">
        <v>48</v>
      </c>
      <c r="R158" s="49" t="s">
        <v>51</v>
      </c>
      <c r="S158" s="50">
        <v>42</v>
      </c>
      <c r="T158" s="17" t="s">
        <v>129</v>
      </c>
      <c r="U158" s="17" t="s">
        <v>145</v>
      </c>
      <c r="V158" s="17">
        <v>0</v>
      </c>
      <c r="W158" s="17">
        <v>460</v>
      </c>
      <c r="X158" s="17">
        <v>200000</v>
      </c>
      <c r="Y158" s="35">
        <f t="shared" si="135"/>
        <v>120</v>
      </c>
      <c r="Z158" s="61">
        <f t="shared" si="142"/>
        <v>0.69752594436635995</v>
      </c>
      <c r="AA158" s="62">
        <f t="shared" si="143"/>
        <v>28.672768606719302</v>
      </c>
      <c r="AB158" s="50">
        <f t="shared" si="136"/>
        <v>6.7381006225790356</v>
      </c>
      <c r="AC158" s="47"/>
      <c r="AD158" s="28">
        <f t="shared" si="137"/>
        <v>1</v>
      </c>
      <c r="AE158" s="28">
        <f t="shared" si="138"/>
        <v>1</v>
      </c>
      <c r="AF158" s="28">
        <f t="shared" si="139"/>
        <v>1</v>
      </c>
      <c r="AG158" s="28">
        <f t="shared" si="144"/>
        <v>2720</v>
      </c>
      <c r="AH158" s="28">
        <f t="shared" si="127"/>
        <v>9330666.6666666679</v>
      </c>
      <c r="AI158" s="60">
        <f t="shared" si="128"/>
        <v>4176.4167255524317</v>
      </c>
      <c r="AJ158" s="49">
        <f t="shared" si="129"/>
        <v>0.54734537750340073</v>
      </c>
      <c r="AK158" s="17">
        <v>0.49</v>
      </c>
      <c r="AL158" s="17">
        <v>0.2</v>
      </c>
      <c r="AM158" s="20">
        <v>1.1000000000000001</v>
      </c>
      <c r="AN158" s="49">
        <f t="shared" si="130"/>
        <v>0.73489309862550334</v>
      </c>
      <c r="AO158" s="49">
        <f t="shared" si="131"/>
        <v>0.81613890375533193</v>
      </c>
      <c r="AP158" s="50">
        <f t="shared" si="132"/>
        <v>928.32090579879207</v>
      </c>
      <c r="AQ158" s="47"/>
      <c r="AR158" s="17">
        <v>1093194.25</v>
      </c>
      <c r="AS158" s="49">
        <f t="shared" si="133"/>
        <v>0.87371663203324812</v>
      </c>
      <c r="AT158" s="49">
        <f t="shared" si="134"/>
        <v>0.84918202396215681</v>
      </c>
      <c r="AV158" s="20">
        <v>700</v>
      </c>
      <c r="AW158" s="93">
        <f t="shared" si="116"/>
        <v>2.3E-3</v>
      </c>
      <c r="AX158" s="66">
        <f t="shared" si="117"/>
        <v>0.34285714285714286</v>
      </c>
      <c r="AY158" s="67">
        <f t="shared" si="118"/>
        <v>4566.4582767056263</v>
      </c>
      <c r="AZ158" s="66">
        <v>5.4059999999999997</v>
      </c>
      <c r="BA158" s="67">
        <f t="shared" si="119"/>
        <v>2486.7599999999998</v>
      </c>
      <c r="BB158" s="66">
        <f t="shared" si="120"/>
        <v>0.43009260890912066</v>
      </c>
      <c r="BC158" s="66">
        <f t="shared" si="121"/>
        <v>5.2133500085649001</v>
      </c>
      <c r="BD158" s="67">
        <f t="shared" si="122"/>
        <v>504.25220014431852</v>
      </c>
      <c r="BE158" s="94">
        <f t="shared" si="123"/>
        <v>0.57306837148312761</v>
      </c>
      <c r="BF158" s="66">
        <f t="shared" si="124"/>
        <v>0.75560543021052817</v>
      </c>
      <c r="BG158" s="66">
        <f t="shared" si="125"/>
        <v>0.80123003472864152</v>
      </c>
      <c r="BH158" s="45">
        <f t="shared" si="126"/>
        <v>999.03623755223941</v>
      </c>
      <c r="BJ158" s="87">
        <f t="shared" si="140"/>
        <v>0.79704094621752042</v>
      </c>
      <c r="BK158" s="87">
        <f t="shared" si="141"/>
        <v>0.91386890989615011</v>
      </c>
    </row>
    <row r="159" spans="6:63" x14ac:dyDescent="0.25">
      <c r="F159" s="17">
        <v>157</v>
      </c>
      <c r="G159" s="17">
        <v>140</v>
      </c>
      <c r="H159" s="17">
        <v>100</v>
      </c>
      <c r="I159" s="17">
        <v>10</v>
      </c>
      <c r="J159" s="17">
        <v>6</v>
      </c>
      <c r="K159" s="17">
        <v>2500</v>
      </c>
      <c r="L159" s="17" t="s">
        <v>422</v>
      </c>
      <c r="M159" s="20">
        <v>6.25</v>
      </c>
      <c r="N159" s="20">
        <v>6.25</v>
      </c>
      <c r="O159" s="20" t="s">
        <v>125</v>
      </c>
      <c r="P159" s="36" t="s">
        <v>126</v>
      </c>
      <c r="Q159" s="17" t="s">
        <v>48</v>
      </c>
      <c r="R159" s="49" t="s">
        <v>51</v>
      </c>
      <c r="S159" s="50">
        <v>31.25</v>
      </c>
      <c r="T159" s="17" t="s">
        <v>128</v>
      </c>
      <c r="U159" s="17" t="s">
        <v>167</v>
      </c>
      <c r="V159" s="17">
        <v>0</v>
      </c>
      <c r="W159" s="17">
        <v>460</v>
      </c>
      <c r="X159" s="17">
        <v>200000</v>
      </c>
      <c r="Y159" s="35">
        <f t="shared" si="135"/>
        <v>120</v>
      </c>
      <c r="Z159" s="61">
        <f t="shared" si="142"/>
        <v>0.69752594436635995</v>
      </c>
      <c r="AA159" s="62">
        <f t="shared" si="143"/>
        <v>28.672768606719302</v>
      </c>
      <c r="AB159" s="50">
        <f t="shared" si="136"/>
        <v>6.7381006225790356</v>
      </c>
      <c r="AC159" s="47"/>
      <c r="AD159" s="28">
        <f t="shared" si="137"/>
        <v>1</v>
      </c>
      <c r="AE159" s="28">
        <f t="shared" si="138"/>
        <v>1</v>
      </c>
      <c r="AF159" s="28">
        <f t="shared" si="139"/>
        <v>1</v>
      </c>
      <c r="AG159" s="28">
        <f t="shared" si="144"/>
        <v>2720</v>
      </c>
      <c r="AH159" s="28">
        <f t="shared" si="127"/>
        <v>9330666.6666666679</v>
      </c>
      <c r="AI159" s="60">
        <f t="shared" si="128"/>
        <v>2946.8796415497955</v>
      </c>
      <c r="AJ159" s="49">
        <f t="shared" si="129"/>
        <v>0.65160163988500097</v>
      </c>
      <c r="AK159" s="17">
        <v>0.49</v>
      </c>
      <c r="AL159" s="17">
        <v>0.2</v>
      </c>
      <c r="AM159" s="20">
        <v>1.1000000000000001</v>
      </c>
      <c r="AN159" s="49">
        <f t="shared" si="130"/>
        <v>0.82293475032223651</v>
      </c>
      <c r="AO159" s="49">
        <f t="shared" si="131"/>
        <v>0.7543954437505842</v>
      </c>
      <c r="AP159" s="50">
        <f t="shared" si="132"/>
        <v>858.09052656430083</v>
      </c>
      <c r="AQ159" s="47"/>
      <c r="AR159" s="17">
        <v>1013026.75</v>
      </c>
      <c r="AS159" s="49">
        <f t="shared" si="133"/>
        <v>0.80964414162404097</v>
      </c>
      <c r="AT159" s="49">
        <f t="shared" si="134"/>
        <v>0.8470561380183701</v>
      </c>
      <c r="AV159" s="20">
        <v>700</v>
      </c>
      <c r="AW159" s="93">
        <f t="shared" si="116"/>
        <v>2.3E-3</v>
      </c>
      <c r="AX159" s="66">
        <f t="shared" si="117"/>
        <v>0.34285714285714286</v>
      </c>
      <c r="AY159" s="67">
        <f t="shared" si="118"/>
        <v>4566.4582767056263</v>
      </c>
      <c r="AZ159" s="66">
        <v>5.4059999999999997</v>
      </c>
      <c r="BA159" s="67">
        <f t="shared" si="119"/>
        <v>2486.7599999999998</v>
      </c>
      <c r="BB159" s="66">
        <f t="shared" si="120"/>
        <v>0.43009260890912066</v>
      </c>
      <c r="BC159" s="66">
        <f t="shared" si="121"/>
        <v>5.2133500085649001</v>
      </c>
      <c r="BD159" s="67">
        <f t="shared" si="122"/>
        <v>504.25220014431852</v>
      </c>
      <c r="BE159" s="94">
        <f t="shared" si="123"/>
        <v>0.68222425176562818</v>
      </c>
      <c r="BF159" s="66">
        <f t="shared" si="124"/>
        <v>0.85085990653116461</v>
      </c>
      <c r="BG159" s="66">
        <f t="shared" si="125"/>
        <v>0.73566142484002828</v>
      </c>
      <c r="BH159" s="45">
        <f t="shared" si="126"/>
        <v>917.28016940030591</v>
      </c>
      <c r="BJ159" s="87">
        <f t="shared" si="140"/>
        <v>0.73859133394056864</v>
      </c>
      <c r="BK159" s="87">
        <f t="shared" si="141"/>
        <v>0.90548464727146238</v>
      </c>
    </row>
    <row r="160" spans="6:63" x14ac:dyDescent="0.25">
      <c r="F160" s="17">
        <v>158</v>
      </c>
      <c r="G160" s="17">
        <v>140</v>
      </c>
      <c r="H160" s="17">
        <v>100</v>
      </c>
      <c r="I160" s="17">
        <v>10</v>
      </c>
      <c r="J160" s="17">
        <v>6</v>
      </c>
      <c r="K160" s="20">
        <v>2900</v>
      </c>
      <c r="L160" s="17" t="s">
        <v>422</v>
      </c>
      <c r="M160" s="20">
        <v>6.25</v>
      </c>
      <c r="N160" s="20">
        <v>6.25</v>
      </c>
      <c r="O160" s="20" t="s">
        <v>125</v>
      </c>
      <c r="P160" s="36" t="s">
        <v>126</v>
      </c>
      <c r="Q160" s="17" t="s">
        <v>48</v>
      </c>
      <c r="R160" s="49" t="s">
        <v>51</v>
      </c>
      <c r="S160" s="50">
        <v>36.25</v>
      </c>
      <c r="T160" s="17" t="s">
        <v>128</v>
      </c>
      <c r="U160" s="17" t="s">
        <v>168</v>
      </c>
      <c r="V160" s="17">
        <v>0</v>
      </c>
      <c r="W160" s="17">
        <v>460</v>
      </c>
      <c r="X160" s="17">
        <v>200000</v>
      </c>
      <c r="Y160" s="35">
        <f t="shared" si="135"/>
        <v>120</v>
      </c>
      <c r="Z160" s="61">
        <f t="shared" si="142"/>
        <v>0.69752594436635995</v>
      </c>
      <c r="AA160" s="62">
        <f t="shared" si="143"/>
        <v>28.672768606719302</v>
      </c>
      <c r="AB160" s="50">
        <f t="shared" si="136"/>
        <v>6.7381006225790356</v>
      </c>
      <c r="AC160" s="47"/>
      <c r="AD160" s="28">
        <f t="shared" si="137"/>
        <v>1</v>
      </c>
      <c r="AE160" s="28">
        <f t="shared" si="138"/>
        <v>1</v>
      </c>
      <c r="AF160" s="28">
        <f t="shared" si="139"/>
        <v>1</v>
      </c>
      <c r="AG160" s="28">
        <f t="shared" si="144"/>
        <v>2720</v>
      </c>
      <c r="AH160" s="28">
        <f t="shared" si="127"/>
        <v>9330666.6666666679</v>
      </c>
      <c r="AI160" s="60">
        <f t="shared" si="128"/>
        <v>2190.0116242195272</v>
      </c>
      <c r="AJ160" s="49">
        <f t="shared" si="129"/>
        <v>0.75585790226660099</v>
      </c>
      <c r="AK160" s="17">
        <v>0.49</v>
      </c>
      <c r="AL160" s="17">
        <v>0.2</v>
      </c>
      <c r="AM160" s="20">
        <v>1.1000000000000001</v>
      </c>
      <c r="AN160" s="49">
        <f t="shared" si="130"/>
        <v>0.92184577026475045</v>
      </c>
      <c r="AO160" s="49">
        <f t="shared" si="131"/>
        <v>0.68986624780007411</v>
      </c>
      <c r="AP160" s="50">
        <f t="shared" si="132"/>
        <v>784.69149931586605</v>
      </c>
      <c r="AQ160" s="47"/>
      <c r="AR160" s="17">
        <v>931029.5</v>
      </c>
      <c r="AS160" s="49">
        <f t="shared" si="133"/>
        <v>0.74410925511508952</v>
      </c>
      <c r="AT160" s="49">
        <f t="shared" si="134"/>
        <v>0.84282130621625417</v>
      </c>
      <c r="AV160" s="20">
        <v>700</v>
      </c>
      <c r="AW160" s="93">
        <f t="shared" si="116"/>
        <v>2.3E-3</v>
      </c>
      <c r="AX160" s="66">
        <f t="shared" si="117"/>
        <v>0.34285714285714286</v>
      </c>
      <c r="AY160" s="67">
        <f t="shared" si="118"/>
        <v>4566.4582767056263</v>
      </c>
      <c r="AZ160" s="66">
        <v>5.4059999999999997</v>
      </c>
      <c r="BA160" s="67">
        <f t="shared" si="119"/>
        <v>2486.7599999999998</v>
      </c>
      <c r="BB160" s="66">
        <f t="shared" si="120"/>
        <v>0.43009260890912066</v>
      </c>
      <c r="BC160" s="66">
        <f t="shared" si="121"/>
        <v>5.2133500085649001</v>
      </c>
      <c r="BD160" s="67">
        <f t="shared" si="122"/>
        <v>504.25220014431852</v>
      </c>
      <c r="BE160" s="94">
        <f t="shared" si="123"/>
        <v>0.79138013204812863</v>
      </c>
      <c r="BF160" s="66">
        <f t="shared" si="124"/>
        <v>0.95802938905204837</v>
      </c>
      <c r="BG160" s="66">
        <f t="shared" si="125"/>
        <v>0.66756931361356719</v>
      </c>
      <c r="BH160" s="45">
        <f t="shared" si="126"/>
        <v>832.37760252422606</v>
      </c>
      <c r="BJ160" s="87">
        <f t="shared" si="140"/>
        <v>0.67880766262393433</v>
      </c>
      <c r="BK160" s="87">
        <f t="shared" si="141"/>
        <v>0.89403998748076841</v>
      </c>
    </row>
    <row r="161" spans="6:63" s="26" customFormat="1" x14ac:dyDescent="0.25">
      <c r="F161" s="20">
        <v>159</v>
      </c>
      <c r="G161" s="17">
        <v>140</v>
      </c>
      <c r="H161" s="17">
        <v>100</v>
      </c>
      <c r="I161" s="17">
        <v>10</v>
      </c>
      <c r="J161" s="17">
        <v>6</v>
      </c>
      <c r="K161" s="17">
        <v>3300</v>
      </c>
      <c r="L161" s="17" t="s">
        <v>422</v>
      </c>
      <c r="M161" s="20">
        <v>6.25</v>
      </c>
      <c r="N161" s="20">
        <v>6.25</v>
      </c>
      <c r="O161" s="20" t="s">
        <v>125</v>
      </c>
      <c r="P161" s="36" t="s">
        <v>126</v>
      </c>
      <c r="Q161" s="20" t="s">
        <v>48</v>
      </c>
      <c r="R161" s="66" t="s">
        <v>51</v>
      </c>
      <c r="S161" s="50">
        <v>41.25</v>
      </c>
      <c r="T161" s="17" t="s">
        <v>128</v>
      </c>
      <c r="U161" s="17" t="s">
        <v>169</v>
      </c>
      <c r="V161" s="20">
        <v>0</v>
      </c>
      <c r="W161" s="20">
        <v>460</v>
      </c>
      <c r="X161" s="20">
        <v>200000</v>
      </c>
      <c r="Y161" s="35">
        <f t="shared" si="135"/>
        <v>120</v>
      </c>
      <c r="Z161" s="98">
        <f t="shared" si="142"/>
        <v>0.69752594436635995</v>
      </c>
      <c r="AA161" s="39">
        <f t="shared" si="143"/>
        <v>28.672768606719302</v>
      </c>
      <c r="AB161" s="50">
        <f t="shared" si="136"/>
        <v>6.7381006225790356</v>
      </c>
      <c r="AC161" s="46"/>
      <c r="AD161" s="38">
        <f t="shared" si="137"/>
        <v>1</v>
      </c>
      <c r="AE161" s="38">
        <f t="shared" si="138"/>
        <v>1</v>
      </c>
      <c r="AF161" s="38">
        <f t="shared" si="139"/>
        <v>1</v>
      </c>
      <c r="AG161" s="38">
        <f t="shared" si="144"/>
        <v>2720</v>
      </c>
      <c r="AH161" s="38">
        <f t="shared" si="127"/>
        <v>9330666.6666666679</v>
      </c>
      <c r="AI161" s="76">
        <f t="shared" si="128"/>
        <v>1691.2761946451994</v>
      </c>
      <c r="AJ161" s="66">
        <f t="shared" si="129"/>
        <v>0.86011416464820123</v>
      </c>
      <c r="AK161" s="20">
        <v>0.49</v>
      </c>
      <c r="AL161" s="20">
        <v>0.2</v>
      </c>
      <c r="AM161" s="20">
        <v>1.1000000000000001</v>
      </c>
      <c r="AN161" s="66">
        <f t="shared" si="130"/>
        <v>1.0316261584530457</v>
      </c>
      <c r="AO161" s="66">
        <f t="shared" si="131"/>
        <v>0.6245172921216644</v>
      </c>
      <c r="AP161" s="45">
        <f t="shared" si="132"/>
        <v>710.36003263875136</v>
      </c>
      <c r="AQ161" s="46"/>
      <c r="AR161" s="20">
        <v>849821</v>
      </c>
      <c r="AS161" s="49">
        <f t="shared" si="133"/>
        <v>0.67920476342711</v>
      </c>
      <c r="AT161" s="49">
        <f t="shared" si="134"/>
        <v>0.83589371483965602</v>
      </c>
      <c r="AV161" s="20">
        <v>700</v>
      </c>
      <c r="AW161" s="93">
        <f t="shared" si="116"/>
        <v>2.3E-3</v>
      </c>
      <c r="AX161" s="66">
        <f t="shared" si="117"/>
        <v>0.34285714285714286</v>
      </c>
      <c r="AY161" s="67">
        <f t="shared" si="118"/>
        <v>4566.4582767056263</v>
      </c>
      <c r="AZ161" s="66">
        <v>5.4059999999999997</v>
      </c>
      <c r="BA161" s="67">
        <f t="shared" si="119"/>
        <v>2486.7599999999998</v>
      </c>
      <c r="BB161" s="66">
        <f t="shared" si="120"/>
        <v>0.43009260890912066</v>
      </c>
      <c r="BC161" s="66">
        <f t="shared" si="121"/>
        <v>5.2133500085649001</v>
      </c>
      <c r="BD161" s="67">
        <f t="shared" si="122"/>
        <v>504.25220014431852</v>
      </c>
      <c r="BE161" s="94">
        <f t="shared" si="123"/>
        <v>0.90053601233062919</v>
      </c>
      <c r="BF161" s="66">
        <f t="shared" si="124"/>
        <v>1.0771138777731797</v>
      </c>
      <c r="BG161" s="66">
        <f t="shared" si="125"/>
        <v>0.59950128917291678</v>
      </c>
      <c r="BH161" s="45">
        <f t="shared" si="126"/>
        <v>747.50506893550198</v>
      </c>
      <c r="BI161"/>
      <c r="BJ161" s="87">
        <f t="shared" si="140"/>
        <v>0.61959906389511232</v>
      </c>
      <c r="BK161" s="87">
        <f t="shared" si="141"/>
        <v>0.87960296219498224</v>
      </c>
    </row>
    <row r="162" spans="6:63" x14ac:dyDescent="0.25">
      <c r="F162" s="17">
        <v>160</v>
      </c>
      <c r="G162" s="17">
        <v>140</v>
      </c>
      <c r="H162" s="17">
        <v>100</v>
      </c>
      <c r="I162" s="17">
        <v>10</v>
      </c>
      <c r="J162" s="17">
        <v>6</v>
      </c>
      <c r="K162" s="17">
        <v>3700</v>
      </c>
      <c r="L162" s="17" t="s">
        <v>422</v>
      </c>
      <c r="M162" s="20">
        <v>6.25</v>
      </c>
      <c r="N162" s="20">
        <v>6.25</v>
      </c>
      <c r="O162" s="20" t="s">
        <v>125</v>
      </c>
      <c r="P162" s="36" t="s">
        <v>126</v>
      </c>
      <c r="Q162" s="17" t="s">
        <v>48</v>
      </c>
      <c r="R162" s="49" t="s">
        <v>51</v>
      </c>
      <c r="S162" s="50">
        <v>46.25</v>
      </c>
      <c r="T162" s="17" t="s">
        <v>129</v>
      </c>
      <c r="U162" s="17" t="s">
        <v>170</v>
      </c>
      <c r="V162" s="17">
        <v>0</v>
      </c>
      <c r="W162" s="17">
        <v>460</v>
      </c>
      <c r="X162" s="17">
        <v>200000</v>
      </c>
      <c r="Y162" s="35">
        <f t="shared" si="135"/>
        <v>120</v>
      </c>
      <c r="Z162" s="61">
        <f t="shared" si="142"/>
        <v>0.69752594436635995</v>
      </c>
      <c r="AA162" s="62">
        <f t="shared" si="143"/>
        <v>28.672768606719302</v>
      </c>
      <c r="AB162" s="50">
        <f t="shared" si="136"/>
        <v>6.7381006225790356</v>
      </c>
      <c r="AC162" s="47"/>
      <c r="AD162" s="28">
        <f t="shared" si="137"/>
        <v>1</v>
      </c>
      <c r="AE162" s="28">
        <f t="shared" si="138"/>
        <v>1</v>
      </c>
      <c r="AF162" s="28">
        <f t="shared" si="139"/>
        <v>1</v>
      </c>
      <c r="AG162" s="28">
        <f t="shared" si="144"/>
        <v>2720</v>
      </c>
      <c r="AH162" s="28">
        <f t="shared" si="127"/>
        <v>9330666.6666666679</v>
      </c>
      <c r="AI162" s="60">
        <f t="shared" si="128"/>
        <v>1345.3614141480075</v>
      </c>
      <c r="AJ162" s="49">
        <f t="shared" si="129"/>
        <v>0.96437042702980125</v>
      </c>
      <c r="AK162" s="17">
        <v>0.49</v>
      </c>
      <c r="AL162" s="17">
        <v>0.2</v>
      </c>
      <c r="AM162" s="20">
        <v>1.1000000000000001</v>
      </c>
      <c r="AN162" s="49">
        <f t="shared" si="130"/>
        <v>1.152275914887122</v>
      </c>
      <c r="AO162" s="49">
        <f t="shared" si="131"/>
        <v>0.5608732963380344</v>
      </c>
      <c r="AP162" s="50">
        <f t="shared" si="132"/>
        <v>637.96788034377153</v>
      </c>
      <c r="AQ162" s="47"/>
      <c r="AR162" s="17">
        <v>770871.0625</v>
      </c>
      <c r="AS162" s="49">
        <f t="shared" si="133"/>
        <v>0.61610538882672639</v>
      </c>
      <c r="AT162" s="49">
        <f t="shared" si="134"/>
        <v>0.82759349958576445</v>
      </c>
      <c r="AV162" s="20">
        <v>700</v>
      </c>
      <c r="AW162" s="93">
        <f t="shared" si="116"/>
        <v>2.3E-3</v>
      </c>
      <c r="AX162" s="66">
        <f t="shared" si="117"/>
        <v>0.34285714285714286</v>
      </c>
      <c r="AY162" s="67">
        <f t="shared" si="118"/>
        <v>4566.4582767056263</v>
      </c>
      <c r="AZ162" s="66">
        <v>5.4059999999999997</v>
      </c>
      <c r="BA162" s="67">
        <f t="shared" si="119"/>
        <v>2486.7599999999998</v>
      </c>
      <c r="BB162" s="66">
        <f t="shared" si="120"/>
        <v>0.43009260890912066</v>
      </c>
      <c r="BC162" s="66">
        <f t="shared" si="121"/>
        <v>5.2133500085649001</v>
      </c>
      <c r="BD162" s="67">
        <f t="shared" si="122"/>
        <v>504.25220014431852</v>
      </c>
      <c r="BE162" s="94">
        <f t="shared" si="123"/>
        <v>1.0096918926131297</v>
      </c>
      <c r="BF162" s="66">
        <f t="shared" si="124"/>
        <v>1.2081133726945588</v>
      </c>
      <c r="BG162" s="66">
        <f t="shared" si="125"/>
        <v>0.53433540196827645</v>
      </c>
      <c r="BH162" s="45">
        <f t="shared" si="126"/>
        <v>666.25114690582348</v>
      </c>
      <c r="BJ162" s="87">
        <f t="shared" si="140"/>
        <v>0.56203716866120124</v>
      </c>
      <c r="BK162" s="87">
        <f t="shared" si="141"/>
        <v>0.86428350902823448</v>
      </c>
    </row>
    <row r="163" spans="6:63" x14ac:dyDescent="0.25">
      <c r="F163" s="17">
        <v>161</v>
      </c>
      <c r="G163" s="17">
        <v>140</v>
      </c>
      <c r="H163" s="17">
        <v>100</v>
      </c>
      <c r="I163" s="17">
        <v>10</v>
      </c>
      <c r="J163" s="17">
        <v>6</v>
      </c>
      <c r="K163" s="20">
        <v>4100</v>
      </c>
      <c r="L163" s="17" t="s">
        <v>422</v>
      </c>
      <c r="M163" s="20">
        <v>6.25</v>
      </c>
      <c r="N163" s="20">
        <v>6.25</v>
      </c>
      <c r="O163" s="20" t="s">
        <v>125</v>
      </c>
      <c r="P163" s="36" t="s">
        <v>126</v>
      </c>
      <c r="Q163" s="17" t="s">
        <v>48</v>
      </c>
      <c r="R163" s="49" t="s">
        <v>51</v>
      </c>
      <c r="S163" s="50">
        <v>51.25</v>
      </c>
      <c r="T163" s="17" t="s">
        <v>129</v>
      </c>
      <c r="U163" s="17" t="s">
        <v>171</v>
      </c>
      <c r="V163" s="17">
        <v>0</v>
      </c>
      <c r="W163" s="17">
        <v>460</v>
      </c>
      <c r="X163" s="17">
        <v>200000</v>
      </c>
      <c r="Y163" s="35">
        <f t="shared" si="135"/>
        <v>120</v>
      </c>
      <c r="Z163" s="61">
        <f t="shared" si="142"/>
        <v>0.69752594436635995</v>
      </c>
      <c r="AA163" s="62">
        <f t="shared" si="143"/>
        <v>28.672768606719302</v>
      </c>
      <c r="AB163" s="50">
        <f t="shared" si="136"/>
        <v>6.7381006225790356</v>
      </c>
      <c r="AC163" s="47"/>
      <c r="AD163" s="28">
        <f t="shared" si="137"/>
        <v>1</v>
      </c>
      <c r="AE163" s="28">
        <f t="shared" si="138"/>
        <v>1</v>
      </c>
      <c r="AF163" s="28">
        <f t="shared" si="139"/>
        <v>1</v>
      </c>
      <c r="AG163" s="28">
        <f t="shared" si="144"/>
        <v>2720</v>
      </c>
      <c r="AH163" s="28">
        <f t="shared" si="127"/>
        <v>9330666.6666666679</v>
      </c>
      <c r="AI163" s="60">
        <f t="shared" si="128"/>
        <v>1095.6572135446891</v>
      </c>
      <c r="AJ163" s="49">
        <f t="shared" si="129"/>
        <v>1.0686266894114014</v>
      </c>
      <c r="AK163" s="17">
        <v>0.49</v>
      </c>
      <c r="AL163" s="17">
        <v>0.2</v>
      </c>
      <c r="AM163" s="20">
        <v>1.1000000000000001</v>
      </c>
      <c r="AN163" s="49">
        <f t="shared" si="130"/>
        <v>1.283795039566979</v>
      </c>
      <c r="AO163" s="49">
        <f t="shared" si="131"/>
        <v>0.50119058448930609</v>
      </c>
      <c r="AP163" s="50">
        <f t="shared" si="132"/>
        <v>570.08150846638159</v>
      </c>
      <c r="AQ163" s="47"/>
      <c r="AR163" s="17">
        <v>695763.125</v>
      </c>
      <c r="AS163" s="49">
        <f t="shared" si="133"/>
        <v>0.55607666640025577</v>
      </c>
      <c r="AT163" s="49">
        <f t="shared" ref="AT163:AT174" si="145">AP163*1000/AR163</f>
        <v>0.8193614866645621</v>
      </c>
      <c r="AV163" s="20">
        <v>700</v>
      </c>
      <c r="AW163" s="93">
        <f t="shared" si="116"/>
        <v>2.3E-3</v>
      </c>
      <c r="AX163" s="66">
        <f t="shared" si="117"/>
        <v>0.34285714285714286</v>
      </c>
      <c r="AY163" s="67">
        <f t="shared" si="118"/>
        <v>4566.4582767056263</v>
      </c>
      <c r="AZ163" s="66">
        <v>5.4059999999999997</v>
      </c>
      <c r="BA163" s="67">
        <f t="shared" si="119"/>
        <v>2486.7599999999998</v>
      </c>
      <c r="BB163" s="66">
        <f t="shared" si="120"/>
        <v>0.43009260890912066</v>
      </c>
      <c r="BC163" s="66">
        <f t="shared" si="121"/>
        <v>5.2133500085649001</v>
      </c>
      <c r="BD163" s="67">
        <f t="shared" si="122"/>
        <v>504.25220014431852</v>
      </c>
      <c r="BE163" s="94">
        <f t="shared" si="123"/>
        <v>1.1188477728956301</v>
      </c>
      <c r="BF163" s="66">
        <f t="shared" si="124"/>
        <v>1.3510278738161849</v>
      </c>
      <c r="BG163" s="66">
        <f t="shared" si="125"/>
        <v>0.47431655646584925</v>
      </c>
      <c r="BH163" s="45">
        <f t="shared" si="126"/>
        <v>591.41495880251387</v>
      </c>
      <c r="BJ163" s="87">
        <f t="shared" si="140"/>
        <v>0.50727645109115693</v>
      </c>
      <c r="BK163" s="87">
        <f t="shared" si="141"/>
        <v>0.85002343118214818</v>
      </c>
    </row>
    <row r="164" spans="6:63" x14ac:dyDescent="0.25">
      <c r="F164" s="17">
        <v>162</v>
      </c>
      <c r="G164" s="17">
        <v>140</v>
      </c>
      <c r="H164" s="17">
        <v>100</v>
      </c>
      <c r="I164" s="17">
        <v>10</v>
      </c>
      <c r="J164" s="17">
        <v>6</v>
      </c>
      <c r="K164" s="17">
        <v>4500</v>
      </c>
      <c r="L164" s="17" t="s">
        <v>422</v>
      </c>
      <c r="M164" s="20">
        <v>6.25</v>
      </c>
      <c r="N164" s="20">
        <v>6.25</v>
      </c>
      <c r="O164" s="20" t="s">
        <v>125</v>
      </c>
      <c r="P164" s="36" t="s">
        <v>126</v>
      </c>
      <c r="Q164" s="17" t="s">
        <v>48</v>
      </c>
      <c r="R164" s="49" t="s">
        <v>51</v>
      </c>
      <c r="S164" s="50">
        <v>56.25</v>
      </c>
      <c r="T164" s="17" t="s">
        <v>137</v>
      </c>
      <c r="U164" s="17" t="s">
        <v>172</v>
      </c>
      <c r="V164" s="17">
        <v>0</v>
      </c>
      <c r="W164" s="17">
        <v>460</v>
      </c>
      <c r="X164" s="17">
        <v>200000</v>
      </c>
      <c r="Y164" s="35">
        <f t="shared" si="135"/>
        <v>120</v>
      </c>
      <c r="Z164" s="61">
        <f t="shared" si="142"/>
        <v>0.69752594436635995</v>
      </c>
      <c r="AA164" s="62">
        <f t="shared" si="143"/>
        <v>28.672768606719302</v>
      </c>
      <c r="AB164" s="50">
        <f t="shared" si="136"/>
        <v>6.7381006225790356</v>
      </c>
      <c r="AC164" s="47"/>
      <c r="AD164" s="28">
        <f t="shared" si="137"/>
        <v>1</v>
      </c>
      <c r="AE164" s="28">
        <f t="shared" si="138"/>
        <v>1</v>
      </c>
      <c r="AF164" s="28">
        <f t="shared" si="139"/>
        <v>1</v>
      </c>
      <c r="AG164" s="28">
        <f t="shared" si="144"/>
        <v>2720</v>
      </c>
      <c r="AH164" s="28">
        <f t="shared" si="127"/>
        <v>9330666.6666666679</v>
      </c>
      <c r="AI164" s="60">
        <f t="shared" si="128"/>
        <v>909.53075356475176</v>
      </c>
      <c r="AJ164" s="49">
        <f t="shared" si="129"/>
        <v>1.1728829517930017</v>
      </c>
      <c r="AK164" s="17">
        <v>0.49</v>
      </c>
      <c r="AL164" s="17">
        <v>0.2</v>
      </c>
      <c r="AM164" s="20">
        <v>1.1000000000000001</v>
      </c>
      <c r="AN164" s="49">
        <f t="shared" si="130"/>
        <v>1.426183532492618</v>
      </c>
      <c r="AO164" s="49">
        <f t="shared" si="131"/>
        <v>0.44691375573022313</v>
      </c>
      <c r="AP164" s="50">
        <f t="shared" si="132"/>
        <v>508.34408288150468</v>
      </c>
      <c r="AQ164" s="47"/>
      <c r="AR164" s="17">
        <v>625858.3125</v>
      </c>
      <c r="AS164" s="49">
        <f t="shared" si="133"/>
        <v>0.50020645180626599</v>
      </c>
      <c r="AT164" s="49">
        <f t="shared" si="145"/>
        <v>0.8122350901610893</v>
      </c>
      <c r="AV164" s="20">
        <v>700</v>
      </c>
      <c r="AW164" s="93">
        <f t="shared" si="116"/>
        <v>2.3E-3</v>
      </c>
      <c r="AX164" s="66">
        <f t="shared" si="117"/>
        <v>0.34285714285714286</v>
      </c>
      <c r="AY164" s="67">
        <f t="shared" si="118"/>
        <v>4566.4582767056263</v>
      </c>
      <c r="AZ164" s="66">
        <v>5.4059999999999997</v>
      </c>
      <c r="BA164" s="67">
        <f t="shared" si="119"/>
        <v>2486.7599999999998</v>
      </c>
      <c r="BB164" s="66">
        <f t="shared" si="120"/>
        <v>0.43009260890912066</v>
      </c>
      <c r="BC164" s="66">
        <f t="shared" si="121"/>
        <v>5.2133500085649001</v>
      </c>
      <c r="BD164" s="67">
        <f t="shared" si="122"/>
        <v>504.25220014431852</v>
      </c>
      <c r="BE164" s="94">
        <f t="shared" si="123"/>
        <v>1.2280036531781306</v>
      </c>
      <c r="BF164" s="66">
        <f t="shared" si="124"/>
        <v>1.5058573811380593</v>
      </c>
      <c r="BG164" s="66">
        <f t="shared" si="125"/>
        <v>0.42062484154076152</v>
      </c>
      <c r="BH164" s="45">
        <f t="shared" si="126"/>
        <v>524.46793167983037</v>
      </c>
      <c r="BJ164" s="87">
        <f t="shared" si="140"/>
        <v>0.45630929872993808</v>
      </c>
      <c r="BK164" s="87">
        <f t="shared" si="141"/>
        <v>0.83799786821530864</v>
      </c>
    </row>
    <row r="165" spans="6:63" x14ac:dyDescent="0.25">
      <c r="F165" s="17">
        <v>163</v>
      </c>
      <c r="G165" s="17">
        <v>140</v>
      </c>
      <c r="H165" s="17">
        <v>100</v>
      </c>
      <c r="I165" s="17">
        <v>10</v>
      </c>
      <c r="J165" s="17">
        <v>6</v>
      </c>
      <c r="K165" s="17">
        <v>4900</v>
      </c>
      <c r="L165" s="17" t="s">
        <v>422</v>
      </c>
      <c r="M165" s="20">
        <v>6.25</v>
      </c>
      <c r="N165" s="20">
        <v>6.25</v>
      </c>
      <c r="O165" s="20" t="s">
        <v>125</v>
      </c>
      <c r="P165" s="36" t="s">
        <v>126</v>
      </c>
      <c r="Q165" s="17" t="s">
        <v>48</v>
      </c>
      <c r="R165" s="49" t="s">
        <v>51</v>
      </c>
      <c r="S165" s="50">
        <v>61.25</v>
      </c>
      <c r="T165" s="17" t="s">
        <v>137</v>
      </c>
      <c r="U165" s="17" t="s">
        <v>173</v>
      </c>
      <c r="V165" s="17">
        <v>0</v>
      </c>
      <c r="W165" s="17">
        <v>460</v>
      </c>
      <c r="X165" s="17">
        <v>200000</v>
      </c>
      <c r="Y165" s="35">
        <f t="shared" si="135"/>
        <v>120</v>
      </c>
      <c r="Z165" s="61">
        <f t="shared" si="142"/>
        <v>0.69752594436635995</v>
      </c>
      <c r="AA165" s="62">
        <f t="shared" si="143"/>
        <v>28.672768606719302</v>
      </c>
      <c r="AB165" s="50">
        <f t="shared" si="136"/>
        <v>6.7381006225790356</v>
      </c>
      <c r="AC165" s="47"/>
      <c r="AD165" s="28">
        <f t="shared" si="137"/>
        <v>1</v>
      </c>
      <c r="AE165" s="28">
        <f t="shared" si="138"/>
        <v>1</v>
      </c>
      <c r="AF165" s="28">
        <f t="shared" si="139"/>
        <v>1</v>
      </c>
      <c r="AG165" s="28">
        <f t="shared" si="144"/>
        <v>2720</v>
      </c>
      <c r="AH165" s="28">
        <f t="shared" si="127"/>
        <v>9330666.6666666679</v>
      </c>
      <c r="AI165" s="60">
        <f t="shared" si="128"/>
        <v>767.09694959126284</v>
      </c>
      <c r="AJ165" s="49">
        <f t="shared" si="129"/>
        <v>1.2771392141746019</v>
      </c>
      <c r="AK165" s="17">
        <v>0.49</v>
      </c>
      <c r="AL165" s="17">
        <v>0.2</v>
      </c>
      <c r="AM165" s="20">
        <v>1.1000000000000001</v>
      </c>
      <c r="AN165" s="49">
        <f t="shared" si="130"/>
        <v>1.5794413936640372</v>
      </c>
      <c r="AO165" s="49">
        <f t="shared" si="131"/>
        <v>0.39861034925007688</v>
      </c>
      <c r="AP165" s="50">
        <f t="shared" si="132"/>
        <v>453.40115361972374</v>
      </c>
      <c r="AQ165" s="47"/>
      <c r="AR165" s="17">
        <v>562160.6875</v>
      </c>
      <c r="AS165" s="49">
        <f t="shared" si="133"/>
        <v>0.44929722466432226</v>
      </c>
      <c r="AT165" s="49">
        <f t="shared" si="145"/>
        <v>0.80653301396093047</v>
      </c>
      <c r="AV165" s="20">
        <v>700</v>
      </c>
      <c r="AW165" s="93">
        <f t="shared" si="116"/>
        <v>2.3E-3</v>
      </c>
      <c r="AX165" s="66">
        <f t="shared" si="117"/>
        <v>0.34285714285714286</v>
      </c>
      <c r="AY165" s="67">
        <f t="shared" si="118"/>
        <v>4566.4582767056263</v>
      </c>
      <c r="AZ165" s="66">
        <v>5.4059999999999997</v>
      </c>
      <c r="BA165" s="67">
        <f t="shared" si="119"/>
        <v>2486.7599999999998</v>
      </c>
      <c r="BB165" s="66">
        <f t="shared" si="120"/>
        <v>0.43009260890912066</v>
      </c>
      <c r="BC165" s="66">
        <f t="shared" si="121"/>
        <v>5.2133500085649001</v>
      </c>
      <c r="BD165" s="67">
        <f t="shared" si="122"/>
        <v>504.25220014431852</v>
      </c>
      <c r="BE165" s="94">
        <f t="shared" si="123"/>
        <v>1.3371595334606312</v>
      </c>
      <c r="BF165" s="66">
        <f t="shared" si="124"/>
        <v>1.6726018946601813</v>
      </c>
      <c r="BG165" s="66">
        <f t="shared" si="125"/>
        <v>0.37349790820400414</v>
      </c>
      <c r="BH165" s="45">
        <f t="shared" si="126"/>
        <v>465.7063873948926</v>
      </c>
      <c r="BJ165" s="87">
        <f t="shared" si="140"/>
        <v>0.40986776713405859</v>
      </c>
      <c r="BK165" s="87">
        <f t="shared" si="141"/>
        <v>0.82842218915368848</v>
      </c>
    </row>
    <row r="166" spans="6:63" x14ac:dyDescent="0.25">
      <c r="F166" s="17">
        <v>164</v>
      </c>
      <c r="G166" s="17">
        <v>140</v>
      </c>
      <c r="H166" s="17">
        <v>100</v>
      </c>
      <c r="I166" s="17">
        <v>10</v>
      </c>
      <c r="J166" s="17">
        <v>6</v>
      </c>
      <c r="K166" s="20">
        <v>5300</v>
      </c>
      <c r="L166" s="17" t="s">
        <v>422</v>
      </c>
      <c r="M166" s="20">
        <v>6.25</v>
      </c>
      <c r="N166" s="20">
        <v>6.25</v>
      </c>
      <c r="O166" s="20" t="s">
        <v>125</v>
      </c>
      <c r="P166" s="36" t="s">
        <v>126</v>
      </c>
      <c r="Q166" s="17" t="s">
        <v>48</v>
      </c>
      <c r="R166" s="49" t="s">
        <v>51</v>
      </c>
      <c r="S166" s="50">
        <v>66.25</v>
      </c>
      <c r="T166" s="17" t="s">
        <v>132</v>
      </c>
      <c r="U166" s="17" t="s">
        <v>174</v>
      </c>
      <c r="V166" s="17">
        <v>0</v>
      </c>
      <c r="W166" s="17">
        <v>460</v>
      </c>
      <c r="X166" s="17">
        <v>200000</v>
      </c>
      <c r="Y166" s="35">
        <f t="shared" si="135"/>
        <v>120</v>
      </c>
      <c r="Z166" s="61">
        <f t="shared" si="142"/>
        <v>0.69752594436635995</v>
      </c>
      <c r="AA166" s="62">
        <f t="shared" si="143"/>
        <v>28.672768606719302</v>
      </c>
      <c r="AB166" s="50">
        <f t="shared" si="136"/>
        <v>6.7381006225790356</v>
      </c>
      <c r="AC166" s="47"/>
      <c r="AD166" s="28">
        <f t="shared" si="137"/>
        <v>1</v>
      </c>
      <c r="AE166" s="28">
        <f t="shared" si="138"/>
        <v>1</v>
      </c>
      <c r="AF166" s="28">
        <f t="shared" si="139"/>
        <v>1</v>
      </c>
      <c r="AG166" s="28">
        <f t="shared" si="144"/>
        <v>2720</v>
      </c>
      <c r="AH166" s="28">
        <f t="shared" si="127"/>
        <v>9330666.6666666679</v>
      </c>
      <c r="AI166" s="60">
        <f t="shared" si="128"/>
        <v>655.67809753243932</v>
      </c>
      <c r="AJ166" s="49">
        <f t="shared" si="129"/>
        <v>1.381395476556202</v>
      </c>
      <c r="AK166" s="17">
        <v>0.49</v>
      </c>
      <c r="AL166" s="17">
        <v>0.2</v>
      </c>
      <c r="AM166" s="20">
        <v>1.1000000000000001</v>
      </c>
      <c r="AN166" s="49">
        <f t="shared" si="130"/>
        <v>1.7435686230812377</v>
      </c>
      <c r="AO166" s="49">
        <f t="shared" si="131"/>
        <v>0.35619902964792932</v>
      </c>
      <c r="AP166" s="50">
        <f t="shared" si="132"/>
        <v>405.16020535953561</v>
      </c>
      <c r="AQ166" s="47"/>
      <c r="AR166" s="17">
        <v>504877.9375</v>
      </c>
      <c r="AS166" s="49">
        <f t="shared" si="133"/>
        <v>0.40351497562340155</v>
      </c>
      <c r="AT166" s="49">
        <f t="shared" si="145"/>
        <v>0.80249140488444415</v>
      </c>
      <c r="AV166" s="20">
        <v>700</v>
      </c>
      <c r="AW166" s="93">
        <f t="shared" si="116"/>
        <v>2.3E-3</v>
      </c>
      <c r="AX166" s="66">
        <f t="shared" si="117"/>
        <v>0.34285714285714286</v>
      </c>
      <c r="AY166" s="67">
        <f t="shared" si="118"/>
        <v>4566.4582767056263</v>
      </c>
      <c r="AZ166" s="66">
        <v>5.4059999999999997</v>
      </c>
      <c r="BA166" s="67">
        <f t="shared" si="119"/>
        <v>2486.7599999999998</v>
      </c>
      <c r="BB166" s="66">
        <f t="shared" si="120"/>
        <v>0.43009260890912066</v>
      </c>
      <c r="BC166" s="66">
        <f t="shared" si="121"/>
        <v>5.2133500085649001</v>
      </c>
      <c r="BD166" s="67">
        <f t="shared" si="122"/>
        <v>504.25220014431852</v>
      </c>
      <c r="BE166" s="94">
        <f t="shared" si="123"/>
        <v>1.4463154137431318</v>
      </c>
      <c r="BF166" s="66">
        <f t="shared" si="124"/>
        <v>1.8512614143825505</v>
      </c>
      <c r="BG166" s="66">
        <f t="shared" si="125"/>
        <v>0.33257608248142828</v>
      </c>
      <c r="BH166" s="45">
        <f t="shared" si="126"/>
        <v>414.68185632186982</v>
      </c>
      <c r="BJ166" s="87">
        <f t="shared" si="140"/>
        <v>0.36810327993341546</v>
      </c>
      <c r="BK166" s="87">
        <f t="shared" si="141"/>
        <v>0.82135071771059476</v>
      </c>
    </row>
    <row r="167" spans="6:63" x14ac:dyDescent="0.25">
      <c r="F167" s="17">
        <v>165</v>
      </c>
      <c r="G167" s="17">
        <v>140</v>
      </c>
      <c r="H167" s="17">
        <v>100</v>
      </c>
      <c r="I167" s="17">
        <v>10</v>
      </c>
      <c r="J167" s="17">
        <v>6</v>
      </c>
      <c r="K167" s="17">
        <v>5700</v>
      </c>
      <c r="L167" s="17" t="s">
        <v>422</v>
      </c>
      <c r="M167" s="20">
        <v>6.25</v>
      </c>
      <c r="N167" s="20">
        <v>6.25</v>
      </c>
      <c r="O167" s="20" t="s">
        <v>125</v>
      </c>
      <c r="P167" s="36" t="s">
        <v>126</v>
      </c>
      <c r="Q167" s="17" t="s">
        <v>48</v>
      </c>
      <c r="R167" s="49" t="s">
        <v>51</v>
      </c>
      <c r="S167" s="50">
        <v>71.25</v>
      </c>
      <c r="T167" s="17" t="s">
        <v>132</v>
      </c>
      <c r="U167" s="17" t="s">
        <v>175</v>
      </c>
      <c r="V167" s="17">
        <v>0</v>
      </c>
      <c r="W167" s="17">
        <v>460</v>
      </c>
      <c r="X167" s="17">
        <v>200000</v>
      </c>
      <c r="Y167" s="35">
        <f t="shared" si="135"/>
        <v>120</v>
      </c>
      <c r="Z167" s="61">
        <f t="shared" si="142"/>
        <v>0.69752594436635995</v>
      </c>
      <c r="AA167" s="62">
        <f t="shared" si="143"/>
        <v>28.672768606719302</v>
      </c>
      <c r="AB167" s="50">
        <f t="shared" si="136"/>
        <v>6.7381006225790356</v>
      </c>
      <c r="AC167" s="47"/>
      <c r="AD167" s="28">
        <f t="shared" si="137"/>
        <v>1</v>
      </c>
      <c r="AE167" s="28">
        <f t="shared" si="138"/>
        <v>1</v>
      </c>
      <c r="AF167" s="28">
        <f t="shared" si="139"/>
        <v>1</v>
      </c>
      <c r="AG167" s="28">
        <f t="shared" si="144"/>
        <v>2720</v>
      </c>
      <c r="AH167" s="28">
        <f t="shared" si="127"/>
        <v>9330666.6666666679</v>
      </c>
      <c r="AI167" s="60">
        <f t="shared" si="128"/>
        <v>566.88204862069017</v>
      </c>
      <c r="AJ167" s="49">
        <f t="shared" si="129"/>
        <v>1.4856517389378021</v>
      </c>
      <c r="AK167" s="17">
        <v>0.49</v>
      </c>
      <c r="AL167" s="17">
        <v>0.2</v>
      </c>
      <c r="AM167" s="20">
        <v>1.1000000000000001</v>
      </c>
      <c r="AN167" s="49">
        <f t="shared" si="130"/>
        <v>1.9185652207442194</v>
      </c>
      <c r="AO167" s="49">
        <f t="shared" si="131"/>
        <v>0.31922990294682202</v>
      </c>
      <c r="AP167" s="50">
        <f t="shared" si="132"/>
        <v>363.10950415187608</v>
      </c>
      <c r="AQ167" s="47"/>
      <c r="AR167" s="17">
        <v>453804.875</v>
      </c>
      <c r="AS167" s="49">
        <f t="shared" si="133"/>
        <v>0.36269571211636831</v>
      </c>
      <c r="AT167" s="49">
        <f t="shared" si="145"/>
        <v>0.80014456466972961</v>
      </c>
      <c r="AV167" s="20">
        <v>700</v>
      </c>
      <c r="AW167" s="93">
        <f t="shared" si="116"/>
        <v>2.3E-3</v>
      </c>
      <c r="AX167" s="66">
        <f t="shared" si="117"/>
        <v>0.34285714285714286</v>
      </c>
      <c r="AY167" s="67">
        <f t="shared" si="118"/>
        <v>4566.4582767056263</v>
      </c>
      <c r="AZ167" s="66">
        <v>5.4059999999999997</v>
      </c>
      <c r="BA167" s="67">
        <f t="shared" si="119"/>
        <v>2486.7599999999998</v>
      </c>
      <c r="BB167" s="66">
        <f t="shared" si="120"/>
        <v>0.43009260890912066</v>
      </c>
      <c r="BC167" s="66">
        <f t="shared" si="121"/>
        <v>5.2133500085649001</v>
      </c>
      <c r="BD167" s="67">
        <f t="shared" si="122"/>
        <v>504.25220014431852</v>
      </c>
      <c r="BE167" s="94">
        <f t="shared" si="123"/>
        <v>1.5554712940256321</v>
      </c>
      <c r="BF167" s="66">
        <f t="shared" si="124"/>
        <v>2.0418359403051669</v>
      </c>
      <c r="BG167" s="66">
        <f t="shared" si="125"/>
        <v>0.2972155458186343</v>
      </c>
      <c r="BH167" s="45">
        <f t="shared" si="126"/>
        <v>370.59157516136645</v>
      </c>
      <c r="BJ167" s="87">
        <f t="shared" si="140"/>
        <v>0.33086623623214589</v>
      </c>
      <c r="BK167" s="87">
        <f t="shared" si="141"/>
        <v>0.81663198342980881</v>
      </c>
    </row>
    <row r="168" spans="6:63" s="33" customFormat="1" x14ac:dyDescent="0.25">
      <c r="F168" s="34">
        <v>166</v>
      </c>
      <c r="G168" s="34">
        <v>100</v>
      </c>
      <c r="H168" s="34">
        <v>100</v>
      </c>
      <c r="I168" s="34">
        <v>4</v>
      </c>
      <c r="J168" s="34">
        <v>3</v>
      </c>
      <c r="K168" s="34">
        <v>1500</v>
      </c>
      <c r="L168" s="34" t="s">
        <v>420</v>
      </c>
      <c r="M168" s="34">
        <v>6.25</v>
      </c>
      <c r="N168" s="34">
        <v>6.25</v>
      </c>
      <c r="O168" s="69" t="s">
        <v>46</v>
      </c>
      <c r="P168" s="69" t="s">
        <v>47</v>
      </c>
      <c r="Q168" s="34" t="s">
        <v>48</v>
      </c>
      <c r="R168" s="34" t="s">
        <v>49</v>
      </c>
      <c r="S168" s="70">
        <v>30</v>
      </c>
      <c r="T168" s="34" t="s">
        <v>215</v>
      </c>
      <c r="U168" s="34" t="s">
        <v>216</v>
      </c>
      <c r="V168" s="34">
        <v>0</v>
      </c>
      <c r="W168" s="34">
        <v>210</v>
      </c>
      <c r="X168" s="34">
        <v>200000</v>
      </c>
      <c r="Y168" s="44">
        <f t="shared" si="135"/>
        <v>92</v>
      </c>
      <c r="Z168" s="69">
        <f t="shared" ref="Z168:Z229" si="146">SQRT(235*200000/(W168*210000))</f>
        <v>1.0323563518418475</v>
      </c>
      <c r="AA168" s="70">
        <f t="shared" ref="AA168:AA229" si="147">(Y168/J168)/Z168</f>
        <v>29.705504898530105</v>
      </c>
      <c r="AB168" s="70">
        <f t="shared" si="136"/>
        <v>11.744975442217745</v>
      </c>
      <c r="AC168" s="71"/>
      <c r="AD168" s="34">
        <f t="shared" ref="AD168:AD229" si="148">IF(AB168&gt;$C$7,4,IF(AB168&gt;$C$6,3,IF(AB168&gt;$C$5,2,1)))</f>
        <v>3</v>
      </c>
      <c r="AE168" s="34">
        <f t="shared" ref="AE168:AE229" si="149">IF(AA168&gt;$B$7,4,IF(AA168&gt;$B$6,3,IF(AA168&gt;$B$5,2,1)))</f>
        <v>1</v>
      </c>
      <c r="AF168" s="34">
        <f t="shared" ref="AF168:AF229" si="150">_xlfn.IFS(AE168&gt;3,4,AD168&gt;3,4,AE168&gt;2,3,AD168&gt;2,3,AE168&gt;1,2,AD168&gt;1,2,AE168=1,1,AD168=1,1)</f>
        <v>3</v>
      </c>
      <c r="AG168" s="34">
        <f t="shared" ref="AG168:AG229" si="151">(G168-2*I168)*J168+(H168*I168)*2</f>
        <v>1076</v>
      </c>
      <c r="AH168" s="34">
        <f t="shared" si="127"/>
        <v>2038938.666666666</v>
      </c>
      <c r="AI168" s="72">
        <f t="shared" si="128"/>
        <v>1788.7571589408528</v>
      </c>
      <c r="AJ168" s="69">
        <f t="shared" si="129"/>
        <v>0.35541854986107951</v>
      </c>
      <c r="AK168" s="34">
        <v>0.49</v>
      </c>
      <c r="AL168" s="34">
        <v>0.2</v>
      </c>
      <c r="AM168" s="34">
        <v>1.1000000000000001</v>
      </c>
      <c r="AN168" s="69">
        <f t="shared" si="130"/>
        <v>0.60123871750864077</v>
      </c>
      <c r="AO168" s="69">
        <f t="shared" si="131"/>
        <v>0.92065981323717982</v>
      </c>
      <c r="AP168" s="70">
        <f t="shared" si="132"/>
        <v>189.12026490824832</v>
      </c>
      <c r="AQ168" s="71"/>
      <c r="AR168" s="34">
        <v>194127.96875</v>
      </c>
      <c r="AS168" s="69">
        <f t="shared" si="133"/>
        <v>0.8591253706408214</v>
      </c>
      <c r="AT168" s="69">
        <f t="shared" si="145"/>
        <v>0.9742041094129994</v>
      </c>
      <c r="AV168" s="34">
        <v>520</v>
      </c>
      <c r="AW168" s="91">
        <f t="shared" ref="AW168:AW195" si="152">W168/X168</f>
        <v>1.0499999999999999E-3</v>
      </c>
      <c r="AX168" s="69">
        <f t="shared" ref="AX168:AX195" si="153">$D$30*(1-(W168/AV168))</f>
        <v>0.59615384615384615</v>
      </c>
      <c r="AY168" s="72">
        <f t="shared" ref="AY168:AY195" si="154">(AV168-W168)/($C$30*AX168-AW168)</f>
        <v>3286.174420026909</v>
      </c>
      <c r="AZ168" s="69">
        <v>3.097</v>
      </c>
      <c r="BA168" s="72">
        <f t="shared" ref="BA168:BA195" si="155">AZ168*W168</f>
        <v>650.37</v>
      </c>
      <c r="BB168" s="69">
        <f t="shared" ref="BB168:BB195" si="156">SQRT(W168/BA168)</f>
        <v>0.56823685411674363</v>
      </c>
      <c r="BC168" s="69">
        <f t="shared" ref="BC168:BC195" si="157">IF(BB168&gt;0.68,((1-(0.222/(BB168^1.05)))*(1/(BB168^1.05))), IF(((0.25) / (BB168^3.6)) &gt; MIN(15, ($B$30)*AX168/AW168), MIN(15, ($B$30)*AX168/AW168),((0.25) / (BB168^3.6))))</f>
        <v>1.9126441581035332</v>
      </c>
      <c r="BD168" s="72">
        <f t="shared" ref="BD168:BD195" si="158">IF(BC168&lt;1, W168*BC168, W168+AY168*AW168*(BC168-1) )</f>
        <v>213.14906328129416</v>
      </c>
      <c r="BE168" s="92">
        <f t="shared" ref="BE168:BE195" si="159">SQRT(AG168*BD168/(1000*AI168))</f>
        <v>0.35807348030825448</v>
      </c>
      <c r="BF168" s="69">
        <f t="shared" ref="BF168:BF195" si="160">0.5*(1+AK168*(BE168-AL168)+(BE168*BE168))</f>
        <v>0.60283631132555526</v>
      </c>
      <c r="BG168" s="69">
        <f t="shared" ref="BG168:BG195" si="161">IF(1/(BF168+SQRT((BF168*BF168)-(BE168*BE168)))&lt;=1,1/(BF168+SQRT((BF168*BF168)-(BE168*BE168))),1)</f>
        <v>0.91928208407558065</v>
      </c>
      <c r="BH168" s="70">
        <f t="shared" ref="BH168:BH195" si="162">0.001*BG168*AG168*BD168/AM168</f>
        <v>191.66897078226984</v>
      </c>
      <c r="BJ168" s="92">
        <f t="shared" si="140"/>
        <v>0.8464326563634762</v>
      </c>
      <c r="BK168" s="92">
        <f t="shared" si="141"/>
        <v>0.98733310824007603</v>
      </c>
    </row>
    <row r="169" spans="6:63" x14ac:dyDescent="0.25">
      <c r="F169" s="17">
        <v>167</v>
      </c>
      <c r="G169" s="17">
        <v>100</v>
      </c>
      <c r="H169" s="17">
        <v>100</v>
      </c>
      <c r="I169" s="17">
        <v>4</v>
      </c>
      <c r="J169" s="17">
        <v>3</v>
      </c>
      <c r="K169" s="17">
        <v>2050</v>
      </c>
      <c r="L169" s="17" t="s">
        <v>420</v>
      </c>
      <c r="M169" s="17">
        <v>6.25</v>
      </c>
      <c r="N169" s="17">
        <v>6.25</v>
      </c>
      <c r="O169" s="49" t="s">
        <v>46</v>
      </c>
      <c r="P169" s="49" t="s">
        <v>47</v>
      </c>
      <c r="Q169" s="17" t="s">
        <v>48</v>
      </c>
      <c r="R169" s="17" t="s">
        <v>49</v>
      </c>
      <c r="S169" s="50">
        <v>41</v>
      </c>
      <c r="T169" s="20" t="s">
        <v>217</v>
      </c>
      <c r="U169" s="20" t="s">
        <v>218</v>
      </c>
      <c r="V169" s="17">
        <v>0</v>
      </c>
      <c r="W169" s="17">
        <v>210</v>
      </c>
      <c r="X169" s="17">
        <v>200000</v>
      </c>
      <c r="Y169" s="35">
        <f t="shared" si="135"/>
        <v>92</v>
      </c>
      <c r="Z169" s="49">
        <f t="shared" si="146"/>
        <v>1.0323563518418475</v>
      </c>
      <c r="AA169" s="50">
        <f t="shared" si="147"/>
        <v>29.705504898530105</v>
      </c>
      <c r="AB169" s="50">
        <f t="shared" si="136"/>
        <v>11.744975442217745</v>
      </c>
      <c r="AC169" s="47"/>
      <c r="AD169" s="17">
        <f t="shared" si="148"/>
        <v>3</v>
      </c>
      <c r="AE169" s="17">
        <f t="shared" si="149"/>
        <v>1</v>
      </c>
      <c r="AF169" s="17">
        <f t="shared" si="150"/>
        <v>3</v>
      </c>
      <c r="AG169" s="17">
        <f t="shared" si="151"/>
        <v>1076</v>
      </c>
      <c r="AH169" s="17">
        <f t="shared" si="127"/>
        <v>2038938.666666666</v>
      </c>
      <c r="AI169" s="51">
        <f t="shared" si="128"/>
        <v>957.69270853466253</v>
      </c>
      <c r="AJ169" s="49">
        <f t="shared" si="129"/>
        <v>0.48573868481014199</v>
      </c>
      <c r="AK169" s="17">
        <v>0.49</v>
      </c>
      <c r="AL169" s="17">
        <v>0.2</v>
      </c>
      <c r="AM169" s="20">
        <v>1.1000000000000001</v>
      </c>
      <c r="AN169" s="49">
        <f t="shared" si="130"/>
        <v>0.68797701273902812</v>
      </c>
      <c r="AO169" s="49">
        <f t="shared" si="131"/>
        <v>0.8509308364999254</v>
      </c>
      <c r="AP169" s="50">
        <f t="shared" si="132"/>
        <v>174.79666528683921</v>
      </c>
      <c r="AQ169" s="46"/>
      <c r="AR169" s="20">
        <v>174574.390625</v>
      </c>
      <c r="AS169" s="49">
        <f t="shared" si="133"/>
        <v>0.77258979741989731</v>
      </c>
      <c r="AT169" s="49">
        <f t="shared" si="145"/>
        <v>1.0012732375066207</v>
      </c>
      <c r="AV169" s="17">
        <v>520</v>
      </c>
      <c r="AW169" s="86">
        <f t="shared" si="152"/>
        <v>1.0499999999999999E-3</v>
      </c>
      <c r="AX169" s="49">
        <f t="shared" si="153"/>
        <v>0.59615384615384615</v>
      </c>
      <c r="AY169" s="51">
        <f t="shared" si="154"/>
        <v>3286.174420026909</v>
      </c>
      <c r="AZ169" s="49">
        <v>3.097</v>
      </c>
      <c r="BA169" s="51">
        <f t="shared" si="155"/>
        <v>650.37</v>
      </c>
      <c r="BB169" s="49">
        <f t="shared" si="156"/>
        <v>0.56823685411674363</v>
      </c>
      <c r="BC169" s="49">
        <f t="shared" si="157"/>
        <v>1.9126441581035332</v>
      </c>
      <c r="BD169" s="51">
        <f t="shared" si="158"/>
        <v>213.14906328129416</v>
      </c>
      <c r="BE169" s="87">
        <f t="shared" si="159"/>
        <v>0.48936708975461446</v>
      </c>
      <c r="BF169" s="49">
        <f t="shared" si="160"/>
        <v>0.69063501125733107</v>
      </c>
      <c r="BG169" s="49">
        <f t="shared" si="161"/>
        <v>0.84891718221049806</v>
      </c>
      <c r="BH169" s="50">
        <f t="shared" si="162"/>
        <v>176.99799159829288</v>
      </c>
      <c r="BJ169" s="87">
        <f t="shared" si="140"/>
        <v>0.76117555930360437</v>
      </c>
      <c r="BK169" s="87">
        <f t="shared" si="141"/>
        <v>1.0138829124055142</v>
      </c>
    </row>
    <row r="170" spans="6:63" s="15" customFormat="1" x14ac:dyDescent="0.25">
      <c r="F170" s="22">
        <v>168</v>
      </c>
      <c r="G170" s="22">
        <v>100</v>
      </c>
      <c r="H170" s="22">
        <v>100</v>
      </c>
      <c r="I170" s="22">
        <v>6</v>
      </c>
      <c r="J170" s="22">
        <v>4</v>
      </c>
      <c r="K170" s="22">
        <v>1500</v>
      </c>
      <c r="L170" s="22" t="s">
        <v>420</v>
      </c>
      <c r="M170" s="22">
        <v>6.25</v>
      </c>
      <c r="N170" s="22">
        <v>6.25</v>
      </c>
      <c r="O170" s="63" t="s">
        <v>52</v>
      </c>
      <c r="P170" s="63" t="s">
        <v>112</v>
      </c>
      <c r="Q170" s="22" t="s">
        <v>48</v>
      </c>
      <c r="R170" s="22" t="s">
        <v>49</v>
      </c>
      <c r="S170" s="41">
        <v>30</v>
      </c>
      <c r="T170" s="22" t="s">
        <v>133</v>
      </c>
      <c r="U170" s="22" t="s">
        <v>216</v>
      </c>
      <c r="V170" s="22">
        <v>0</v>
      </c>
      <c r="W170" s="22">
        <v>210</v>
      </c>
      <c r="X170" s="22">
        <v>200000</v>
      </c>
      <c r="Y170" s="37">
        <f t="shared" si="135"/>
        <v>88</v>
      </c>
      <c r="Z170" s="63">
        <f t="shared" si="146"/>
        <v>1.0323563518418475</v>
      </c>
      <c r="AA170" s="41">
        <f t="shared" si="147"/>
        <v>21.310470905467248</v>
      </c>
      <c r="AB170" s="41">
        <f t="shared" si="136"/>
        <v>7.7492621474426358</v>
      </c>
      <c r="AC170" s="64"/>
      <c r="AD170" s="22">
        <f t="shared" si="148"/>
        <v>1</v>
      </c>
      <c r="AE170" s="22">
        <f t="shared" si="149"/>
        <v>1</v>
      </c>
      <c r="AF170" s="22">
        <f t="shared" si="150"/>
        <v>1</v>
      </c>
      <c r="AG170" s="22">
        <f t="shared" si="151"/>
        <v>1552</v>
      </c>
      <c r="AH170" s="22">
        <f t="shared" si="127"/>
        <v>2881557.333333333</v>
      </c>
      <c r="AI170" s="65">
        <f t="shared" si="128"/>
        <v>2527.9849723607094</v>
      </c>
      <c r="AJ170" s="63">
        <f t="shared" si="129"/>
        <v>0.35906102130918371</v>
      </c>
      <c r="AK170" s="22">
        <v>0.49</v>
      </c>
      <c r="AL170" s="22">
        <v>0.2</v>
      </c>
      <c r="AM170" s="22">
        <v>1.1000000000000001</v>
      </c>
      <c r="AN170" s="63">
        <f t="shared" si="130"/>
        <v>0.60343235873254708</v>
      </c>
      <c r="AO170" s="63">
        <f t="shared" si="131"/>
        <v>0.91876925880248583</v>
      </c>
      <c r="AP170" s="41">
        <f t="shared" si="132"/>
        <v>272.22297893536921</v>
      </c>
      <c r="AQ170" s="64"/>
      <c r="AR170" s="22">
        <v>285302.25</v>
      </c>
      <c r="AS170" s="63">
        <f t="shared" si="133"/>
        <v>0.87537509204712816</v>
      </c>
      <c r="AT170" s="63">
        <f t="shared" si="145"/>
        <v>0.95415643912857062</v>
      </c>
      <c r="AV170" s="22">
        <v>520</v>
      </c>
      <c r="AW170" s="89">
        <f t="shared" si="152"/>
        <v>1.0499999999999999E-3</v>
      </c>
      <c r="AX170" s="63">
        <f t="shared" si="153"/>
        <v>0.59615384615384615</v>
      </c>
      <c r="AY170" s="65">
        <f t="shared" si="154"/>
        <v>3286.174420026909</v>
      </c>
      <c r="AZ170" s="63">
        <v>6.6026999999999996</v>
      </c>
      <c r="BA170" s="65">
        <f t="shared" si="155"/>
        <v>1386.567</v>
      </c>
      <c r="BB170" s="63">
        <f t="shared" si="156"/>
        <v>0.3891698772908595</v>
      </c>
      <c r="BC170" s="63">
        <f t="shared" si="157"/>
        <v>7.4720337680576066</v>
      </c>
      <c r="BD170" s="65">
        <f t="shared" si="158"/>
        <v>232.33164340484834</v>
      </c>
      <c r="BE170" s="90">
        <f t="shared" si="159"/>
        <v>0.37767026822197935</v>
      </c>
      <c r="BF170" s="63">
        <f t="shared" si="160"/>
        <v>0.61484663146381591</v>
      </c>
      <c r="BG170" s="63">
        <f t="shared" si="161"/>
        <v>0.90906726812047256</v>
      </c>
      <c r="BH170" s="41">
        <f t="shared" si="162"/>
        <v>297.99118486828468</v>
      </c>
      <c r="BJ170" s="90">
        <f t="shared" si="140"/>
        <v>0.79123431761538832</v>
      </c>
      <c r="BK170" s="90">
        <f t="shared" si="141"/>
        <v>1.0444754111412884</v>
      </c>
    </row>
    <row r="171" spans="6:63" x14ac:dyDescent="0.25">
      <c r="F171" s="17">
        <v>169</v>
      </c>
      <c r="G171" s="17">
        <v>100</v>
      </c>
      <c r="H171" s="17">
        <v>100</v>
      </c>
      <c r="I171" s="17">
        <v>6</v>
      </c>
      <c r="J171" s="17">
        <v>4</v>
      </c>
      <c r="K171" s="17">
        <v>2050</v>
      </c>
      <c r="L171" s="17" t="s">
        <v>420</v>
      </c>
      <c r="M171" s="17">
        <v>6.25</v>
      </c>
      <c r="N171" s="17">
        <v>6.25</v>
      </c>
      <c r="O171" s="66" t="s">
        <v>52</v>
      </c>
      <c r="P171" s="66" t="s">
        <v>112</v>
      </c>
      <c r="Q171" s="17" t="s">
        <v>48</v>
      </c>
      <c r="R171" s="17" t="s">
        <v>49</v>
      </c>
      <c r="S171" s="50">
        <v>41</v>
      </c>
      <c r="T171" s="20" t="s">
        <v>128</v>
      </c>
      <c r="U171" s="20" t="s">
        <v>219</v>
      </c>
      <c r="V171" s="17">
        <v>0</v>
      </c>
      <c r="W171" s="17">
        <v>210</v>
      </c>
      <c r="X171" s="17">
        <v>200000</v>
      </c>
      <c r="Y171" s="35">
        <f t="shared" si="135"/>
        <v>88</v>
      </c>
      <c r="Z171" s="49">
        <f t="shared" si="146"/>
        <v>1.0323563518418475</v>
      </c>
      <c r="AA171" s="50">
        <f t="shared" si="147"/>
        <v>21.310470905467248</v>
      </c>
      <c r="AB171" s="50">
        <f t="shared" si="136"/>
        <v>7.7492621474426358</v>
      </c>
      <c r="AC171" s="47"/>
      <c r="AD171" s="17">
        <f t="shared" si="148"/>
        <v>1</v>
      </c>
      <c r="AE171" s="17">
        <f t="shared" si="149"/>
        <v>1</v>
      </c>
      <c r="AF171" s="17">
        <f t="shared" si="150"/>
        <v>1</v>
      </c>
      <c r="AG171" s="17">
        <f t="shared" si="151"/>
        <v>1552</v>
      </c>
      <c r="AH171" s="17">
        <f t="shared" si="127"/>
        <v>2881557.333333333</v>
      </c>
      <c r="AI171" s="51">
        <f t="shared" si="128"/>
        <v>1353.4720256541573</v>
      </c>
      <c r="AJ171" s="49">
        <f t="shared" si="129"/>
        <v>0.4907167291225511</v>
      </c>
      <c r="AK171" s="17">
        <v>0.49</v>
      </c>
      <c r="AL171" s="17">
        <v>0.2</v>
      </c>
      <c r="AM171" s="20">
        <v>1.1000000000000001</v>
      </c>
      <c r="AN171" s="49">
        <f t="shared" si="130"/>
        <v>0.6916270527553926</v>
      </c>
      <c r="AO171" s="49">
        <f t="shared" si="131"/>
        <v>0.84816706096178673</v>
      </c>
      <c r="AP171" s="50">
        <f t="shared" si="132"/>
        <v>251.30418955333226</v>
      </c>
      <c r="AQ171" s="46"/>
      <c r="AR171" s="20">
        <v>261165.4375</v>
      </c>
      <c r="AS171" s="49">
        <f t="shared" si="133"/>
        <v>0.80131761628620524</v>
      </c>
      <c r="AT171" s="49">
        <f t="shared" si="145"/>
        <v>0.96224137450550762</v>
      </c>
      <c r="AV171" s="17">
        <v>520</v>
      </c>
      <c r="AW171" s="86">
        <f t="shared" si="152"/>
        <v>1.0499999999999999E-3</v>
      </c>
      <c r="AX171" s="49">
        <f t="shared" si="153"/>
        <v>0.59615384615384615</v>
      </c>
      <c r="AY171" s="51">
        <f t="shared" si="154"/>
        <v>3286.174420026909</v>
      </c>
      <c r="AZ171" s="49">
        <v>6.6026999999999996</v>
      </c>
      <c r="BA171" s="51">
        <f t="shared" si="155"/>
        <v>1386.567</v>
      </c>
      <c r="BB171" s="49">
        <f t="shared" si="156"/>
        <v>0.3891698772908595</v>
      </c>
      <c r="BC171" s="49">
        <f t="shared" si="157"/>
        <v>7.4720337680576066</v>
      </c>
      <c r="BD171" s="51">
        <f t="shared" si="158"/>
        <v>232.33164340484834</v>
      </c>
      <c r="BE171" s="87">
        <f t="shared" si="159"/>
        <v>0.5161493665700384</v>
      </c>
      <c r="BF171" s="49">
        <f t="shared" si="160"/>
        <v>0.71066167911498535</v>
      </c>
      <c r="BG171" s="49">
        <f t="shared" si="161"/>
        <v>0.83391761336940984</v>
      </c>
      <c r="BH171" s="50">
        <f t="shared" si="162"/>
        <v>273.35721613238252</v>
      </c>
      <c r="BJ171" s="87">
        <f t="shared" si="140"/>
        <v>0.72429522278578884</v>
      </c>
      <c r="BK171" s="87">
        <f t="shared" si="141"/>
        <v>1.046682205536414</v>
      </c>
    </row>
    <row r="172" spans="6:63" s="15" customFormat="1" x14ac:dyDescent="0.25">
      <c r="F172" s="22">
        <v>170</v>
      </c>
      <c r="G172" s="22">
        <v>120</v>
      </c>
      <c r="H172" s="22">
        <v>100</v>
      </c>
      <c r="I172" s="22">
        <v>5</v>
      </c>
      <c r="J172" s="22">
        <v>3</v>
      </c>
      <c r="K172" s="22">
        <v>1500</v>
      </c>
      <c r="L172" s="22" t="s">
        <v>420</v>
      </c>
      <c r="M172" s="22">
        <v>6.25</v>
      </c>
      <c r="N172" s="22">
        <v>6.25</v>
      </c>
      <c r="O172" s="22" t="s">
        <v>113</v>
      </c>
      <c r="P172" s="22" t="s">
        <v>114</v>
      </c>
      <c r="Q172" s="22" t="s">
        <v>48</v>
      </c>
      <c r="R172" s="22" t="s">
        <v>49</v>
      </c>
      <c r="S172" s="41">
        <v>30</v>
      </c>
      <c r="T172" s="22" t="s">
        <v>220</v>
      </c>
      <c r="U172" s="22" t="s">
        <v>221</v>
      </c>
      <c r="V172" s="22">
        <v>0</v>
      </c>
      <c r="W172" s="22">
        <v>210</v>
      </c>
      <c r="X172" s="22">
        <v>200000</v>
      </c>
      <c r="Y172" s="37">
        <f t="shared" si="135"/>
        <v>110</v>
      </c>
      <c r="Z172" s="63">
        <f t="shared" si="146"/>
        <v>1.0323563518418475</v>
      </c>
      <c r="AA172" s="41">
        <f t="shared" si="147"/>
        <v>35.517451509112078</v>
      </c>
      <c r="AB172" s="41">
        <f t="shared" si="136"/>
        <v>9.3959803537741955</v>
      </c>
      <c r="AC172" s="64"/>
      <c r="AD172" s="22">
        <f t="shared" si="148"/>
        <v>2</v>
      </c>
      <c r="AE172" s="22">
        <f t="shared" si="149"/>
        <v>3</v>
      </c>
      <c r="AF172" s="22">
        <f t="shared" si="150"/>
        <v>3</v>
      </c>
      <c r="AG172" s="22">
        <f t="shared" si="151"/>
        <v>1330</v>
      </c>
      <c r="AH172" s="22">
        <f t="shared" si="127"/>
        <v>3641083.333333334</v>
      </c>
      <c r="AI172" s="65">
        <f t="shared" si="128"/>
        <v>3194.3157414577586</v>
      </c>
      <c r="AJ172" s="63">
        <f t="shared" si="129"/>
        <v>0.29569674713330535</v>
      </c>
      <c r="AK172" s="22">
        <v>0.49</v>
      </c>
      <c r="AL172" s="22">
        <v>0.2</v>
      </c>
      <c r="AM172" s="22">
        <v>1.1000000000000001</v>
      </c>
      <c r="AN172" s="63">
        <f t="shared" si="130"/>
        <v>0.56716398618026875</v>
      </c>
      <c r="AO172" s="63">
        <f t="shared" si="131"/>
        <v>0.95134278763250557</v>
      </c>
      <c r="AP172" s="41">
        <f t="shared" si="132"/>
        <v>241.5545823506898</v>
      </c>
      <c r="AQ172" s="64"/>
      <c r="AR172" s="22">
        <v>264041.25</v>
      </c>
      <c r="AS172" s="63">
        <f t="shared" si="133"/>
        <v>0.9453678839957036</v>
      </c>
      <c r="AT172" s="63">
        <f t="shared" si="145"/>
        <v>0.9148365353924427</v>
      </c>
      <c r="AV172" s="22">
        <v>520</v>
      </c>
      <c r="AW172" s="89">
        <f t="shared" si="152"/>
        <v>1.0499999999999999E-3</v>
      </c>
      <c r="AX172" s="63">
        <f t="shared" si="153"/>
        <v>0.59615384615384615</v>
      </c>
      <c r="AY172" s="65">
        <f t="shared" si="154"/>
        <v>3286.174420026909</v>
      </c>
      <c r="AZ172" s="63">
        <v>3.8071000000000002</v>
      </c>
      <c r="BA172" s="65">
        <f t="shared" si="155"/>
        <v>799.49099999999999</v>
      </c>
      <c r="BB172" s="63">
        <f t="shared" si="156"/>
        <v>0.51251060667692017</v>
      </c>
      <c r="BC172" s="63">
        <f t="shared" si="157"/>
        <v>2.7733821797587073</v>
      </c>
      <c r="BD172" s="65">
        <f t="shared" si="158"/>
        <v>216.11902531385735</v>
      </c>
      <c r="BE172" s="90">
        <f t="shared" si="159"/>
        <v>0.29997385186069137</v>
      </c>
      <c r="BF172" s="63">
        <f t="shared" si="160"/>
        <v>0.56948574960593934</v>
      </c>
      <c r="BG172" s="63">
        <f t="shared" si="161"/>
        <v>0.94916113798096446</v>
      </c>
      <c r="BH172" s="41">
        <f t="shared" si="162"/>
        <v>248.02297037117825</v>
      </c>
      <c r="BJ172" s="90">
        <f t="shared" si="140"/>
        <v>0.91860147597273267</v>
      </c>
      <c r="BK172" s="90">
        <f t="shared" si="141"/>
        <v>0.93933417741045477</v>
      </c>
    </row>
    <row r="173" spans="6:63" x14ac:dyDescent="0.25">
      <c r="F173" s="17">
        <v>171</v>
      </c>
      <c r="G173" s="17">
        <v>120</v>
      </c>
      <c r="H173" s="17">
        <v>100</v>
      </c>
      <c r="I173" s="17">
        <v>5</v>
      </c>
      <c r="J173" s="17">
        <v>3</v>
      </c>
      <c r="K173" s="17">
        <v>2050</v>
      </c>
      <c r="L173" s="17" t="s">
        <v>420</v>
      </c>
      <c r="M173" s="17">
        <v>6.25</v>
      </c>
      <c r="N173" s="17">
        <v>6.25</v>
      </c>
      <c r="O173" s="20" t="s">
        <v>113</v>
      </c>
      <c r="P173" s="20" t="s">
        <v>114</v>
      </c>
      <c r="Q173" s="17" t="s">
        <v>48</v>
      </c>
      <c r="R173" s="17" t="s">
        <v>49</v>
      </c>
      <c r="S173" s="50">
        <v>41</v>
      </c>
      <c r="T173" s="20" t="s">
        <v>222</v>
      </c>
      <c r="U173" s="20" t="s">
        <v>223</v>
      </c>
      <c r="V173" s="17">
        <v>0</v>
      </c>
      <c r="W173" s="17">
        <v>210</v>
      </c>
      <c r="X173" s="17">
        <v>200000</v>
      </c>
      <c r="Y173" s="35">
        <f t="shared" si="135"/>
        <v>110</v>
      </c>
      <c r="Z173" s="49">
        <f t="shared" si="146"/>
        <v>1.0323563518418475</v>
      </c>
      <c r="AA173" s="50">
        <f t="shared" si="147"/>
        <v>35.517451509112078</v>
      </c>
      <c r="AB173" s="50">
        <f t="shared" si="136"/>
        <v>9.3959803537741955</v>
      </c>
      <c r="AC173" s="47"/>
      <c r="AD173" s="17">
        <f t="shared" si="148"/>
        <v>2</v>
      </c>
      <c r="AE173" s="17">
        <f t="shared" si="149"/>
        <v>3</v>
      </c>
      <c r="AF173" s="17">
        <f t="shared" si="150"/>
        <v>3</v>
      </c>
      <c r="AG173" s="17">
        <f t="shared" si="151"/>
        <v>1330</v>
      </c>
      <c r="AH173" s="17">
        <f t="shared" si="127"/>
        <v>3641083.333333334</v>
      </c>
      <c r="AI173" s="51">
        <f t="shared" si="128"/>
        <v>1710.2225861463312</v>
      </c>
      <c r="AJ173" s="49">
        <f t="shared" si="129"/>
        <v>0.40411888774885063</v>
      </c>
      <c r="AK173" s="17">
        <v>0.49</v>
      </c>
      <c r="AL173" s="17">
        <v>0.2</v>
      </c>
      <c r="AM173" s="20">
        <v>1.1000000000000001</v>
      </c>
      <c r="AN173" s="49">
        <f t="shared" si="130"/>
        <v>0.63166516521615246</v>
      </c>
      <c r="AO173" s="49">
        <f t="shared" si="131"/>
        <v>0.89514048658178902</v>
      </c>
      <c r="AP173" s="50">
        <f t="shared" si="132"/>
        <v>227.28430718390334</v>
      </c>
      <c r="AQ173" s="46"/>
      <c r="AR173" s="20">
        <v>241132.171875</v>
      </c>
      <c r="AS173" s="49">
        <f t="shared" si="133"/>
        <v>0.86334468984962409</v>
      </c>
      <c r="AT173" s="49">
        <f t="shared" si="145"/>
        <v>0.94257147611860259</v>
      </c>
      <c r="AV173" s="17">
        <v>520</v>
      </c>
      <c r="AW173" s="86">
        <f t="shared" si="152"/>
        <v>1.0499999999999999E-3</v>
      </c>
      <c r="AX173" s="49">
        <f t="shared" si="153"/>
        <v>0.59615384615384615</v>
      </c>
      <c r="AY173" s="51">
        <f t="shared" si="154"/>
        <v>3286.174420026909</v>
      </c>
      <c r="AZ173" s="49">
        <v>3.8071000000000002</v>
      </c>
      <c r="BA173" s="51">
        <f t="shared" si="155"/>
        <v>799.49099999999999</v>
      </c>
      <c r="BB173" s="49">
        <f t="shared" si="156"/>
        <v>0.51251060667692017</v>
      </c>
      <c r="BC173" s="49">
        <f t="shared" si="157"/>
        <v>2.7733821797587073</v>
      </c>
      <c r="BD173" s="51">
        <f t="shared" si="158"/>
        <v>216.11902531385735</v>
      </c>
      <c r="BE173" s="87">
        <f t="shared" si="159"/>
        <v>0.40996426420961152</v>
      </c>
      <c r="BF173" s="49">
        <f t="shared" si="160"/>
        <v>0.63547659369581888</v>
      </c>
      <c r="BG173" s="49">
        <f t="shared" si="161"/>
        <v>0.89203867810980753</v>
      </c>
      <c r="BH173" s="50">
        <f t="shared" si="162"/>
        <v>233.09644040147268</v>
      </c>
      <c r="BJ173" s="87">
        <f t="shared" si="140"/>
        <v>0.8389006224932114</v>
      </c>
      <c r="BK173" s="87">
        <f t="shared" si="141"/>
        <v>0.96667499234530618</v>
      </c>
    </row>
    <row r="174" spans="6:63" s="15" customFormat="1" x14ac:dyDescent="0.25">
      <c r="F174" s="22">
        <v>172</v>
      </c>
      <c r="G174" s="22">
        <v>120</v>
      </c>
      <c r="H174" s="22">
        <v>100</v>
      </c>
      <c r="I174" s="22">
        <v>6</v>
      </c>
      <c r="J174" s="22">
        <v>4</v>
      </c>
      <c r="K174" s="22">
        <v>1500</v>
      </c>
      <c r="L174" s="22" t="s">
        <v>420</v>
      </c>
      <c r="M174" s="22">
        <v>6.25</v>
      </c>
      <c r="N174" s="22">
        <v>6.25</v>
      </c>
      <c r="O174" s="22" t="s">
        <v>115</v>
      </c>
      <c r="P174" s="22" t="s">
        <v>116</v>
      </c>
      <c r="Q174" s="22" t="s">
        <v>48</v>
      </c>
      <c r="R174" s="22" t="s">
        <v>49</v>
      </c>
      <c r="S174" s="41">
        <v>30</v>
      </c>
      <c r="T174" s="22" t="s">
        <v>224</v>
      </c>
      <c r="U174" s="22" t="s">
        <v>225</v>
      </c>
      <c r="V174" s="22">
        <v>0</v>
      </c>
      <c r="W174" s="22">
        <v>210</v>
      </c>
      <c r="X174" s="22">
        <v>200000</v>
      </c>
      <c r="Y174" s="37">
        <f t="shared" si="135"/>
        <v>108</v>
      </c>
      <c r="Z174" s="63">
        <f t="shared" si="146"/>
        <v>1.0323563518418475</v>
      </c>
      <c r="AA174" s="41">
        <f t="shared" si="147"/>
        <v>26.153759747618896</v>
      </c>
      <c r="AB174" s="41">
        <f t="shared" si="136"/>
        <v>7.7492621474426358</v>
      </c>
      <c r="AC174" s="64"/>
      <c r="AD174" s="22">
        <f t="shared" si="148"/>
        <v>1</v>
      </c>
      <c r="AE174" s="22">
        <f t="shared" si="149"/>
        <v>1</v>
      </c>
      <c r="AF174" s="22">
        <f t="shared" si="150"/>
        <v>1</v>
      </c>
      <c r="AG174" s="22">
        <f t="shared" si="151"/>
        <v>1632</v>
      </c>
      <c r="AH174" s="22">
        <f t="shared" si="127"/>
        <v>4322304</v>
      </c>
      <c r="AI174" s="65">
        <f t="shared" si="128"/>
        <v>3791.9493849996566</v>
      </c>
      <c r="AJ174" s="63">
        <f t="shared" si="129"/>
        <v>0.30063425158443396</v>
      </c>
      <c r="AK174" s="22">
        <v>0.49</v>
      </c>
      <c r="AL174" s="22">
        <v>0.2</v>
      </c>
      <c r="AM174" s="22">
        <v>1.1000000000000001</v>
      </c>
      <c r="AN174" s="63">
        <f t="shared" si="130"/>
        <v>0.56984586825105266</v>
      </c>
      <c r="AO174" s="63">
        <f t="shared" si="131"/>
        <v>0.9488241196927153</v>
      </c>
      <c r="AP174" s="41">
        <f t="shared" si="132"/>
        <v>295.61909300098853</v>
      </c>
      <c r="AQ174" s="64"/>
      <c r="AR174" s="22">
        <v>323691.1875</v>
      </c>
      <c r="AS174" s="63">
        <f t="shared" si="133"/>
        <v>0.94447708771008398</v>
      </c>
      <c r="AT174" s="63">
        <f t="shared" si="145"/>
        <v>0.91327507333201197</v>
      </c>
      <c r="AV174" s="22">
        <v>520</v>
      </c>
      <c r="AW174" s="89">
        <f t="shared" si="152"/>
        <v>1.0499999999999999E-3</v>
      </c>
      <c r="AX174" s="63">
        <f t="shared" si="153"/>
        <v>0.59615384615384615</v>
      </c>
      <c r="AY174" s="65">
        <f t="shared" si="154"/>
        <v>3286.174420026909</v>
      </c>
      <c r="AZ174" s="63">
        <v>5.9339000000000004</v>
      </c>
      <c r="BA174" s="65">
        <f t="shared" si="155"/>
        <v>1246.1190000000001</v>
      </c>
      <c r="BB174" s="63">
        <f t="shared" si="156"/>
        <v>0.41051581081291294</v>
      </c>
      <c r="BC174" s="63">
        <f t="shared" si="157"/>
        <v>6.1652743960852519</v>
      </c>
      <c r="BD174" s="65">
        <f t="shared" si="158"/>
        <v>227.82269222247706</v>
      </c>
      <c r="BE174" s="90">
        <f t="shared" si="159"/>
        <v>0.31313189134718877</v>
      </c>
      <c r="BF174" s="63">
        <f t="shared" si="160"/>
        <v>0.576743104069395</v>
      </c>
      <c r="BG174" s="63">
        <f t="shared" si="161"/>
        <v>0.94243711076510162</v>
      </c>
      <c r="BH174" s="41">
        <f t="shared" si="162"/>
        <v>318.54942694018297</v>
      </c>
      <c r="BJ174" s="90">
        <f t="shared" si="140"/>
        <v>0.87059013518035033</v>
      </c>
      <c r="BK174" s="90">
        <f t="shared" si="141"/>
        <v>0.98411522846967525</v>
      </c>
    </row>
    <row r="175" spans="6:63" x14ac:dyDescent="0.25">
      <c r="F175" s="17">
        <v>173</v>
      </c>
      <c r="G175" s="17">
        <v>120</v>
      </c>
      <c r="H175" s="17">
        <v>100</v>
      </c>
      <c r="I175" s="17">
        <v>6</v>
      </c>
      <c r="J175" s="17">
        <v>4</v>
      </c>
      <c r="K175" s="17">
        <v>2050</v>
      </c>
      <c r="L175" s="17" t="s">
        <v>420</v>
      </c>
      <c r="M175" s="17">
        <v>6.25</v>
      </c>
      <c r="N175" s="27">
        <v>6.25</v>
      </c>
      <c r="O175" s="20" t="s">
        <v>115</v>
      </c>
      <c r="P175" s="20" t="s">
        <v>116</v>
      </c>
      <c r="Q175" s="27" t="s">
        <v>48</v>
      </c>
      <c r="R175" s="27" t="s">
        <v>49</v>
      </c>
      <c r="S175" s="50">
        <v>41</v>
      </c>
      <c r="T175" s="20" t="s">
        <v>137</v>
      </c>
      <c r="U175" s="20" t="s">
        <v>226</v>
      </c>
      <c r="V175" s="27">
        <v>0</v>
      </c>
      <c r="W175" s="27">
        <v>210</v>
      </c>
      <c r="X175" s="27">
        <v>200000</v>
      </c>
      <c r="Y175" s="35">
        <f t="shared" si="135"/>
        <v>108</v>
      </c>
      <c r="Z175" s="53">
        <f t="shared" si="146"/>
        <v>1.0323563518418475</v>
      </c>
      <c r="AA175" s="56">
        <f t="shared" si="147"/>
        <v>26.153759747618896</v>
      </c>
      <c r="AB175" s="50">
        <f t="shared" si="136"/>
        <v>7.7492621474426358</v>
      </c>
      <c r="AC175" s="47"/>
      <c r="AD175" s="27">
        <f t="shared" si="148"/>
        <v>1</v>
      </c>
      <c r="AE175" s="27">
        <f t="shared" si="149"/>
        <v>1</v>
      </c>
      <c r="AF175" s="27">
        <f t="shared" si="150"/>
        <v>1</v>
      </c>
      <c r="AG175" s="27">
        <f t="shared" si="151"/>
        <v>1632</v>
      </c>
      <c r="AH175" s="27">
        <f t="shared" si="127"/>
        <v>4322304</v>
      </c>
      <c r="AI175" s="54">
        <f t="shared" si="128"/>
        <v>2030.1930080307502</v>
      </c>
      <c r="AJ175" s="53">
        <f t="shared" si="129"/>
        <v>0.41086681049872642</v>
      </c>
      <c r="AK175" s="27">
        <v>0.49</v>
      </c>
      <c r="AL175" s="27">
        <v>0.2</v>
      </c>
      <c r="AM175" s="55">
        <v>1.1000000000000001</v>
      </c>
      <c r="AN175" s="53">
        <f t="shared" si="130"/>
        <v>0.6360681365568861</v>
      </c>
      <c r="AO175" s="53">
        <f t="shared" si="131"/>
        <v>0.89155893801222119</v>
      </c>
      <c r="AP175" s="56">
        <f t="shared" si="132"/>
        <v>277.77734475958948</v>
      </c>
      <c r="AQ175" s="46"/>
      <c r="AR175" s="20">
        <v>295356.90625</v>
      </c>
      <c r="AS175" s="49">
        <f t="shared" si="133"/>
        <v>0.86180236417483658</v>
      </c>
      <c r="AT175" s="49">
        <f t="shared" ref="AT175:AT238" si="163">1000*AP175/AR175</f>
        <v>0.9404802761729546</v>
      </c>
      <c r="AV175" s="17">
        <v>520</v>
      </c>
      <c r="AW175" s="86">
        <f t="shared" si="152"/>
        <v>1.0499999999999999E-3</v>
      </c>
      <c r="AX175" s="49">
        <f t="shared" si="153"/>
        <v>0.59615384615384615</v>
      </c>
      <c r="AY175" s="51">
        <f t="shared" si="154"/>
        <v>3286.174420026909</v>
      </c>
      <c r="AZ175" s="49">
        <v>5.9339000000000004</v>
      </c>
      <c r="BA175" s="51">
        <f t="shared" si="155"/>
        <v>1246.1190000000001</v>
      </c>
      <c r="BB175" s="49">
        <f t="shared" si="156"/>
        <v>0.41051581081291294</v>
      </c>
      <c r="BC175" s="49">
        <f t="shared" si="157"/>
        <v>6.1652743960852519</v>
      </c>
      <c r="BD175" s="51">
        <f t="shared" si="158"/>
        <v>227.82269222247706</v>
      </c>
      <c r="BE175" s="87">
        <f t="shared" si="159"/>
        <v>0.42794691817449132</v>
      </c>
      <c r="BF175" s="49">
        <f t="shared" si="160"/>
        <v>0.64741627734027274</v>
      </c>
      <c r="BG175" s="49">
        <f t="shared" si="161"/>
        <v>0.88243796791579732</v>
      </c>
      <c r="BH175" s="50">
        <f t="shared" si="162"/>
        <v>298.2693548237192</v>
      </c>
      <c r="BJ175" s="87">
        <f t="shared" si="140"/>
        <v>0.79438309990641176</v>
      </c>
      <c r="BK175" s="87">
        <f t="shared" si="141"/>
        <v>1.0098607769518482</v>
      </c>
    </row>
    <row r="176" spans="6:63" s="15" customFormat="1" x14ac:dyDescent="0.25">
      <c r="F176" s="22">
        <v>174</v>
      </c>
      <c r="G176" s="22">
        <v>140</v>
      </c>
      <c r="H176" s="22">
        <v>100</v>
      </c>
      <c r="I176" s="22">
        <v>8</v>
      </c>
      <c r="J176" s="22">
        <v>5</v>
      </c>
      <c r="K176" s="22">
        <v>1500</v>
      </c>
      <c r="L176" s="22" t="s">
        <v>420</v>
      </c>
      <c r="M176" s="22">
        <v>6.25</v>
      </c>
      <c r="N176" s="22">
        <v>6.25</v>
      </c>
      <c r="O176" s="22" t="s">
        <v>117</v>
      </c>
      <c r="P176" s="22" t="s">
        <v>118</v>
      </c>
      <c r="Q176" s="22" t="s">
        <v>48</v>
      </c>
      <c r="R176" s="22" t="s">
        <v>49</v>
      </c>
      <c r="S176" s="41">
        <v>30</v>
      </c>
      <c r="T176" s="22" t="s">
        <v>227</v>
      </c>
      <c r="U176" s="22" t="s">
        <v>228</v>
      </c>
      <c r="V176" s="22">
        <v>0</v>
      </c>
      <c r="W176" s="22">
        <v>210</v>
      </c>
      <c r="X176" s="22">
        <v>200000</v>
      </c>
      <c r="Y176" s="37">
        <f t="shared" si="135"/>
        <v>124</v>
      </c>
      <c r="Z176" s="63">
        <f t="shared" si="146"/>
        <v>1.0323563518418475</v>
      </c>
      <c r="AA176" s="41">
        <f t="shared" si="147"/>
        <v>24.022712657072169</v>
      </c>
      <c r="AB176" s="41">
        <f t="shared" si="136"/>
        <v>5.751405500055081</v>
      </c>
      <c r="AC176" s="22"/>
      <c r="AD176" s="22">
        <f t="shared" si="148"/>
        <v>1</v>
      </c>
      <c r="AE176" s="22">
        <f t="shared" si="149"/>
        <v>1</v>
      </c>
      <c r="AF176" s="22">
        <f t="shared" si="150"/>
        <v>1</v>
      </c>
      <c r="AG176" s="22">
        <f t="shared" si="151"/>
        <v>2220</v>
      </c>
      <c r="AH176" s="22">
        <f t="shared" si="127"/>
        <v>7772560.0000000019</v>
      </c>
      <c r="AI176" s="65">
        <f t="shared" si="128"/>
        <v>6818.8526563316545</v>
      </c>
      <c r="AJ176" s="63">
        <f t="shared" si="129"/>
        <v>0.26147518653761531</v>
      </c>
      <c r="AK176" s="22">
        <v>0.49</v>
      </c>
      <c r="AL176" s="22">
        <v>0.2</v>
      </c>
      <c r="AM176" s="22">
        <v>1.1000000000000001</v>
      </c>
      <c r="AN176" s="63">
        <f t="shared" si="130"/>
        <v>0.54924605728915621</v>
      </c>
      <c r="AO176" s="63">
        <f t="shared" si="131"/>
        <v>0.96874867961423383</v>
      </c>
      <c r="AP176" s="41">
        <f t="shared" si="132"/>
        <v>410.57330403286892</v>
      </c>
      <c r="AQ176" s="64"/>
      <c r="AR176" s="22">
        <v>457433.65625</v>
      </c>
      <c r="AS176" s="63">
        <f t="shared" si="133"/>
        <v>0.98119617385242386</v>
      </c>
      <c r="AT176" s="63">
        <f t="shared" si="163"/>
        <v>0.89755814514986065</v>
      </c>
      <c r="AV176" s="22">
        <v>520</v>
      </c>
      <c r="AW176" s="89">
        <f t="shared" si="152"/>
        <v>1.0499999999999999E-3</v>
      </c>
      <c r="AX176" s="63">
        <f t="shared" si="153"/>
        <v>0.59615384615384615</v>
      </c>
      <c r="AY176" s="65">
        <f t="shared" si="154"/>
        <v>3286.174420026909</v>
      </c>
      <c r="AZ176" s="63">
        <v>7.8825000000000003</v>
      </c>
      <c r="BA176" s="65">
        <f t="shared" si="155"/>
        <v>1655.325</v>
      </c>
      <c r="BB176" s="63">
        <f t="shared" si="156"/>
        <v>0.35617875398329102</v>
      </c>
      <c r="BC176" s="63">
        <f t="shared" si="157"/>
        <v>10.278628546636314</v>
      </c>
      <c r="BD176" s="65">
        <f t="shared" si="158"/>
        <v>242.0157513720321</v>
      </c>
      <c r="BE176" s="90">
        <f t="shared" si="159"/>
        <v>0.2807001536818966</v>
      </c>
      <c r="BF176" s="63">
        <f t="shared" si="160"/>
        <v>0.55916782579058477</v>
      </c>
      <c r="BG176" s="63">
        <f t="shared" si="161"/>
        <v>0.95897947244186543</v>
      </c>
      <c r="BH176" s="41">
        <f t="shared" si="162"/>
        <v>468.39605946626187</v>
      </c>
      <c r="BJ176" s="90">
        <f t="shared" si="140"/>
        <v>0.85139580932590797</v>
      </c>
      <c r="BK176" s="90">
        <f t="shared" si="141"/>
        <v>1.0239650123389055</v>
      </c>
    </row>
    <row r="177" spans="3:67" x14ac:dyDescent="0.25">
      <c r="F177" s="17">
        <v>175</v>
      </c>
      <c r="G177" s="17">
        <v>140</v>
      </c>
      <c r="H177" s="17">
        <v>100</v>
      </c>
      <c r="I177" s="17">
        <v>8</v>
      </c>
      <c r="J177" s="17">
        <v>5</v>
      </c>
      <c r="K177" s="17">
        <v>2050</v>
      </c>
      <c r="L177" s="17" t="s">
        <v>420</v>
      </c>
      <c r="M177" s="17">
        <v>6.25</v>
      </c>
      <c r="N177" s="28">
        <v>6.25</v>
      </c>
      <c r="O177" s="20" t="s">
        <v>117</v>
      </c>
      <c r="P177" s="20" t="s">
        <v>118</v>
      </c>
      <c r="Q177" s="28" t="s">
        <v>48</v>
      </c>
      <c r="R177" s="28" t="s">
        <v>49</v>
      </c>
      <c r="S177" s="50">
        <v>41</v>
      </c>
      <c r="T177" s="20" t="s">
        <v>137</v>
      </c>
      <c r="U177" s="20" t="s">
        <v>229</v>
      </c>
      <c r="V177" s="28">
        <v>0</v>
      </c>
      <c r="W177" s="28">
        <v>210</v>
      </c>
      <c r="X177" s="28">
        <v>200000</v>
      </c>
      <c r="Y177" s="35">
        <f t="shared" si="135"/>
        <v>124</v>
      </c>
      <c r="Z177" s="61">
        <f t="shared" si="146"/>
        <v>1.0323563518418475</v>
      </c>
      <c r="AA177" s="62">
        <f t="shared" si="147"/>
        <v>24.022712657072169</v>
      </c>
      <c r="AB177" s="50">
        <f t="shared" si="136"/>
        <v>5.751405500055081</v>
      </c>
      <c r="AC177" s="47"/>
      <c r="AD177" s="28">
        <f t="shared" si="148"/>
        <v>1</v>
      </c>
      <c r="AE177" s="28">
        <f t="shared" si="149"/>
        <v>1</v>
      </c>
      <c r="AF177" s="28">
        <f t="shared" si="150"/>
        <v>1</v>
      </c>
      <c r="AG177" s="28">
        <f t="shared" si="151"/>
        <v>2220</v>
      </c>
      <c r="AH177" s="28">
        <f t="shared" si="127"/>
        <v>7772560.0000000019</v>
      </c>
      <c r="AI177" s="60">
        <f t="shared" si="128"/>
        <v>3650.7836946451453</v>
      </c>
      <c r="AJ177" s="61">
        <f t="shared" si="129"/>
        <v>0.35734942160140759</v>
      </c>
      <c r="AK177" s="28">
        <v>0.49</v>
      </c>
      <c r="AL177" s="28">
        <v>0.2</v>
      </c>
      <c r="AM177" s="38">
        <v>1.1000000000000001</v>
      </c>
      <c r="AN177" s="61">
        <f t="shared" si="130"/>
        <v>0.60239991285177508</v>
      </c>
      <c r="AO177" s="61">
        <f t="shared" si="131"/>
        <v>0.91965796020990476</v>
      </c>
      <c r="AP177" s="62">
        <f t="shared" si="132"/>
        <v>389.76776459077962</v>
      </c>
      <c r="AQ177" s="68"/>
      <c r="AR177" s="20">
        <v>421214.375</v>
      </c>
      <c r="AS177" s="49">
        <f t="shared" si="133"/>
        <v>0.90350573788073785</v>
      </c>
      <c r="AT177" s="49">
        <f t="shared" si="163"/>
        <v>0.92534297907278118</v>
      </c>
      <c r="AV177" s="17">
        <v>520</v>
      </c>
      <c r="AW177" s="86">
        <f t="shared" si="152"/>
        <v>1.0499999999999999E-3</v>
      </c>
      <c r="AX177" s="49">
        <f t="shared" si="153"/>
        <v>0.59615384615384615</v>
      </c>
      <c r="AY177" s="51">
        <f t="shared" si="154"/>
        <v>3286.174420026909</v>
      </c>
      <c r="AZ177" s="49">
        <v>7.8825000000000003</v>
      </c>
      <c r="BA177" s="51">
        <f t="shared" si="155"/>
        <v>1655.325</v>
      </c>
      <c r="BB177" s="49">
        <f t="shared" si="156"/>
        <v>0.35617875398329102</v>
      </c>
      <c r="BC177" s="49">
        <f t="shared" si="157"/>
        <v>10.278628546636314</v>
      </c>
      <c r="BD177" s="51">
        <f t="shared" si="158"/>
        <v>242.0157513720321</v>
      </c>
      <c r="BE177" s="87">
        <f t="shared" si="159"/>
        <v>0.38362354336525872</v>
      </c>
      <c r="BF177" s="49">
        <f t="shared" si="160"/>
        <v>0.61857127963654657</v>
      </c>
      <c r="BG177" s="49">
        <f t="shared" si="161"/>
        <v>0.90594727557832222</v>
      </c>
      <c r="BH177" s="50">
        <f t="shared" si="162"/>
        <v>442.49344867056669</v>
      </c>
      <c r="BJ177" s="87">
        <f t="shared" si="140"/>
        <v>0.78398287664875232</v>
      </c>
      <c r="BK177" s="87">
        <f t="shared" si="141"/>
        <v>1.0505183938002274</v>
      </c>
    </row>
    <row r="178" spans="3:67" s="15" customFormat="1" x14ac:dyDescent="0.25">
      <c r="F178" s="22">
        <v>176</v>
      </c>
      <c r="G178" s="22">
        <v>120</v>
      </c>
      <c r="H178" s="22">
        <v>100</v>
      </c>
      <c r="I178" s="22">
        <v>8</v>
      </c>
      <c r="J178" s="22">
        <v>8</v>
      </c>
      <c r="K178" s="22">
        <v>1500</v>
      </c>
      <c r="L178" s="22" t="s">
        <v>420</v>
      </c>
      <c r="M178" s="22">
        <v>6.25</v>
      </c>
      <c r="N178" s="22">
        <v>6.25</v>
      </c>
      <c r="O178" s="63" t="s">
        <v>123</v>
      </c>
      <c r="P178" s="63" t="s">
        <v>230</v>
      </c>
      <c r="Q178" s="22" t="s">
        <v>48</v>
      </c>
      <c r="R178" s="22" t="s">
        <v>49</v>
      </c>
      <c r="S178" s="41">
        <v>30</v>
      </c>
      <c r="T178" s="22" t="s">
        <v>128</v>
      </c>
      <c r="U178" s="22" t="s">
        <v>231</v>
      </c>
      <c r="V178" s="22">
        <v>0</v>
      </c>
      <c r="W178" s="22">
        <v>210</v>
      </c>
      <c r="X178" s="22">
        <v>200000</v>
      </c>
      <c r="Y178" s="37">
        <f t="shared" si="135"/>
        <v>104</v>
      </c>
      <c r="Z178" s="63">
        <f t="shared" si="146"/>
        <v>1.0323563518418475</v>
      </c>
      <c r="AA178" s="41">
        <f t="shared" si="147"/>
        <v>12.592550989594283</v>
      </c>
      <c r="AB178" s="41">
        <f t="shared" si="136"/>
        <v>5.5697821684743944</v>
      </c>
      <c r="AC178" s="64"/>
      <c r="AD178" s="22">
        <f t="shared" si="148"/>
        <v>1</v>
      </c>
      <c r="AE178" s="22">
        <f t="shared" si="149"/>
        <v>1</v>
      </c>
      <c r="AF178" s="22">
        <f t="shared" si="150"/>
        <v>1</v>
      </c>
      <c r="AG178" s="22">
        <f t="shared" si="151"/>
        <v>2432</v>
      </c>
      <c r="AH178" s="22">
        <f t="shared" si="127"/>
        <v>5776042.666666666</v>
      </c>
      <c r="AI178" s="65">
        <f t="shared" si="128"/>
        <v>5067.3116554500657</v>
      </c>
      <c r="AJ178" s="63">
        <f t="shared" si="129"/>
        <v>0.31746995094210761</v>
      </c>
      <c r="AK178" s="22">
        <v>0.49</v>
      </c>
      <c r="AL178" s="22">
        <v>0.2</v>
      </c>
      <c r="AM178" s="22">
        <v>1.1000000000000001</v>
      </c>
      <c r="AN178" s="63">
        <f t="shared" si="130"/>
        <v>0.57917372285640845</v>
      </c>
      <c r="AO178" s="63">
        <f t="shared" si="131"/>
        <v>0.94021566302451587</v>
      </c>
      <c r="AP178" s="41">
        <f t="shared" si="132"/>
        <v>436.53358492716427</v>
      </c>
      <c r="AQ178" s="64"/>
      <c r="AR178" s="22">
        <v>458846.65625</v>
      </c>
      <c r="AS178" s="63">
        <f t="shared" si="133"/>
        <v>0.89843095287045738</v>
      </c>
      <c r="AT178" s="63">
        <f t="shared" si="163"/>
        <v>0.95137139822442429</v>
      </c>
      <c r="AV178" s="22">
        <v>520</v>
      </c>
      <c r="AW178" s="89">
        <f t="shared" si="152"/>
        <v>1.0499999999999999E-3</v>
      </c>
      <c r="AX178" s="63">
        <f t="shared" si="153"/>
        <v>0.59615384615384615</v>
      </c>
      <c r="AY178" s="65">
        <f t="shared" si="154"/>
        <v>3286.174420026909</v>
      </c>
      <c r="AZ178" s="63">
        <v>14.0754</v>
      </c>
      <c r="BA178" s="65">
        <f t="shared" si="155"/>
        <v>2955.8339999999998</v>
      </c>
      <c r="BB178" s="63">
        <f t="shared" si="156"/>
        <v>0.26654443964132357</v>
      </c>
      <c r="BC178" s="63">
        <f t="shared" si="157"/>
        <v>15</v>
      </c>
      <c r="BD178" s="65">
        <f t="shared" si="158"/>
        <v>258.30676397439555</v>
      </c>
      <c r="BE178" s="90">
        <f t="shared" si="159"/>
        <v>0.3520958180501606</v>
      </c>
      <c r="BF178" s="63">
        <f t="shared" si="160"/>
        <v>0.59924920796649528</v>
      </c>
      <c r="BG178" s="63">
        <f t="shared" si="161"/>
        <v>0.92238214191097434</v>
      </c>
      <c r="BH178" s="41">
        <f t="shared" si="162"/>
        <v>526.76577492609317</v>
      </c>
      <c r="BJ178" s="90">
        <f t="shared" si="140"/>
        <v>0.73041254204825179</v>
      </c>
      <c r="BK178" s="90">
        <f t="shared" si="141"/>
        <v>1.148021387430767</v>
      </c>
    </row>
    <row r="179" spans="3:67" x14ac:dyDescent="0.25">
      <c r="F179" s="17">
        <v>177</v>
      </c>
      <c r="G179" s="20">
        <v>120</v>
      </c>
      <c r="H179" s="20">
        <v>100</v>
      </c>
      <c r="I179" s="20">
        <v>8</v>
      </c>
      <c r="J179" s="20">
        <v>8</v>
      </c>
      <c r="K179" s="20">
        <v>2050</v>
      </c>
      <c r="L179" s="17" t="s">
        <v>420</v>
      </c>
      <c r="M179" s="20">
        <v>6.25</v>
      </c>
      <c r="N179" s="20">
        <v>6.25</v>
      </c>
      <c r="O179" s="49" t="s">
        <v>123</v>
      </c>
      <c r="P179" s="49" t="s">
        <v>230</v>
      </c>
      <c r="Q179" s="20" t="s">
        <v>48</v>
      </c>
      <c r="R179" s="20" t="s">
        <v>49</v>
      </c>
      <c r="S179" s="45">
        <v>41</v>
      </c>
      <c r="T179" s="20" t="s">
        <v>128</v>
      </c>
      <c r="U179" s="20" t="s">
        <v>232</v>
      </c>
      <c r="V179" s="20">
        <v>0</v>
      </c>
      <c r="W179" s="20">
        <v>210</v>
      </c>
      <c r="X179" s="20">
        <v>200000</v>
      </c>
      <c r="Y179" s="35">
        <f t="shared" si="135"/>
        <v>104</v>
      </c>
      <c r="Z179" s="66">
        <f t="shared" si="146"/>
        <v>1.0323563518418475</v>
      </c>
      <c r="AA179" s="45">
        <f t="shared" si="147"/>
        <v>12.592550989594283</v>
      </c>
      <c r="AB179" s="50">
        <f t="shared" si="136"/>
        <v>5.5697821684743944</v>
      </c>
      <c r="AC179" s="46"/>
      <c r="AD179" s="20">
        <f t="shared" si="148"/>
        <v>1</v>
      </c>
      <c r="AE179" s="20">
        <f t="shared" si="149"/>
        <v>1</v>
      </c>
      <c r="AF179" s="20">
        <f t="shared" si="150"/>
        <v>1</v>
      </c>
      <c r="AG179" s="20">
        <f t="shared" si="151"/>
        <v>2432</v>
      </c>
      <c r="AH179" s="20">
        <f t="shared" si="127"/>
        <v>5776042.666666666</v>
      </c>
      <c r="AI179" s="67">
        <f t="shared" si="128"/>
        <v>2713.0163533046157</v>
      </c>
      <c r="AJ179" s="66">
        <f t="shared" si="129"/>
        <v>0.43387559962088035</v>
      </c>
      <c r="AK179" s="20">
        <v>0.49</v>
      </c>
      <c r="AL179" s="20">
        <v>0.2</v>
      </c>
      <c r="AM179" s="20">
        <v>1.1000000000000001</v>
      </c>
      <c r="AN179" s="66">
        <f t="shared" si="130"/>
        <v>0.65142353988030499</v>
      </c>
      <c r="AO179" s="66">
        <f t="shared" si="131"/>
        <v>0.8792526781294604</v>
      </c>
      <c r="AP179" s="45">
        <f t="shared" si="132"/>
        <v>408.22902524934358</v>
      </c>
      <c r="AQ179" s="46"/>
      <c r="AR179" s="20">
        <v>415192.78125</v>
      </c>
      <c r="AS179" s="49">
        <f t="shared" si="133"/>
        <v>0.81295579035479326</v>
      </c>
      <c r="AT179" s="49">
        <f t="shared" si="163"/>
        <v>0.98322765636798648</v>
      </c>
      <c r="AV179" s="17">
        <v>520</v>
      </c>
      <c r="AW179" s="86">
        <f>W179/X179</f>
        <v>1.0499999999999999E-3</v>
      </c>
      <c r="AX179" s="49">
        <f>$D$30*(1-(W179/AV179))</f>
        <v>0.59615384615384615</v>
      </c>
      <c r="AY179" s="51">
        <f t="shared" si="154"/>
        <v>3286.174420026909</v>
      </c>
      <c r="AZ179" s="49">
        <v>14.0754</v>
      </c>
      <c r="BA179" s="51">
        <f t="shared" si="155"/>
        <v>2955.8339999999998</v>
      </c>
      <c r="BB179" s="49">
        <f>SQRT(W179/BA179)</f>
        <v>0.26654443964132357</v>
      </c>
      <c r="BC179" s="49">
        <f>IF(BB179&gt;0.68,((1-(0.222/(BB179^1.05)))*(1/(BB179^1.05))), IF(((0.25) / (BB179^3.6)) &gt; MIN(15, ($B$30)*AX179/AW179), MIN(15, ($B$30)*AX179/AW179),((0.25) / (BB179^3.6))))</f>
        <v>15</v>
      </c>
      <c r="BD179" s="51">
        <f t="shared" si="158"/>
        <v>258.30676397439555</v>
      </c>
      <c r="BE179" s="87">
        <f>SQRT(AG179*BD179/(1000*AI179))</f>
        <v>0.48119761800188615</v>
      </c>
      <c r="BF179" s="49">
        <f>0.5*(1+AK179*(BE179-AL179)+(BE179*BE179))</f>
        <v>0.68466899019580663</v>
      </c>
      <c r="BG179" s="49">
        <f t="shared" si="161"/>
        <v>0.85344487557310755</v>
      </c>
      <c r="BH179" s="50">
        <f t="shared" si="162"/>
        <v>487.39620034985671</v>
      </c>
      <c r="BJ179" s="87">
        <f t="shared" si="140"/>
        <v>0.66092235970804514</v>
      </c>
      <c r="BK179" s="87">
        <f>1000*BH179/AR179</f>
        <v>1.1739033585373944</v>
      </c>
    </row>
    <row r="180" spans="3:67" x14ac:dyDescent="0.25">
      <c r="F180" s="17">
        <v>178</v>
      </c>
      <c r="G180" s="20">
        <v>120</v>
      </c>
      <c r="H180" s="17">
        <v>100</v>
      </c>
      <c r="I180" s="17">
        <v>8</v>
      </c>
      <c r="J180" s="17">
        <v>8</v>
      </c>
      <c r="K180" s="20">
        <v>2600</v>
      </c>
      <c r="L180" s="17" t="s">
        <v>420</v>
      </c>
      <c r="M180" s="17">
        <v>6.25</v>
      </c>
      <c r="N180" s="17">
        <v>6.25</v>
      </c>
      <c r="O180" s="49" t="s">
        <v>123</v>
      </c>
      <c r="P180" s="49" t="s">
        <v>230</v>
      </c>
      <c r="Q180" s="17" t="s">
        <v>48</v>
      </c>
      <c r="R180" s="17" t="s">
        <v>49</v>
      </c>
      <c r="S180" s="45">
        <v>32.5</v>
      </c>
      <c r="T180" s="20" t="s">
        <v>137</v>
      </c>
      <c r="U180" s="20" t="s">
        <v>233</v>
      </c>
      <c r="V180" s="17">
        <v>0</v>
      </c>
      <c r="W180" s="17">
        <v>210</v>
      </c>
      <c r="X180" s="17">
        <v>200000</v>
      </c>
      <c r="Y180" s="35">
        <f t="shared" si="135"/>
        <v>104</v>
      </c>
      <c r="Z180" s="49">
        <f t="shared" si="146"/>
        <v>1.0323563518418475</v>
      </c>
      <c r="AA180" s="50">
        <f t="shared" si="147"/>
        <v>12.592550989594283</v>
      </c>
      <c r="AB180" s="50">
        <f t="shared" si="136"/>
        <v>5.5697821684743944</v>
      </c>
      <c r="AC180" s="47"/>
      <c r="AD180" s="17">
        <f t="shared" si="148"/>
        <v>1</v>
      </c>
      <c r="AE180" s="17">
        <f t="shared" si="149"/>
        <v>1</v>
      </c>
      <c r="AF180" s="17">
        <f t="shared" si="150"/>
        <v>1</v>
      </c>
      <c r="AG180" s="17">
        <f t="shared" si="151"/>
        <v>2432</v>
      </c>
      <c r="AH180" s="17">
        <f t="shared" si="127"/>
        <v>5776042.666666666</v>
      </c>
      <c r="AI180" s="51">
        <f t="shared" si="128"/>
        <v>1686.6052107637054</v>
      </c>
      <c r="AJ180" s="49">
        <f t="shared" si="129"/>
        <v>0.55028124829965308</v>
      </c>
      <c r="AK180" s="17">
        <v>0.49</v>
      </c>
      <c r="AL180" s="17">
        <v>0.2</v>
      </c>
      <c r="AM180" s="20">
        <v>1.1000000000000001</v>
      </c>
      <c r="AN180" s="49">
        <f t="shared" si="130"/>
        <v>0.73722363194852725</v>
      </c>
      <c r="AO180" s="49">
        <f t="shared" si="131"/>
        <v>0.81444863152717373</v>
      </c>
      <c r="AP180" s="50">
        <f t="shared" si="132"/>
        <v>378.14109553959833</v>
      </c>
      <c r="AQ180" s="46"/>
      <c r="AR180" s="20">
        <v>377850.15625</v>
      </c>
      <c r="AS180" s="49">
        <f t="shared" si="133"/>
        <v>0.73983818188048245</v>
      </c>
      <c r="AT180" s="49">
        <f t="shared" si="163"/>
        <v>1.000769985891989</v>
      </c>
      <c r="AV180" s="17">
        <v>520</v>
      </c>
      <c r="AW180" s="86">
        <f t="shared" si="152"/>
        <v>1.0499999999999999E-3</v>
      </c>
      <c r="AX180" s="49">
        <f t="shared" si="153"/>
        <v>0.59615384615384615</v>
      </c>
      <c r="AY180" s="51">
        <f t="shared" si="154"/>
        <v>3286.174420026909</v>
      </c>
      <c r="AZ180" s="49">
        <v>14.0754</v>
      </c>
      <c r="BA180" s="51">
        <f t="shared" si="155"/>
        <v>2955.8339999999998</v>
      </c>
      <c r="BB180" s="49">
        <f t="shared" si="156"/>
        <v>0.26654443964132357</v>
      </c>
      <c r="BC180" s="49">
        <f t="shared" si="157"/>
        <v>15</v>
      </c>
      <c r="BD180" s="51">
        <f t="shared" si="158"/>
        <v>258.30676397439555</v>
      </c>
      <c r="BE180" s="87">
        <f t="shared" si="159"/>
        <v>0.61029941795361164</v>
      </c>
      <c r="BF180" s="49">
        <f t="shared" si="160"/>
        <v>0.78675604717589342</v>
      </c>
      <c r="BG180" s="49">
        <f t="shared" si="161"/>
        <v>0.77926315423288572</v>
      </c>
      <c r="BH180" s="50">
        <f t="shared" si="162"/>
        <v>445.03155542494989</v>
      </c>
      <c r="BJ180" s="87">
        <f t="shared" si="140"/>
        <v>0.60147870618789467</v>
      </c>
      <c r="BK180" s="87">
        <f t="shared" si="141"/>
        <v>1.1777990509298617</v>
      </c>
    </row>
    <row r="181" spans="3:67" x14ac:dyDescent="0.25">
      <c r="F181" s="17">
        <v>179</v>
      </c>
      <c r="G181" s="20">
        <v>120</v>
      </c>
      <c r="H181" s="20">
        <v>100</v>
      </c>
      <c r="I181" s="20">
        <v>8</v>
      </c>
      <c r="J181" s="20">
        <v>8</v>
      </c>
      <c r="K181" s="20">
        <v>3150</v>
      </c>
      <c r="L181" s="17" t="s">
        <v>420</v>
      </c>
      <c r="M181" s="20">
        <v>6.25</v>
      </c>
      <c r="N181" s="20">
        <v>6.25</v>
      </c>
      <c r="O181" s="49" t="s">
        <v>123</v>
      </c>
      <c r="P181" s="49" t="s">
        <v>230</v>
      </c>
      <c r="Q181" s="20" t="s">
        <v>48</v>
      </c>
      <c r="R181" s="20" t="s">
        <v>49</v>
      </c>
      <c r="S181" s="45">
        <v>39.375</v>
      </c>
      <c r="T181" s="20" t="s">
        <v>222</v>
      </c>
      <c r="U181" s="20" t="s">
        <v>234</v>
      </c>
      <c r="V181" s="20">
        <v>0</v>
      </c>
      <c r="W181" s="20">
        <v>210</v>
      </c>
      <c r="X181" s="20">
        <v>200000</v>
      </c>
      <c r="Y181" s="35">
        <f t="shared" si="135"/>
        <v>104</v>
      </c>
      <c r="Z181" s="66">
        <f t="shared" si="146"/>
        <v>1.0323563518418475</v>
      </c>
      <c r="AA181" s="45">
        <f t="shared" si="147"/>
        <v>12.592550989594283</v>
      </c>
      <c r="AB181" s="50">
        <f t="shared" si="136"/>
        <v>5.5697821684743944</v>
      </c>
      <c r="AC181" s="46"/>
      <c r="AD181" s="20">
        <f t="shared" si="148"/>
        <v>1</v>
      </c>
      <c r="AE181" s="20">
        <f t="shared" si="149"/>
        <v>1</v>
      </c>
      <c r="AF181" s="20">
        <f t="shared" si="150"/>
        <v>1</v>
      </c>
      <c r="AG181" s="20">
        <f t="shared" si="151"/>
        <v>2432</v>
      </c>
      <c r="AH181" s="20">
        <f t="shared" si="127"/>
        <v>5776042.666666666</v>
      </c>
      <c r="AI181" s="67">
        <f t="shared" si="128"/>
        <v>1149.0502620068175</v>
      </c>
      <c r="AJ181" s="66">
        <f t="shared" si="129"/>
        <v>0.66668689697842598</v>
      </c>
      <c r="AK181" s="20">
        <v>0.49</v>
      </c>
      <c r="AL181" s="20">
        <v>0.2</v>
      </c>
      <c r="AM181" s="20">
        <v>1.1000000000000001</v>
      </c>
      <c r="AN181" s="66">
        <f t="shared" si="130"/>
        <v>0.83657399906107555</v>
      </c>
      <c r="AO181" s="66">
        <f t="shared" si="131"/>
        <v>0.74519538064355928</v>
      </c>
      <c r="AP181" s="45">
        <f t="shared" si="132"/>
        <v>345.98744072934414</v>
      </c>
      <c r="AQ181" s="46"/>
      <c r="AR181" s="20">
        <v>347816.625</v>
      </c>
      <c r="AS181" s="49">
        <f t="shared" si="133"/>
        <v>0.68103192551691727</v>
      </c>
      <c r="AT181" s="49">
        <f t="shared" si="163"/>
        <v>0.99474095215932867</v>
      </c>
      <c r="AV181" s="17">
        <v>520</v>
      </c>
      <c r="AW181" s="86">
        <f t="shared" si="152"/>
        <v>1.0499999999999999E-3</v>
      </c>
      <c r="AX181" s="49">
        <f t="shared" si="153"/>
        <v>0.59615384615384615</v>
      </c>
      <c r="AY181" s="51">
        <f t="shared" si="154"/>
        <v>3286.174420026909</v>
      </c>
      <c r="AZ181" s="49">
        <v>14.0754</v>
      </c>
      <c r="BA181" s="51">
        <f t="shared" si="155"/>
        <v>2955.8339999999998</v>
      </c>
      <c r="BB181" s="49">
        <f t="shared" si="156"/>
        <v>0.26654443964132357</v>
      </c>
      <c r="BC181" s="49">
        <f t="shared" si="157"/>
        <v>15</v>
      </c>
      <c r="BD181" s="51">
        <f t="shared" si="158"/>
        <v>258.30676397439555</v>
      </c>
      <c r="BE181" s="87">
        <f t="shared" si="159"/>
        <v>0.73940121790533719</v>
      </c>
      <c r="BF181" s="49">
        <f t="shared" si="160"/>
        <v>0.90551037890675556</v>
      </c>
      <c r="BG181" s="49">
        <f t="shared" si="161"/>
        <v>0.70016777000431296</v>
      </c>
      <c r="BH181" s="50">
        <f t="shared" si="162"/>
        <v>399.86075313695136</v>
      </c>
      <c r="BJ181" s="87">
        <f t="shared" si="140"/>
        <v>0.55366999360779046</v>
      </c>
      <c r="BK181" s="87">
        <f t="shared" si="141"/>
        <v>1.1496309388228678</v>
      </c>
    </row>
    <row r="182" spans="3:67" x14ac:dyDescent="0.25">
      <c r="F182" s="17">
        <v>180</v>
      </c>
      <c r="G182" s="20">
        <v>120</v>
      </c>
      <c r="H182" s="17">
        <v>100</v>
      </c>
      <c r="I182" s="17">
        <v>8</v>
      </c>
      <c r="J182" s="17">
        <v>8</v>
      </c>
      <c r="K182" s="17">
        <v>3700</v>
      </c>
      <c r="L182" s="17" t="s">
        <v>420</v>
      </c>
      <c r="M182" s="20">
        <v>6.25</v>
      </c>
      <c r="N182" s="20">
        <v>6.25</v>
      </c>
      <c r="O182" s="49" t="s">
        <v>123</v>
      </c>
      <c r="P182" s="49" t="s">
        <v>230</v>
      </c>
      <c r="Q182" s="20" t="s">
        <v>48</v>
      </c>
      <c r="R182" s="20" t="s">
        <v>49</v>
      </c>
      <c r="S182" s="45">
        <v>46.25</v>
      </c>
      <c r="T182" s="20" t="s">
        <v>139</v>
      </c>
      <c r="U182" s="20" t="s">
        <v>235</v>
      </c>
      <c r="V182" s="20">
        <v>0</v>
      </c>
      <c r="W182" s="20">
        <v>210</v>
      </c>
      <c r="X182" s="20">
        <v>200000</v>
      </c>
      <c r="Y182" s="35">
        <f t="shared" si="135"/>
        <v>104</v>
      </c>
      <c r="Z182" s="66">
        <f t="shared" si="146"/>
        <v>1.0323563518418475</v>
      </c>
      <c r="AA182" s="45">
        <f t="shared" si="147"/>
        <v>12.592550989594283</v>
      </c>
      <c r="AB182" s="50">
        <f t="shared" si="136"/>
        <v>5.5697821684743944</v>
      </c>
      <c r="AC182" s="46"/>
      <c r="AD182" s="20">
        <f>IF(AB182&gt;$C$7,4,IF(AB182&gt;$C$6,3,IF(AB182&gt;$C$5,2,1)))</f>
        <v>1</v>
      </c>
      <c r="AE182" s="20">
        <f t="shared" si="149"/>
        <v>1</v>
      </c>
      <c r="AF182" s="20">
        <f t="shared" si="150"/>
        <v>1</v>
      </c>
      <c r="AG182" s="20">
        <f t="shared" si="151"/>
        <v>2432</v>
      </c>
      <c r="AH182" s="20">
        <f t="shared" si="127"/>
        <v>5776042.666666666</v>
      </c>
      <c r="AI182" s="67">
        <f t="shared" si="128"/>
        <v>832.83062269997424</v>
      </c>
      <c r="AJ182" s="66">
        <f t="shared" si="129"/>
        <v>0.78309254565719877</v>
      </c>
      <c r="AK182" s="20">
        <v>0.49</v>
      </c>
      <c r="AL182" s="20">
        <v>0.2</v>
      </c>
      <c r="AM182" s="20">
        <v>1.1000000000000001</v>
      </c>
      <c r="AN182" s="66">
        <f t="shared" si="130"/>
        <v>0.94947464121794956</v>
      </c>
      <c r="AO182" s="66">
        <f t="shared" si="131"/>
        <v>0.6727751328271887</v>
      </c>
      <c r="AP182" s="45">
        <f t="shared" si="132"/>
        <v>312.36337803409248</v>
      </c>
      <c r="AQ182" s="46"/>
      <c r="AR182" s="20">
        <v>307690.875</v>
      </c>
      <c r="AS182" s="49">
        <f t="shared" si="133"/>
        <v>0.60246490249060147</v>
      </c>
      <c r="AT182" s="49">
        <f t="shared" si="163"/>
        <v>1.0151857055692421</v>
      </c>
      <c r="AV182" s="17">
        <v>520</v>
      </c>
      <c r="AW182" s="86">
        <f t="shared" si="152"/>
        <v>1.0499999999999999E-3</v>
      </c>
      <c r="AX182" s="49">
        <f t="shared" si="153"/>
        <v>0.59615384615384615</v>
      </c>
      <c r="AY182" s="51">
        <f t="shared" si="154"/>
        <v>3286.174420026909</v>
      </c>
      <c r="AZ182" s="49">
        <v>14.0754</v>
      </c>
      <c r="BA182" s="51">
        <f t="shared" si="155"/>
        <v>2955.8339999999998</v>
      </c>
      <c r="BB182" s="49">
        <f t="shared" si="156"/>
        <v>0.26654443964132357</v>
      </c>
      <c r="BC182" s="49">
        <f t="shared" si="157"/>
        <v>15</v>
      </c>
      <c r="BD182" s="51">
        <f t="shared" si="158"/>
        <v>258.30676397439555</v>
      </c>
      <c r="BE182" s="87">
        <f t="shared" si="159"/>
        <v>0.86850301785706285</v>
      </c>
      <c r="BF182" s="49">
        <f t="shared" si="160"/>
        <v>1.0409319853883932</v>
      </c>
      <c r="BG182" s="49">
        <f t="shared" si="161"/>
        <v>0.61929933618870892</v>
      </c>
      <c r="BH182" s="50">
        <f t="shared" si="162"/>
        <v>353.6773750441352</v>
      </c>
      <c r="BJ182" s="87">
        <f t="shared" si="140"/>
        <v>0.48979603776681307</v>
      </c>
      <c r="BK182" s="87">
        <f t="shared" si="141"/>
        <v>1.1494568210517624</v>
      </c>
    </row>
    <row r="183" spans="3:67" x14ac:dyDescent="0.25">
      <c r="F183" s="17">
        <v>181</v>
      </c>
      <c r="G183" s="20">
        <v>120</v>
      </c>
      <c r="H183" s="20">
        <v>100</v>
      </c>
      <c r="I183" s="20">
        <v>8</v>
      </c>
      <c r="J183" s="20">
        <v>8</v>
      </c>
      <c r="K183" s="17">
        <v>4250</v>
      </c>
      <c r="L183" s="17" t="s">
        <v>420</v>
      </c>
      <c r="M183" s="20">
        <v>6.25</v>
      </c>
      <c r="N183" s="20">
        <v>6.25</v>
      </c>
      <c r="O183" s="49" t="s">
        <v>123</v>
      </c>
      <c r="P183" s="49" t="s">
        <v>230</v>
      </c>
      <c r="Q183" s="20" t="s">
        <v>48</v>
      </c>
      <c r="R183" s="20" t="s">
        <v>49</v>
      </c>
      <c r="S183" s="45">
        <v>53.125</v>
      </c>
      <c r="T183" s="20" t="s">
        <v>134</v>
      </c>
      <c r="U183" s="20" t="s">
        <v>236</v>
      </c>
      <c r="V183" s="20">
        <v>0</v>
      </c>
      <c r="W183" s="20">
        <v>210</v>
      </c>
      <c r="X183" s="20">
        <v>200000</v>
      </c>
      <c r="Y183" s="35">
        <f t="shared" si="135"/>
        <v>104</v>
      </c>
      <c r="Z183" s="66">
        <f t="shared" si="146"/>
        <v>1.0323563518418475</v>
      </c>
      <c r="AA183" s="45">
        <f t="shared" si="147"/>
        <v>12.592550989594283</v>
      </c>
      <c r="AB183" s="50">
        <f t="shared" si="136"/>
        <v>5.5697821684743944</v>
      </c>
      <c r="AC183" s="46"/>
      <c r="AD183" s="20">
        <f t="shared" si="148"/>
        <v>1</v>
      </c>
      <c r="AE183" s="20">
        <f t="shared" si="149"/>
        <v>1</v>
      </c>
      <c r="AF183" s="20">
        <f t="shared" si="150"/>
        <v>1</v>
      </c>
      <c r="AG183" s="20">
        <f t="shared" si="151"/>
        <v>2432</v>
      </c>
      <c r="AH183" s="20">
        <f t="shared" si="127"/>
        <v>5776042.666666666</v>
      </c>
      <c r="AI183" s="67">
        <f t="shared" si="128"/>
        <v>631.2222131356483</v>
      </c>
      <c r="AJ183" s="66">
        <f t="shared" si="129"/>
        <v>0.89949819433597156</v>
      </c>
      <c r="AK183" s="20">
        <v>0.49</v>
      </c>
      <c r="AL183" s="20">
        <v>0.2</v>
      </c>
      <c r="AM183" s="20">
        <v>1.1000000000000001</v>
      </c>
      <c r="AN183" s="66">
        <f t="shared" si="130"/>
        <v>1.0759255584191496</v>
      </c>
      <c r="AO183" s="66">
        <f t="shared" si="131"/>
        <v>0.60013909840279456</v>
      </c>
      <c r="AP183" s="45">
        <f t="shared" si="132"/>
        <v>278.63912757843201</v>
      </c>
      <c r="AQ183" s="46"/>
      <c r="AR183" s="20">
        <v>276179.34375</v>
      </c>
      <c r="AS183" s="49">
        <f t="shared" si="133"/>
        <v>0.54076469249295112</v>
      </c>
      <c r="AT183" s="49">
        <f t="shared" si="163"/>
        <v>1.0089064728557637</v>
      </c>
      <c r="AV183" s="17">
        <v>520</v>
      </c>
      <c r="AW183" s="86">
        <f t="shared" si="152"/>
        <v>1.0499999999999999E-3</v>
      </c>
      <c r="AX183" s="49">
        <f t="shared" si="153"/>
        <v>0.59615384615384615</v>
      </c>
      <c r="AY183" s="51">
        <f t="shared" si="154"/>
        <v>3286.174420026909</v>
      </c>
      <c r="AZ183" s="49">
        <v>14.0754</v>
      </c>
      <c r="BA183" s="51">
        <f t="shared" si="155"/>
        <v>2955.8339999999998</v>
      </c>
      <c r="BB183" s="49">
        <f t="shared" si="156"/>
        <v>0.26654443964132357</v>
      </c>
      <c r="BC183" s="49">
        <f t="shared" si="157"/>
        <v>15</v>
      </c>
      <c r="BD183" s="51">
        <f t="shared" si="158"/>
        <v>258.30676397439555</v>
      </c>
      <c r="BE183" s="87">
        <f t="shared" si="159"/>
        <v>0.99760481780878829</v>
      </c>
      <c r="BF183" s="49">
        <f t="shared" si="160"/>
        <v>1.193020866620806</v>
      </c>
      <c r="BG183" s="49">
        <f t="shared" si="161"/>
        <v>0.5413300909145734</v>
      </c>
      <c r="BH183" s="50">
        <f t="shared" si="162"/>
        <v>309.14970257408783</v>
      </c>
      <c r="BJ183" s="87">
        <f t="shared" si="140"/>
        <v>0.43963457896432145</v>
      </c>
      <c r="BK183" s="87">
        <f t="shared" si="141"/>
        <v>1.1193802489947724</v>
      </c>
    </row>
    <row r="184" spans="3:67" x14ac:dyDescent="0.25">
      <c r="F184" s="17">
        <v>182</v>
      </c>
      <c r="G184" s="20">
        <v>120</v>
      </c>
      <c r="H184" s="17">
        <v>100</v>
      </c>
      <c r="I184" s="17">
        <v>8</v>
      </c>
      <c r="J184" s="17">
        <v>8</v>
      </c>
      <c r="K184" s="17">
        <v>4800</v>
      </c>
      <c r="L184" s="17" t="s">
        <v>420</v>
      </c>
      <c r="M184" s="20">
        <v>6.25</v>
      </c>
      <c r="N184" s="20">
        <v>6.25</v>
      </c>
      <c r="O184" s="49" t="s">
        <v>123</v>
      </c>
      <c r="P184" s="49" t="s">
        <v>230</v>
      </c>
      <c r="Q184" s="20" t="s">
        <v>48</v>
      </c>
      <c r="R184" s="20" t="s">
        <v>49</v>
      </c>
      <c r="S184" s="45">
        <v>60</v>
      </c>
      <c r="T184" s="20" t="s">
        <v>140</v>
      </c>
      <c r="U184" s="20" t="s">
        <v>237</v>
      </c>
      <c r="V184" s="20">
        <v>0</v>
      </c>
      <c r="W184" s="20">
        <v>210</v>
      </c>
      <c r="X184" s="20">
        <v>200000</v>
      </c>
      <c r="Y184" s="35">
        <f t="shared" si="135"/>
        <v>104</v>
      </c>
      <c r="Z184" s="66">
        <f t="shared" si="146"/>
        <v>1.0323563518418475</v>
      </c>
      <c r="AA184" s="45">
        <f t="shared" si="147"/>
        <v>12.592550989594283</v>
      </c>
      <c r="AB184" s="50">
        <f t="shared" si="136"/>
        <v>5.5697821684743944</v>
      </c>
      <c r="AC184" s="46"/>
      <c r="AD184" s="20">
        <f t="shared" si="148"/>
        <v>1</v>
      </c>
      <c r="AE184" s="20">
        <f t="shared" si="149"/>
        <v>1</v>
      </c>
      <c r="AF184" s="20">
        <f t="shared" si="150"/>
        <v>1</v>
      </c>
      <c r="AG184" s="20">
        <f t="shared" si="151"/>
        <v>2432</v>
      </c>
      <c r="AH184" s="20">
        <f t="shared" si="127"/>
        <v>5776042.666666666</v>
      </c>
      <c r="AI184" s="67">
        <f t="shared" si="128"/>
        <v>494.85465385254548</v>
      </c>
      <c r="AJ184" s="66">
        <f t="shared" si="129"/>
        <v>1.0159038430147442</v>
      </c>
      <c r="AK184" s="20">
        <v>0.49</v>
      </c>
      <c r="AL184" s="20">
        <v>0.2</v>
      </c>
      <c r="AM184" s="20">
        <v>1.1000000000000001</v>
      </c>
      <c r="AN184" s="66">
        <f t="shared" si="130"/>
        <v>1.2159267506646754</v>
      </c>
      <c r="AO184" s="66">
        <f t="shared" si="131"/>
        <v>0.5307654534772317</v>
      </c>
      <c r="AP184" s="45">
        <f t="shared" si="132"/>
        <v>246.42957490899249</v>
      </c>
      <c r="AQ184" s="46"/>
      <c r="AR184" s="20">
        <v>246912.703125</v>
      </c>
      <c r="AS184" s="49">
        <f t="shared" si="133"/>
        <v>0.48346002334938909</v>
      </c>
      <c r="AT184" s="49">
        <f t="shared" si="163"/>
        <v>0.99804332377438298</v>
      </c>
      <c r="AV184" s="17">
        <v>520</v>
      </c>
      <c r="AW184" s="86">
        <f t="shared" si="152"/>
        <v>1.0499999999999999E-3</v>
      </c>
      <c r="AX184" s="49">
        <f t="shared" si="153"/>
        <v>0.59615384615384615</v>
      </c>
      <c r="AY184" s="51">
        <f t="shared" si="154"/>
        <v>3286.174420026909</v>
      </c>
      <c r="AZ184" s="49">
        <v>14.0754</v>
      </c>
      <c r="BA184" s="51">
        <f t="shared" si="155"/>
        <v>2955.8339999999998</v>
      </c>
      <c r="BB184" s="49">
        <f t="shared" si="156"/>
        <v>0.26654443964132357</v>
      </c>
      <c r="BC184" s="49">
        <f t="shared" si="157"/>
        <v>15</v>
      </c>
      <c r="BD184" s="51">
        <f t="shared" si="158"/>
        <v>258.30676397439555</v>
      </c>
      <c r="BE184" s="87">
        <f t="shared" si="159"/>
        <v>1.1267066177605138</v>
      </c>
      <c r="BF184" s="49">
        <f t="shared" si="160"/>
        <v>1.3617770226039942</v>
      </c>
      <c r="BG184" s="49">
        <f t="shared" si="161"/>
        <v>0.47023205599486151</v>
      </c>
      <c r="BH184" s="50">
        <f t="shared" si="162"/>
        <v>268.54612867725137</v>
      </c>
      <c r="BJ184" s="87">
        <f t="shared" si="140"/>
        <v>0.39304663703438852</v>
      </c>
      <c r="BK184" s="87">
        <f t="shared" si="141"/>
        <v>1.0876156847276481</v>
      </c>
    </row>
    <row r="185" spans="3:67" x14ac:dyDescent="0.25">
      <c r="F185" s="17">
        <v>183</v>
      </c>
      <c r="G185" s="20">
        <v>120</v>
      </c>
      <c r="H185" s="20">
        <v>100</v>
      </c>
      <c r="I185" s="20">
        <v>8</v>
      </c>
      <c r="J185" s="20">
        <v>8</v>
      </c>
      <c r="K185" s="17">
        <v>5350</v>
      </c>
      <c r="L185" s="17" t="s">
        <v>420</v>
      </c>
      <c r="M185" s="20">
        <v>6.25</v>
      </c>
      <c r="N185" s="20">
        <v>6.25</v>
      </c>
      <c r="O185" s="49" t="s">
        <v>123</v>
      </c>
      <c r="P185" s="49" t="s">
        <v>230</v>
      </c>
      <c r="Q185" s="20" t="s">
        <v>48</v>
      </c>
      <c r="R185" s="20" t="s">
        <v>49</v>
      </c>
      <c r="S185" s="45">
        <v>66.875</v>
      </c>
      <c r="T185" s="20" t="s">
        <v>238</v>
      </c>
      <c r="U185" s="20" t="s">
        <v>239</v>
      </c>
      <c r="V185" s="20">
        <v>0</v>
      </c>
      <c r="W185" s="20">
        <v>210</v>
      </c>
      <c r="X185" s="20">
        <v>200000</v>
      </c>
      <c r="Y185" s="35">
        <f t="shared" si="135"/>
        <v>104</v>
      </c>
      <c r="Z185" s="66">
        <f t="shared" si="146"/>
        <v>1.0323563518418475</v>
      </c>
      <c r="AA185" s="45">
        <f t="shared" si="147"/>
        <v>12.592550989594283</v>
      </c>
      <c r="AB185" s="50">
        <f t="shared" si="136"/>
        <v>5.5697821684743944</v>
      </c>
      <c r="AC185" s="46"/>
      <c r="AD185" s="20">
        <f t="shared" si="148"/>
        <v>1</v>
      </c>
      <c r="AE185" s="20">
        <f t="shared" si="149"/>
        <v>1</v>
      </c>
      <c r="AF185" s="20">
        <f t="shared" si="150"/>
        <v>1</v>
      </c>
      <c r="AG185" s="20">
        <f t="shared" si="151"/>
        <v>2432</v>
      </c>
      <c r="AH185" s="20">
        <f t="shared" si="127"/>
        <v>5776042.666666666</v>
      </c>
      <c r="AI185" s="67">
        <f t="shared" si="128"/>
        <v>398.33876232902952</v>
      </c>
      <c r="AJ185" s="66">
        <f t="shared" si="129"/>
        <v>1.1323094916935172</v>
      </c>
      <c r="AK185" s="20">
        <v>0.49</v>
      </c>
      <c r="AL185" s="20">
        <v>0.2</v>
      </c>
      <c r="AM185" s="20">
        <v>1.1000000000000001</v>
      </c>
      <c r="AN185" s="66">
        <f t="shared" si="130"/>
        <v>1.3694782179545275</v>
      </c>
      <c r="AO185" s="66">
        <f t="shared" si="131"/>
        <v>0.46734046166651189</v>
      </c>
      <c r="AP185" s="45">
        <f t="shared" si="132"/>
        <v>216.98192780210994</v>
      </c>
      <c r="AQ185" s="46"/>
      <c r="AR185" s="20">
        <v>220206.703125</v>
      </c>
      <c r="AS185" s="49">
        <f t="shared" si="133"/>
        <v>0.43116913989074246</v>
      </c>
      <c r="AT185" s="49">
        <f t="shared" si="163"/>
        <v>0.98535568955383013</v>
      </c>
      <c r="AV185" s="17">
        <v>520</v>
      </c>
      <c r="AW185" s="86">
        <f t="shared" si="152"/>
        <v>1.0499999999999999E-3</v>
      </c>
      <c r="AX185" s="49">
        <f t="shared" si="153"/>
        <v>0.59615384615384615</v>
      </c>
      <c r="AY185" s="51">
        <f t="shared" si="154"/>
        <v>3286.174420026909</v>
      </c>
      <c r="AZ185" s="49">
        <v>14.0754</v>
      </c>
      <c r="BA185" s="51">
        <f t="shared" si="155"/>
        <v>2955.8339999999998</v>
      </c>
      <c r="BB185" s="49">
        <f t="shared" si="156"/>
        <v>0.26654443964132357</v>
      </c>
      <c r="BC185" s="49">
        <f t="shared" si="157"/>
        <v>15</v>
      </c>
      <c r="BD185" s="51">
        <f t="shared" si="158"/>
        <v>258.30676397439555</v>
      </c>
      <c r="BE185" s="87">
        <f t="shared" si="159"/>
        <v>1.2558084177122395</v>
      </c>
      <c r="BF185" s="49">
        <f t="shared" si="160"/>
        <v>1.547200453337958</v>
      </c>
      <c r="BG185" s="49">
        <f t="shared" si="161"/>
        <v>0.40800402613259978</v>
      </c>
      <c r="BH185" s="50">
        <f t="shared" si="162"/>
        <v>233.0081505626641</v>
      </c>
      <c r="BJ185" s="87">
        <f t="shared" si="140"/>
        <v>0.35053483688886744</v>
      </c>
      <c r="BK185" s="87">
        <f t="shared" si="141"/>
        <v>1.0581337772919537</v>
      </c>
    </row>
    <row r="186" spans="3:67" x14ac:dyDescent="0.25">
      <c r="F186" s="17">
        <v>184</v>
      </c>
      <c r="G186" s="20">
        <v>120</v>
      </c>
      <c r="H186" s="17">
        <v>100</v>
      </c>
      <c r="I186" s="17">
        <v>8</v>
      </c>
      <c r="J186" s="17">
        <v>8</v>
      </c>
      <c r="K186" s="17">
        <v>5900</v>
      </c>
      <c r="L186" s="17" t="s">
        <v>420</v>
      </c>
      <c r="M186" s="20">
        <v>6.25</v>
      </c>
      <c r="N186" s="20">
        <v>6.25</v>
      </c>
      <c r="O186" s="49" t="s">
        <v>123</v>
      </c>
      <c r="P186" s="49" t="s">
        <v>230</v>
      </c>
      <c r="Q186" s="20" t="s">
        <v>48</v>
      </c>
      <c r="R186" s="20" t="s">
        <v>49</v>
      </c>
      <c r="S186" s="45">
        <v>73.75</v>
      </c>
      <c r="T186" s="20" t="s">
        <v>240</v>
      </c>
      <c r="U186" s="20" t="s">
        <v>241</v>
      </c>
      <c r="V186" s="20">
        <v>0</v>
      </c>
      <c r="W186" s="20">
        <v>210</v>
      </c>
      <c r="X186" s="20">
        <v>200000</v>
      </c>
      <c r="Y186" s="35">
        <f t="shared" si="135"/>
        <v>104</v>
      </c>
      <c r="Z186" s="66">
        <f t="shared" si="146"/>
        <v>1.0323563518418475</v>
      </c>
      <c r="AA186" s="45">
        <f t="shared" si="147"/>
        <v>12.592550989594283</v>
      </c>
      <c r="AB186" s="50">
        <f t="shared" si="136"/>
        <v>5.5697821684743944</v>
      </c>
      <c r="AC186" s="46"/>
      <c r="AD186" s="20">
        <f t="shared" si="148"/>
        <v>1</v>
      </c>
      <c r="AE186" s="20">
        <f t="shared" si="149"/>
        <v>1</v>
      </c>
      <c r="AF186" s="20">
        <f t="shared" si="150"/>
        <v>1</v>
      </c>
      <c r="AG186" s="20">
        <f t="shared" si="151"/>
        <v>2432</v>
      </c>
      <c r="AH186" s="20">
        <f t="shared" si="127"/>
        <v>5776042.666666666</v>
      </c>
      <c r="AI186" s="67">
        <f t="shared" si="128"/>
        <v>327.53378985241733</v>
      </c>
      <c r="AJ186" s="66">
        <f t="shared" si="129"/>
        <v>1.2487151403722898</v>
      </c>
      <c r="AK186" s="20">
        <v>0.49</v>
      </c>
      <c r="AL186" s="20">
        <v>0.2</v>
      </c>
      <c r="AM186" s="20">
        <v>1.1000000000000001</v>
      </c>
      <c r="AN186" s="66">
        <f t="shared" si="130"/>
        <v>1.5365799602887047</v>
      </c>
      <c r="AO186" s="66">
        <f t="shared" si="131"/>
        <v>0.41118313189891487</v>
      </c>
      <c r="AP186" s="45">
        <f t="shared" si="132"/>
        <v>190.90859011219433</v>
      </c>
      <c r="AQ186" s="46"/>
      <c r="AR186" s="20">
        <v>196060.296875</v>
      </c>
      <c r="AS186" s="49">
        <f t="shared" si="133"/>
        <v>0.38388999231477128</v>
      </c>
      <c r="AT186" s="49">
        <f t="shared" si="163"/>
        <v>0.97372386533674293</v>
      </c>
      <c r="AV186" s="17">
        <v>520</v>
      </c>
      <c r="AW186" s="86">
        <f t="shared" si="152"/>
        <v>1.0499999999999999E-3</v>
      </c>
      <c r="AX186" s="49">
        <f t="shared" si="153"/>
        <v>0.59615384615384615</v>
      </c>
      <c r="AY186" s="51">
        <f t="shared" si="154"/>
        <v>3286.174420026909</v>
      </c>
      <c r="AZ186" s="49">
        <v>14.0754</v>
      </c>
      <c r="BA186" s="51">
        <f t="shared" si="155"/>
        <v>2955.8339999999998</v>
      </c>
      <c r="BB186" s="49">
        <f t="shared" si="156"/>
        <v>0.26654443964132357</v>
      </c>
      <c r="BC186" s="49">
        <f t="shared" si="157"/>
        <v>15</v>
      </c>
      <c r="BD186" s="51">
        <f t="shared" si="158"/>
        <v>258.30676397439555</v>
      </c>
      <c r="BE186" s="87">
        <f t="shared" si="159"/>
        <v>1.3849102176639652</v>
      </c>
      <c r="BF186" s="49">
        <f t="shared" si="160"/>
        <v>1.7492911588226971</v>
      </c>
      <c r="BG186" s="49">
        <f t="shared" si="161"/>
        <v>0.35486722116422542</v>
      </c>
      <c r="BH186" s="50">
        <f t="shared" si="162"/>
        <v>202.6621052800962</v>
      </c>
      <c r="BJ186" s="87">
        <f t="shared" si="140"/>
        <v>0.31209751206551084</v>
      </c>
      <c r="BK186" s="87">
        <f t="shared" si="141"/>
        <v>1.0336723370836536</v>
      </c>
    </row>
    <row r="187" spans="3:67" x14ac:dyDescent="0.25">
      <c r="F187" s="17">
        <v>185</v>
      </c>
      <c r="G187" s="20">
        <v>120</v>
      </c>
      <c r="H187" s="20">
        <v>100</v>
      </c>
      <c r="I187" s="20">
        <v>8</v>
      </c>
      <c r="J187" s="20">
        <v>8</v>
      </c>
      <c r="K187" s="17">
        <v>6450</v>
      </c>
      <c r="L187" s="17" t="s">
        <v>420</v>
      </c>
      <c r="M187" s="20">
        <v>6.25</v>
      </c>
      <c r="N187" s="20">
        <v>6.25</v>
      </c>
      <c r="O187" s="49" t="s">
        <v>123</v>
      </c>
      <c r="P187" s="49" t="s">
        <v>230</v>
      </c>
      <c r="Q187" s="20" t="s">
        <v>48</v>
      </c>
      <c r="R187" s="20" t="s">
        <v>49</v>
      </c>
      <c r="S187" s="45">
        <v>80.625</v>
      </c>
      <c r="T187" s="20" t="s">
        <v>242</v>
      </c>
      <c r="U187" s="20" t="s">
        <v>243</v>
      </c>
      <c r="V187" s="20">
        <v>0</v>
      </c>
      <c r="W187" s="20">
        <v>210</v>
      </c>
      <c r="X187" s="20">
        <v>200000</v>
      </c>
      <c r="Y187" s="35">
        <f t="shared" si="135"/>
        <v>104</v>
      </c>
      <c r="Z187" s="66">
        <f t="shared" si="146"/>
        <v>1.0323563518418475</v>
      </c>
      <c r="AA187" s="45">
        <f t="shared" si="147"/>
        <v>12.592550989594283</v>
      </c>
      <c r="AB187" s="50">
        <f t="shared" si="136"/>
        <v>5.5697821684743944</v>
      </c>
      <c r="AC187" s="46"/>
      <c r="AD187" s="20">
        <f t="shared" si="148"/>
        <v>1</v>
      </c>
      <c r="AE187" s="20">
        <f t="shared" si="149"/>
        <v>1</v>
      </c>
      <c r="AF187" s="20">
        <f t="shared" si="150"/>
        <v>1</v>
      </c>
      <c r="AG187" s="20">
        <f t="shared" si="151"/>
        <v>2432</v>
      </c>
      <c r="AH187" s="20">
        <f t="shared" si="127"/>
        <v>5776042.666666666</v>
      </c>
      <c r="AI187" s="67">
        <f t="shared" si="128"/>
        <v>274.05687698486025</v>
      </c>
      <c r="AJ187" s="66">
        <f t="shared" si="129"/>
        <v>1.3651207890510626</v>
      </c>
      <c r="AK187" s="20">
        <v>0.49</v>
      </c>
      <c r="AL187" s="20">
        <v>0.2</v>
      </c>
      <c r="AM187" s="20">
        <v>1.1000000000000001</v>
      </c>
      <c r="AN187" s="66">
        <f t="shared" si="130"/>
        <v>1.7172319776672083</v>
      </c>
      <c r="AO187" s="66">
        <f t="shared" si="131"/>
        <v>0.36244699267994573</v>
      </c>
      <c r="AP187" s="45">
        <f t="shared" si="132"/>
        <v>168.28084372863805</v>
      </c>
      <c r="AQ187" s="46"/>
      <c r="AR187" s="20">
        <v>174604.828125</v>
      </c>
      <c r="AS187" s="49">
        <f t="shared" si="133"/>
        <v>0.34187975431743423</v>
      </c>
      <c r="AT187" s="49">
        <f t="shared" si="163"/>
        <v>0.9637811596376098</v>
      </c>
      <c r="AV187" s="17">
        <v>520</v>
      </c>
      <c r="AW187" s="86">
        <f t="shared" si="152"/>
        <v>1.0499999999999999E-3</v>
      </c>
      <c r="AX187" s="49">
        <f t="shared" si="153"/>
        <v>0.59615384615384615</v>
      </c>
      <c r="AY187" s="51">
        <f t="shared" si="154"/>
        <v>3286.174420026909</v>
      </c>
      <c r="AZ187" s="49">
        <v>14.0754</v>
      </c>
      <c r="BA187" s="51">
        <f t="shared" si="155"/>
        <v>2955.8339999999998</v>
      </c>
      <c r="BB187" s="49">
        <f t="shared" si="156"/>
        <v>0.26654443964132357</v>
      </c>
      <c r="BC187" s="49">
        <f t="shared" si="157"/>
        <v>15</v>
      </c>
      <c r="BD187" s="51">
        <f t="shared" si="158"/>
        <v>258.30676397439555</v>
      </c>
      <c r="BE187" s="87">
        <f t="shared" si="159"/>
        <v>1.5140120176156906</v>
      </c>
      <c r="BF187" s="49">
        <f t="shared" si="160"/>
        <v>1.9680491390582113</v>
      </c>
      <c r="BG187" s="49">
        <f t="shared" si="161"/>
        <v>0.31003700704889986</v>
      </c>
      <c r="BH187" s="50">
        <f t="shared" si="162"/>
        <v>177.05989399959918</v>
      </c>
      <c r="BJ187" s="87">
        <f t="shared" si="140"/>
        <v>0.27794374139493222</v>
      </c>
      <c r="BK187" s="87">
        <f t="shared" si="141"/>
        <v>1.0140606986700367</v>
      </c>
    </row>
    <row r="188" spans="3:67" x14ac:dyDescent="0.25">
      <c r="F188" s="17">
        <v>186</v>
      </c>
      <c r="G188" s="20">
        <v>120</v>
      </c>
      <c r="H188" s="17">
        <v>100</v>
      </c>
      <c r="I188" s="17">
        <v>8</v>
      </c>
      <c r="J188" s="17">
        <v>8</v>
      </c>
      <c r="K188" s="17">
        <v>7000</v>
      </c>
      <c r="L188" s="17" t="s">
        <v>420</v>
      </c>
      <c r="M188" s="20">
        <v>6.25</v>
      </c>
      <c r="N188" s="20">
        <v>6.25</v>
      </c>
      <c r="O188" s="49" t="s">
        <v>123</v>
      </c>
      <c r="P188" s="49" t="s">
        <v>230</v>
      </c>
      <c r="Q188" s="20" t="s">
        <v>48</v>
      </c>
      <c r="R188" s="20" t="s">
        <v>49</v>
      </c>
      <c r="S188" s="45">
        <v>87.5</v>
      </c>
      <c r="T188" s="20" t="s">
        <v>244</v>
      </c>
      <c r="U188" s="20" t="s">
        <v>245</v>
      </c>
      <c r="V188" s="20">
        <v>0</v>
      </c>
      <c r="W188" s="20">
        <v>210</v>
      </c>
      <c r="X188" s="20">
        <v>200000</v>
      </c>
      <c r="Y188" s="35">
        <f t="shared" si="135"/>
        <v>104</v>
      </c>
      <c r="Z188" s="66">
        <f t="shared" si="146"/>
        <v>1.0323563518418475</v>
      </c>
      <c r="AA188" s="45">
        <f t="shared" si="147"/>
        <v>12.592550989594283</v>
      </c>
      <c r="AB188" s="50">
        <f t="shared" si="136"/>
        <v>5.5697821684743944</v>
      </c>
      <c r="AC188" s="46"/>
      <c r="AD188" s="20">
        <f t="shared" si="148"/>
        <v>1</v>
      </c>
      <c r="AE188" s="20">
        <f t="shared" si="149"/>
        <v>1</v>
      </c>
      <c r="AF188" s="20">
        <f t="shared" si="150"/>
        <v>1</v>
      </c>
      <c r="AG188" s="20">
        <f t="shared" si="151"/>
        <v>2432</v>
      </c>
      <c r="AH188" s="20">
        <f t="shared" si="127"/>
        <v>5776042.666666666</v>
      </c>
      <c r="AI188" s="67">
        <f t="shared" si="128"/>
        <v>232.68267805638055</v>
      </c>
      <c r="AJ188" s="66">
        <f t="shared" si="129"/>
        <v>1.4815264377298354</v>
      </c>
      <c r="AK188" s="20">
        <v>0.49</v>
      </c>
      <c r="AL188" s="20">
        <v>0.2</v>
      </c>
      <c r="AM188" s="20">
        <v>1.1000000000000001</v>
      </c>
      <c r="AN188" s="66">
        <f t="shared" si="130"/>
        <v>1.9114342700900375</v>
      </c>
      <c r="AO188" s="66">
        <f t="shared" si="131"/>
        <v>0.320596627466538</v>
      </c>
      <c r="AP188" s="45">
        <f t="shared" si="132"/>
        <v>148.8500996179184</v>
      </c>
      <c r="AQ188" s="46"/>
      <c r="AR188" s="20">
        <v>155840.5</v>
      </c>
      <c r="AS188" s="49">
        <f t="shared" si="133"/>
        <v>0.30513882362155387</v>
      </c>
      <c r="AT188" s="49">
        <f t="shared" si="163"/>
        <v>0.95514387863179595</v>
      </c>
      <c r="AV188" s="17">
        <v>520</v>
      </c>
      <c r="AW188" s="86">
        <f t="shared" si="152"/>
        <v>1.0499999999999999E-3</v>
      </c>
      <c r="AX188" s="49">
        <f t="shared" si="153"/>
        <v>0.59615384615384615</v>
      </c>
      <c r="AY188" s="51">
        <f t="shared" si="154"/>
        <v>3286.174420026909</v>
      </c>
      <c r="AZ188" s="49">
        <v>14.0754</v>
      </c>
      <c r="BA188" s="51">
        <f t="shared" si="155"/>
        <v>2955.8339999999998</v>
      </c>
      <c r="BB188" s="49">
        <f t="shared" si="156"/>
        <v>0.26654443964132357</v>
      </c>
      <c r="BC188" s="49">
        <f t="shared" si="157"/>
        <v>15</v>
      </c>
      <c r="BD188" s="51">
        <f t="shared" si="158"/>
        <v>258.30676397439555</v>
      </c>
      <c r="BE188" s="87">
        <f t="shared" si="159"/>
        <v>1.643113817567416</v>
      </c>
      <c r="BF188" s="49">
        <f t="shared" si="160"/>
        <v>2.203474394044501</v>
      </c>
      <c r="BG188" s="49">
        <f t="shared" si="161"/>
        <v>0.27235871179518995</v>
      </c>
      <c r="BH188" s="50">
        <f t="shared" si="162"/>
        <v>155.54209189200995</v>
      </c>
      <c r="BJ188" s="87">
        <f t="shared" si="140"/>
        <v>0.24807384822055265</v>
      </c>
      <c r="BK188" s="87">
        <f t="shared" si="141"/>
        <v>0.99808516972167027</v>
      </c>
    </row>
    <row r="189" spans="3:67" x14ac:dyDescent="0.25">
      <c r="F189" s="17">
        <v>187</v>
      </c>
      <c r="G189" s="20">
        <v>120</v>
      </c>
      <c r="H189" s="20">
        <v>100</v>
      </c>
      <c r="I189" s="20">
        <v>8</v>
      </c>
      <c r="J189" s="20">
        <v>8</v>
      </c>
      <c r="K189" s="17">
        <v>7550</v>
      </c>
      <c r="L189" s="17" t="s">
        <v>420</v>
      </c>
      <c r="M189" s="20">
        <v>6.25</v>
      </c>
      <c r="N189" s="20">
        <v>6.25</v>
      </c>
      <c r="O189" s="49" t="s">
        <v>123</v>
      </c>
      <c r="P189" s="49" t="s">
        <v>230</v>
      </c>
      <c r="Q189" s="20" t="s">
        <v>48</v>
      </c>
      <c r="R189" s="20" t="s">
        <v>49</v>
      </c>
      <c r="S189" s="45">
        <v>94.375</v>
      </c>
      <c r="T189" s="20" t="s">
        <v>246</v>
      </c>
      <c r="U189" s="20" t="s">
        <v>247</v>
      </c>
      <c r="V189" s="20">
        <v>0</v>
      </c>
      <c r="W189" s="20">
        <v>210</v>
      </c>
      <c r="X189" s="20">
        <v>200000</v>
      </c>
      <c r="Y189" s="35">
        <f t="shared" si="135"/>
        <v>104</v>
      </c>
      <c r="Z189" s="66">
        <f t="shared" si="146"/>
        <v>1.0323563518418475</v>
      </c>
      <c r="AA189" s="45">
        <f t="shared" si="147"/>
        <v>12.592550989594283</v>
      </c>
      <c r="AB189" s="50">
        <f t="shared" si="136"/>
        <v>5.5697821684743944</v>
      </c>
      <c r="AC189" s="46"/>
      <c r="AD189" s="20">
        <f t="shared" si="148"/>
        <v>1</v>
      </c>
      <c r="AE189" s="20">
        <f t="shared" si="149"/>
        <v>1</v>
      </c>
      <c r="AF189" s="20">
        <f t="shared" si="150"/>
        <v>1</v>
      </c>
      <c r="AG189" s="20">
        <f t="shared" si="151"/>
        <v>2432</v>
      </c>
      <c r="AH189" s="20">
        <f t="shared" si="127"/>
        <v>5776042.666666666</v>
      </c>
      <c r="AI189" s="67">
        <f t="shared" si="128"/>
        <v>200.01668742182619</v>
      </c>
      <c r="AJ189" s="66">
        <f t="shared" si="129"/>
        <v>1.5979320864086084</v>
      </c>
      <c r="AK189" s="20">
        <v>0.49</v>
      </c>
      <c r="AL189" s="20">
        <v>0.2</v>
      </c>
      <c r="AM189" s="20">
        <v>1.1000000000000001</v>
      </c>
      <c r="AN189" s="66">
        <f t="shared" si="130"/>
        <v>2.1191868375571934</v>
      </c>
      <c r="AO189" s="66">
        <f t="shared" si="131"/>
        <v>0.28480684229599024</v>
      </c>
      <c r="AP189" s="45">
        <f t="shared" si="132"/>
        <v>132.23322772491647</v>
      </c>
      <c r="AQ189" s="46"/>
      <c r="AR189" s="20">
        <v>139395</v>
      </c>
      <c r="AS189" s="49">
        <f t="shared" si="133"/>
        <v>0.27293820488721804</v>
      </c>
      <c r="AT189" s="49">
        <f t="shared" si="163"/>
        <v>0.94862245937742729</v>
      </c>
      <c r="AV189" s="17">
        <v>520</v>
      </c>
      <c r="AW189" s="86">
        <f t="shared" si="152"/>
        <v>1.0499999999999999E-3</v>
      </c>
      <c r="AX189" s="49">
        <f t="shared" si="153"/>
        <v>0.59615384615384615</v>
      </c>
      <c r="AY189" s="51">
        <f t="shared" si="154"/>
        <v>3286.174420026909</v>
      </c>
      <c r="AZ189" s="49">
        <v>14.0754</v>
      </c>
      <c r="BA189" s="51">
        <f t="shared" si="155"/>
        <v>2955.8339999999998</v>
      </c>
      <c r="BB189" s="49">
        <f t="shared" si="156"/>
        <v>0.26654443964132357</v>
      </c>
      <c r="BC189" s="49">
        <f t="shared" si="157"/>
        <v>15</v>
      </c>
      <c r="BD189" s="51">
        <f t="shared" si="158"/>
        <v>258.30676397439555</v>
      </c>
      <c r="BE189" s="87">
        <f t="shared" si="159"/>
        <v>1.7722156175191417</v>
      </c>
      <c r="BF189" s="49">
        <f t="shared" si="160"/>
        <v>2.455566923781566</v>
      </c>
      <c r="BG189" s="49">
        <f t="shared" si="161"/>
        <v>0.24065705287016673</v>
      </c>
      <c r="BH189" s="50">
        <f t="shared" si="162"/>
        <v>137.43750359687542</v>
      </c>
      <c r="BJ189" s="87">
        <f t="shared" si="140"/>
        <v>0.22189516892402125</v>
      </c>
      <c r="BK189" s="87">
        <f t="shared" si="141"/>
        <v>0.98595719786847025</v>
      </c>
    </row>
    <row r="190" spans="3:67" x14ac:dyDescent="0.25">
      <c r="F190" s="17">
        <v>188</v>
      </c>
      <c r="G190" s="20">
        <v>120</v>
      </c>
      <c r="H190" s="17">
        <v>100</v>
      </c>
      <c r="I190" s="17">
        <v>8</v>
      </c>
      <c r="J190" s="17">
        <v>8</v>
      </c>
      <c r="K190" s="17">
        <v>8100</v>
      </c>
      <c r="L190" s="17" t="s">
        <v>420</v>
      </c>
      <c r="M190" s="20">
        <v>6.25</v>
      </c>
      <c r="N190" s="20">
        <v>6.25</v>
      </c>
      <c r="O190" s="49" t="s">
        <v>123</v>
      </c>
      <c r="P190" s="49" t="s">
        <v>230</v>
      </c>
      <c r="Q190" s="20" t="s">
        <v>48</v>
      </c>
      <c r="R190" s="20" t="s">
        <v>49</v>
      </c>
      <c r="S190" s="45">
        <v>101.25</v>
      </c>
      <c r="T190" s="20" t="s">
        <v>248</v>
      </c>
      <c r="U190" s="20" t="s">
        <v>249</v>
      </c>
      <c r="V190" s="20">
        <v>0</v>
      </c>
      <c r="W190" s="20">
        <v>210</v>
      </c>
      <c r="X190" s="20">
        <v>200000</v>
      </c>
      <c r="Y190" s="35">
        <f t="shared" si="135"/>
        <v>104</v>
      </c>
      <c r="Z190" s="66">
        <f t="shared" si="146"/>
        <v>1.0323563518418475</v>
      </c>
      <c r="AA190" s="45">
        <f t="shared" si="147"/>
        <v>12.592550989594283</v>
      </c>
      <c r="AB190" s="50">
        <f t="shared" si="136"/>
        <v>5.5697821684743944</v>
      </c>
      <c r="AC190" s="46"/>
      <c r="AD190" s="20">
        <f t="shared" si="148"/>
        <v>1</v>
      </c>
      <c r="AE190" s="20">
        <f t="shared" si="149"/>
        <v>1</v>
      </c>
      <c r="AF190" s="20">
        <f t="shared" si="150"/>
        <v>1</v>
      </c>
      <c r="AG190" s="20">
        <f t="shared" si="151"/>
        <v>2432</v>
      </c>
      <c r="AH190" s="20">
        <f t="shared" si="127"/>
        <v>5776042.666666666</v>
      </c>
      <c r="AI190" s="67">
        <f t="shared" si="128"/>
        <v>173.77611987140142</v>
      </c>
      <c r="AJ190" s="66">
        <f t="shared" si="129"/>
        <v>1.714337735087381</v>
      </c>
      <c r="AK190" s="20">
        <v>0.49</v>
      </c>
      <c r="AL190" s="20">
        <v>0.2</v>
      </c>
      <c r="AM190" s="20">
        <v>1.1000000000000001</v>
      </c>
      <c r="AN190" s="66">
        <f t="shared" si="130"/>
        <v>2.3404896800686741</v>
      </c>
      <c r="AO190" s="66">
        <f t="shared" si="131"/>
        <v>0.25420103859204818</v>
      </c>
      <c r="AP190" s="45">
        <f t="shared" si="132"/>
        <v>118.0232312997553</v>
      </c>
      <c r="AQ190" s="46"/>
      <c r="AR190" s="20">
        <v>125043.625</v>
      </c>
      <c r="AS190" s="49">
        <f t="shared" si="133"/>
        <v>0.24483792489035089</v>
      </c>
      <c r="AT190" s="49">
        <f t="shared" si="163"/>
        <v>0.94385644449891226</v>
      </c>
      <c r="AV190" s="17">
        <v>520</v>
      </c>
      <c r="AW190" s="86">
        <f t="shared" si="152"/>
        <v>1.0499999999999999E-3</v>
      </c>
      <c r="AX190" s="49">
        <f t="shared" si="153"/>
        <v>0.59615384615384615</v>
      </c>
      <c r="AY190" s="51">
        <f t="shared" si="154"/>
        <v>3286.174420026909</v>
      </c>
      <c r="AZ190" s="49">
        <v>14.0754</v>
      </c>
      <c r="BA190" s="51">
        <f t="shared" si="155"/>
        <v>2955.8339999999998</v>
      </c>
      <c r="BB190" s="49">
        <f t="shared" si="156"/>
        <v>0.26654443964132357</v>
      </c>
      <c r="BC190" s="49">
        <f t="shared" si="157"/>
        <v>15</v>
      </c>
      <c r="BD190" s="51">
        <f t="shared" si="158"/>
        <v>258.30676397439555</v>
      </c>
      <c r="BE190" s="87">
        <f t="shared" si="159"/>
        <v>1.9013174174708671</v>
      </c>
      <c r="BF190" s="49">
        <f t="shared" si="160"/>
        <v>2.7243267282694061</v>
      </c>
      <c r="BG190" s="49">
        <f t="shared" si="161"/>
        <v>0.21388237982360467</v>
      </c>
      <c r="BH190" s="50">
        <f t="shared" si="162"/>
        <v>122.14668132819543</v>
      </c>
      <c r="BJ190" s="87">
        <f t="shared" si="140"/>
        <v>0.19905001106386147</v>
      </c>
      <c r="BK190" s="87">
        <f t="shared" si="141"/>
        <v>0.97683253607047482</v>
      </c>
    </row>
    <row r="191" spans="3:67" s="15" customFormat="1" x14ac:dyDescent="0.25">
      <c r="C191" s="99">
        <v>533382.5625</v>
      </c>
      <c r="F191" s="22">
        <v>189</v>
      </c>
      <c r="G191" s="22">
        <v>140</v>
      </c>
      <c r="H191" s="22">
        <v>100</v>
      </c>
      <c r="I191" s="22">
        <v>8</v>
      </c>
      <c r="J191" s="22">
        <v>8</v>
      </c>
      <c r="K191" s="22">
        <v>1500</v>
      </c>
      <c r="L191" s="17" t="s">
        <v>420</v>
      </c>
      <c r="M191" s="22">
        <v>6.25</v>
      </c>
      <c r="N191" s="22">
        <v>6.25</v>
      </c>
      <c r="O191" s="63" t="s">
        <v>117</v>
      </c>
      <c r="P191" s="63" t="s">
        <v>118</v>
      </c>
      <c r="Q191" s="22" t="s">
        <v>48</v>
      </c>
      <c r="R191" s="22" t="s">
        <v>49</v>
      </c>
      <c r="S191" s="41">
        <v>30</v>
      </c>
      <c r="T191" s="22" t="s">
        <v>132</v>
      </c>
      <c r="U191" s="22" t="s">
        <v>228</v>
      </c>
      <c r="V191" s="78">
        <v>0</v>
      </c>
      <c r="W191" s="22">
        <v>210</v>
      </c>
      <c r="X191" s="78">
        <v>200000</v>
      </c>
      <c r="Y191" s="37">
        <f t="shared" si="135"/>
        <v>124</v>
      </c>
      <c r="Z191" s="63">
        <f t="shared" si="146"/>
        <v>1.0323563518418475</v>
      </c>
      <c r="AA191" s="41">
        <f t="shared" si="147"/>
        <v>15.014195410670107</v>
      </c>
      <c r="AB191" s="41">
        <f t="shared" si="136"/>
        <v>5.5697821684743944</v>
      </c>
      <c r="AC191" s="64"/>
      <c r="AD191" s="22">
        <f t="shared" si="148"/>
        <v>1</v>
      </c>
      <c r="AE191" s="22">
        <f t="shared" si="149"/>
        <v>1</v>
      </c>
      <c r="AF191" s="22">
        <f t="shared" si="150"/>
        <v>1</v>
      </c>
      <c r="AG191" s="22">
        <f t="shared" si="151"/>
        <v>2592</v>
      </c>
      <c r="AH191" s="22">
        <f t="shared" si="127"/>
        <v>8249216.0000000019</v>
      </c>
      <c r="AI191" s="65">
        <f t="shared" si="128"/>
        <v>7237.0220923677134</v>
      </c>
      <c r="AJ191" s="63">
        <f t="shared" si="129"/>
        <v>0.27425035396135966</v>
      </c>
      <c r="AK191" s="22">
        <v>0.49</v>
      </c>
      <c r="AL191" s="22">
        <v>0.2</v>
      </c>
      <c r="AM191" s="22">
        <v>1.1000000000000001</v>
      </c>
      <c r="AN191" s="63">
        <f t="shared" si="130"/>
        <v>0.55579796504449863</v>
      </c>
      <c r="AO191" s="63">
        <f t="shared" si="131"/>
        <v>0.96225895243129878</v>
      </c>
      <c r="AP191" s="41">
        <f t="shared" si="132"/>
        <v>476.16072089764054</v>
      </c>
      <c r="AQ191" s="64"/>
      <c r="AR191" s="15">
        <v>507464.59375</v>
      </c>
      <c r="AS191" s="63">
        <f t="shared" si="133"/>
        <v>0.9322909203226043</v>
      </c>
      <c r="AT191" s="63">
        <f t="shared" si="163"/>
        <v>0.93831318827381849</v>
      </c>
      <c r="AV191" s="22">
        <v>520</v>
      </c>
      <c r="AW191" s="89">
        <f t="shared" si="152"/>
        <v>1.0499999999999999E-3</v>
      </c>
      <c r="AX191" s="63">
        <f t="shared" si="153"/>
        <v>0.59615384615384615</v>
      </c>
      <c r="AY191" s="65">
        <f t="shared" si="154"/>
        <v>3286.174420026909</v>
      </c>
      <c r="AZ191" s="63">
        <v>12.176399999999999</v>
      </c>
      <c r="BA191" s="65">
        <f t="shared" si="155"/>
        <v>2557.0439999999999</v>
      </c>
      <c r="BB191" s="63">
        <f t="shared" si="156"/>
        <v>0.28657648186470475</v>
      </c>
      <c r="BC191" s="63">
        <f t="shared" si="157"/>
        <v>15</v>
      </c>
      <c r="BD191" s="65">
        <f t="shared" si="158"/>
        <v>258.30676397439555</v>
      </c>
      <c r="BE191" s="90">
        <f t="shared" si="159"/>
        <v>0.30416233864659442</v>
      </c>
      <c r="BF191" s="63">
        <f t="shared" si="160"/>
        <v>0.57177713709389844</v>
      </c>
      <c r="BG191" s="63">
        <f t="shared" si="161"/>
        <v>0.94702286750283793</v>
      </c>
      <c r="BH191" s="41">
        <f t="shared" si="162"/>
        <v>576.41935701722991</v>
      </c>
      <c r="BJ191" s="90">
        <f t="shared" si="140"/>
        <v>0.75794025001665677</v>
      </c>
      <c r="BK191" s="90">
        <f t="shared" si="141"/>
        <v>1.1358809345843743</v>
      </c>
      <c r="BO191" s="15">
        <v>507464.59375</v>
      </c>
    </row>
    <row r="192" spans="3:67" x14ac:dyDescent="0.25">
      <c r="F192" s="17">
        <v>190</v>
      </c>
      <c r="G192" s="20">
        <v>140</v>
      </c>
      <c r="H192" s="20">
        <v>100</v>
      </c>
      <c r="I192" s="20">
        <v>8</v>
      </c>
      <c r="J192" s="20">
        <v>8</v>
      </c>
      <c r="K192" s="20">
        <v>2050</v>
      </c>
      <c r="L192" s="17" t="s">
        <v>420</v>
      </c>
      <c r="M192" s="20">
        <v>6.25</v>
      </c>
      <c r="N192" s="20">
        <v>6.25</v>
      </c>
      <c r="O192" s="49" t="s">
        <v>117</v>
      </c>
      <c r="P192" s="49" t="s">
        <v>118</v>
      </c>
      <c r="Q192" s="20" t="s">
        <v>48</v>
      </c>
      <c r="R192" s="20" t="s">
        <v>49</v>
      </c>
      <c r="S192" s="45">
        <v>41</v>
      </c>
      <c r="T192" s="20" t="s">
        <v>128</v>
      </c>
      <c r="U192" s="20" t="s">
        <v>250</v>
      </c>
      <c r="V192" s="20">
        <v>0</v>
      </c>
      <c r="W192" s="20">
        <v>210</v>
      </c>
      <c r="X192" s="20">
        <v>200000</v>
      </c>
      <c r="Y192" s="35">
        <f t="shared" si="135"/>
        <v>124</v>
      </c>
      <c r="Z192" s="66">
        <f t="shared" si="146"/>
        <v>1.0323563518418475</v>
      </c>
      <c r="AA192" s="45">
        <f t="shared" si="147"/>
        <v>15.014195410670107</v>
      </c>
      <c r="AB192" s="50">
        <f t="shared" si="136"/>
        <v>5.5697821684743944</v>
      </c>
      <c r="AC192" s="46"/>
      <c r="AD192" s="20">
        <f t="shared" si="148"/>
        <v>1</v>
      </c>
      <c r="AE192" s="20">
        <f t="shared" si="149"/>
        <v>1</v>
      </c>
      <c r="AF192" s="20">
        <f t="shared" si="150"/>
        <v>1</v>
      </c>
      <c r="AG192" s="20">
        <f t="shared" si="151"/>
        <v>2592</v>
      </c>
      <c r="AH192" s="20">
        <f t="shared" si="127"/>
        <v>8249216.0000000019</v>
      </c>
      <c r="AI192" s="67">
        <f t="shared" si="128"/>
        <v>3874.6697698577882</v>
      </c>
      <c r="AJ192" s="66">
        <f t="shared" si="129"/>
        <v>0.37480881708052494</v>
      </c>
      <c r="AK192" s="20">
        <v>0.49</v>
      </c>
      <c r="AL192" s="20">
        <v>0.2</v>
      </c>
      <c r="AM192" s="20">
        <v>1.1000000000000001</v>
      </c>
      <c r="AN192" s="66">
        <f t="shared" si="130"/>
        <v>0.61306898486537975</v>
      </c>
      <c r="AO192" s="66">
        <f t="shared" si="131"/>
        <v>0.91056400603549914</v>
      </c>
      <c r="AP192" s="45">
        <f t="shared" si="132"/>
        <v>450.58018160476627</v>
      </c>
      <c r="AQ192" s="46"/>
      <c r="AR192" s="20">
        <v>462559.4375</v>
      </c>
      <c r="AS192" s="49">
        <f t="shared" si="133"/>
        <v>0.84979320528365665</v>
      </c>
      <c r="AT192" s="49">
        <f t="shared" si="163"/>
        <v>0.97410223438531895</v>
      </c>
      <c r="AV192" s="17">
        <v>520</v>
      </c>
      <c r="AW192" s="86">
        <f t="shared" si="152"/>
        <v>1.0499999999999999E-3</v>
      </c>
      <c r="AX192" s="49">
        <f t="shared" si="153"/>
        <v>0.59615384615384615</v>
      </c>
      <c r="AY192" s="51">
        <f t="shared" si="154"/>
        <v>3286.174420026909</v>
      </c>
      <c r="AZ192" s="49">
        <v>12.176399999999999</v>
      </c>
      <c r="BA192" s="51">
        <f t="shared" si="155"/>
        <v>2557.0439999999999</v>
      </c>
      <c r="BB192" s="49">
        <f t="shared" si="156"/>
        <v>0.28657648186470475</v>
      </c>
      <c r="BC192" s="49">
        <f t="shared" si="157"/>
        <v>15</v>
      </c>
      <c r="BD192" s="51">
        <f t="shared" si="158"/>
        <v>258.30676397439555</v>
      </c>
      <c r="BE192" s="87">
        <f t="shared" si="159"/>
        <v>0.41568852948367901</v>
      </c>
      <c r="BF192" s="49">
        <f t="shared" si="160"/>
        <v>0.63924216649565313</v>
      </c>
      <c r="BG192" s="49">
        <f t="shared" si="161"/>
        <v>0.88899226678361554</v>
      </c>
      <c r="BH192" s="50">
        <f t="shared" si="162"/>
        <v>541.09818083264577</v>
      </c>
      <c r="BJ192" s="87">
        <f t="shared" si="140"/>
        <v>0.69087069329418438</v>
      </c>
      <c r="BK192" s="87">
        <f t="shared" si="141"/>
        <v>1.1697916785724336</v>
      </c>
    </row>
    <row r="193" spans="6:63" x14ac:dyDescent="0.25">
      <c r="F193" s="17">
        <v>191</v>
      </c>
      <c r="G193" s="20">
        <v>140</v>
      </c>
      <c r="H193" s="20">
        <v>100</v>
      </c>
      <c r="I193" s="20">
        <v>8</v>
      </c>
      <c r="J193" s="20">
        <v>8</v>
      </c>
      <c r="K193" s="20">
        <v>2600</v>
      </c>
      <c r="L193" s="17" t="s">
        <v>420</v>
      </c>
      <c r="M193" s="20">
        <v>6.25</v>
      </c>
      <c r="N193" s="20">
        <v>6.25</v>
      </c>
      <c r="O193" s="49" t="s">
        <v>117</v>
      </c>
      <c r="P193" s="49" t="s">
        <v>118</v>
      </c>
      <c r="Q193" s="20" t="s">
        <v>48</v>
      </c>
      <c r="R193" s="20" t="s">
        <v>49</v>
      </c>
      <c r="S193" s="45">
        <v>32.5</v>
      </c>
      <c r="T193" s="20" t="s">
        <v>130</v>
      </c>
      <c r="U193" s="20" t="s">
        <v>251</v>
      </c>
      <c r="V193" s="20">
        <v>0</v>
      </c>
      <c r="W193" s="20">
        <v>210</v>
      </c>
      <c r="X193" s="20">
        <v>200000</v>
      </c>
      <c r="Y193" s="35">
        <f t="shared" si="135"/>
        <v>124</v>
      </c>
      <c r="Z193" s="66">
        <f t="shared" si="146"/>
        <v>1.0323563518418475</v>
      </c>
      <c r="AA193" s="45">
        <f t="shared" si="147"/>
        <v>15.014195410670107</v>
      </c>
      <c r="AB193" s="50">
        <f t="shared" si="136"/>
        <v>5.5697821684743944</v>
      </c>
      <c r="AC193" s="46"/>
      <c r="AD193" s="20">
        <f t="shared" si="148"/>
        <v>1</v>
      </c>
      <c r="AE193" s="20">
        <f t="shared" si="149"/>
        <v>1</v>
      </c>
      <c r="AF193" s="20">
        <f t="shared" si="150"/>
        <v>1</v>
      </c>
      <c r="AG193" s="20">
        <f t="shared" si="151"/>
        <v>2592</v>
      </c>
      <c r="AH193" s="20">
        <f t="shared" si="127"/>
        <v>8249216.0000000019</v>
      </c>
      <c r="AI193" s="67">
        <f t="shared" si="128"/>
        <v>2408.7721461283068</v>
      </c>
      <c r="AJ193" s="66">
        <f t="shared" si="129"/>
        <v>0.47536728019969016</v>
      </c>
      <c r="AK193" s="20">
        <v>0.49</v>
      </c>
      <c r="AL193" s="20">
        <v>0.2</v>
      </c>
      <c r="AM193" s="20">
        <v>1.1000000000000001</v>
      </c>
      <c r="AN193" s="66">
        <f t="shared" si="130"/>
        <v>0.68045200919114945</v>
      </c>
      <c r="AO193" s="66">
        <f t="shared" si="131"/>
        <v>0.85666279022021807</v>
      </c>
      <c r="AP193" s="45">
        <f t="shared" si="132"/>
        <v>423.90789997515373</v>
      </c>
      <c r="AQ193" s="46"/>
      <c r="AR193" s="20">
        <v>427775.59375</v>
      </c>
      <c r="AS193" s="49">
        <f t="shared" si="133"/>
        <v>0.78588990621325694</v>
      </c>
      <c r="AT193" s="49">
        <f t="shared" si="163"/>
        <v>0.99095859176784495</v>
      </c>
      <c r="AV193" s="17">
        <v>520</v>
      </c>
      <c r="AW193" s="86">
        <f t="shared" si="152"/>
        <v>1.0499999999999999E-3</v>
      </c>
      <c r="AX193" s="49">
        <f t="shared" si="153"/>
        <v>0.59615384615384615</v>
      </c>
      <c r="AY193" s="51">
        <f t="shared" si="154"/>
        <v>3286.174420026909</v>
      </c>
      <c r="AZ193" s="49">
        <v>12.176399999999999</v>
      </c>
      <c r="BA193" s="51">
        <f t="shared" si="155"/>
        <v>2557.0439999999999</v>
      </c>
      <c r="BB193" s="49">
        <f t="shared" si="156"/>
        <v>0.28657648186470475</v>
      </c>
      <c r="BC193" s="49">
        <f t="shared" si="157"/>
        <v>15</v>
      </c>
      <c r="BD193" s="51">
        <f t="shared" si="158"/>
        <v>258.30676397439555</v>
      </c>
      <c r="BE193" s="87">
        <f t="shared" si="159"/>
        <v>0.52721472032076366</v>
      </c>
      <c r="BF193" s="49">
        <f t="shared" si="160"/>
        <v>0.71914528714003767</v>
      </c>
      <c r="BG193" s="49">
        <f t="shared" si="161"/>
        <v>0.82764947429133506</v>
      </c>
      <c r="BH193" s="50">
        <f t="shared" si="162"/>
        <v>503.76099054992477</v>
      </c>
      <c r="BJ193" s="87">
        <f t="shared" si="140"/>
        <v>0.6389181520664442</v>
      </c>
      <c r="BK193" s="87">
        <f t="shared" si="141"/>
        <v>1.1776291072003795</v>
      </c>
    </row>
    <row r="194" spans="6:63" x14ac:dyDescent="0.25">
      <c r="F194" s="17">
        <v>192</v>
      </c>
      <c r="G194" s="20">
        <v>140</v>
      </c>
      <c r="H194" s="20">
        <v>100</v>
      </c>
      <c r="I194" s="20">
        <v>8</v>
      </c>
      <c r="J194" s="20">
        <v>8</v>
      </c>
      <c r="K194" s="20">
        <v>3150</v>
      </c>
      <c r="L194" s="17" t="s">
        <v>420</v>
      </c>
      <c r="M194" s="20">
        <v>6.25</v>
      </c>
      <c r="N194" s="20">
        <v>6.25</v>
      </c>
      <c r="O194" s="49" t="s">
        <v>117</v>
      </c>
      <c r="P194" s="49" t="s">
        <v>118</v>
      </c>
      <c r="Q194" s="20" t="s">
        <v>48</v>
      </c>
      <c r="R194" s="20" t="s">
        <v>49</v>
      </c>
      <c r="S194" s="45">
        <v>39.375</v>
      </c>
      <c r="T194" s="20" t="s">
        <v>131</v>
      </c>
      <c r="U194" s="20" t="s">
        <v>252</v>
      </c>
      <c r="V194" s="20">
        <v>0</v>
      </c>
      <c r="W194" s="20">
        <v>210</v>
      </c>
      <c r="X194" s="20">
        <v>200000</v>
      </c>
      <c r="Y194" s="35">
        <f t="shared" si="135"/>
        <v>124</v>
      </c>
      <c r="Z194" s="66">
        <f t="shared" si="146"/>
        <v>1.0323563518418475</v>
      </c>
      <c r="AA194" s="45">
        <f t="shared" si="147"/>
        <v>15.014195410670107</v>
      </c>
      <c r="AB194" s="50">
        <f t="shared" si="136"/>
        <v>5.5697821684743944</v>
      </c>
      <c r="AC194" s="46"/>
      <c r="AD194" s="20">
        <f t="shared" si="148"/>
        <v>1</v>
      </c>
      <c r="AE194" s="20">
        <f t="shared" si="149"/>
        <v>1</v>
      </c>
      <c r="AF194" s="20">
        <f t="shared" si="150"/>
        <v>1</v>
      </c>
      <c r="AG194" s="20">
        <f t="shared" si="151"/>
        <v>2592</v>
      </c>
      <c r="AH194" s="20">
        <f t="shared" si="127"/>
        <v>8249216.0000000019</v>
      </c>
      <c r="AI194" s="67">
        <f t="shared" si="128"/>
        <v>1641.0480935074179</v>
      </c>
      <c r="AJ194" s="66">
        <f t="shared" si="129"/>
        <v>0.57592574331885538</v>
      </c>
      <c r="AK194" s="20">
        <v>0.49</v>
      </c>
      <c r="AL194" s="20">
        <v>0.2</v>
      </c>
      <c r="AM194" s="20">
        <v>1.1000000000000001</v>
      </c>
      <c r="AN194" s="66">
        <f t="shared" si="130"/>
        <v>0.75794703802180763</v>
      </c>
      <c r="AO194" s="66">
        <f t="shared" si="131"/>
        <v>0.79956018493691039</v>
      </c>
      <c r="AP194" s="45">
        <f t="shared" si="132"/>
        <v>395.65145442259916</v>
      </c>
      <c r="AQ194" s="46"/>
      <c r="AR194" s="20">
        <v>391814.15625</v>
      </c>
      <c r="AS194" s="49">
        <f t="shared" si="133"/>
        <v>0.71982318535052914</v>
      </c>
      <c r="AT194" s="49">
        <f t="shared" si="163"/>
        <v>1.0097936690428071</v>
      </c>
      <c r="AV194" s="17">
        <v>520</v>
      </c>
      <c r="AW194" s="86">
        <f t="shared" si="152"/>
        <v>1.0499999999999999E-3</v>
      </c>
      <c r="AX194" s="49">
        <f t="shared" si="153"/>
        <v>0.59615384615384615</v>
      </c>
      <c r="AY194" s="51">
        <f t="shared" si="154"/>
        <v>3286.174420026909</v>
      </c>
      <c r="AZ194" s="49">
        <v>12.176399999999999</v>
      </c>
      <c r="BA194" s="51">
        <f t="shared" si="155"/>
        <v>2557.0439999999999</v>
      </c>
      <c r="BB194" s="49">
        <f t="shared" si="156"/>
        <v>0.28657648186470475</v>
      </c>
      <c r="BC194" s="49">
        <f t="shared" si="157"/>
        <v>15</v>
      </c>
      <c r="BD194" s="51">
        <f t="shared" si="158"/>
        <v>258.30676397439555</v>
      </c>
      <c r="BE194" s="87">
        <f t="shared" si="159"/>
        <v>0.63874091115784826</v>
      </c>
      <c r="BF194" s="49">
        <f t="shared" si="160"/>
        <v>0.81148649902705194</v>
      </c>
      <c r="BG194" s="49">
        <f t="shared" si="161"/>
        <v>0.76219127902994765</v>
      </c>
      <c r="BH194" s="50">
        <f t="shared" si="162"/>
        <v>463.91890001670509</v>
      </c>
      <c r="BJ194" s="87">
        <f t="shared" si="140"/>
        <v>0.58520677739044813</v>
      </c>
      <c r="BK194" s="87">
        <f t="shared" si="141"/>
        <v>1.1840279188909604</v>
      </c>
    </row>
    <row r="195" spans="6:63" x14ac:dyDescent="0.25">
      <c r="F195" s="17">
        <v>193</v>
      </c>
      <c r="G195" s="20">
        <v>140</v>
      </c>
      <c r="H195" s="20">
        <v>100</v>
      </c>
      <c r="I195" s="20">
        <v>8</v>
      </c>
      <c r="J195" s="20">
        <v>8</v>
      </c>
      <c r="K195" s="17">
        <v>3700</v>
      </c>
      <c r="L195" s="17" t="s">
        <v>420</v>
      </c>
      <c r="M195" s="20">
        <v>6.25</v>
      </c>
      <c r="N195" s="20">
        <v>6.25</v>
      </c>
      <c r="O195" s="49" t="s">
        <v>117</v>
      </c>
      <c r="P195" s="49" t="s">
        <v>118</v>
      </c>
      <c r="Q195" s="20" t="s">
        <v>48</v>
      </c>
      <c r="R195" s="20" t="s">
        <v>49</v>
      </c>
      <c r="S195" s="45">
        <v>46.25</v>
      </c>
      <c r="T195" s="20" t="s">
        <v>139</v>
      </c>
      <c r="U195" s="20" t="s">
        <v>253</v>
      </c>
      <c r="V195" s="20">
        <v>0</v>
      </c>
      <c r="W195" s="20">
        <v>210</v>
      </c>
      <c r="X195" s="20">
        <v>200000</v>
      </c>
      <c r="Y195" s="35">
        <f t="shared" si="135"/>
        <v>124</v>
      </c>
      <c r="Z195" s="66">
        <f t="shared" si="146"/>
        <v>1.0323563518418475</v>
      </c>
      <c r="AA195" s="45">
        <f t="shared" si="147"/>
        <v>15.014195410670107</v>
      </c>
      <c r="AB195" s="50">
        <f t="shared" si="136"/>
        <v>5.5697821684743944</v>
      </c>
      <c r="AC195" s="46"/>
      <c r="AD195" s="20">
        <f t="shared" si="148"/>
        <v>1</v>
      </c>
      <c r="AE195" s="20">
        <f t="shared" si="149"/>
        <v>1</v>
      </c>
      <c r="AF195" s="20">
        <f t="shared" si="150"/>
        <v>1</v>
      </c>
      <c r="AG195" s="20">
        <f t="shared" si="151"/>
        <v>2592</v>
      </c>
      <c r="AH195" s="20">
        <f t="shared" ref="AH195:AH258" si="164">(((G195^3)*H195/12)-(((G195-2*I195)^3)*(H195-J195)/12))</f>
        <v>8249216.0000000019</v>
      </c>
      <c r="AI195" s="67">
        <f t="shared" ref="AI195:AI258" si="165">0.001*PI()*PI()*X195*AH195/(K195*K195)</f>
        <v>1189.4302197098141</v>
      </c>
      <c r="AJ195" s="66">
        <f t="shared" ref="AJ195:AJ258" si="166">SQRT(AG195*W195/(1000*AI195))</f>
        <v>0.67648420643802054</v>
      </c>
      <c r="AK195" s="20">
        <v>0.49</v>
      </c>
      <c r="AL195" s="20">
        <v>0.2</v>
      </c>
      <c r="AM195" s="20">
        <v>1.1000000000000001</v>
      </c>
      <c r="AN195" s="66">
        <f t="shared" ref="AN195:AN258" si="167">0.5*(1+AK195*(AJ195-AL195)+(AJ195*AJ195))</f>
        <v>0.84555407135735428</v>
      </c>
      <c r="AO195" s="66">
        <f t="shared" ref="AO195:AO258" si="168">IF(1/(AN195+SQRT((AN195*AN195)-(AJ195*AJ195)))&lt;=1,1/(AN195+SQRT((AN195*AN195)-(AJ195*AJ195))),1)</f>
        <v>0.73919013314184268</v>
      </c>
      <c r="AP195" s="45">
        <f t="shared" ref="AP195:AP258" si="169">0.001*AG195*W195*AO195/AM195</f>
        <v>365.77815751978892</v>
      </c>
      <c r="AQ195" s="46"/>
      <c r="AR195" s="20">
        <v>358919.75</v>
      </c>
      <c r="AS195" s="49">
        <f t="shared" ref="AS195:AS229" si="170">AR195/(AG195*W195)</f>
        <v>0.65939107510288064</v>
      </c>
      <c r="AT195" s="49">
        <f t="shared" si="163"/>
        <v>1.0191084706812288</v>
      </c>
      <c r="AV195" s="17">
        <v>520</v>
      </c>
      <c r="AW195" s="86">
        <f t="shared" si="152"/>
        <v>1.0499999999999999E-3</v>
      </c>
      <c r="AX195" s="49">
        <f t="shared" si="153"/>
        <v>0.59615384615384615</v>
      </c>
      <c r="AY195" s="51">
        <f t="shared" si="154"/>
        <v>3286.174420026909</v>
      </c>
      <c r="AZ195" s="49">
        <v>12.176399999999999</v>
      </c>
      <c r="BA195" s="51">
        <f t="shared" si="155"/>
        <v>2557.0439999999999</v>
      </c>
      <c r="BB195" s="49">
        <f t="shared" si="156"/>
        <v>0.28657648186470475</v>
      </c>
      <c r="BC195" s="49">
        <f t="shared" si="157"/>
        <v>15</v>
      </c>
      <c r="BD195" s="51">
        <f t="shared" si="158"/>
        <v>258.30676397439555</v>
      </c>
      <c r="BE195" s="87">
        <f t="shared" si="159"/>
        <v>0.75026710199493285</v>
      </c>
      <c r="BF195" s="49">
        <f t="shared" si="160"/>
        <v>0.91626580215669606</v>
      </c>
      <c r="BG195" s="49">
        <f t="shared" si="161"/>
        <v>0.69336887377992951</v>
      </c>
      <c r="BH195" s="50">
        <f t="shared" si="162"/>
        <v>422.02913373555907</v>
      </c>
      <c r="BJ195" s="87">
        <f t="shared" si="140"/>
        <v>0.53607626699752575</v>
      </c>
      <c r="BK195" s="87">
        <f t="shared" si="141"/>
        <v>1.1758314601956539</v>
      </c>
    </row>
    <row r="196" spans="6:63" x14ac:dyDescent="0.25">
      <c r="F196" s="17">
        <v>194</v>
      </c>
      <c r="G196" s="20">
        <v>140</v>
      </c>
      <c r="H196" s="20">
        <v>100</v>
      </c>
      <c r="I196" s="20">
        <v>8</v>
      </c>
      <c r="J196" s="20">
        <v>8</v>
      </c>
      <c r="K196" s="17">
        <v>4250</v>
      </c>
      <c r="L196" s="17" t="s">
        <v>420</v>
      </c>
      <c r="M196" s="20">
        <v>6.25</v>
      </c>
      <c r="N196" s="20">
        <v>6.25</v>
      </c>
      <c r="O196" s="49" t="s">
        <v>117</v>
      </c>
      <c r="P196" s="49" t="s">
        <v>118</v>
      </c>
      <c r="Q196" s="20" t="s">
        <v>48</v>
      </c>
      <c r="R196" s="20" t="s">
        <v>49</v>
      </c>
      <c r="S196" s="45">
        <v>53.125</v>
      </c>
      <c r="T196" s="20" t="s">
        <v>133</v>
      </c>
      <c r="U196" s="20" t="s">
        <v>254</v>
      </c>
      <c r="V196" s="20">
        <v>0</v>
      </c>
      <c r="W196" s="20">
        <v>210</v>
      </c>
      <c r="X196" s="20">
        <v>200000</v>
      </c>
      <c r="Y196" s="35">
        <f t="shared" ref="Y196:Y259" si="171">G196-2*I196-2*SQRT(2)*V196</f>
        <v>124</v>
      </c>
      <c r="Z196" s="66">
        <f t="shared" si="146"/>
        <v>1.0323563518418475</v>
      </c>
      <c r="AA196" s="45">
        <f t="shared" si="147"/>
        <v>15.014195410670107</v>
      </c>
      <c r="AB196" s="50">
        <f t="shared" ref="AB196:AB259" si="172">(((((H196-J196)*0.5)-(V196*SQRT(2)))/I196)*(1/Z196))</f>
        <v>5.5697821684743944</v>
      </c>
      <c r="AC196" s="46"/>
      <c r="AD196" s="20">
        <f t="shared" si="148"/>
        <v>1</v>
      </c>
      <c r="AE196" s="20">
        <f t="shared" si="149"/>
        <v>1</v>
      </c>
      <c r="AF196" s="20">
        <f t="shared" si="150"/>
        <v>1</v>
      </c>
      <c r="AG196" s="20">
        <f t="shared" si="151"/>
        <v>2592</v>
      </c>
      <c r="AH196" s="20">
        <f t="shared" si="164"/>
        <v>8249216.0000000019</v>
      </c>
      <c r="AI196" s="67">
        <f t="shared" si="165"/>
        <v>901.49756167902308</v>
      </c>
      <c r="AJ196" s="66">
        <f t="shared" si="166"/>
        <v>0.77704266955718582</v>
      </c>
      <c r="AK196" s="20">
        <v>0.49</v>
      </c>
      <c r="AL196" s="20">
        <v>0.2</v>
      </c>
      <c r="AM196" s="20">
        <v>1.1000000000000001</v>
      </c>
      <c r="AN196" s="66">
        <f t="shared" si="167"/>
        <v>0.94327310919778951</v>
      </c>
      <c r="AO196" s="66">
        <f t="shared" si="168"/>
        <v>0.67657457749160643</v>
      </c>
      <c r="AP196" s="45">
        <f t="shared" si="169"/>
        <v>334.79370365475569</v>
      </c>
      <c r="AQ196" s="46"/>
      <c r="AR196" s="20">
        <v>328203.6875</v>
      </c>
      <c r="AS196" s="49">
        <f t="shared" si="170"/>
        <v>0.60296091912845384</v>
      </c>
      <c r="AT196" s="49">
        <f t="shared" si="163"/>
        <v>1.0200790436114635</v>
      </c>
      <c r="AV196" s="17">
        <v>520</v>
      </c>
      <c r="AW196" s="86">
        <f t="shared" ref="AW196:AW230" si="173">W196/X196</f>
        <v>1.0499999999999999E-3</v>
      </c>
      <c r="AX196" s="49">
        <f t="shared" ref="AX196:AX229" si="174">$D$30*(1-(W196/AV196))</f>
        <v>0.59615384615384615</v>
      </c>
      <c r="AY196" s="51">
        <f t="shared" ref="AY196:AY229" si="175">(AV196-W196)/($C$30*AX196-AW196)</f>
        <v>3286.174420026909</v>
      </c>
      <c r="AZ196" s="49">
        <v>12.176399999999999</v>
      </c>
      <c r="BA196" s="51">
        <f t="shared" ref="BA196:BA230" si="176">AZ196*W196</f>
        <v>2557.0439999999999</v>
      </c>
      <c r="BB196" s="49">
        <f t="shared" ref="BB196:BB230" si="177">SQRT(W196/BA196)</f>
        <v>0.28657648186470475</v>
      </c>
      <c r="BC196" s="49">
        <f t="shared" ref="BC196:BC229" si="178">IF(BB196&gt;0.68,((1-(0.222/(BB196^1.05)))*(1/(BB196^1.05))), IF(((0.25) / (BB196^3.6)) &gt; MIN(15, ($B$30)*AX196/AW196), MIN(15, ($B$30)*AX196/AW196),((0.25) / (BB196^3.6))))</f>
        <v>15</v>
      </c>
      <c r="BD196" s="51">
        <f t="shared" ref="BD196:BD230" si="179">IF(BC196&lt;1, W196*BC196, W196+AY196*AW196*(BC196-1) )</f>
        <v>258.30676397439555</v>
      </c>
      <c r="BE196" s="87">
        <f t="shared" ref="BE196:BE230" si="180">SQRT(AG196*BD196/(1000*AI196))</f>
        <v>0.86179329283201744</v>
      </c>
      <c r="BF196" s="49">
        <f t="shared" ref="BF196:BF230" si="181">0.5*(1+AK196*(BE196-AL196)+(BE196*BE196))</f>
        <v>1.0334831965289699</v>
      </c>
      <c r="BG196" s="49">
        <f t="shared" ref="BG196:BG230" si="182">IF(1/(BF196+SQRT((BF196*BF196)-(BE196*BE196)))&lt;=1,1/(BF196+SQRT((BF196*BF196)-(BE196*BE196))),1)</f>
        <v>0.6234719161757144</v>
      </c>
      <c r="BH196" s="50">
        <f t="shared" ref="BH196:BH230" si="183">0.001*BG196*AG196*BD196/AM196</f>
        <v>379.48532540501571</v>
      </c>
      <c r="BJ196" s="87">
        <f t="shared" ref="BJ196:BJ259" si="184">AR196/(AG196*BD196)</f>
        <v>0.49019929276620339</v>
      </c>
      <c r="BK196" s="87">
        <f t="shared" ref="BK196:BK259" si="185">1000*BH196/AR196</f>
        <v>1.1562494263718952</v>
      </c>
    </row>
    <row r="197" spans="6:63" x14ac:dyDescent="0.25">
      <c r="F197" s="17">
        <v>195</v>
      </c>
      <c r="G197" s="20">
        <v>140</v>
      </c>
      <c r="H197" s="20">
        <v>100</v>
      </c>
      <c r="I197" s="20">
        <v>8</v>
      </c>
      <c r="J197" s="20">
        <v>8</v>
      </c>
      <c r="K197" s="17">
        <v>4800</v>
      </c>
      <c r="L197" s="17" t="s">
        <v>420</v>
      </c>
      <c r="M197" s="20">
        <v>6.25</v>
      </c>
      <c r="N197" s="20">
        <v>6.25</v>
      </c>
      <c r="O197" s="49" t="s">
        <v>117</v>
      </c>
      <c r="P197" s="49" t="s">
        <v>118</v>
      </c>
      <c r="Q197" s="20" t="s">
        <v>48</v>
      </c>
      <c r="R197" s="20" t="s">
        <v>49</v>
      </c>
      <c r="S197" s="45">
        <v>60</v>
      </c>
      <c r="T197" s="20" t="s">
        <v>134</v>
      </c>
      <c r="U197" s="20" t="s">
        <v>255</v>
      </c>
      <c r="V197" s="20">
        <v>0</v>
      </c>
      <c r="W197" s="20">
        <v>210</v>
      </c>
      <c r="X197" s="20">
        <v>200000</v>
      </c>
      <c r="Y197" s="35">
        <f t="shared" si="171"/>
        <v>124</v>
      </c>
      <c r="Z197" s="66">
        <f t="shared" si="146"/>
        <v>1.0323563518418475</v>
      </c>
      <c r="AA197" s="45">
        <f t="shared" si="147"/>
        <v>15.014195410670107</v>
      </c>
      <c r="AB197" s="50">
        <f t="shared" si="172"/>
        <v>5.5697821684743944</v>
      </c>
      <c r="AC197" s="46"/>
      <c r="AD197" s="20">
        <f t="shared" si="148"/>
        <v>1</v>
      </c>
      <c r="AE197" s="20">
        <f t="shared" si="149"/>
        <v>1</v>
      </c>
      <c r="AF197" s="20">
        <f t="shared" si="150"/>
        <v>1</v>
      </c>
      <c r="AG197" s="20">
        <f t="shared" si="151"/>
        <v>2592</v>
      </c>
      <c r="AH197" s="20">
        <f t="shared" si="164"/>
        <v>8249216.0000000019</v>
      </c>
      <c r="AI197" s="67">
        <f t="shared" si="165"/>
        <v>706.74043870778451</v>
      </c>
      <c r="AJ197" s="66">
        <f t="shared" si="166"/>
        <v>0.87760113267635098</v>
      </c>
      <c r="AK197" s="20">
        <v>0.49</v>
      </c>
      <c r="AL197" s="20">
        <v>0.2</v>
      </c>
      <c r="AM197" s="20">
        <v>1.1000000000000001</v>
      </c>
      <c r="AN197" s="66">
        <f t="shared" si="167"/>
        <v>1.0511041515431132</v>
      </c>
      <c r="AO197" s="66">
        <f t="shared" si="168"/>
        <v>0.61365443963505584</v>
      </c>
      <c r="AP197" s="45">
        <f t="shared" si="169"/>
        <v>303.65853143832146</v>
      </c>
      <c r="AQ197" s="46"/>
      <c r="AR197" s="20">
        <v>299441.71875</v>
      </c>
      <c r="AS197" s="49">
        <f t="shared" si="170"/>
        <v>0.55012073550485008</v>
      </c>
      <c r="AT197" s="49">
        <f t="shared" si="163"/>
        <v>1.0140822484786831</v>
      </c>
      <c r="AV197" s="17">
        <v>520</v>
      </c>
      <c r="AW197" s="86">
        <f t="shared" si="173"/>
        <v>1.0499999999999999E-3</v>
      </c>
      <c r="AX197" s="49">
        <f t="shared" si="174"/>
        <v>0.59615384615384615</v>
      </c>
      <c r="AY197" s="51">
        <f t="shared" si="175"/>
        <v>3286.174420026909</v>
      </c>
      <c r="AZ197" s="49">
        <v>12.176399999999999</v>
      </c>
      <c r="BA197" s="51">
        <f t="shared" si="176"/>
        <v>2557.0439999999999</v>
      </c>
      <c r="BB197" s="49">
        <f t="shared" si="177"/>
        <v>0.28657648186470475</v>
      </c>
      <c r="BC197" s="49">
        <f t="shared" si="178"/>
        <v>15</v>
      </c>
      <c r="BD197" s="51">
        <f t="shared" si="179"/>
        <v>258.30676397439555</v>
      </c>
      <c r="BE197" s="87">
        <f t="shared" si="180"/>
        <v>0.97331948366910204</v>
      </c>
      <c r="BF197" s="49">
        <f t="shared" si="181"/>
        <v>1.1631386821438736</v>
      </c>
      <c r="BG197" s="49">
        <f t="shared" si="182"/>
        <v>0.55556805037091395</v>
      </c>
      <c r="BH197" s="50">
        <f t="shared" si="183"/>
        <v>338.15464162818489</v>
      </c>
      <c r="BJ197" s="87">
        <f t="shared" si="184"/>
        <v>0.44724091881492456</v>
      </c>
      <c r="BK197" s="87">
        <f t="shared" si="185"/>
        <v>1.1292836650811031</v>
      </c>
    </row>
    <row r="198" spans="6:63" x14ac:dyDescent="0.25">
      <c r="F198" s="17">
        <v>196</v>
      </c>
      <c r="G198" s="20">
        <v>140</v>
      </c>
      <c r="H198" s="20">
        <v>100</v>
      </c>
      <c r="I198" s="20">
        <v>8</v>
      </c>
      <c r="J198" s="20">
        <v>8</v>
      </c>
      <c r="K198" s="17">
        <v>5350</v>
      </c>
      <c r="L198" s="17" t="s">
        <v>420</v>
      </c>
      <c r="M198" s="20">
        <v>6.25</v>
      </c>
      <c r="N198" s="20">
        <v>6.25</v>
      </c>
      <c r="O198" s="49" t="s">
        <v>117</v>
      </c>
      <c r="P198" s="49" t="s">
        <v>118</v>
      </c>
      <c r="Q198" s="20" t="s">
        <v>48</v>
      </c>
      <c r="R198" s="20" t="s">
        <v>49</v>
      </c>
      <c r="S198" s="45">
        <v>66.875</v>
      </c>
      <c r="T198" s="20" t="s">
        <v>135</v>
      </c>
      <c r="U198" s="20" t="s">
        <v>256</v>
      </c>
      <c r="V198" s="20">
        <v>0</v>
      </c>
      <c r="W198" s="20">
        <v>210</v>
      </c>
      <c r="X198" s="20">
        <v>200000</v>
      </c>
      <c r="Y198" s="35">
        <f t="shared" si="171"/>
        <v>124</v>
      </c>
      <c r="Z198" s="66">
        <f t="shared" si="146"/>
        <v>1.0323563518418475</v>
      </c>
      <c r="AA198" s="45">
        <f t="shared" si="147"/>
        <v>15.014195410670107</v>
      </c>
      <c r="AB198" s="50">
        <f t="shared" si="172"/>
        <v>5.5697821684743944</v>
      </c>
      <c r="AC198" s="46"/>
      <c r="AD198" s="20">
        <f t="shared" si="148"/>
        <v>1</v>
      </c>
      <c r="AE198" s="20">
        <f t="shared" si="149"/>
        <v>1</v>
      </c>
      <c r="AF198" s="20">
        <f t="shared" si="150"/>
        <v>1</v>
      </c>
      <c r="AG198" s="20">
        <f t="shared" si="151"/>
        <v>2592</v>
      </c>
      <c r="AH198" s="20">
        <f t="shared" si="164"/>
        <v>8249216.0000000019</v>
      </c>
      <c r="AI198" s="67">
        <f t="shared" si="165"/>
        <v>568.89858355585136</v>
      </c>
      <c r="AJ198" s="66">
        <f t="shared" si="166"/>
        <v>0.97815959579551626</v>
      </c>
      <c r="AK198" s="20">
        <v>0.49</v>
      </c>
      <c r="AL198" s="20">
        <v>0.2</v>
      </c>
      <c r="AM198" s="20">
        <v>1.1000000000000001</v>
      </c>
      <c r="AN198" s="66">
        <f t="shared" si="167"/>
        <v>1.1690471983933253</v>
      </c>
      <c r="AO198" s="66">
        <f t="shared" si="168"/>
        <v>0.55271150820820203</v>
      </c>
      <c r="AP198" s="45">
        <f t="shared" si="169"/>
        <v>273.50175286171685</v>
      </c>
      <c r="AQ198" s="46"/>
      <c r="AR198" s="20">
        <v>272331.84375</v>
      </c>
      <c r="AS198" s="49">
        <f t="shared" si="170"/>
        <v>0.50031570353835975</v>
      </c>
      <c r="AT198" s="49">
        <f t="shared" si="163"/>
        <v>1.004295895388535</v>
      </c>
      <c r="AV198" s="17">
        <v>520</v>
      </c>
      <c r="AW198" s="86">
        <f t="shared" si="173"/>
        <v>1.0499999999999999E-3</v>
      </c>
      <c r="AX198" s="49">
        <f t="shared" si="174"/>
        <v>0.59615384615384615</v>
      </c>
      <c r="AY198" s="51">
        <f t="shared" si="175"/>
        <v>3286.174420026909</v>
      </c>
      <c r="AZ198" s="49">
        <v>12.176399999999999</v>
      </c>
      <c r="BA198" s="51">
        <f t="shared" si="176"/>
        <v>2557.0439999999999</v>
      </c>
      <c r="BB198" s="49">
        <f t="shared" si="177"/>
        <v>0.28657648186470475</v>
      </c>
      <c r="BC198" s="49">
        <f t="shared" si="178"/>
        <v>15</v>
      </c>
      <c r="BD198" s="51">
        <f t="shared" si="179"/>
        <v>258.30676397439555</v>
      </c>
      <c r="BE198" s="87">
        <f t="shared" si="180"/>
        <v>1.0848456745061867</v>
      </c>
      <c r="BF198" s="49">
        <f t="shared" si="181"/>
        <v>1.3052322590014074</v>
      </c>
      <c r="BG198" s="49">
        <f t="shared" si="182"/>
        <v>0.49236790758989135</v>
      </c>
      <c r="BH198" s="50">
        <f t="shared" si="183"/>
        <v>299.68694785296037</v>
      </c>
      <c r="BJ198" s="87">
        <f t="shared" si="184"/>
        <v>0.40675008322070177</v>
      </c>
      <c r="BK198" s="87">
        <f t="shared" si="185"/>
        <v>1.1004476881083076</v>
      </c>
    </row>
    <row r="199" spans="6:63" x14ac:dyDescent="0.25">
      <c r="F199" s="17">
        <v>197</v>
      </c>
      <c r="G199" s="20">
        <v>140</v>
      </c>
      <c r="H199" s="20">
        <v>100</v>
      </c>
      <c r="I199" s="20">
        <v>8</v>
      </c>
      <c r="J199" s="20">
        <v>8</v>
      </c>
      <c r="K199" s="17">
        <v>5900</v>
      </c>
      <c r="L199" s="17" t="s">
        <v>420</v>
      </c>
      <c r="M199" s="20">
        <v>6.25</v>
      </c>
      <c r="N199" s="20">
        <v>6.25</v>
      </c>
      <c r="O199" s="49" t="s">
        <v>117</v>
      </c>
      <c r="P199" s="49" t="s">
        <v>118</v>
      </c>
      <c r="Q199" s="20" t="s">
        <v>48</v>
      </c>
      <c r="R199" s="20" t="s">
        <v>49</v>
      </c>
      <c r="S199" s="45">
        <v>73.75</v>
      </c>
      <c r="T199" s="20" t="s">
        <v>141</v>
      </c>
      <c r="U199" s="20" t="s">
        <v>257</v>
      </c>
      <c r="V199" s="20">
        <v>0</v>
      </c>
      <c r="W199" s="20">
        <v>210</v>
      </c>
      <c r="X199" s="20">
        <v>200000</v>
      </c>
      <c r="Y199" s="35">
        <f t="shared" si="171"/>
        <v>124</v>
      </c>
      <c r="Z199" s="66">
        <f t="shared" si="146"/>
        <v>1.0323563518418475</v>
      </c>
      <c r="AA199" s="45">
        <f t="shared" si="147"/>
        <v>15.014195410670107</v>
      </c>
      <c r="AB199" s="50">
        <f t="shared" si="172"/>
        <v>5.5697821684743944</v>
      </c>
      <c r="AC199" s="46"/>
      <c r="AD199" s="20">
        <f t="shared" si="148"/>
        <v>1</v>
      </c>
      <c r="AE199" s="20">
        <f t="shared" si="149"/>
        <v>1</v>
      </c>
      <c r="AF199" s="20">
        <f t="shared" si="150"/>
        <v>1</v>
      </c>
      <c r="AG199" s="20">
        <f t="shared" si="151"/>
        <v>2592</v>
      </c>
      <c r="AH199" s="20">
        <f t="shared" si="164"/>
        <v>8249216.0000000019</v>
      </c>
      <c r="AI199" s="67">
        <f t="shared" si="165"/>
        <v>467.77649261210439</v>
      </c>
      <c r="AJ199" s="66">
        <f t="shared" si="166"/>
        <v>1.0787180589146814</v>
      </c>
      <c r="AK199" s="20">
        <v>0.49</v>
      </c>
      <c r="AL199" s="20">
        <v>0.2</v>
      </c>
      <c r="AM199" s="20">
        <v>1.1000000000000001</v>
      </c>
      <c r="AN199" s="66">
        <f t="shared" si="167"/>
        <v>1.2971022497484261</v>
      </c>
      <c r="AO199" s="66">
        <f t="shared" si="168"/>
        <v>0.49568534455786395</v>
      </c>
      <c r="AP199" s="45">
        <f t="shared" si="169"/>
        <v>245.2831334088514</v>
      </c>
      <c r="AQ199" s="46"/>
      <c r="AR199" s="20">
        <v>247210.875</v>
      </c>
      <c r="AS199" s="49">
        <f t="shared" si="170"/>
        <v>0.45416459986772489</v>
      </c>
      <c r="AT199" s="49">
        <f t="shared" si="163"/>
        <v>0.99220203564609122</v>
      </c>
      <c r="AV199" s="17">
        <v>520</v>
      </c>
      <c r="AW199" s="86">
        <f t="shared" si="173"/>
        <v>1.0499999999999999E-3</v>
      </c>
      <c r="AX199" s="49">
        <f t="shared" si="174"/>
        <v>0.59615384615384615</v>
      </c>
      <c r="AY199" s="51">
        <f t="shared" si="175"/>
        <v>3286.174420026909</v>
      </c>
      <c r="AZ199" s="49">
        <v>12.176399999999999</v>
      </c>
      <c r="BA199" s="51">
        <f t="shared" si="176"/>
        <v>2557.0439999999999</v>
      </c>
      <c r="BB199" s="49">
        <f t="shared" si="177"/>
        <v>0.28657648186470475</v>
      </c>
      <c r="BC199" s="49">
        <f t="shared" si="178"/>
        <v>15</v>
      </c>
      <c r="BD199" s="51">
        <f t="shared" si="179"/>
        <v>258.30676397439555</v>
      </c>
      <c r="BE199" s="87">
        <f t="shared" si="180"/>
        <v>1.1963718653432713</v>
      </c>
      <c r="BF199" s="49">
        <f t="shared" si="181"/>
        <v>1.4597639271015708</v>
      </c>
      <c r="BG199" s="49">
        <f t="shared" si="182"/>
        <v>0.43550442658896932</v>
      </c>
      <c r="BH199" s="50">
        <f t="shared" si="183"/>
        <v>265.07615620149613</v>
      </c>
      <c r="BJ199" s="87">
        <f t="shared" si="184"/>
        <v>0.36922984324822467</v>
      </c>
      <c r="BK199" s="87">
        <f t="shared" si="185"/>
        <v>1.0722673757839178</v>
      </c>
    </row>
    <row r="200" spans="6:63" x14ac:dyDescent="0.25">
      <c r="F200" s="17">
        <v>198</v>
      </c>
      <c r="G200" s="20">
        <v>140</v>
      </c>
      <c r="H200" s="20">
        <v>100</v>
      </c>
      <c r="I200" s="20">
        <v>8</v>
      </c>
      <c r="J200" s="20">
        <v>8</v>
      </c>
      <c r="K200" s="17">
        <v>6450</v>
      </c>
      <c r="L200" s="17" t="s">
        <v>420</v>
      </c>
      <c r="M200" s="20">
        <v>6.25</v>
      </c>
      <c r="N200" s="20">
        <v>6.25</v>
      </c>
      <c r="O200" s="49" t="s">
        <v>117</v>
      </c>
      <c r="P200" s="49" t="s">
        <v>118</v>
      </c>
      <c r="Q200" s="20" t="s">
        <v>48</v>
      </c>
      <c r="R200" s="20" t="s">
        <v>49</v>
      </c>
      <c r="S200" s="45">
        <v>80.625</v>
      </c>
      <c r="T200" s="20" t="s">
        <v>240</v>
      </c>
      <c r="U200" s="20" t="s">
        <v>258</v>
      </c>
      <c r="V200" s="20">
        <v>0</v>
      </c>
      <c r="W200" s="20">
        <v>210</v>
      </c>
      <c r="X200" s="20">
        <v>200000</v>
      </c>
      <c r="Y200" s="35">
        <f t="shared" si="171"/>
        <v>124</v>
      </c>
      <c r="Z200" s="66">
        <f t="shared" si="146"/>
        <v>1.0323563518418475</v>
      </c>
      <c r="AA200" s="45">
        <f t="shared" si="147"/>
        <v>15.014195410670107</v>
      </c>
      <c r="AB200" s="50">
        <f t="shared" si="172"/>
        <v>5.5697821684743944</v>
      </c>
      <c r="AC200" s="46"/>
      <c r="AD200" s="20">
        <f t="shared" si="148"/>
        <v>1</v>
      </c>
      <c r="AE200" s="20">
        <f t="shared" si="149"/>
        <v>1</v>
      </c>
      <c r="AF200" s="20">
        <f t="shared" si="150"/>
        <v>1</v>
      </c>
      <c r="AG200" s="20">
        <f t="shared" si="151"/>
        <v>2592</v>
      </c>
      <c r="AH200" s="20">
        <f t="shared" si="164"/>
        <v>8249216.0000000019</v>
      </c>
      <c r="AI200" s="67">
        <f t="shared" si="165"/>
        <v>391.40195199392713</v>
      </c>
      <c r="AJ200" s="66">
        <f t="shared" si="166"/>
        <v>1.1792765220338468</v>
      </c>
      <c r="AK200" s="20">
        <v>0.49</v>
      </c>
      <c r="AL200" s="20">
        <v>0.2</v>
      </c>
      <c r="AM200" s="20">
        <v>1.1000000000000001</v>
      </c>
      <c r="AN200" s="66">
        <f t="shared" si="167"/>
        <v>1.4352693056084154</v>
      </c>
      <c r="AO200" s="66">
        <f t="shared" si="168"/>
        <v>0.44377782096171142</v>
      </c>
      <c r="AP200" s="45">
        <f t="shared" si="169"/>
        <v>219.59740318716251</v>
      </c>
      <c r="AQ200" s="46"/>
      <c r="AR200" s="20">
        <v>224362.0625</v>
      </c>
      <c r="AS200" s="49">
        <f t="shared" si="170"/>
        <v>0.41218779853762494</v>
      </c>
      <c r="AT200" s="49">
        <f t="shared" si="163"/>
        <v>0.97876352508197551</v>
      </c>
      <c r="AV200" s="17">
        <v>520</v>
      </c>
      <c r="AW200" s="86">
        <f t="shared" si="173"/>
        <v>1.0499999999999999E-3</v>
      </c>
      <c r="AX200" s="49">
        <f t="shared" si="174"/>
        <v>0.59615384615384615</v>
      </c>
      <c r="AY200" s="51">
        <f t="shared" si="175"/>
        <v>3286.174420026909</v>
      </c>
      <c r="AZ200" s="49">
        <v>12.176399999999999</v>
      </c>
      <c r="BA200" s="51">
        <f t="shared" si="176"/>
        <v>2557.0439999999999</v>
      </c>
      <c r="BB200" s="49">
        <f t="shared" si="177"/>
        <v>0.28657648186470475</v>
      </c>
      <c r="BC200" s="49">
        <f t="shared" si="178"/>
        <v>15</v>
      </c>
      <c r="BD200" s="51">
        <f t="shared" si="179"/>
        <v>258.30676397439555</v>
      </c>
      <c r="BE200" s="87">
        <f t="shared" si="180"/>
        <v>1.3078980561803559</v>
      </c>
      <c r="BF200" s="49">
        <f t="shared" si="181"/>
        <v>1.6267336864443638</v>
      </c>
      <c r="BG200" s="49">
        <f t="shared" si="182"/>
        <v>0.3855003225078712</v>
      </c>
      <c r="BH200" s="50">
        <f t="shared" si="183"/>
        <v>234.6404249095452</v>
      </c>
      <c r="BJ200" s="87">
        <f t="shared" si="184"/>
        <v>0.33510325614810993</v>
      </c>
      <c r="BK200" s="87">
        <f t="shared" si="185"/>
        <v>1.0458114990342684</v>
      </c>
    </row>
    <row r="201" spans="6:63" x14ac:dyDescent="0.25">
      <c r="F201" s="17">
        <v>199</v>
      </c>
      <c r="G201" s="20">
        <v>140</v>
      </c>
      <c r="H201" s="20">
        <v>100</v>
      </c>
      <c r="I201" s="20">
        <v>8</v>
      </c>
      <c r="J201" s="20">
        <v>8</v>
      </c>
      <c r="K201" s="17">
        <v>7000</v>
      </c>
      <c r="L201" s="17" t="s">
        <v>420</v>
      </c>
      <c r="M201" s="20">
        <v>6.25</v>
      </c>
      <c r="N201" s="20">
        <v>6.25</v>
      </c>
      <c r="O201" s="49" t="s">
        <v>117</v>
      </c>
      <c r="P201" s="49" t="s">
        <v>118</v>
      </c>
      <c r="Q201" s="20" t="s">
        <v>48</v>
      </c>
      <c r="R201" s="20" t="s">
        <v>49</v>
      </c>
      <c r="S201" s="45">
        <v>87.5</v>
      </c>
      <c r="T201" s="20" t="s">
        <v>242</v>
      </c>
      <c r="U201" s="20" t="s">
        <v>259</v>
      </c>
      <c r="V201" s="20">
        <v>0</v>
      </c>
      <c r="W201" s="20">
        <v>210</v>
      </c>
      <c r="X201" s="20">
        <v>200000</v>
      </c>
      <c r="Y201" s="35">
        <f t="shared" si="171"/>
        <v>124</v>
      </c>
      <c r="Z201" s="66">
        <f t="shared" si="146"/>
        <v>1.0323563518418475</v>
      </c>
      <c r="AA201" s="45">
        <f t="shared" si="147"/>
        <v>15.014195410670107</v>
      </c>
      <c r="AB201" s="50">
        <f t="shared" si="172"/>
        <v>5.5697821684743944</v>
      </c>
      <c r="AC201" s="46"/>
      <c r="AD201" s="20">
        <f t="shared" si="148"/>
        <v>1</v>
      </c>
      <c r="AE201" s="20">
        <f t="shared" si="149"/>
        <v>1</v>
      </c>
      <c r="AF201" s="20">
        <f t="shared" si="150"/>
        <v>1</v>
      </c>
      <c r="AG201" s="20">
        <f t="shared" si="151"/>
        <v>2592</v>
      </c>
      <c r="AH201" s="20">
        <f t="shared" si="164"/>
        <v>8249216.0000000019</v>
      </c>
      <c r="AI201" s="67">
        <f t="shared" si="165"/>
        <v>332.31223893525214</v>
      </c>
      <c r="AJ201" s="66">
        <f t="shared" si="166"/>
        <v>1.279834985153012</v>
      </c>
      <c r="AK201" s="20">
        <v>0.49</v>
      </c>
      <c r="AL201" s="20">
        <v>0.2</v>
      </c>
      <c r="AM201" s="20">
        <v>1.1000000000000001</v>
      </c>
      <c r="AN201" s="66">
        <f t="shared" si="167"/>
        <v>1.5835483659732932</v>
      </c>
      <c r="AO201" s="66">
        <f t="shared" si="168"/>
        <v>0.39744088235381952</v>
      </c>
      <c r="AP201" s="45">
        <f t="shared" si="169"/>
        <v>196.66820098439186</v>
      </c>
      <c r="AQ201" s="46"/>
      <c r="AR201" s="20">
        <v>202496.0625</v>
      </c>
      <c r="AS201" s="49">
        <f t="shared" si="170"/>
        <v>0.37201657572751323</v>
      </c>
      <c r="AT201" s="49">
        <f t="shared" si="163"/>
        <v>0.97121987734646376</v>
      </c>
      <c r="AV201" s="17">
        <v>520</v>
      </c>
      <c r="AW201" s="86">
        <f t="shared" si="173"/>
        <v>1.0499999999999999E-3</v>
      </c>
      <c r="AX201" s="49">
        <f t="shared" si="174"/>
        <v>0.59615384615384615</v>
      </c>
      <c r="AY201" s="51">
        <f t="shared" si="175"/>
        <v>3286.174420026909</v>
      </c>
      <c r="AZ201" s="49">
        <v>12.176399999999999</v>
      </c>
      <c r="BA201" s="51">
        <f t="shared" si="176"/>
        <v>2557.0439999999999</v>
      </c>
      <c r="BB201" s="49">
        <f t="shared" si="177"/>
        <v>0.28657648186470475</v>
      </c>
      <c r="BC201" s="49">
        <f t="shared" si="178"/>
        <v>15</v>
      </c>
      <c r="BD201" s="51">
        <f t="shared" si="179"/>
        <v>258.30676397439555</v>
      </c>
      <c r="BE201" s="87">
        <f t="shared" si="180"/>
        <v>1.4194242470174405</v>
      </c>
      <c r="BF201" s="49">
        <f t="shared" si="181"/>
        <v>1.8061415370297871</v>
      </c>
      <c r="BG201" s="49">
        <f t="shared" si="182"/>
        <v>0.34211378240482621</v>
      </c>
      <c r="BH201" s="50">
        <f t="shared" si="183"/>
        <v>208.23257098375342</v>
      </c>
      <c r="BJ201" s="87">
        <f t="shared" si="184"/>
        <v>0.30244458062477103</v>
      </c>
      <c r="BK201" s="87">
        <f t="shared" si="185"/>
        <v>1.0283289877982364</v>
      </c>
    </row>
    <row r="202" spans="6:63" x14ac:dyDescent="0.25">
      <c r="F202" s="17">
        <v>200</v>
      </c>
      <c r="G202" s="20">
        <v>140</v>
      </c>
      <c r="H202" s="20">
        <v>100</v>
      </c>
      <c r="I202" s="20">
        <v>8</v>
      </c>
      <c r="J202" s="20">
        <v>8</v>
      </c>
      <c r="K202" s="17">
        <v>7550</v>
      </c>
      <c r="L202" s="17" t="s">
        <v>420</v>
      </c>
      <c r="M202" s="20">
        <v>6.25</v>
      </c>
      <c r="N202" s="20">
        <v>6.25</v>
      </c>
      <c r="O202" s="49" t="s">
        <v>117</v>
      </c>
      <c r="P202" s="49" t="s">
        <v>118</v>
      </c>
      <c r="Q202" s="20" t="s">
        <v>48</v>
      </c>
      <c r="R202" s="20" t="s">
        <v>49</v>
      </c>
      <c r="S202" s="45">
        <v>94.375</v>
      </c>
      <c r="T202" s="20" t="s">
        <v>260</v>
      </c>
      <c r="U202" s="20" t="s">
        <v>261</v>
      </c>
      <c r="V202" s="20">
        <v>0</v>
      </c>
      <c r="W202" s="20">
        <v>210</v>
      </c>
      <c r="X202" s="20">
        <v>200000</v>
      </c>
      <c r="Y202" s="35">
        <f t="shared" si="171"/>
        <v>124</v>
      </c>
      <c r="Z202" s="66">
        <f t="shared" si="146"/>
        <v>1.0323563518418475</v>
      </c>
      <c r="AA202" s="45">
        <f t="shared" si="147"/>
        <v>15.014195410670107</v>
      </c>
      <c r="AB202" s="50">
        <f t="shared" si="172"/>
        <v>5.5697821684743944</v>
      </c>
      <c r="AC202" s="46"/>
      <c r="AD202" s="20">
        <f t="shared" si="148"/>
        <v>1</v>
      </c>
      <c r="AE202" s="20">
        <f t="shared" si="149"/>
        <v>1</v>
      </c>
      <c r="AF202" s="20">
        <f t="shared" si="150"/>
        <v>1</v>
      </c>
      <c r="AG202" s="20">
        <f t="shared" si="151"/>
        <v>2592</v>
      </c>
      <c r="AH202" s="20">
        <f t="shared" si="164"/>
        <v>8249216.0000000019</v>
      </c>
      <c r="AI202" s="67">
        <f t="shared" si="165"/>
        <v>285.65939577785809</v>
      </c>
      <c r="AJ202" s="66">
        <f t="shared" si="166"/>
        <v>1.3803934482721771</v>
      </c>
      <c r="AK202" s="20">
        <v>0.49</v>
      </c>
      <c r="AL202" s="20">
        <v>0.2</v>
      </c>
      <c r="AM202" s="20">
        <v>1.1000000000000001</v>
      </c>
      <c r="AN202" s="66">
        <f t="shared" si="167"/>
        <v>1.7419394308430594</v>
      </c>
      <c r="AO202" s="66">
        <f t="shared" si="168"/>
        <v>0.35657985357810135</v>
      </c>
      <c r="AP202" s="45">
        <f t="shared" si="169"/>
        <v>176.44867809057467</v>
      </c>
      <c r="AQ202" s="46"/>
      <c r="AR202" s="20">
        <v>187577.0625</v>
      </c>
      <c r="AS202" s="49">
        <f t="shared" si="170"/>
        <v>0.34460806602733685</v>
      </c>
      <c r="AT202" s="49">
        <f t="shared" si="163"/>
        <v>0.94067299988011421</v>
      </c>
      <c r="AV202" s="17">
        <v>520</v>
      </c>
      <c r="AW202" s="86">
        <f t="shared" si="173"/>
        <v>1.0499999999999999E-3</v>
      </c>
      <c r="AX202" s="49">
        <f t="shared" si="174"/>
        <v>0.59615384615384615</v>
      </c>
      <c r="AY202" s="51">
        <f t="shared" si="175"/>
        <v>3286.174420026909</v>
      </c>
      <c r="AZ202" s="49">
        <v>12.176399999999999</v>
      </c>
      <c r="BA202" s="51">
        <f t="shared" si="176"/>
        <v>2557.0439999999999</v>
      </c>
      <c r="BB202" s="49">
        <f t="shared" si="177"/>
        <v>0.28657648186470475</v>
      </c>
      <c r="BC202" s="49">
        <f t="shared" si="178"/>
        <v>15</v>
      </c>
      <c r="BD202" s="51">
        <f t="shared" si="179"/>
        <v>258.30676397439555</v>
      </c>
      <c r="BE202" s="87">
        <f t="shared" si="180"/>
        <v>1.5309504378545251</v>
      </c>
      <c r="BF202" s="49">
        <f t="shared" si="181"/>
        <v>1.9979874788578398</v>
      </c>
      <c r="BG202" s="49">
        <f t="shared" si="182"/>
        <v>0.30471190945916909</v>
      </c>
      <c r="BH202" s="50">
        <f t="shared" si="183"/>
        <v>185.46737249237569</v>
      </c>
      <c r="BJ202" s="87">
        <f t="shared" si="184"/>
        <v>0.280161822912675</v>
      </c>
      <c r="BK202" s="87">
        <f t="shared" si="185"/>
        <v>0.98875294249996959</v>
      </c>
    </row>
    <row r="203" spans="6:63" x14ac:dyDescent="0.25">
      <c r="F203" s="17">
        <v>201</v>
      </c>
      <c r="G203" s="20">
        <v>140</v>
      </c>
      <c r="H203" s="20">
        <v>100</v>
      </c>
      <c r="I203" s="20">
        <v>8</v>
      </c>
      <c r="J203" s="20">
        <v>8</v>
      </c>
      <c r="K203" s="17">
        <v>8100</v>
      </c>
      <c r="L203" s="17" t="s">
        <v>420</v>
      </c>
      <c r="M203" s="20">
        <v>6.25</v>
      </c>
      <c r="N203" s="20">
        <v>6.25</v>
      </c>
      <c r="O203" s="49" t="s">
        <v>117</v>
      </c>
      <c r="P203" s="49" t="s">
        <v>118</v>
      </c>
      <c r="Q203" s="20" t="s">
        <v>48</v>
      </c>
      <c r="R203" s="20" t="s">
        <v>49</v>
      </c>
      <c r="S203" s="45">
        <v>101.25</v>
      </c>
      <c r="T203" s="20" t="s">
        <v>246</v>
      </c>
      <c r="U203" s="20" t="s">
        <v>262</v>
      </c>
      <c r="V203" s="20">
        <v>0</v>
      </c>
      <c r="W203" s="20">
        <v>210</v>
      </c>
      <c r="X203" s="20">
        <v>200000</v>
      </c>
      <c r="Y203" s="35">
        <f t="shared" si="171"/>
        <v>124</v>
      </c>
      <c r="Z203" s="66">
        <f t="shared" si="146"/>
        <v>1.0323563518418475</v>
      </c>
      <c r="AA203" s="45">
        <f t="shared" si="147"/>
        <v>15.014195410670107</v>
      </c>
      <c r="AB203" s="50">
        <f t="shared" si="172"/>
        <v>5.5697821684743944</v>
      </c>
      <c r="AC203" s="46"/>
      <c r="AD203" s="20">
        <f t="shared" si="148"/>
        <v>1</v>
      </c>
      <c r="AE203" s="20">
        <f t="shared" si="149"/>
        <v>1</v>
      </c>
      <c r="AF203" s="20">
        <f t="shared" si="150"/>
        <v>1</v>
      </c>
      <c r="AG203" s="20">
        <f t="shared" si="151"/>
        <v>2592</v>
      </c>
      <c r="AH203" s="20">
        <f t="shared" si="164"/>
        <v>8249216.0000000019</v>
      </c>
      <c r="AI203" s="67">
        <f t="shared" si="165"/>
        <v>248.18319932673913</v>
      </c>
      <c r="AJ203" s="66">
        <f t="shared" si="166"/>
        <v>1.4809519113913423</v>
      </c>
      <c r="AK203" s="20">
        <v>0.49</v>
      </c>
      <c r="AL203" s="20">
        <v>0.2</v>
      </c>
      <c r="AM203" s="20">
        <v>1.1000000000000001</v>
      </c>
      <c r="AN203" s="66">
        <f t="shared" si="167"/>
        <v>1.9104425002177141</v>
      </c>
      <c r="AO203" s="66">
        <f t="shared" si="168"/>
        <v>0.3207875729795181</v>
      </c>
      <c r="AP203" s="45">
        <f t="shared" si="169"/>
        <v>158.73735611291937</v>
      </c>
      <c r="AQ203" s="46"/>
      <c r="AR203" s="20">
        <v>166569.859375</v>
      </c>
      <c r="AS203" s="49">
        <f t="shared" si="170"/>
        <v>0.30601458585942093</v>
      </c>
      <c r="AT203" s="49">
        <f t="shared" si="163"/>
        <v>0.95297766779974724</v>
      </c>
      <c r="AV203" s="17">
        <v>520</v>
      </c>
      <c r="AW203" s="86">
        <f t="shared" si="173"/>
        <v>1.0499999999999999E-3</v>
      </c>
      <c r="AX203" s="49">
        <f t="shared" si="174"/>
        <v>0.59615384615384615</v>
      </c>
      <c r="AY203" s="51">
        <f t="shared" si="175"/>
        <v>3286.174420026909</v>
      </c>
      <c r="AZ203" s="49">
        <v>12.176399999999999</v>
      </c>
      <c r="BA203" s="51">
        <f t="shared" si="176"/>
        <v>2557.0439999999999</v>
      </c>
      <c r="BB203" s="49">
        <f t="shared" si="177"/>
        <v>0.28657648186470475</v>
      </c>
      <c r="BC203" s="49">
        <f t="shared" si="178"/>
        <v>15</v>
      </c>
      <c r="BD203" s="51">
        <f t="shared" si="179"/>
        <v>258.30676397439555</v>
      </c>
      <c r="BE203" s="87">
        <f t="shared" si="180"/>
        <v>1.6424766286916097</v>
      </c>
      <c r="BF203" s="49">
        <f t="shared" si="181"/>
        <v>2.2022715119285223</v>
      </c>
      <c r="BG203" s="49">
        <f t="shared" si="182"/>
        <v>0.27252907106777696</v>
      </c>
      <c r="BH203" s="50">
        <f t="shared" si="183"/>
        <v>165.87881592301699</v>
      </c>
      <c r="BJ203" s="87">
        <f t="shared" si="184"/>
        <v>0.24878583139560537</v>
      </c>
      <c r="BK203" s="87">
        <f t="shared" si="185"/>
        <v>0.99585132955880529</v>
      </c>
    </row>
    <row r="204" spans="6:63" s="15" customFormat="1" x14ac:dyDescent="0.25">
      <c r="F204" s="22">
        <v>202</v>
      </c>
      <c r="G204" s="22">
        <v>170</v>
      </c>
      <c r="H204" s="22">
        <v>100</v>
      </c>
      <c r="I204" s="22">
        <v>6</v>
      </c>
      <c r="J204" s="22">
        <v>6</v>
      </c>
      <c r="K204" s="22">
        <v>1500</v>
      </c>
      <c r="L204" s="17" t="s">
        <v>420</v>
      </c>
      <c r="M204" s="22">
        <v>6.25</v>
      </c>
      <c r="N204" s="22">
        <v>9.375</v>
      </c>
      <c r="O204" s="22" t="s">
        <v>263</v>
      </c>
      <c r="P204" s="22" t="s">
        <v>264</v>
      </c>
      <c r="Q204" s="22" t="s">
        <v>48</v>
      </c>
      <c r="R204" s="22" t="s">
        <v>49</v>
      </c>
      <c r="S204" s="41">
        <v>30</v>
      </c>
      <c r="T204" s="22" t="s">
        <v>265</v>
      </c>
      <c r="U204" s="22" t="s">
        <v>266</v>
      </c>
      <c r="V204" s="22">
        <v>0</v>
      </c>
      <c r="W204" s="22">
        <v>210</v>
      </c>
      <c r="X204" s="22">
        <v>200000</v>
      </c>
      <c r="Y204" s="37">
        <f t="shared" si="171"/>
        <v>158</v>
      </c>
      <c r="Z204" s="63">
        <f t="shared" si="146"/>
        <v>1.0323563518418475</v>
      </c>
      <c r="AA204" s="41">
        <f t="shared" si="147"/>
        <v>25.507987901998675</v>
      </c>
      <c r="AB204" s="41">
        <f t="shared" si="172"/>
        <v>7.5878191860375805</v>
      </c>
      <c r="AC204" s="64"/>
      <c r="AD204" s="22">
        <f t="shared" si="148"/>
        <v>1</v>
      </c>
      <c r="AE204" s="22">
        <f t="shared" si="149"/>
        <v>1</v>
      </c>
      <c r="AF204" s="22">
        <f t="shared" si="150"/>
        <v>1</v>
      </c>
      <c r="AG204" s="22">
        <f t="shared" si="151"/>
        <v>2148</v>
      </c>
      <c r="AH204" s="22">
        <f t="shared" si="164"/>
        <v>10044555.999999996</v>
      </c>
      <c r="AI204" s="65">
        <f t="shared" si="165"/>
        <v>8812.0705870745333</v>
      </c>
      <c r="AJ204" s="63">
        <f t="shared" si="166"/>
        <v>0.22624959070765555</v>
      </c>
      <c r="AK204" s="22">
        <v>0.49</v>
      </c>
      <c r="AL204" s="22">
        <v>0.2</v>
      </c>
      <c r="AM204" s="22">
        <v>1.1000000000000001</v>
      </c>
      <c r="AN204" s="63">
        <f t="shared" si="167"/>
        <v>0.53202558837106639</v>
      </c>
      <c r="AO204" s="63">
        <f t="shared" si="168"/>
        <v>0.98663459437131062</v>
      </c>
      <c r="AP204" s="41">
        <f t="shared" si="169"/>
        <v>404.59193893546438</v>
      </c>
      <c r="AQ204" s="64"/>
      <c r="AR204" s="22">
        <v>461800.59375</v>
      </c>
      <c r="AS204" s="63">
        <f t="shared" si="170"/>
        <v>1.0237665020617186</v>
      </c>
      <c r="AT204" s="63">
        <f t="shared" si="163"/>
        <v>0.87611827358215555</v>
      </c>
      <c r="AV204" s="22">
        <v>520</v>
      </c>
      <c r="AW204" s="89">
        <f t="shared" si="173"/>
        <v>1.0499999999999999E-3</v>
      </c>
      <c r="AX204" s="63">
        <f t="shared" si="174"/>
        <v>0.59615384615384615</v>
      </c>
      <c r="AY204" s="65">
        <f t="shared" si="175"/>
        <v>3286.174420026909</v>
      </c>
      <c r="AZ204" s="63">
        <v>5.2187000000000001</v>
      </c>
      <c r="BA204" s="65">
        <f t="shared" si="176"/>
        <v>1095.9270000000001</v>
      </c>
      <c r="BB204" s="63">
        <f t="shared" si="177"/>
        <v>0.43774262110732898</v>
      </c>
      <c r="BC204" s="63">
        <f t="shared" si="178"/>
        <v>4.8927407673709844</v>
      </c>
      <c r="BD204" s="65">
        <f t="shared" si="179"/>
        <v>223.43183639020697</v>
      </c>
      <c r="BE204" s="90">
        <f t="shared" si="180"/>
        <v>0.2333730393787114</v>
      </c>
      <c r="BF204" s="63">
        <f t="shared" si="181"/>
        <v>0.53540788240221304</v>
      </c>
      <c r="BG204" s="63">
        <f t="shared" si="182"/>
        <v>0.98301564460096191</v>
      </c>
      <c r="BH204" s="41">
        <f t="shared" si="183"/>
        <v>428.89114178788117</v>
      </c>
      <c r="BJ204" s="90">
        <f t="shared" si="184"/>
        <v>0.96222171784640065</v>
      </c>
      <c r="BK204" s="90">
        <f t="shared" si="185"/>
        <v>0.92873666165112234</v>
      </c>
    </row>
    <row r="205" spans="6:63" x14ac:dyDescent="0.25">
      <c r="F205" s="17">
        <v>203</v>
      </c>
      <c r="G205" s="20">
        <v>170</v>
      </c>
      <c r="H205" s="20">
        <v>100</v>
      </c>
      <c r="I205" s="20">
        <v>6</v>
      </c>
      <c r="J205" s="20">
        <v>6</v>
      </c>
      <c r="K205" s="20">
        <v>2050</v>
      </c>
      <c r="L205" s="17" t="s">
        <v>420</v>
      </c>
      <c r="M205" s="20">
        <v>6.25</v>
      </c>
      <c r="N205" s="20">
        <v>9.375</v>
      </c>
      <c r="O205" s="20" t="s">
        <v>263</v>
      </c>
      <c r="P205" s="20" t="s">
        <v>264</v>
      </c>
      <c r="Q205" s="20" t="s">
        <v>48</v>
      </c>
      <c r="R205" s="20" t="s">
        <v>49</v>
      </c>
      <c r="S205" s="45">
        <v>41</v>
      </c>
      <c r="T205" s="20" t="s">
        <v>267</v>
      </c>
      <c r="U205" s="20" t="s">
        <v>268</v>
      </c>
      <c r="V205" s="20">
        <v>0</v>
      </c>
      <c r="W205" s="20">
        <v>210</v>
      </c>
      <c r="X205" s="20">
        <v>200000</v>
      </c>
      <c r="Y205" s="35">
        <f t="shared" si="171"/>
        <v>158</v>
      </c>
      <c r="Z205" s="66">
        <f t="shared" si="146"/>
        <v>1.0323563518418475</v>
      </c>
      <c r="AA205" s="45">
        <f t="shared" si="147"/>
        <v>25.507987901998675</v>
      </c>
      <c r="AB205" s="50">
        <f t="shared" si="172"/>
        <v>7.5878191860375805</v>
      </c>
      <c r="AC205" s="46"/>
      <c r="AD205" s="20">
        <f t="shared" si="148"/>
        <v>1</v>
      </c>
      <c r="AE205" s="20">
        <f t="shared" si="149"/>
        <v>1</v>
      </c>
      <c r="AF205" s="20">
        <f t="shared" si="150"/>
        <v>1</v>
      </c>
      <c r="AG205" s="20">
        <f t="shared" si="151"/>
        <v>2148</v>
      </c>
      <c r="AH205" s="20">
        <f t="shared" si="164"/>
        <v>10044555.999999996</v>
      </c>
      <c r="AI205" s="67">
        <f t="shared" si="165"/>
        <v>4717.9438003373461</v>
      </c>
      <c r="AJ205" s="66">
        <f t="shared" si="166"/>
        <v>0.30920777396712923</v>
      </c>
      <c r="AK205" s="20">
        <v>0.49</v>
      </c>
      <c r="AL205" s="20">
        <v>0.2</v>
      </c>
      <c r="AM205" s="20">
        <v>1.1000000000000001</v>
      </c>
      <c r="AN205" s="66">
        <f t="shared" si="167"/>
        <v>0.57456062836280031</v>
      </c>
      <c r="AO205" s="66">
        <f t="shared" si="168"/>
        <v>0.94444452654766475</v>
      </c>
      <c r="AP205" s="45">
        <f t="shared" si="169"/>
        <v>387.29094275920056</v>
      </c>
      <c r="AQ205" s="46"/>
      <c r="AR205" s="20">
        <v>424901.3125</v>
      </c>
      <c r="AS205" s="49">
        <f t="shared" si="170"/>
        <v>0.94196442427063931</v>
      </c>
      <c r="AT205" s="49">
        <f t="shared" si="163"/>
        <v>0.91148445854518412</v>
      </c>
      <c r="AV205" s="17">
        <v>520</v>
      </c>
      <c r="AW205" s="86">
        <f t="shared" si="173"/>
        <v>1.0499999999999999E-3</v>
      </c>
      <c r="AX205" s="49">
        <f t="shared" si="174"/>
        <v>0.59615384615384615</v>
      </c>
      <c r="AY205" s="51">
        <f t="shared" si="175"/>
        <v>3286.174420026909</v>
      </c>
      <c r="AZ205" s="49">
        <v>5.2187000000000001</v>
      </c>
      <c r="BA205" s="51">
        <f t="shared" si="176"/>
        <v>1095.9270000000001</v>
      </c>
      <c r="BB205" s="49">
        <f t="shared" si="177"/>
        <v>0.43774262110732898</v>
      </c>
      <c r="BC205" s="49">
        <f t="shared" si="178"/>
        <v>4.8927407673709844</v>
      </c>
      <c r="BD205" s="51">
        <f t="shared" si="179"/>
        <v>223.43183639020697</v>
      </c>
      <c r="BE205" s="87">
        <f t="shared" si="180"/>
        <v>0.31894315381757227</v>
      </c>
      <c r="BF205" s="49">
        <f t="shared" si="181"/>
        <v>0.58000344036885498</v>
      </c>
      <c r="BG205" s="49">
        <f t="shared" si="182"/>
        <v>0.93946069225099482</v>
      </c>
      <c r="BH205" s="50">
        <f t="shared" si="183"/>
        <v>409.88805333604159</v>
      </c>
      <c r="BJ205" s="87">
        <f t="shared" si="184"/>
        <v>0.88533725673439612</v>
      </c>
      <c r="BK205" s="87">
        <f t="shared" si="185"/>
        <v>0.96466647966883268</v>
      </c>
    </row>
    <row r="206" spans="6:63" x14ac:dyDescent="0.25">
      <c r="F206" s="17">
        <v>204</v>
      </c>
      <c r="G206" s="20">
        <v>170</v>
      </c>
      <c r="H206" s="20">
        <v>100</v>
      </c>
      <c r="I206" s="20">
        <v>6</v>
      </c>
      <c r="J206" s="20">
        <v>6</v>
      </c>
      <c r="K206" s="20">
        <v>2600</v>
      </c>
      <c r="L206" s="17" t="s">
        <v>420</v>
      </c>
      <c r="M206" s="20">
        <v>6.25</v>
      </c>
      <c r="N206" s="20">
        <v>9.375</v>
      </c>
      <c r="O206" s="20" t="s">
        <v>263</v>
      </c>
      <c r="P206" s="20" t="s">
        <v>264</v>
      </c>
      <c r="Q206" s="20" t="s">
        <v>48</v>
      </c>
      <c r="R206" s="20" t="s">
        <v>49</v>
      </c>
      <c r="S206" s="45">
        <v>32.5</v>
      </c>
      <c r="T206" s="20" t="s">
        <v>260</v>
      </c>
      <c r="U206" s="20" t="s">
        <v>269</v>
      </c>
      <c r="V206" s="20">
        <v>0</v>
      </c>
      <c r="W206" s="20">
        <v>210</v>
      </c>
      <c r="X206" s="20">
        <v>200000</v>
      </c>
      <c r="Y206" s="35">
        <f t="shared" si="171"/>
        <v>158</v>
      </c>
      <c r="Z206" s="66">
        <f t="shared" si="146"/>
        <v>1.0323563518418475</v>
      </c>
      <c r="AA206" s="45">
        <f t="shared" si="147"/>
        <v>25.507987901998675</v>
      </c>
      <c r="AB206" s="50">
        <f t="shared" si="172"/>
        <v>7.5878191860375805</v>
      </c>
      <c r="AC206" s="46"/>
      <c r="AD206" s="20">
        <f t="shared" si="148"/>
        <v>1</v>
      </c>
      <c r="AE206" s="20">
        <f t="shared" si="149"/>
        <v>1</v>
      </c>
      <c r="AF206" s="20">
        <f t="shared" si="150"/>
        <v>1</v>
      </c>
      <c r="AG206" s="20">
        <f t="shared" si="151"/>
        <v>2148</v>
      </c>
      <c r="AH206" s="20">
        <f t="shared" si="164"/>
        <v>10044555.999999996</v>
      </c>
      <c r="AI206" s="67">
        <f t="shared" si="165"/>
        <v>2933.0116598990676</v>
      </c>
      <c r="AJ206" s="66">
        <f t="shared" si="166"/>
        <v>0.39216595722660297</v>
      </c>
      <c r="AK206" s="20">
        <v>0.49</v>
      </c>
      <c r="AL206" s="20">
        <v>0.2</v>
      </c>
      <c r="AM206" s="20">
        <v>1.1000000000000001</v>
      </c>
      <c r="AN206" s="66">
        <f t="shared" si="167"/>
        <v>0.62397772852424671</v>
      </c>
      <c r="AO206" s="66">
        <f t="shared" si="168"/>
        <v>0.90145569815697502</v>
      </c>
      <c r="AP206" s="45">
        <f t="shared" si="169"/>
        <v>369.66239665877117</v>
      </c>
      <c r="AQ206" s="46"/>
      <c r="AR206" s="20">
        <v>398485.90625</v>
      </c>
      <c r="AS206" s="49">
        <f t="shared" si="170"/>
        <v>0.88340406635186663</v>
      </c>
      <c r="AT206" s="49">
        <f t="shared" si="163"/>
        <v>0.92766743029263954</v>
      </c>
      <c r="AV206" s="17">
        <v>520</v>
      </c>
      <c r="AW206" s="86">
        <f t="shared" si="173"/>
        <v>1.0499999999999999E-3</v>
      </c>
      <c r="AX206" s="49">
        <f t="shared" si="174"/>
        <v>0.59615384615384615</v>
      </c>
      <c r="AY206" s="51">
        <f t="shared" si="175"/>
        <v>3286.174420026909</v>
      </c>
      <c r="AZ206" s="49">
        <v>5.2187000000000001</v>
      </c>
      <c r="BA206" s="51">
        <f t="shared" si="176"/>
        <v>1095.9270000000001</v>
      </c>
      <c r="BB206" s="49">
        <f t="shared" si="177"/>
        <v>0.43774262110732898</v>
      </c>
      <c r="BC206" s="49">
        <f t="shared" si="178"/>
        <v>4.8927407673709844</v>
      </c>
      <c r="BD206" s="51">
        <f t="shared" si="179"/>
        <v>223.43183639020697</v>
      </c>
      <c r="BE206" s="87">
        <f t="shared" si="180"/>
        <v>0.40451326825643313</v>
      </c>
      <c r="BF206" s="49">
        <f t="shared" si="181"/>
        <v>0.6319212428205766</v>
      </c>
      <c r="BG206" s="49">
        <f t="shared" si="182"/>
        <v>0.89493149467674749</v>
      </c>
      <c r="BH206" s="50">
        <f t="shared" si="183"/>
        <v>390.45990028943407</v>
      </c>
      <c r="BJ206" s="87">
        <f t="shared" si="184"/>
        <v>0.83029731541884744</v>
      </c>
      <c r="BK206" s="87">
        <f t="shared" si="185"/>
        <v>0.97985874573056886</v>
      </c>
    </row>
    <row r="207" spans="6:63" x14ac:dyDescent="0.25">
      <c r="F207" s="17">
        <v>205</v>
      </c>
      <c r="G207" s="20">
        <v>170</v>
      </c>
      <c r="H207" s="20">
        <v>100</v>
      </c>
      <c r="I207" s="20">
        <v>6</v>
      </c>
      <c r="J207" s="20">
        <v>6</v>
      </c>
      <c r="K207" s="20">
        <v>3150</v>
      </c>
      <c r="L207" s="17" t="s">
        <v>420</v>
      </c>
      <c r="M207" s="20">
        <v>6.25</v>
      </c>
      <c r="N207" s="20">
        <v>9.375</v>
      </c>
      <c r="O207" s="20" t="s">
        <v>263</v>
      </c>
      <c r="P207" s="20" t="s">
        <v>264</v>
      </c>
      <c r="Q207" s="20" t="s">
        <v>48</v>
      </c>
      <c r="R207" s="20" t="s">
        <v>49</v>
      </c>
      <c r="S207" s="45">
        <v>39.375</v>
      </c>
      <c r="T207" s="20" t="s">
        <v>128</v>
      </c>
      <c r="U207" s="20" t="s">
        <v>270</v>
      </c>
      <c r="V207" s="20">
        <v>0</v>
      </c>
      <c r="W207" s="20">
        <v>210</v>
      </c>
      <c r="X207" s="20">
        <v>200000</v>
      </c>
      <c r="Y207" s="35">
        <f t="shared" si="171"/>
        <v>158</v>
      </c>
      <c r="Z207" s="66">
        <f t="shared" si="146"/>
        <v>1.0323563518418475</v>
      </c>
      <c r="AA207" s="45">
        <f t="shared" si="147"/>
        <v>25.507987901998675</v>
      </c>
      <c r="AB207" s="50">
        <f t="shared" si="172"/>
        <v>7.5878191860375805</v>
      </c>
      <c r="AC207" s="46"/>
      <c r="AD207" s="20">
        <f t="shared" si="148"/>
        <v>1</v>
      </c>
      <c r="AE207" s="20">
        <f t="shared" si="149"/>
        <v>1</v>
      </c>
      <c r="AF207" s="20">
        <f t="shared" si="150"/>
        <v>1</v>
      </c>
      <c r="AG207" s="20">
        <f t="shared" si="151"/>
        <v>2148</v>
      </c>
      <c r="AH207" s="20">
        <f t="shared" si="164"/>
        <v>10044555.999999996</v>
      </c>
      <c r="AI207" s="67">
        <f t="shared" si="165"/>
        <v>1998.2019471824337</v>
      </c>
      <c r="AJ207" s="66">
        <f t="shared" si="166"/>
        <v>0.4751241404860766</v>
      </c>
      <c r="AK207" s="20">
        <v>0.49</v>
      </c>
      <c r="AL207" s="20">
        <v>0.2</v>
      </c>
      <c r="AM207" s="20">
        <v>1.1000000000000001</v>
      </c>
      <c r="AN207" s="66">
        <f t="shared" si="167"/>
        <v>0.68027688885540527</v>
      </c>
      <c r="AO207" s="66">
        <f t="shared" si="168"/>
        <v>0.85679674512726445</v>
      </c>
      <c r="AP207" s="45">
        <f t="shared" si="169"/>
        <v>351.34897799273313</v>
      </c>
      <c r="AQ207" s="46"/>
      <c r="AR207" s="20">
        <v>373703.6875</v>
      </c>
      <c r="AS207" s="49">
        <f t="shared" si="170"/>
        <v>0.82846432451006469</v>
      </c>
      <c r="AT207" s="49">
        <f t="shared" si="163"/>
        <v>0.94018065581098431</v>
      </c>
      <c r="AV207" s="17">
        <v>520</v>
      </c>
      <c r="AW207" s="86">
        <f t="shared" si="173"/>
        <v>1.0499999999999999E-3</v>
      </c>
      <c r="AX207" s="49">
        <f t="shared" si="174"/>
        <v>0.59615384615384615</v>
      </c>
      <c r="AY207" s="51">
        <f t="shared" si="175"/>
        <v>3286.174420026909</v>
      </c>
      <c r="AZ207" s="49">
        <v>5.2187000000000001</v>
      </c>
      <c r="BA207" s="51">
        <f t="shared" si="176"/>
        <v>1095.9270000000001</v>
      </c>
      <c r="BB207" s="49">
        <f t="shared" si="177"/>
        <v>0.43774262110732898</v>
      </c>
      <c r="BC207" s="49">
        <f t="shared" si="178"/>
        <v>4.8927407673709844</v>
      </c>
      <c r="BD207" s="51">
        <f t="shared" si="179"/>
        <v>223.43183639020697</v>
      </c>
      <c r="BE207" s="87">
        <f t="shared" si="180"/>
        <v>0.49008338269529395</v>
      </c>
      <c r="BF207" s="49">
        <f t="shared" si="181"/>
        <v>0.69116128975737789</v>
      </c>
      <c r="BG207" s="49">
        <f t="shared" si="182"/>
        <v>0.84851914627426306</v>
      </c>
      <c r="BH207" s="50">
        <f t="shared" si="183"/>
        <v>370.21012582376017</v>
      </c>
      <c r="BJ207" s="87">
        <f t="shared" si="184"/>
        <v>0.77866033309270621</v>
      </c>
      <c r="BK207" s="87">
        <f t="shared" si="185"/>
        <v>0.99065151939064067</v>
      </c>
    </row>
    <row r="208" spans="6:63" x14ac:dyDescent="0.25">
      <c r="F208" s="17">
        <v>206</v>
      </c>
      <c r="G208" s="20">
        <v>170</v>
      </c>
      <c r="H208" s="20">
        <v>100</v>
      </c>
      <c r="I208" s="20">
        <v>6</v>
      </c>
      <c r="J208" s="20">
        <v>6</v>
      </c>
      <c r="K208" s="17">
        <v>3700</v>
      </c>
      <c r="L208" s="17" t="s">
        <v>420</v>
      </c>
      <c r="M208" s="20">
        <v>6.25</v>
      </c>
      <c r="N208" s="20">
        <v>9.375</v>
      </c>
      <c r="O208" s="20" t="s">
        <v>263</v>
      </c>
      <c r="P208" s="20" t="s">
        <v>264</v>
      </c>
      <c r="Q208" s="20" t="s">
        <v>48</v>
      </c>
      <c r="R208" s="20" t="s">
        <v>49</v>
      </c>
      <c r="S208" s="45">
        <v>46.25</v>
      </c>
      <c r="T208" s="20" t="s">
        <v>128</v>
      </c>
      <c r="U208" s="20" t="s">
        <v>271</v>
      </c>
      <c r="V208" s="20">
        <v>0</v>
      </c>
      <c r="W208" s="20">
        <v>210</v>
      </c>
      <c r="X208" s="20">
        <v>200000</v>
      </c>
      <c r="Y208" s="35">
        <f t="shared" si="171"/>
        <v>158</v>
      </c>
      <c r="Z208" s="66">
        <f t="shared" si="146"/>
        <v>1.0323563518418475</v>
      </c>
      <c r="AA208" s="45">
        <f t="shared" si="147"/>
        <v>25.507987901998675</v>
      </c>
      <c r="AB208" s="50">
        <f t="shared" si="172"/>
        <v>7.5878191860375805</v>
      </c>
      <c r="AC208" s="46"/>
      <c r="AD208" s="20">
        <f t="shared" si="148"/>
        <v>1</v>
      </c>
      <c r="AE208" s="20">
        <f t="shared" si="149"/>
        <v>1</v>
      </c>
      <c r="AF208" s="20">
        <f t="shared" si="150"/>
        <v>1</v>
      </c>
      <c r="AG208" s="20">
        <f t="shared" si="151"/>
        <v>2148</v>
      </c>
      <c r="AH208" s="20">
        <f t="shared" si="164"/>
        <v>10044555.999999996</v>
      </c>
      <c r="AI208" s="67">
        <f t="shared" si="165"/>
        <v>1448.2950197894593</v>
      </c>
      <c r="AJ208" s="66">
        <f t="shared" si="166"/>
        <v>0.55808232374555033</v>
      </c>
      <c r="AK208" s="20">
        <v>0.49</v>
      </c>
      <c r="AL208" s="20">
        <v>0.2</v>
      </c>
      <c r="AM208" s="20">
        <v>1.1000000000000001</v>
      </c>
      <c r="AN208" s="66">
        <f t="shared" si="167"/>
        <v>0.74345810935627643</v>
      </c>
      <c r="AO208" s="66">
        <f t="shared" si="168"/>
        <v>0.80994306225809243</v>
      </c>
      <c r="AP208" s="45">
        <f t="shared" si="169"/>
        <v>332.13556047580028</v>
      </c>
      <c r="AQ208" s="46"/>
      <c r="AR208" s="20">
        <v>348281.625</v>
      </c>
      <c r="AS208" s="49">
        <f t="shared" si="170"/>
        <v>0.77210611199787182</v>
      </c>
      <c r="AT208" s="49">
        <f t="shared" si="163"/>
        <v>0.95364077985969053</v>
      </c>
      <c r="AV208" s="17">
        <v>520</v>
      </c>
      <c r="AW208" s="86">
        <f t="shared" si="173"/>
        <v>1.0499999999999999E-3</v>
      </c>
      <c r="AX208" s="49">
        <f t="shared" si="174"/>
        <v>0.59615384615384615</v>
      </c>
      <c r="AY208" s="51">
        <f t="shared" si="175"/>
        <v>3286.174420026909</v>
      </c>
      <c r="AZ208" s="49">
        <v>5.2187000000000001</v>
      </c>
      <c r="BA208" s="51">
        <f t="shared" si="176"/>
        <v>1095.9270000000001</v>
      </c>
      <c r="BB208" s="49">
        <f t="shared" si="177"/>
        <v>0.43774262110732898</v>
      </c>
      <c r="BC208" s="49">
        <f t="shared" si="178"/>
        <v>4.8927407673709844</v>
      </c>
      <c r="BD208" s="51">
        <f t="shared" si="179"/>
        <v>223.43183639020697</v>
      </c>
      <c r="BE208" s="87">
        <f t="shared" si="180"/>
        <v>0.57565349713415492</v>
      </c>
      <c r="BF208" s="49">
        <f t="shared" si="181"/>
        <v>0.7577235811792592</v>
      </c>
      <c r="BG208" s="49">
        <f t="shared" si="182"/>
        <v>0.79971940293437582</v>
      </c>
      <c r="BH208" s="50">
        <f t="shared" si="183"/>
        <v>348.91872750781999</v>
      </c>
      <c r="BJ208" s="87">
        <f t="shared" si="184"/>
        <v>0.72569015293050587</v>
      </c>
      <c r="BK208" s="87">
        <f t="shared" si="185"/>
        <v>1.0018292739613237</v>
      </c>
    </row>
    <row r="209" spans="6:63" x14ac:dyDescent="0.25">
      <c r="F209" s="17">
        <v>207</v>
      </c>
      <c r="G209" s="20">
        <v>170</v>
      </c>
      <c r="H209" s="20">
        <v>100</v>
      </c>
      <c r="I209" s="20">
        <v>6</v>
      </c>
      <c r="J209" s="20">
        <v>6</v>
      </c>
      <c r="K209" s="17">
        <v>4250</v>
      </c>
      <c r="L209" s="17" t="s">
        <v>420</v>
      </c>
      <c r="M209" s="20">
        <v>6.25</v>
      </c>
      <c r="N209" s="20">
        <v>9.375</v>
      </c>
      <c r="O209" s="20" t="s">
        <v>263</v>
      </c>
      <c r="P209" s="20" t="s">
        <v>264</v>
      </c>
      <c r="Q209" s="20" t="s">
        <v>48</v>
      </c>
      <c r="R209" s="20" t="s">
        <v>49</v>
      </c>
      <c r="S209" s="45">
        <v>53.125</v>
      </c>
      <c r="T209" s="20" t="s">
        <v>129</v>
      </c>
      <c r="U209" s="20" t="s">
        <v>272</v>
      </c>
      <c r="V209" s="20">
        <v>0</v>
      </c>
      <c r="W209" s="20">
        <v>210</v>
      </c>
      <c r="X209" s="20">
        <v>200000</v>
      </c>
      <c r="Y209" s="35">
        <f t="shared" si="171"/>
        <v>158</v>
      </c>
      <c r="Z209" s="66">
        <f t="shared" si="146"/>
        <v>1.0323563518418475</v>
      </c>
      <c r="AA209" s="45">
        <f t="shared" si="147"/>
        <v>25.507987901998675</v>
      </c>
      <c r="AB209" s="50">
        <f t="shared" si="172"/>
        <v>7.5878191860375805</v>
      </c>
      <c r="AC209" s="46"/>
      <c r="AD209" s="20">
        <f t="shared" si="148"/>
        <v>1</v>
      </c>
      <c r="AE209" s="20">
        <f t="shared" si="149"/>
        <v>1</v>
      </c>
      <c r="AF209" s="20">
        <f t="shared" si="150"/>
        <v>1</v>
      </c>
      <c r="AG209" s="20">
        <f t="shared" si="151"/>
        <v>2148</v>
      </c>
      <c r="AH209" s="20">
        <f t="shared" si="164"/>
        <v>10044555.999999996</v>
      </c>
      <c r="AI209" s="67">
        <f t="shared" si="165"/>
        <v>1097.697374168454</v>
      </c>
      <c r="AJ209" s="66">
        <f t="shared" si="166"/>
        <v>0.64104050700502402</v>
      </c>
      <c r="AK209" s="20">
        <v>0.49</v>
      </c>
      <c r="AL209" s="20">
        <v>0.2</v>
      </c>
      <c r="AM209" s="20">
        <v>1.1000000000000001</v>
      </c>
      <c r="AN209" s="66">
        <f t="shared" si="167"/>
        <v>0.81352139002685997</v>
      </c>
      <c r="AO209" s="66">
        <f t="shared" si="168"/>
        <v>0.76080067049675815</v>
      </c>
      <c r="AP209" s="45">
        <f t="shared" si="169"/>
        <v>311.98360586152518</v>
      </c>
      <c r="AQ209" s="46"/>
      <c r="AR209" s="20">
        <v>328199.875</v>
      </c>
      <c r="AS209" s="49">
        <f t="shared" si="170"/>
        <v>0.72758684712246169</v>
      </c>
      <c r="AT209" s="49">
        <f t="shared" si="163"/>
        <v>0.95059026412342529</v>
      </c>
      <c r="AV209" s="17">
        <v>520</v>
      </c>
      <c r="AW209" s="86">
        <f t="shared" si="173"/>
        <v>1.0499999999999999E-3</v>
      </c>
      <c r="AX209" s="49">
        <f t="shared" si="174"/>
        <v>0.59615384615384615</v>
      </c>
      <c r="AY209" s="51">
        <f t="shared" si="175"/>
        <v>3286.174420026909</v>
      </c>
      <c r="AZ209" s="49">
        <v>5.2187000000000001</v>
      </c>
      <c r="BA209" s="51">
        <f t="shared" si="176"/>
        <v>1095.9270000000001</v>
      </c>
      <c r="BB209" s="49">
        <f t="shared" si="177"/>
        <v>0.43774262110732898</v>
      </c>
      <c r="BC209" s="49">
        <f t="shared" si="178"/>
        <v>4.8927407673709844</v>
      </c>
      <c r="BD209" s="51">
        <f t="shared" si="179"/>
        <v>223.43183639020697</v>
      </c>
      <c r="BE209" s="87">
        <f t="shared" si="180"/>
        <v>0.66122361157301568</v>
      </c>
      <c r="BF209" s="49">
        <f t="shared" si="181"/>
        <v>0.83160811708621996</v>
      </c>
      <c r="BG209" s="49">
        <f t="shared" si="182"/>
        <v>0.74853397358285101</v>
      </c>
      <c r="BH209" s="50">
        <f t="shared" si="183"/>
        <v>326.58645094838658</v>
      </c>
      <c r="BJ209" s="87">
        <f t="shared" si="184"/>
        <v>0.68384720979903235</v>
      </c>
      <c r="BK209" s="87">
        <f t="shared" si="185"/>
        <v>0.99508401990825424</v>
      </c>
    </row>
    <row r="210" spans="6:63" x14ac:dyDescent="0.25">
      <c r="F210" s="17">
        <v>208</v>
      </c>
      <c r="G210" s="20">
        <v>170</v>
      </c>
      <c r="H210" s="20">
        <v>100</v>
      </c>
      <c r="I210" s="20">
        <v>6</v>
      </c>
      <c r="J210" s="20">
        <v>6</v>
      </c>
      <c r="K210" s="17">
        <v>4800</v>
      </c>
      <c r="L210" s="17" t="s">
        <v>420</v>
      </c>
      <c r="M210" s="20">
        <v>6.25</v>
      </c>
      <c r="N210" s="20">
        <v>9.375</v>
      </c>
      <c r="O210" s="20" t="s">
        <v>263</v>
      </c>
      <c r="P210" s="20" t="s">
        <v>264</v>
      </c>
      <c r="Q210" s="20" t="s">
        <v>48</v>
      </c>
      <c r="R210" s="20" t="s">
        <v>49</v>
      </c>
      <c r="S210" s="45">
        <v>60</v>
      </c>
      <c r="T210" s="20" t="s">
        <v>130</v>
      </c>
      <c r="U210" s="20" t="s">
        <v>273</v>
      </c>
      <c r="V210" s="20">
        <v>0</v>
      </c>
      <c r="W210" s="20">
        <v>210</v>
      </c>
      <c r="X210" s="20">
        <v>200000</v>
      </c>
      <c r="Y210" s="35">
        <f t="shared" si="171"/>
        <v>158</v>
      </c>
      <c r="Z210" s="66">
        <f t="shared" si="146"/>
        <v>1.0323563518418475</v>
      </c>
      <c r="AA210" s="45">
        <f t="shared" si="147"/>
        <v>25.507987901998675</v>
      </c>
      <c r="AB210" s="50">
        <f t="shared" si="172"/>
        <v>7.5878191860375805</v>
      </c>
      <c r="AC210" s="46"/>
      <c r="AD210" s="20">
        <f t="shared" si="148"/>
        <v>1</v>
      </c>
      <c r="AE210" s="20">
        <f t="shared" si="149"/>
        <v>1</v>
      </c>
      <c r="AF210" s="20">
        <f t="shared" si="150"/>
        <v>1</v>
      </c>
      <c r="AG210" s="20">
        <f t="shared" si="151"/>
        <v>2148</v>
      </c>
      <c r="AH210" s="20">
        <f t="shared" si="164"/>
        <v>10044555.999999996</v>
      </c>
      <c r="AI210" s="67">
        <f t="shared" si="165"/>
        <v>860.55376826899726</v>
      </c>
      <c r="AJ210" s="66">
        <f t="shared" si="166"/>
        <v>0.72399869026449781</v>
      </c>
      <c r="AK210" s="20">
        <v>0.49</v>
      </c>
      <c r="AL210" s="20">
        <v>0.2</v>
      </c>
      <c r="AM210" s="20">
        <v>1.1000000000000001</v>
      </c>
      <c r="AN210" s="66">
        <f t="shared" si="167"/>
        <v>0.89046673086715611</v>
      </c>
      <c r="AO210" s="66">
        <f t="shared" si="168"/>
        <v>0.70978143367597502</v>
      </c>
      <c r="AP210" s="45">
        <f t="shared" si="169"/>
        <v>291.06200827505347</v>
      </c>
      <c r="AQ210" s="46"/>
      <c r="AR210" s="20">
        <v>306092.90625</v>
      </c>
      <c r="AS210" s="49">
        <f t="shared" si="170"/>
        <v>0.67857787144187287</v>
      </c>
      <c r="AT210" s="49">
        <f t="shared" si="163"/>
        <v>0.95089432761087866</v>
      </c>
      <c r="AV210" s="17">
        <v>520</v>
      </c>
      <c r="AW210" s="86">
        <f t="shared" si="173"/>
        <v>1.0499999999999999E-3</v>
      </c>
      <c r="AX210" s="49">
        <f t="shared" si="174"/>
        <v>0.59615384615384615</v>
      </c>
      <c r="AY210" s="51">
        <f t="shared" si="175"/>
        <v>3286.174420026909</v>
      </c>
      <c r="AZ210" s="49">
        <v>5.2187000000000001</v>
      </c>
      <c r="BA210" s="51">
        <f t="shared" si="176"/>
        <v>1095.9270000000001</v>
      </c>
      <c r="BB210" s="49">
        <f t="shared" si="177"/>
        <v>0.43774262110732898</v>
      </c>
      <c r="BC210" s="49">
        <f t="shared" si="178"/>
        <v>4.8927407673709844</v>
      </c>
      <c r="BD210" s="51">
        <f t="shared" si="179"/>
        <v>223.43183639020697</v>
      </c>
      <c r="BE210" s="87">
        <f t="shared" si="180"/>
        <v>0.74679372601187655</v>
      </c>
      <c r="BF210" s="49">
        <f t="shared" si="181"/>
        <v>0.91281489747826061</v>
      </c>
      <c r="BG210" s="49">
        <f t="shared" si="182"/>
        <v>0.6955435126591597</v>
      </c>
      <c r="BH210" s="50">
        <f t="shared" si="183"/>
        <v>303.46663651384239</v>
      </c>
      <c r="BJ210" s="87">
        <f t="shared" si="184"/>
        <v>0.63778445948018503</v>
      </c>
      <c r="BK210" s="87">
        <f t="shared" si="185"/>
        <v>0.99142002417392638</v>
      </c>
    </row>
    <row r="211" spans="6:63" x14ac:dyDescent="0.25">
      <c r="F211" s="17">
        <v>209</v>
      </c>
      <c r="G211" s="20">
        <v>170</v>
      </c>
      <c r="H211" s="20">
        <v>100</v>
      </c>
      <c r="I211" s="20">
        <v>6</v>
      </c>
      <c r="J211" s="20">
        <v>6</v>
      </c>
      <c r="K211" s="17">
        <v>5350</v>
      </c>
      <c r="L211" s="17" t="s">
        <v>420</v>
      </c>
      <c r="M211" s="20">
        <v>6.25</v>
      </c>
      <c r="N211" s="20">
        <v>9.375</v>
      </c>
      <c r="O211" s="20" t="s">
        <v>263</v>
      </c>
      <c r="P211" s="20" t="s">
        <v>264</v>
      </c>
      <c r="Q211" s="20" t="s">
        <v>48</v>
      </c>
      <c r="R211" s="20" t="s">
        <v>49</v>
      </c>
      <c r="S211" s="45">
        <v>66.875</v>
      </c>
      <c r="T211" s="20" t="s">
        <v>131</v>
      </c>
      <c r="U211" s="20" t="s">
        <v>274</v>
      </c>
      <c r="V211" s="20">
        <v>0</v>
      </c>
      <c r="W211" s="20">
        <v>210</v>
      </c>
      <c r="X211" s="20">
        <v>200000</v>
      </c>
      <c r="Y211" s="35">
        <f t="shared" si="171"/>
        <v>158</v>
      </c>
      <c r="Z211" s="66">
        <f t="shared" si="146"/>
        <v>1.0323563518418475</v>
      </c>
      <c r="AA211" s="45">
        <f t="shared" si="147"/>
        <v>25.507987901998675</v>
      </c>
      <c r="AB211" s="50">
        <f t="shared" si="172"/>
        <v>7.5878191860375805</v>
      </c>
      <c r="AC211" s="46"/>
      <c r="AD211" s="20">
        <f t="shared" si="148"/>
        <v>1</v>
      </c>
      <c r="AE211" s="20">
        <f t="shared" si="149"/>
        <v>1</v>
      </c>
      <c r="AF211" s="20">
        <f t="shared" si="150"/>
        <v>1</v>
      </c>
      <c r="AG211" s="20">
        <f t="shared" si="151"/>
        <v>2148</v>
      </c>
      <c r="AH211" s="20">
        <f t="shared" si="164"/>
        <v>10044555.999999996</v>
      </c>
      <c r="AI211" s="67">
        <f t="shared" si="165"/>
        <v>692.71233543253379</v>
      </c>
      <c r="AJ211" s="66">
        <f t="shared" si="166"/>
        <v>0.8069568735239715</v>
      </c>
      <c r="AK211" s="20">
        <v>0.49</v>
      </c>
      <c r="AL211" s="20">
        <v>0.2</v>
      </c>
      <c r="AM211" s="20">
        <v>1.1000000000000001</v>
      </c>
      <c r="AN211" s="66">
        <f t="shared" si="167"/>
        <v>0.9742941318771644</v>
      </c>
      <c r="AO211" s="66">
        <f t="shared" si="168"/>
        <v>0.65778581528338953</v>
      </c>
      <c r="AP211" s="45">
        <f t="shared" si="169"/>
        <v>269.74002323457398</v>
      </c>
      <c r="AQ211" s="46"/>
      <c r="AR211" s="20">
        <v>284322.875</v>
      </c>
      <c r="AS211" s="49">
        <f t="shared" si="170"/>
        <v>0.63031585306375815</v>
      </c>
      <c r="AT211" s="49">
        <f t="shared" si="163"/>
        <v>0.94871024089980105</v>
      </c>
      <c r="AV211" s="17">
        <v>520</v>
      </c>
      <c r="AW211" s="86">
        <f t="shared" si="173"/>
        <v>1.0499999999999999E-3</v>
      </c>
      <c r="AX211" s="49">
        <f t="shared" si="174"/>
        <v>0.59615384615384615</v>
      </c>
      <c r="AY211" s="51">
        <f t="shared" si="175"/>
        <v>3286.174420026909</v>
      </c>
      <c r="AZ211" s="49">
        <v>5.2187000000000001</v>
      </c>
      <c r="BA211" s="51">
        <f t="shared" si="176"/>
        <v>1095.9270000000001</v>
      </c>
      <c r="BB211" s="49">
        <f t="shared" si="177"/>
        <v>0.43774262110732898</v>
      </c>
      <c r="BC211" s="49">
        <f t="shared" si="178"/>
        <v>4.8927407673709844</v>
      </c>
      <c r="BD211" s="51">
        <f t="shared" si="179"/>
        <v>223.43183639020697</v>
      </c>
      <c r="BE211" s="87">
        <f t="shared" si="180"/>
        <v>0.83236384045073741</v>
      </c>
      <c r="BF211" s="49">
        <f t="shared" si="181"/>
        <v>1.0013439223553808</v>
      </c>
      <c r="BG211" s="49">
        <f t="shared" si="182"/>
        <v>0.64185070730688665</v>
      </c>
      <c r="BH211" s="50">
        <f t="shared" si="183"/>
        <v>280.04038819337052</v>
      </c>
      <c r="BJ211" s="87">
        <f t="shared" si="184"/>
        <v>0.59242376235149097</v>
      </c>
      <c r="BK211" s="87">
        <f t="shared" si="185"/>
        <v>0.98493794490988651</v>
      </c>
    </row>
    <row r="212" spans="6:63" x14ac:dyDescent="0.25">
      <c r="F212" s="17">
        <v>210</v>
      </c>
      <c r="G212" s="20">
        <v>170</v>
      </c>
      <c r="H212" s="20">
        <v>100</v>
      </c>
      <c r="I212" s="20">
        <v>6</v>
      </c>
      <c r="J212" s="20">
        <v>6</v>
      </c>
      <c r="K212" s="17">
        <v>5900</v>
      </c>
      <c r="L212" s="17" t="s">
        <v>420</v>
      </c>
      <c r="M212" s="20">
        <v>6.25</v>
      </c>
      <c r="N212" s="20">
        <v>9.375</v>
      </c>
      <c r="O212" s="20" t="s">
        <v>263</v>
      </c>
      <c r="P212" s="20" t="s">
        <v>264</v>
      </c>
      <c r="Q212" s="20" t="s">
        <v>48</v>
      </c>
      <c r="R212" s="20" t="s">
        <v>49</v>
      </c>
      <c r="S212" s="45">
        <v>73.75</v>
      </c>
      <c r="T212" s="20" t="s">
        <v>131</v>
      </c>
      <c r="U212" s="20" t="s">
        <v>275</v>
      </c>
      <c r="V212" s="20">
        <v>0</v>
      </c>
      <c r="W212" s="20">
        <v>210</v>
      </c>
      <c r="X212" s="20">
        <v>200000</v>
      </c>
      <c r="Y212" s="35">
        <f t="shared" si="171"/>
        <v>158</v>
      </c>
      <c r="Z212" s="66">
        <f t="shared" si="146"/>
        <v>1.0323563518418475</v>
      </c>
      <c r="AA212" s="45">
        <f t="shared" si="147"/>
        <v>25.507987901998675</v>
      </c>
      <c r="AB212" s="50">
        <f t="shared" si="172"/>
        <v>7.5878191860375805</v>
      </c>
      <c r="AC212" s="46"/>
      <c r="AD212" s="20">
        <f t="shared" si="148"/>
        <v>1</v>
      </c>
      <c r="AE212" s="20">
        <f t="shared" si="149"/>
        <v>1</v>
      </c>
      <c r="AF212" s="20">
        <f t="shared" si="150"/>
        <v>1</v>
      </c>
      <c r="AG212" s="20">
        <f t="shared" si="151"/>
        <v>2148</v>
      </c>
      <c r="AH212" s="20">
        <f t="shared" si="164"/>
        <v>10044555.999999996</v>
      </c>
      <c r="AI212" s="67">
        <f t="shared" si="165"/>
        <v>569.58227006370862</v>
      </c>
      <c r="AJ212" s="66">
        <f t="shared" si="166"/>
        <v>0.88991505678344507</v>
      </c>
      <c r="AK212" s="20">
        <v>0.49</v>
      </c>
      <c r="AL212" s="20">
        <v>0.2</v>
      </c>
      <c r="AM212" s="20">
        <v>1.1000000000000001</v>
      </c>
      <c r="AN212" s="66">
        <f t="shared" si="167"/>
        <v>1.0650035930568853</v>
      </c>
      <c r="AO212" s="66">
        <f t="shared" si="168"/>
        <v>0.606040813975811</v>
      </c>
      <c r="AP212" s="45">
        <f t="shared" si="169"/>
        <v>248.52080942564439</v>
      </c>
      <c r="AQ212" s="46"/>
      <c r="AR212" s="20">
        <v>263110.375</v>
      </c>
      <c r="AS212" s="49">
        <f t="shared" si="170"/>
        <v>0.58328982663829032</v>
      </c>
      <c r="AT212" s="49">
        <f t="shared" si="163"/>
        <v>0.9445496378683067</v>
      </c>
      <c r="AV212" s="17">
        <v>520</v>
      </c>
      <c r="AW212" s="86">
        <f t="shared" si="173"/>
        <v>1.0499999999999999E-3</v>
      </c>
      <c r="AX212" s="49">
        <f t="shared" si="174"/>
        <v>0.59615384615384615</v>
      </c>
      <c r="AY212" s="51">
        <f t="shared" si="175"/>
        <v>3286.174420026909</v>
      </c>
      <c r="AZ212" s="49">
        <v>5.2187000000000001</v>
      </c>
      <c r="BA212" s="51">
        <f t="shared" si="176"/>
        <v>1095.9270000000001</v>
      </c>
      <c r="BB212" s="49">
        <f t="shared" si="177"/>
        <v>0.43774262110732898</v>
      </c>
      <c r="BC212" s="49">
        <f t="shared" si="178"/>
        <v>4.8927407673709844</v>
      </c>
      <c r="BD212" s="51">
        <f t="shared" si="179"/>
        <v>223.43183639020697</v>
      </c>
      <c r="BE212" s="87">
        <f t="shared" si="180"/>
        <v>0.91793395488959828</v>
      </c>
      <c r="BF212" s="49">
        <f t="shared" si="181"/>
        <v>1.0971951917175811</v>
      </c>
      <c r="BG212" s="49">
        <f t="shared" si="182"/>
        <v>0.58885078270270841</v>
      </c>
      <c r="BH212" s="50">
        <f t="shared" si="183"/>
        <v>256.91644474139736</v>
      </c>
      <c r="BJ212" s="87">
        <f t="shared" si="184"/>
        <v>0.54822475423833439</v>
      </c>
      <c r="BK212" s="87">
        <f t="shared" si="185"/>
        <v>0.97645881406766022</v>
      </c>
    </row>
    <row r="213" spans="6:63" x14ac:dyDescent="0.25">
      <c r="F213" s="17">
        <v>211</v>
      </c>
      <c r="G213" s="20">
        <v>170</v>
      </c>
      <c r="H213" s="20">
        <v>100</v>
      </c>
      <c r="I213" s="20">
        <v>6</v>
      </c>
      <c r="J213" s="20">
        <v>6</v>
      </c>
      <c r="K213" s="17">
        <v>6450</v>
      </c>
      <c r="L213" s="17" t="s">
        <v>420</v>
      </c>
      <c r="M213" s="20">
        <v>6.25</v>
      </c>
      <c r="N213" s="20">
        <v>9.375</v>
      </c>
      <c r="O213" s="20" t="s">
        <v>263</v>
      </c>
      <c r="P213" s="20" t="s">
        <v>264</v>
      </c>
      <c r="Q213" s="20" t="s">
        <v>48</v>
      </c>
      <c r="R213" s="20" t="s">
        <v>49</v>
      </c>
      <c r="S213" s="45">
        <v>80.625</v>
      </c>
      <c r="T213" s="20" t="s">
        <v>139</v>
      </c>
      <c r="U213" s="20" t="s">
        <v>276</v>
      </c>
      <c r="V213" s="20">
        <v>0</v>
      </c>
      <c r="W213" s="20">
        <v>210</v>
      </c>
      <c r="X213" s="20">
        <v>200000</v>
      </c>
      <c r="Y213" s="35">
        <f t="shared" si="171"/>
        <v>158</v>
      </c>
      <c r="Z213" s="66">
        <f t="shared" si="146"/>
        <v>1.0323563518418475</v>
      </c>
      <c r="AA213" s="45">
        <f t="shared" si="147"/>
        <v>25.507987901998675</v>
      </c>
      <c r="AB213" s="50">
        <f t="shared" si="172"/>
        <v>7.5878191860375805</v>
      </c>
      <c r="AC213" s="46"/>
      <c r="AD213" s="20">
        <f t="shared" si="148"/>
        <v>1</v>
      </c>
      <c r="AE213" s="20">
        <f t="shared" si="149"/>
        <v>1</v>
      </c>
      <c r="AF213" s="20">
        <f t="shared" si="150"/>
        <v>1</v>
      </c>
      <c r="AG213" s="20">
        <f t="shared" si="151"/>
        <v>2148</v>
      </c>
      <c r="AH213" s="20">
        <f t="shared" si="164"/>
        <v>10044555.999999996</v>
      </c>
      <c r="AI213" s="67">
        <f t="shared" si="165"/>
        <v>476.58575376281948</v>
      </c>
      <c r="AJ213" s="66">
        <f t="shared" si="166"/>
        <v>0.97287324004291886</v>
      </c>
      <c r="AK213" s="20">
        <v>0.49</v>
      </c>
      <c r="AL213" s="20">
        <v>0.2</v>
      </c>
      <c r="AM213" s="20">
        <v>1.1000000000000001</v>
      </c>
      <c r="AN213" s="66">
        <f t="shared" si="167"/>
        <v>1.1625951144063185</v>
      </c>
      <c r="AO213" s="66">
        <f t="shared" si="168"/>
        <v>0.55583187308423199</v>
      </c>
      <c r="AP213" s="45">
        <f t="shared" si="169"/>
        <v>227.93149210075941</v>
      </c>
      <c r="AQ213" s="46"/>
      <c r="AR213" s="20">
        <v>241173.375</v>
      </c>
      <c r="AS213" s="49">
        <f t="shared" si="170"/>
        <v>0.53465765496142592</v>
      </c>
      <c r="AT213" s="49">
        <f t="shared" si="163"/>
        <v>0.94509392714166485</v>
      </c>
      <c r="AV213" s="17">
        <v>520</v>
      </c>
      <c r="AW213" s="86">
        <f t="shared" si="173"/>
        <v>1.0499999999999999E-3</v>
      </c>
      <c r="AX213" s="49">
        <f t="shared" si="174"/>
        <v>0.59615384615384615</v>
      </c>
      <c r="AY213" s="51">
        <f t="shared" si="175"/>
        <v>3286.174420026909</v>
      </c>
      <c r="AZ213" s="49">
        <v>5.2187000000000001</v>
      </c>
      <c r="BA213" s="51">
        <f t="shared" si="176"/>
        <v>1095.9270000000001</v>
      </c>
      <c r="BB213" s="49">
        <f t="shared" si="177"/>
        <v>0.43774262110732898</v>
      </c>
      <c r="BC213" s="49">
        <f t="shared" si="178"/>
        <v>4.8927407673709844</v>
      </c>
      <c r="BD213" s="51">
        <f t="shared" si="179"/>
        <v>223.43183639020697</v>
      </c>
      <c r="BE213" s="87">
        <f t="shared" si="180"/>
        <v>1.0035040693284591</v>
      </c>
      <c r="BF213" s="49">
        <f t="shared" si="181"/>
        <v>1.2003687055648609</v>
      </c>
      <c r="BG213" s="49">
        <f t="shared" si="182"/>
        <v>0.53790836423861088</v>
      </c>
      <c r="BH213" s="50">
        <f t="shared" si="183"/>
        <v>234.69019418220918</v>
      </c>
      <c r="BJ213" s="87">
        <f t="shared" si="184"/>
        <v>0.50251615596004018</v>
      </c>
      <c r="BK213" s="87">
        <f t="shared" si="185"/>
        <v>0.9731181735223019</v>
      </c>
    </row>
    <row r="214" spans="6:63" x14ac:dyDescent="0.25">
      <c r="F214" s="17">
        <v>212</v>
      </c>
      <c r="G214" s="20">
        <v>170</v>
      </c>
      <c r="H214" s="20">
        <v>100</v>
      </c>
      <c r="I214" s="20">
        <v>6</v>
      </c>
      <c r="J214" s="20">
        <v>6</v>
      </c>
      <c r="K214" s="17">
        <v>7000</v>
      </c>
      <c r="L214" s="17" t="s">
        <v>420</v>
      </c>
      <c r="M214" s="20">
        <v>6.25</v>
      </c>
      <c r="N214" s="20">
        <v>9.375</v>
      </c>
      <c r="O214" s="20" t="s">
        <v>263</v>
      </c>
      <c r="P214" s="20" t="s">
        <v>264</v>
      </c>
      <c r="Q214" s="20" t="s">
        <v>48</v>
      </c>
      <c r="R214" s="20" t="s">
        <v>49</v>
      </c>
      <c r="S214" s="45">
        <v>87.5</v>
      </c>
      <c r="T214" s="20" t="s">
        <v>133</v>
      </c>
      <c r="U214" s="20" t="s">
        <v>277</v>
      </c>
      <c r="V214" s="20">
        <v>0</v>
      </c>
      <c r="W214" s="20">
        <v>210</v>
      </c>
      <c r="X214" s="20">
        <v>200000</v>
      </c>
      <c r="Y214" s="35">
        <f t="shared" si="171"/>
        <v>158</v>
      </c>
      <c r="Z214" s="66">
        <f t="shared" si="146"/>
        <v>1.0323563518418475</v>
      </c>
      <c r="AA214" s="45">
        <f t="shared" si="147"/>
        <v>25.507987901998675</v>
      </c>
      <c r="AB214" s="50">
        <f t="shared" si="172"/>
        <v>7.5878191860375805</v>
      </c>
      <c r="AC214" s="46"/>
      <c r="AD214" s="20">
        <f t="shared" si="148"/>
        <v>1</v>
      </c>
      <c r="AE214" s="20">
        <f t="shared" si="149"/>
        <v>1</v>
      </c>
      <c r="AF214" s="20">
        <f t="shared" si="150"/>
        <v>1</v>
      </c>
      <c r="AG214" s="20">
        <f t="shared" si="151"/>
        <v>2148</v>
      </c>
      <c r="AH214" s="20">
        <f t="shared" si="164"/>
        <v>10044555.999999996</v>
      </c>
      <c r="AI214" s="67">
        <f t="shared" si="165"/>
        <v>404.63589430444279</v>
      </c>
      <c r="AJ214" s="66">
        <f t="shared" si="166"/>
        <v>1.0558314233023927</v>
      </c>
      <c r="AK214" s="20">
        <v>0.49</v>
      </c>
      <c r="AL214" s="20">
        <v>0.2</v>
      </c>
      <c r="AM214" s="20">
        <v>1.1000000000000001</v>
      </c>
      <c r="AN214" s="66">
        <f t="shared" si="167"/>
        <v>1.2670686959254644</v>
      </c>
      <c r="AO214" s="66">
        <f t="shared" si="168"/>
        <v>0.5082446314801724</v>
      </c>
      <c r="AP214" s="45">
        <f t="shared" si="169"/>
        <v>208.41726215279652</v>
      </c>
      <c r="AQ214" s="46"/>
      <c r="AR214" s="20">
        <v>222514.765625</v>
      </c>
      <c r="AS214" s="49">
        <f t="shared" si="170"/>
        <v>0.49329335289749049</v>
      </c>
      <c r="AT214" s="49">
        <f t="shared" si="163"/>
        <v>0.93664463824408972</v>
      </c>
      <c r="AV214" s="17">
        <v>520</v>
      </c>
      <c r="AW214" s="86">
        <f t="shared" si="173"/>
        <v>1.0499999999999999E-3</v>
      </c>
      <c r="AX214" s="49">
        <f t="shared" si="174"/>
        <v>0.59615384615384615</v>
      </c>
      <c r="AY214" s="51">
        <f t="shared" si="175"/>
        <v>3286.174420026909</v>
      </c>
      <c r="AZ214" s="49">
        <v>5.2187000000000001</v>
      </c>
      <c r="BA214" s="51">
        <f t="shared" si="176"/>
        <v>1095.9270000000001</v>
      </c>
      <c r="BB214" s="49">
        <f t="shared" si="177"/>
        <v>0.43774262110732898</v>
      </c>
      <c r="BC214" s="49">
        <f t="shared" si="178"/>
        <v>4.8927407673709844</v>
      </c>
      <c r="BD214" s="51">
        <f t="shared" si="179"/>
        <v>223.43183639020697</v>
      </c>
      <c r="BE214" s="87">
        <f t="shared" si="180"/>
        <v>1.0890741837673199</v>
      </c>
      <c r="BF214" s="49">
        <f t="shared" si="181"/>
        <v>1.3108644638972204</v>
      </c>
      <c r="BG214" s="49">
        <f t="shared" si="182"/>
        <v>0.49008994434123093</v>
      </c>
      <c r="BH214" s="50">
        <f t="shared" si="183"/>
        <v>213.82694869784575</v>
      </c>
      <c r="BJ214" s="87">
        <f t="shared" si="184"/>
        <v>0.4636385117810965</v>
      </c>
      <c r="BK214" s="87">
        <f t="shared" si="185"/>
        <v>0.96095622282524984</v>
      </c>
    </row>
    <row r="215" spans="6:63" x14ac:dyDescent="0.25">
      <c r="F215" s="17">
        <v>213</v>
      </c>
      <c r="G215" s="20">
        <v>170</v>
      </c>
      <c r="H215" s="20">
        <v>100</v>
      </c>
      <c r="I215" s="20">
        <v>6</v>
      </c>
      <c r="J215" s="20">
        <v>6</v>
      </c>
      <c r="K215" s="17">
        <v>7550</v>
      </c>
      <c r="L215" s="17" t="s">
        <v>420</v>
      </c>
      <c r="M215" s="20">
        <v>6.25</v>
      </c>
      <c r="N215" s="20">
        <v>9.375</v>
      </c>
      <c r="O215" s="20" t="s">
        <v>263</v>
      </c>
      <c r="P215" s="20" t="s">
        <v>264</v>
      </c>
      <c r="Q215" s="20" t="s">
        <v>48</v>
      </c>
      <c r="R215" s="20" t="s">
        <v>49</v>
      </c>
      <c r="S215" s="45">
        <v>94.375</v>
      </c>
      <c r="T215" s="20" t="s">
        <v>134</v>
      </c>
      <c r="U215" s="20" t="s">
        <v>278</v>
      </c>
      <c r="V215" s="20">
        <v>0</v>
      </c>
      <c r="W215" s="20">
        <v>210</v>
      </c>
      <c r="X215" s="20">
        <v>200000</v>
      </c>
      <c r="Y215" s="35">
        <f t="shared" si="171"/>
        <v>158</v>
      </c>
      <c r="Z215" s="66">
        <f t="shared" si="146"/>
        <v>1.0323563518418475</v>
      </c>
      <c r="AA215" s="45">
        <f t="shared" si="147"/>
        <v>25.507987901998675</v>
      </c>
      <c r="AB215" s="50">
        <f t="shared" si="172"/>
        <v>7.5878191860375805</v>
      </c>
      <c r="AC215" s="46"/>
      <c r="AD215" s="20">
        <f t="shared" si="148"/>
        <v>1</v>
      </c>
      <c r="AE215" s="20">
        <f t="shared" si="149"/>
        <v>1</v>
      </c>
      <c r="AF215" s="20">
        <f t="shared" si="150"/>
        <v>1</v>
      </c>
      <c r="AG215" s="20">
        <f t="shared" si="151"/>
        <v>2148</v>
      </c>
      <c r="AH215" s="20">
        <f t="shared" si="164"/>
        <v>10044555.999999996</v>
      </c>
      <c r="AI215" s="67">
        <f t="shared" si="165"/>
        <v>347.82963590926181</v>
      </c>
      <c r="AJ215" s="66">
        <f t="shared" si="166"/>
        <v>1.1387896065618663</v>
      </c>
      <c r="AK215" s="20">
        <v>0.49</v>
      </c>
      <c r="AL215" s="20">
        <v>0.2</v>
      </c>
      <c r="AM215" s="20">
        <v>1.1000000000000001</v>
      </c>
      <c r="AN215" s="66">
        <f t="shared" si="167"/>
        <v>1.3784243376143226</v>
      </c>
      <c r="AO215" s="66">
        <f t="shared" si="168"/>
        <v>0.46401742032349685</v>
      </c>
      <c r="AP215" s="45">
        <f t="shared" si="169"/>
        <v>190.28088905411178</v>
      </c>
      <c r="AQ215" s="46"/>
      <c r="AR215" s="20">
        <v>204176.046875</v>
      </c>
      <c r="AS215" s="49">
        <f t="shared" si="170"/>
        <v>0.45263821689057371</v>
      </c>
      <c r="AT215" s="49">
        <f t="shared" si="163"/>
        <v>0.93194521084348814</v>
      </c>
      <c r="AV215" s="17">
        <v>520</v>
      </c>
      <c r="AW215" s="86">
        <f t="shared" si="173"/>
        <v>1.0499999999999999E-3</v>
      </c>
      <c r="AX215" s="49">
        <f t="shared" si="174"/>
        <v>0.59615384615384615</v>
      </c>
      <c r="AY215" s="51">
        <f t="shared" si="175"/>
        <v>3286.174420026909</v>
      </c>
      <c r="AZ215" s="49">
        <v>5.2187000000000001</v>
      </c>
      <c r="BA215" s="51">
        <f t="shared" si="176"/>
        <v>1095.9270000000001</v>
      </c>
      <c r="BB215" s="49">
        <f t="shared" si="177"/>
        <v>0.43774262110732898</v>
      </c>
      <c r="BC215" s="49">
        <f t="shared" si="178"/>
        <v>4.8927407673709844</v>
      </c>
      <c r="BD215" s="51">
        <f t="shared" si="179"/>
        <v>223.43183639020697</v>
      </c>
      <c r="BE215" s="87">
        <f t="shared" si="180"/>
        <v>1.1746442982061809</v>
      </c>
      <c r="BF215" s="49">
        <f t="shared" si="181"/>
        <v>1.42868246671466</v>
      </c>
      <c r="BG215" s="49">
        <f t="shared" si="182"/>
        <v>0.44604758212806234</v>
      </c>
      <c r="BH215" s="50">
        <f t="shared" si="183"/>
        <v>194.61120262057034</v>
      </c>
      <c r="BJ215" s="87">
        <f t="shared" si="184"/>
        <v>0.4254274014067348</v>
      </c>
      <c r="BK215" s="87">
        <f t="shared" si="185"/>
        <v>0.9531539355334594</v>
      </c>
    </row>
    <row r="216" spans="6:63" x14ac:dyDescent="0.25">
      <c r="F216" s="17">
        <v>214</v>
      </c>
      <c r="G216" s="20">
        <v>170</v>
      </c>
      <c r="H216" s="20">
        <v>100</v>
      </c>
      <c r="I216" s="20">
        <v>6</v>
      </c>
      <c r="J216" s="20">
        <v>6</v>
      </c>
      <c r="K216" s="17">
        <v>8100</v>
      </c>
      <c r="L216" s="17" t="s">
        <v>420</v>
      </c>
      <c r="M216" s="20">
        <v>6.25</v>
      </c>
      <c r="N216" s="20">
        <v>9.375</v>
      </c>
      <c r="O216" s="20" t="s">
        <v>263</v>
      </c>
      <c r="P216" s="20" t="s">
        <v>264</v>
      </c>
      <c r="Q216" s="20" t="s">
        <v>48</v>
      </c>
      <c r="R216" s="20" t="s">
        <v>49</v>
      </c>
      <c r="S216" s="45">
        <v>101.25</v>
      </c>
      <c r="T216" s="20" t="s">
        <v>140</v>
      </c>
      <c r="U216" s="20" t="s">
        <v>279</v>
      </c>
      <c r="V216" s="20">
        <v>0</v>
      </c>
      <c r="W216" s="20">
        <v>210</v>
      </c>
      <c r="X216" s="20">
        <v>200000</v>
      </c>
      <c r="Y216" s="35">
        <f t="shared" si="171"/>
        <v>158</v>
      </c>
      <c r="Z216" s="66">
        <f t="shared" si="146"/>
        <v>1.0323563518418475</v>
      </c>
      <c r="AA216" s="45">
        <f t="shared" si="147"/>
        <v>25.507987901998675</v>
      </c>
      <c r="AB216" s="50">
        <f t="shared" si="172"/>
        <v>7.5878191860375805</v>
      </c>
      <c r="AC216" s="46"/>
      <c r="AD216" s="20">
        <f t="shared" si="148"/>
        <v>1</v>
      </c>
      <c r="AE216" s="20">
        <f t="shared" si="149"/>
        <v>1</v>
      </c>
      <c r="AF216" s="20">
        <f t="shared" si="150"/>
        <v>1</v>
      </c>
      <c r="AG216" s="20">
        <f t="shared" si="151"/>
        <v>2148</v>
      </c>
      <c r="AH216" s="20">
        <f t="shared" si="164"/>
        <v>10044555.999999996</v>
      </c>
      <c r="AI216" s="67">
        <f t="shared" si="165"/>
        <v>302.19720806154089</v>
      </c>
      <c r="AJ216" s="66">
        <f t="shared" si="166"/>
        <v>1.22174778982134</v>
      </c>
      <c r="AK216" s="20">
        <v>0.49</v>
      </c>
      <c r="AL216" s="20">
        <v>0.2</v>
      </c>
      <c r="AM216" s="20">
        <v>1.1000000000000001</v>
      </c>
      <c r="AN216" s="66">
        <f t="shared" si="167"/>
        <v>1.4966620394728931</v>
      </c>
      <c r="AO216" s="66">
        <f t="shared" si="168"/>
        <v>0.42352345647590683</v>
      </c>
      <c r="AP216" s="45">
        <f t="shared" si="169"/>
        <v>173.67541886104732</v>
      </c>
      <c r="AQ216" s="46"/>
      <c r="AR216" s="20">
        <v>187022.390625</v>
      </c>
      <c r="AS216" s="49">
        <f t="shared" si="170"/>
        <v>0.41461024790502793</v>
      </c>
      <c r="AT216" s="49">
        <f t="shared" si="163"/>
        <v>0.92863436447716674</v>
      </c>
      <c r="AV216" s="17">
        <v>520</v>
      </c>
      <c r="AW216" s="86">
        <f t="shared" si="173"/>
        <v>1.0499999999999999E-3</v>
      </c>
      <c r="AX216" s="49">
        <f t="shared" si="174"/>
        <v>0.59615384615384615</v>
      </c>
      <c r="AY216" s="51">
        <f t="shared" si="175"/>
        <v>3286.174420026909</v>
      </c>
      <c r="AZ216" s="49">
        <v>5.2187000000000001</v>
      </c>
      <c r="BA216" s="51">
        <f t="shared" si="176"/>
        <v>1095.9270000000001</v>
      </c>
      <c r="BB216" s="49">
        <f t="shared" si="177"/>
        <v>0.43774262110732898</v>
      </c>
      <c r="BC216" s="49">
        <f t="shared" si="178"/>
        <v>4.8927407673709844</v>
      </c>
      <c r="BD216" s="51">
        <f t="shared" si="179"/>
        <v>223.43183639020697</v>
      </c>
      <c r="BE216" s="87">
        <f t="shared" si="180"/>
        <v>1.2602144126450416</v>
      </c>
      <c r="BF216" s="49">
        <f t="shared" si="181"/>
        <v>1.553822714017179</v>
      </c>
      <c r="BG216" s="49">
        <f t="shared" si="182"/>
        <v>0.40604326802527424</v>
      </c>
      <c r="BH216" s="50">
        <f t="shared" si="183"/>
        <v>177.15726275072157</v>
      </c>
      <c r="BJ216" s="87">
        <f t="shared" si="184"/>
        <v>0.38968552318568361</v>
      </c>
      <c r="BK216" s="87">
        <f t="shared" si="185"/>
        <v>0.94725162136303198</v>
      </c>
    </row>
    <row r="217" spans="6:63" s="15" customFormat="1" x14ac:dyDescent="0.25">
      <c r="F217" s="22">
        <v>215</v>
      </c>
      <c r="G217" s="22">
        <v>200</v>
      </c>
      <c r="H217" s="22">
        <v>100</v>
      </c>
      <c r="I217" s="22">
        <v>10</v>
      </c>
      <c r="J217" s="22">
        <v>5</v>
      </c>
      <c r="K217" s="22">
        <v>1500</v>
      </c>
      <c r="L217" s="17" t="s">
        <v>420</v>
      </c>
      <c r="M217" s="22">
        <v>6.25</v>
      </c>
      <c r="N217" s="22">
        <v>12.5</v>
      </c>
      <c r="O217" s="63" t="s">
        <v>280</v>
      </c>
      <c r="P217" s="63" t="s">
        <v>281</v>
      </c>
      <c r="Q217" s="22" t="s">
        <v>48</v>
      </c>
      <c r="R217" s="22" t="s">
        <v>49</v>
      </c>
      <c r="S217" s="41">
        <v>30</v>
      </c>
      <c r="T217" s="22" t="s">
        <v>282</v>
      </c>
      <c r="U217" s="22" t="s">
        <v>283</v>
      </c>
      <c r="V217" s="22">
        <v>0</v>
      </c>
      <c r="W217" s="22">
        <v>210</v>
      </c>
      <c r="X217" s="22">
        <v>200000</v>
      </c>
      <c r="Y217" s="37">
        <f t="shared" si="171"/>
        <v>180</v>
      </c>
      <c r="Z217" s="63">
        <f t="shared" si="146"/>
        <v>1.0323563518418475</v>
      </c>
      <c r="AA217" s="41">
        <f t="shared" si="147"/>
        <v>34.871679663491861</v>
      </c>
      <c r="AB217" s="41">
        <f t="shared" si="172"/>
        <v>4.601124400044065</v>
      </c>
      <c r="AC217" s="64"/>
      <c r="AD217" s="22">
        <f t="shared" si="148"/>
        <v>1</v>
      </c>
      <c r="AE217" s="22">
        <f t="shared" si="149"/>
        <v>2</v>
      </c>
      <c r="AF217" s="22">
        <f t="shared" si="150"/>
        <v>2</v>
      </c>
      <c r="AG217" s="22">
        <f t="shared" si="151"/>
        <v>2900</v>
      </c>
      <c r="AH217" s="22">
        <f t="shared" si="164"/>
        <v>20496666.666666664</v>
      </c>
      <c r="AI217" s="65">
        <f t="shared" si="165"/>
        <v>17981.688136977318</v>
      </c>
      <c r="AJ217" s="63">
        <f t="shared" si="166"/>
        <v>0.18403202956324397</v>
      </c>
      <c r="AK217" s="22">
        <v>0.49</v>
      </c>
      <c r="AL217" s="22">
        <v>0.2</v>
      </c>
      <c r="AM217" s="22">
        <v>1.1000000000000001</v>
      </c>
      <c r="AN217" s="63">
        <f t="shared" si="167"/>
        <v>0.51302174119557808</v>
      </c>
      <c r="AO217" s="63">
        <f t="shared" si="168"/>
        <v>1</v>
      </c>
      <c r="AP217" s="41">
        <f t="shared" si="169"/>
        <v>553.63636363636363</v>
      </c>
      <c r="AQ217" s="64"/>
      <c r="AR217" s="22">
        <v>643437.9375</v>
      </c>
      <c r="AS217" s="63">
        <f t="shared" si="170"/>
        <v>1.0565483374384237</v>
      </c>
      <c r="AT217" s="63">
        <f t="shared" si="163"/>
        <v>0.86043475426309257</v>
      </c>
      <c r="AV217" s="22">
        <v>520</v>
      </c>
      <c r="AW217" s="89">
        <f t="shared" si="173"/>
        <v>1.0499999999999999E-3</v>
      </c>
      <c r="AX217" s="63">
        <f t="shared" si="174"/>
        <v>0.59615384615384615</v>
      </c>
      <c r="AY217" s="65">
        <f t="shared" si="175"/>
        <v>3286.174420026909</v>
      </c>
      <c r="AZ217" s="63">
        <v>4.3581000000000003</v>
      </c>
      <c r="BA217" s="65">
        <f t="shared" si="176"/>
        <v>915.20100000000002</v>
      </c>
      <c r="BB217" s="63">
        <f t="shared" si="177"/>
        <v>0.47901752706900141</v>
      </c>
      <c r="BC217" s="63">
        <f t="shared" si="178"/>
        <v>3.5373249140987362</v>
      </c>
      <c r="BD217" s="65">
        <f t="shared" si="179"/>
        <v>218.75499683940865</v>
      </c>
      <c r="BE217" s="90">
        <f t="shared" si="180"/>
        <v>0.18782904887350682</v>
      </c>
      <c r="BF217" s="63">
        <f t="shared" si="181"/>
        <v>0.5146579927743723</v>
      </c>
      <c r="BG217" s="63">
        <f t="shared" si="182"/>
        <v>1</v>
      </c>
      <c r="BH217" s="41">
        <f t="shared" si="183"/>
        <v>576.71771894025915</v>
      </c>
      <c r="BJ217" s="90">
        <f t="shared" si="184"/>
        <v>1.0142632354357184</v>
      </c>
      <c r="BK217" s="90">
        <f t="shared" si="185"/>
        <v>0.89630667594923896</v>
      </c>
    </row>
    <row r="218" spans="6:63" x14ac:dyDescent="0.25">
      <c r="F218" s="17">
        <v>216</v>
      </c>
      <c r="G218" s="20">
        <v>200</v>
      </c>
      <c r="H218" s="20">
        <v>100</v>
      </c>
      <c r="I218" s="20">
        <v>10</v>
      </c>
      <c r="J218" s="20">
        <v>5</v>
      </c>
      <c r="K218" s="20">
        <v>2050</v>
      </c>
      <c r="L218" s="17" t="s">
        <v>420</v>
      </c>
      <c r="M218" s="20">
        <v>6.25</v>
      </c>
      <c r="N218" s="20">
        <v>12.5</v>
      </c>
      <c r="O218" s="49" t="s">
        <v>280</v>
      </c>
      <c r="P218" s="49" t="s">
        <v>281</v>
      </c>
      <c r="Q218" s="20" t="s">
        <v>48</v>
      </c>
      <c r="R218" s="20" t="s">
        <v>49</v>
      </c>
      <c r="S218" s="45">
        <v>41</v>
      </c>
      <c r="T218" s="20" t="s">
        <v>284</v>
      </c>
      <c r="U218" s="20" t="s">
        <v>285</v>
      </c>
      <c r="V218" s="20">
        <v>0</v>
      </c>
      <c r="W218" s="20">
        <v>210</v>
      </c>
      <c r="X218" s="20">
        <v>200000</v>
      </c>
      <c r="Y218" s="35">
        <f t="shared" si="171"/>
        <v>180</v>
      </c>
      <c r="Z218" s="66">
        <f t="shared" si="146"/>
        <v>1.0323563518418475</v>
      </c>
      <c r="AA218" s="45">
        <f t="shared" si="147"/>
        <v>34.871679663491861</v>
      </c>
      <c r="AB218" s="50">
        <f t="shared" si="172"/>
        <v>4.601124400044065</v>
      </c>
      <c r="AC218" s="46"/>
      <c r="AD218" s="20">
        <f t="shared" si="148"/>
        <v>1</v>
      </c>
      <c r="AE218" s="20">
        <f t="shared" si="149"/>
        <v>2</v>
      </c>
      <c r="AF218" s="20">
        <f t="shared" si="150"/>
        <v>2</v>
      </c>
      <c r="AG218" s="20">
        <f t="shared" si="151"/>
        <v>2900</v>
      </c>
      <c r="AH218" s="20">
        <f t="shared" si="164"/>
        <v>20496666.666666664</v>
      </c>
      <c r="AI218" s="67">
        <f t="shared" si="165"/>
        <v>9627.3166706005868</v>
      </c>
      <c r="AJ218" s="66">
        <f t="shared" si="166"/>
        <v>0.25151044040310011</v>
      </c>
      <c r="AK218" s="20">
        <v>0.49</v>
      </c>
      <c r="AL218" s="20">
        <v>0.2</v>
      </c>
      <c r="AM218" s="20">
        <v>1.1000000000000001</v>
      </c>
      <c r="AN218" s="66">
        <f t="shared" si="167"/>
        <v>0.54424880871464021</v>
      </c>
      <c r="AO218" s="66">
        <f t="shared" si="168"/>
        <v>0.9738075118583247</v>
      </c>
      <c r="AP218" s="45">
        <f t="shared" si="169"/>
        <v>539.13524974701784</v>
      </c>
      <c r="AQ218" s="46"/>
      <c r="AR218" s="20">
        <v>602678.4375</v>
      </c>
      <c r="AS218" s="49">
        <f t="shared" si="170"/>
        <v>0.98961976600985224</v>
      </c>
      <c r="AT218" s="49">
        <f t="shared" si="163"/>
        <v>0.89456535392809344</v>
      </c>
      <c r="AV218" s="17">
        <v>520</v>
      </c>
      <c r="AW218" s="86">
        <f t="shared" si="173"/>
        <v>1.0499999999999999E-3</v>
      </c>
      <c r="AX218" s="49">
        <f t="shared" si="174"/>
        <v>0.59615384615384615</v>
      </c>
      <c r="AY218" s="51">
        <f t="shared" si="175"/>
        <v>3286.174420026909</v>
      </c>
      <c r="AZ218" s="49">
        <v>4.3581000000000003</v>
      </c>
      <c r="BA218" s="51">
        <f t="shared" si="176"/>
        <v>915.20100000000002</v>
      </c>
      <c r="BB218" s="49">
        <f t="shared" si="177"/>
        <v>0.47901752706900141</v>
      </c>
      <c r="BC218" s="49">
        <f t="shared" si="178"/>
        <v>3.5373249140987362</v>
      </c>
      <c r="BD218" s="51">
        <f t="shared" si="179"/>
        <v>218.75499683940865</v>
      </c>
      <c r="BE218" s="87">
        <f t="shared" si="180"/>
        <v>0.25669970012712595</v>
      </c>
      <c r="BF218" s="49">
        <f t="shared" si="181"/>
        <v>0.546838794553824</v>
      </c>
      <c r="BG218" s="49">
        <f t="shared" si="182"/>
        <v>0.97117326296750461</v>
      </c>
      <c r="BH218" s="50">
        <f t="shared" si="183"/>
        <v>560.09282891438772</v>
      </c>
      <c r="BJ218" s="87">
        <f t="shared" si="184"/>
        <v>0.95001327450651518</v>
      </c>
      <c r="BK218" s="87">
        <f t="shared" si="185"/>
        <v>0.92933941894078087</v>
      </c>
    </row>
    <row r="219" spans="6:63" x14ac:dyDescent="0.25">
      <c r="F219" s="17">
        <v>217</v>
      </c>
      <c r="G219" s="20">
        <v>200</v>
      </c>
      <c r="H219" s="20">
        <v>100</v>
      </c>
      <c r="I219" s="20">
        <v>10</v>
      </c>
      <c r="J219" s="20">
        <v>5</v>
      </c>
      <c r="K219" s="20">
        <v>2600</v>
      </c>
      <c r="L219" s="17" t="s">
        <v>420</v>
      </c>
      <c r="M219" s="20">
        <v>6.25</v>
      </c>
      <c r="N219" s="20">
        <v>12.5</v>
      </c>
      <c r="O219" s="49" t="s">
        <v>280</v>
      </c>
      <c r="P219" s="49" t="s">
        <v>281</v>
      </c>
      <c r="Q219" s="20" t="s">
        <v>48</v>
      </c>
      <c r="R219" s="20" t="s">
        <v>49</v>
      </c>
      <c r="S219" s="45">
        <v>32.5</v>
      </c>
      <c r="T219" s="20" t="s">
        <v>222</v>
      </c>
      <c r="U219" s="20" t="s">
        <v>286</v>
      </c>
      <c r="V219" s="20">
        <v>0</v>
      </c>
      <c r="W219" s="20">
        <v>210</v>
      </c>
      <c r="X219" s="20">
        <v>200000</v>
      </c>
      <c r="Y219" s="35">
        <f t="shared" si="171"/>
        <v>180</v>
      </c>
      <c r="Z219" s="66">
        <f t="shared" si="146"/>
        <v>1.0323563518418475</v>
      </c>
      <c r="AA219" s="45">
        <f t="shared" si="147"/>
        <v>34.871679663491861</v>
      </c>
      <c r="AB219" s="50">
        <f t="shared" si="172"/>
        <v>4.601124400044065</v>
      </c>
      <c r="AC219" s="46"/>
      <c r="AD219" s="20">
        <f t="shared" si="148"/>
        <v>1</v>
      </c>
      <c r="AE219" s="20">
        <f t="shared" si="149"/>
        <v>2</v>
      </c>
      <c r="AF219" s="20">
        <f t="shared" si="150"/>
        <v>2</v>
      </c>
      <c r="AG219" s="20">
        <f t="shared" si="151"/>
        <v>2900</v>
      </c>
      <c r="AH219" s="20">
        <f t="shared" si="164"/>
        <v>20496666.666666664</v>
      </c>
      <c r="AI219" s="67">
        <f t="shared" si="165"/>
        <v>5985.029335532392</v>
      </c>
      <c r="AJ219" s="66">
        <f t="shared" si="166"/>
        <v>0.31898885124295617</v>
      </c>
      <c r="AK219" s="20">
        <v>0.49</v>
      </c>
      <c r="AL219" s="20">
        <v>0.2</v>
      </c>
      <c r="AM219" s="20">
        <v>1.1000000000000001</v>
      </c>
      <c r="AN219" s="66">
        <f t="shared" si="167"/>
        <v>0.5800292121631746</v>
      </c>
      <c r="AO219" s="66">
        <f t="shared" si="168"/>
        <v>0.93943726901261526</v>
      </c>
      <c r="AP219" s="45">
        <f t="shared" si="169"/>
        <v>520.10663348062064</v>
      </c>
      <c r="AQ219" s="46"/>
      <c r="AR219" s="20">
        <v>568004.125</v>
      </c>
      <c r="AS219" s="49">
        <f t="shared" si="170"/>
        <v>0.93268329228243019</v>
      </c>
      <c r="AT219" s="49">
        <f t="shared" si="163"/>
        <v>0.9156740428260457</v>
      </c>
      <c r="AV219" s="17">
        <v>520</v>
      </c>
      <c r="AW219" s="86">
        <f t="shared" si="173"/>
        <v>1.0499999999999999E-3</v>
      </c>
      <c r="AX219" s="49">
        <f t="shared" si="174"/>
        <v>0.59615384615384615</v>
      </c>
      <c r="AY219" s="51">
        <f t="shared" si="175"/>
        <v>3286.174420026909</v>
      </c>
      <c r="AZ219" s="49">
        <v>4.3581000000000003</v>
      </c>
      <c r="BA219" s="51">
        <f t="shared" si="176"/>
        <v>915.20100000000002</v>
      </c>
      <c r="BB219" s="49">
        <f t="shared" si="177"/>
        <v>0.47901752706900141</v>
      </c>
      <c r="BC219" s="49">
        <f t="shared" si="178"/>
        <v>3.5373249140987362</v>
      </c>
      <c r="BD219" s="51">
        <f t="shared" si="179"/>
        <v>218.75499683940865</v>
      </c>
      <c r="BE219" s="87">
        <f t="shared" si="180"/>
        <v>0.32557035138074508</v>
      </c>
      <c r="BF219" s="49">
        <f t="shared" si="181"/>
        <v>0.5837627629373735</v>
      </c>
      <c r="BG219" s="49">
        <f t="shared" si="182"/>
        <v>0.93606070248388173</v>
      </c>
      <c r="BH219" s="50">
        <f t="shared" si="183"/>
        <v>539.8427931261208</v>
      </c>
      <c r="BJ219" s="87">
        <f t="shared" si="184"/>
        <v>0.89535550825884314</v>
      </c>
      <c r="BK219" s="87">
        <f t="shared" si="185"/>
        <v>0.95042055042491247</v>
      </c>
    </row>
    <row r="220" spans="6:63" x14ac:dyDescent="0.25">
      <c r="F220" s="17">
        <v>218</v>
      </c>
      <c r="G220" s="20">
        <v>200</v>
      </c>
      <c r="H220" s="20">
        <v>100</v>
      </c>
      <c r="I220" s="20">
        <v>10</v>
      </c>
      <c r="J220" s="20">
        <v>5</v>
      </c>
      <c r="K220" s="20">
        <v>3150</v>
      </c>
      <c r="L220" s="17" t="s">
        <v>420</v>
      </c>
      <c r="M220" s="20">
        <v>6.25</v>
      </c>
      <c r="N220" s="20">
        <v>12.5</v>
      </c>
      <c r="O220" s="49" t="s">
        <v>280</v>
      </c>
      <c r="P220" s="49" t="s">
        <v>281</v>
      </c>
      <c r="Q220" s="20" t="s">
        <v>48</v>
      </c>
      <c r="R220" s="20" t="s">
        <v>49</v>
      </c>
      <c r="S220" s="45">
        <v>39.375</v>
      </c>
      <c r="T220" s="20" t="s">
        <v>287</v>
      </c>
      <c r="U220" s="20" t="s">
        <v>288</v>
      </c>
      <c r="V220" s="20">
        <v>0</v>
      </c>
      <c r="W220" s="20">
        <v>210</v>
      </c>
      <c r="X220" s="20">
        <v>200000</v>
      </c>
      <c r="Y220" s="35">
        <f t="shared" si="171"/>
        <v>180</v>
      </c>
      <c r="Z220" s="66">
        <f t="shared" si="146"/>
        <v>1.0323563518418475</v>
      </c>
      <c r="AA220" s="45">
        <f t="shared" si="147"/>
        <v>34.871679663491861</v>
      </c>
      <c r="AB220" s="50">
        <f t="shared" si="172"/>
        <v>4.601124400044065</v>
      </c>
      <c r="AC220" s="46"/>
      <c r="AD220" s="20">
        <f t="shared" si="148"/>
        <v>1</v>
      </c>
      <c r="AE220" s="20">
        <f t="shared" si="149"/>
        <v>2</v>
      </c>
      <c r="AF220" s="20">
        <f t="shared" si="150"/>
        <v>2</v>
      </c>
      <c r="AG220" s="20">
        <f t="shared" si="151"/>
        <v>2900</v>
      </c>
      <c r="AH220" s="20">
        <f t="shared" si="164"/>
        <v>20496666.666666664</v>
      </c>
      <c r="AI220" s="67">
        <f t="shared" si="165"/>
        <v>4077.4803031694601</v>
      </c>
      <c r="AJ220" s="66">
        <f t="shared" si="166"/>
        <v>0.38646726208281235</v>
      </c>
      <c r="AK220" s="20">
        <v>0.49</v>
      </c>
      <c r="AL220" s="20">
        <v>0.2</v>
      </c>
      <c r="AM220" s="20">
        <v>1.1000000000000001</v>
      </c>
      <c r="AN220" s="66">
        <f t="shared" si="167"/>
        <v>0.62036295154118171</v>
      </c>
      <c r="AO220" s="66">
        <f t="shared" si="168"/>
        <v>0.90445400688960487</v>
      </c>
      <c r="AP220" s="45">
        <f t="shared" si="169"/>
        <v>500.73862745069937</v>
      </c>
      <c r="AQ220" s="46"/>
      <c r="AR220" s="20">
        <v>537074.3125</v>
      </c>
      <c r="AS220" s="49">
        <f t="shared" si="170"/>
        <v>0.88189542282430211</v>
      </c>
      <c r="AT220" s="49">
        <f t="shared" si="163"/>
        <v>0.93234514441742067</v>
      </c>
      <c r="AV220" s="17">
        <v>520</v>
      </c>
      <c r="AW220" s="86">
        <f t="shared" si="173"/>
        <v>1.0499999999999999E-3</v>
      </c>
      <c r="AX220" s="49">
        <f t="shared" si="174"/>
        <v>0.59615384615384615</v>
      </c>
      <c r="AY220" s="51">
        <f t="shared" si="175"/>
        <v>3286.174420026909</v>
      </c>
      <c r="AZ220" s="49">
        <v>4.3581000000000003</v>
      </c>
      <c r="BA220" s="51">
        <f t="shared" si="176"/>
        <v>915.20100000000002</v>
      </c>
      <c r="BB220" s="49">
        <f t="shared" si="177"/>
        <v>0.47901752706900141</v>
      </c>
      <c r="BC220" s="49">
        <f t="shared" si="178"/>
        <v>3.5373249140987362</v>
      </c>
      <c r="BD220" s="51">
        <f t="shared" si="179"/>
        <v>218.75499683940865</v>
      </c>
      <c r="BE220" s="87">
        <f t="shared" si="180"/>
        <v>0.39444100263436432</v>
      </c>
      <c r="BF220" s="49">
        <f t="shared" si="181"/>
        <v>0.62542989792502057</v>
      </c>
      <c r="BG220" s="49">
        <f t="shared" si="182"/>
        <v>0.90025648158382454</v>
      </c>
      <c r="BH220" s="50">
        <f t="shared" si="183"/>
        <v>519.19386452020672</v>
      </c>
      <c r="BJ220" s="87">
        <f t="shared" si="184"/>
        <v>0.84660026728011217</v>
      </c>
      <c r="BK220" s="87">
        <f t="shared" si="185"/>
        <v>0.96670768352974745</v>
      </c>
    </row>
    <row r="221" spans="6:63" x14ac:dyDescent="0.25">
      <c r="F221" s="17">
        <v>219</v>
      </c>
      <c r="G221" s="20">
        <v>200</v>
      </c>
      <c r="H221" s="20">
        <v>100</v>
      </c>
      <c r="I221" s="20">
        <v>10</v>
      </c>
      <c r="J221" s="20">
        <v>5</v>
      </c>
      <c r="K221" s="17">
        <v>3700</v>
      </c>
      <c r="L221" s="17" t="s">
        <v>420</v>
      </c>
      <c r="M221" s="20">
        <v>6.25</v>
      </c>
      <c r="N221" s="20">
        <v>12.5</v>
      </c>
      <c r="O221" s="49" t="s">
        <v>280</v>
      </c>
      <c r="P221" s="49" t="s">
        <v>281</v>
      </c>
      <c r="Q221" s="20" t="s">
        <v>48</v>
      </c>
      <c r="R221" s="20" t="s">
        <v>49</v>
      </c>
      <c r="S221" s="45">
        <v>46.25</v>
      </c>
      <c r="T221" s="20" t="s">
        <v>289</v>
      </c>
      <c r="U221" s="20" t="s">
        <v>290</v>
      </c>
      <c r="V221" s="20">
        <v>0</v>
      </c>
      <c r="W221" s="20">
        <v>210</v>
      </c>
      <c r="X221" s="20">
        <v>200000</v>
      </c>
      <c r="Y221" s="35">
        <f t="shared" si="171"/>
        <v>180</v>
      </c>
      <c r="Z221" s="66">
        <f t="shared" si="146"/>
        <v>1.0323563518418475</v>
      </c>
      <c r="AA221" s="45">
        <f t="shared" si="147"/>
        <v>34.871679663491861</v>
      </c>
      <c r="AB221" s="50">
        <f t="shared" si="172"/>
        <v>4.601124400044065</v>
      </c>
      <c r="AC221" s="46"/>
      <c r="AD221" s="20">
        <f t="shared" si="148"/>
        <v>1</v>
      </c>
      <c r="AE221" s="20">
        <f t="shared" si="149"/>
        <v>2</v>
      </c>
      <c r="AF221" s="20">
        <f t="shared" si="150"/>
        <v>2</v>
      </c>
      <c r="AG221" s="20">
        <f t="shared" si="151"/>
        <v>2900</v>
      </c>
      <c r="AH221" s="20">
        <f t="shared" si="164"/>
        <v>20496666.666666664</v>
      </c>
      <c r="AI221" s="67">
        <f t="shared" si="165"/>
        <v>2955.3541496127805</v>
      </c>
      <c r="AJ221" s="66">
        <f t="shared" si="166"/>
        <v>0.45394567292266846</v>
      </c>
      <c r="AK221" s="20">
        <v>0.49</v>
      </c>
      <c r="AL221" s="20">
        <v>0.2</v>
      </c>
      <c r="AM221" s="20">
        <v>1.1000000000000001</v>
      </c>
      <c r="AN221" s="66">
        <f t="shared" si="167"/>
        <v>0.66525002684866097</v>
      </c>
      <c r="AO221" s="66">
        <f t="shared" si="168"/>
        <v>0.86839224433792761</v>
      </c>
      <c r="AP221" s="45">
        <f t="shared" si="169"/>
        <v>480.77352436527076</v>
      </c>
      <c r="AQ221" s="46"/>
      <c r="AR221" s="20">
        <v>509001.90625</v>
      </c>
      <c r="AS221" s="49">
        <f t="shared" si="170"/>
        <v>0.83579951765188831</v>
      </c>
      <c r="AT221" s="49">
        <f t="shared" si="163"/>
        <v>0.94454169711721148</v>
      </c>
      <c r="AV221" s="17">
        <v>520</v>
      </c>
      <c r="AW221" s="86">
        <f t="shared" si="173"/>
        <v>1.0499999999999999E-3</v>
      </c>
      <c r="AX221" s="49">
        <f t="shared" si="174"/>
        <v>0.59615384615384615</v>
      </c>
      <c r="AY221" s="51">
        <f t="shared" si="175"/>
        <v>3286.174420026909</v>
      </c>
      <c r="AZ221" s="49">
        <v>4.3581000000000003</v>
      </c>
      <c r="BA221" s="51">
        <f t="shared" si="176"/>
        <v>915.20100000000002</v>
      </c>
      <c r="BB221" s="49">
        <f t="shared" si="177"/>
        <v>0.47901752706900141</v>
      </c>
      <c r="BC221" s="49">
        <f t="shared" si="178"/>
        <v>3.5373249140987362</v>
      </c>
      <c r="BD221" s="51">
        <f t="shared" si="179"/>
        <v>218.75499683940865</v>
      </c>
      <c r="BE221" s="87">
        <f t="shared" si="180"/>
        <v>0.46331165388798345</v>
      </c>
      <c r="BF221" s="49">
        <f t="shared" si="181"/>
        <v>0.67184019951676521</v>
      </c>
      <c r="BG221" s="49">
        <f t="shared" si="182"/>
        <v>0.86328178182251813</v>
      </c>
      <c r="BH221" s="50">
        <f t="shared" si="183"/>
        <v>497.86990001536515</v>
      </c>
      <c r="BJ221" s="87">
        <f t="shared" si="184"/>
        <v>0.8023492091279949</v>
      </c>
      <c r="BK221" s="87">
        <f t="shared" si="185"/>
        <v>0.9781297356690698</v>
      </c>
    </row>
    <row r="222" spans="6:63" x14ac:dyDescent="0.25">
      <c r="F222" s="17">
        <v>220</v>
      </c>
      <c r="G222" s="20">
        <v>200</v>
      </c>
      <c r="H222" s="20">
        <v>100</v>
      </c>
      <c r="I222" s="20">
        <v>10</v>
      </c>
      <c r="J222" s="20">
        <v>5</v>
      </c>
      <c r="K222" s="17">
        <v>4250</v>
      </c>
      <c r="L222" s="17" t="s">
        <v>420</v>
      </c>
      <c r="M222" s="20">
        <v>6.25</v>
      </c>
      <c r="N222" s="20">
        <v>12.5</v>
      </c>
      <c r="O222" s="49" t="s">
        <v>280</v>
      </c>
      <c r="P222" s="49" t="s">
        <v>281</v>
      </c>
      <c r="Q222" s="20" t="s">
        <v>48</v>
      </c>
      <c r="R222" s="20" t="s">
        <v>49</v>
      </c>
      <c r="S222" s="45">
        <v>53.125</v>
      </c>
      <c r="T222" s="20" t="s">
        <v>137</v>
      </c>
      <c r="U222" s="20" t="s">
        <v>291</v>
      </c>
      <c r="V222" s="20">
        <v>0</v>
      </c>
      <c r="W222" s="20">
        <v>210</v>
      </c>
      <c r="X222" s="20">
        <v>200000</v>
      </c>
      <c r="Y222" s="35">
        <f t="shared" si="171"/>
        <v>180</v>
      </c>
      <c r="Z222" s="66">
        <f t="shared" si="146"/>
        <v>1.0323563518418475</v>
      </c>
      <c r="AA222" s="45">
        <f t="shared" si="147"/>
        <v>34.871679663491861</v>
      </c>
      <c r="AB222" s="50">
        <f t="shared" si="172"/>
        <v>4.601124400044065</v>
      </c>
      <c r="AC222" s="46"/>
      <c r="AD222" s="20">
        <f t="shared" si="148"/>
        <v>1</v>
      </c>
      <c r="AE222" s="20">
        <f t="shared" si="149"/>
        <v>2</v>
      </c>
      <c r="AF222" s="20">
        <f t="shared" si="150"/>
        <v>2</v>
      </c>
      <c r="AG222" s="20">
        <f t="shared" si="151"/>
        <v>2900</v>
      </c>
      <c r="AH222" s="20">
        <f t="shared" si="164"/>
        <v>20496666.666666664</v>
      </c>
      <c r="AI222" s="67">
        <f t="shared" si="165"/>
        <v>2239.9334703501158</v>
      </c>
      <c r="AJ222" s="66">
        <f t="shared" si="166"/>
        <v>0.52142408376252458</v>
      </c>
      <c r="AK222" s="20">
        <v>0.49</v>
      </c>
      <c r="AL222" s="20">
        <v>0.2</v>
      </c>
      <c r="AM222" s="20">
        <v>1.1000000000000001</v>
      </c>
      <c r="AN222" s="66">
        <f t="shared" si="167"/>
        <v>0.71469043808561261</v>
      </c>
      <c r="AO222" s="66">
        <f t="shared" si="168"/>
        <v>0.83093487675466671</v>
      </c>
      <c r="AP222" s="45">
        <f t="shared" si="169"/>
        <v>460.03576358508366</v>
      </c>
      <c r="AQ222" s="46"/>
      <c r="AR222" s="20">
        <v>482433</v>
      </c>
      <c r="AS222" s="49">
        <f t="shared" si="170"/>
        <v>0.79217241379310344</v>
      </c>
      <c r="AT222" s="49">
        <f t="shared" si="163"/>
        <v>0.95357441050899017</v>
      </c>
      <c r="AV222" s="17">
        <v>520</v>
      </c>
      <c r="AW222" s="86">
        <f t="shared" si="173"/>
        <v>1.0499999999999999E-3</v>
      </c>
      <c r="AX222" s="49">
        <f t="shared" si="174"/>
        <v>0.59615384615384615</v>
      </c>
      <c r="AY222" s="51">
        <f t="shared" si="175"/>
        <v>3286.174420026909</v>
      </c>
      <c r="AZ222" s="49">
        <v>4.3581000000000003</v>
      </c>
      <c r="BA222" s="51">
        <f t="shared" si="176"/>
        <v>915.20100000000002</v>
      </c>
      <c r="BB222" s="49">
        <f t="shared" si="177"/>
        <v>0.47901752706900141</v>
      </c>
      <c r="BC222" s="49">
        <f t="shared" si="178"/>
        <v>3.5373249140987362</v>
      </c>
      <c r="BD222" s="51">
        <f t="shared" si="179"/>
        <v>218.75499683940865</v>
      </c>
      <c r="BE222" s="87">
        <f t="shared" si="180"/>
        <v>0.53218230514160259</v>
      </c>
      <c r="BF222" s="49">
        <f t="shared" si="181"/>
        <v>0.72299366771260754</v>
      </c>
      <c r="BG222" s="49">
        <f t="shared" si="182"/>
        <v>0.82482191533804783</v>
      </c>
      <c r="BH222" s="50">
        <f t="shared" si="183"/>
        <v>475.68941354569449</v>
      </c>
      <c r="BJ222" s="87">
        <f t="shared" si="184"/>
        <v>0.760468146099887</v>
      </c>
      <c r="BK222" s="87">
        <f t="shared" si="185"/>
        <v>0.98602171399073968</v>
      </c>
    </row>
    <row r="223" spans="6:63" x14ac:dyDescent="0.25">
      <c r="F223" s="17">
        <v>221</v>
      </c>
      <c r="G223" s="20">
        <v>200</v>
      </c>
      <c r="H223" s="20">
        <v>100</v>
      </c>
      <c r="I223" s="20">
        <v>10</v>
      </c>
      <c r="J223" s="20">
        <v>5</v>
      </c>
      <c r="K223" s="17">
        <v>4800</v>
      </c>
      <c r="L223" s="17" t="s">
        <v>420</v>
      </c>
      <c r="M223" s="20">
        <v>6.25</v>
      </c>
      <c r="N223" s="20">
        <v>12.5</v>
      </c>
      <c r="O223" s="49" t="s">
        <v>280</v>
      </c>
      <c r="P223" s="49" t="s">
        <v>281</v>
      </c>
      <c r="Q223" s="20" t="s">
        <v>48</v>
      </c>
      <c r="R223" s="20" t="s">
        <v>49</v>
      </c>
      <c r="S223" s="45">
        <v>60</v>
      </c>
      <c r="T223" s="20" t="s">
        <v>137</v>
      </c>
      <c r="U223" s="20" t="s">
        <v>292</v>
      </c>
      <c r="V223" s="20">
        <v>0</v>
      </c>
      <c r="W223" s="20">
        <v>210</v>
      </c>
      <c r="X223" s="20">
        <v>200000</v>
      </c>
      <c r="Y223" s="35">
        <f t="shared" si="171"/>
        <v>180</v>
      </c>
      <c r="Z223" s="66">
        <f t="shared" si="146"/>
        <v>1.0323563518418475</v>
      </c>
      <c r="AA223" s="45">
        <f t="shared" si="147"/>
        <v>34.871679663491861</v>
      </c>
      <c r="AB223" s="50">
        <f t="shared" si="172"/>
        <v>4.601124400044065</v>
      </c>
      <c r="AC223" s="46"/>
      <c r="AD223" s="20">
        <f t="shared" si="148"/>
        <v>1</v>
      </c>
      <c r="AE223" s="20">
        <f t="shared" si="149"/>
        <v>2</v>
      </c>
      <c r="AF223" s="20">
        <f t="shared" si="150"/>
        <v>2</v>
      </c>
      <c r="AG223" s="20">
        <f t="shared" si="151"/>
        <v>2900</v>
      </c>
      <c r="AH223" s="20">
        <f t="shared" si="164"/>
        <v>20496666.666666664</v>
      </c>
      <c r="AI223" s="67">
        <f t="shared" si="165"/>
        <v>1756.0242321266912</v>
      </c>
      <c r="AJ223" s="66">
        <f t="shared" si="166"/>
        <v>0.58890249460238075</v>
      </c>
      <c r="AK223" s="20">
        <v>0.49</v>
      </c>
      <c r="AL223" s="20">
        <v>0.2</v>
      </c>
      <c r="AM223" s="20">
        <v>1.1000000000000001</v>
      </c>
      <c r="AN223" s="66">
        <f t="shared" si="167"/>
        <v>0.76868418525203686</v>
      </c>
      <c r="AO223" s="66">
        <f t="shared" si="168"/>
        <v>0.79194257590293593</v>
      </c>
      <c r="AP223" s="45">
        <f t="shared" si="169"/>
        <v>438.4482079317163</v>
      </c>
      <c r="AQ223" s="46"/>
      <c r="AR223" s="20">
        <v>456882.1875</v>
      </c>
      <c r="AS223" s="49">
        <f t="shared" si="170"/>
        <v>0.75021705665024629</v>
      </c>
      <c r="AT223" s="49">
        <f t="shared" si="163"/>
        <v>0.95965266304394126</v>
      </c>
      <c r="AV223" s="17">
        <v>520</v>
      </c>
      <c r="AW223" s="86">
        <f t="shared" si="173"/>
        <v>1.0499999999999999E-3</v>
      </c>
      <c r="AX223" s="49">
        <f t="shared" si="174"/>
        <v>0.59615384615384615</v>
      </c>
      <c r="AY223" s="51">
        <f t="shared" si="175"/>
        <v>3286.174420026909</v>
      </c>
      <c r="AZ223" s="49">
        <v>4.3581000000000003</v>
      </c>
      <c r="BA223" s="51">
        <f t="shared" si="176"/>
        <v>915.20100000000002</v>
      </c>
      <c r="BB223" s="49">
        <f t="shared" si="177"/>
        <v>0.47901752706900141</v>
      </c>
      <c r="BC223" s="49">
        <f t="shared" si="178"/>
        <v>3.5373249140987362</v>
      </c>
      <c r="BD223" s="51">
        <f t="shared" si="179"/>
        <v>218.75499683940865</v>
      </c>
      <c r="BE223" s="87">
        <f t="shared" si="180"/>
        <v>0.60105295639522183</v>
      </c>
      <c r="BF223" s="49">
        <f t="shared" si="181"/>
        <v>0.77889030251254754</v>
      </c>
      <c r="BG223" s="49">
        <f t="shared" si="182"/>
        <v>0.78476030438156663</v>
      </c>
      <c r="BH223" s="50">
        <f t="shared" si="183"/>
        <v>452.58517265780057</v>
      </c>
      <c r="BJ223" s="87">
        <f t="shared" si="184"/>
        <v>0.72019192326019565</v>
      </c>
      <c r="BK223" s="87">
        <f t="shared" si="185"/>
        <v>0.99059491711482084</v>
      </c>
    </row>
    <row r="224" spans="6:63" x14ac:dyDescent="0.25">
      <c r="F224" s="17">
        <v>222</v>
      </c>
      <c r="G224" s="20">
        <v>200</v>
      </c>
      <c r="H224" s="20">
        <v>100</v>
      </c>
      <c r="I224" s="20">
        <v>10</v>
      </c>
      <c r="J224" s="20">
        <v>5</v>
      </c>
      <c r="K224" s="17">
        <v>5350</v>
      </c>
      <c r="L224" s="17" t="s">
        <v>420</v>
      </c>
      <c r="M224" s="20">
        <v>6.25</v>
      </c>
      <c r="N224" s="20">
        <v>12.5</v>
      </c>
      <c r="O224" s="49" t="s">
        <v>280</v>
      </c>
      <c r="P224" s="49" t="s">
        <v>281</v>
      </c>
      <c r="Q224" s="20" t="s">
        <v>48</v>
      </c>
      <c r="R224" s="20" t="s">
        <v>49</v>
      </c>
      <c r="S224" s="45">
        <v>66.875</v>
      </c>
      <c r="T224" s="20" t="s">
        <v>129</v>
      </c>
      <c r="U224" s="20" t="s">
        <v>293</v>
      </c>
      <c r="V224" s="20">
        <v>0</v>
      </c>
      <c r="W224" s="20">
        <v>210</v>
      </c>
      <c r="X224" s="20">
        <v>200000</v>
      </c>
      <c r="Y224" s="35">
        <f t="shared" si="171"/>
        <v>180</v>
      </c>
      <c r="Z224" s="66">
        <f t="shared" si="146"/>
        <v>1.0323563518418475</v>
      </c>
      <c r="AA224" s="45">
        <f t="shared" si="147"/>
        <v>34.871679663491861</v>
      </c>
      <c r="AB224" s="50">
        <f t="shared" si="172"/>
        <v>4.601124400044065</v>
      </c>
      <c r="AC224" s="46"/>
      <c r="AD224" s="20">
        <f t="shared" si="148"/>
        <v>1</v>
      </c>
      <c r="AE224" s="20">
        <f t="shared" si="149"/>
        <v>2</v>
      </c>
      <c r="AF224" s="20">
        <f t="shared" si="150"/>
        <v>2</v>
      </c>
      <c r="AG224" s="20">
        <f t="shared" si="151"/>
        <v>2900</v>
      </c>
      <c r="AH224" s="20">
        <f t="shared" si="164"/>
        <v>20496666.666666664</v>
      </c>
      <c r="AI224" s="67">
        <f t="shared" si="165"/>
        <v>1413.5312536710269</v>
      </c>
      <c r="AJ224" s="66">
        <f t="shared" si="166"/>
        <v>0.65638090544223682</v>
      </c>
      <c r="AK224" s="20">
        <v>0.49</v>
      </c>
      <c r="AL224" s="20">
        <v>0.2</v>
      </c>
      <c r="AM224" s="20">
        <v>1.1000000000000001</v>
      </c>
      <c r="AN224" s="66">
        <f t="shared" si="167"/>
        <v>0.82723126834793337</v>
      </c>
      <c r="AO224" s="66">
        <f t="shared" si="168"/>
        <v>0.75148703339398137</v>
      </c>
      <c r="AP224" s="45">
        <f t="shared" si="169"/>
        <v>416.05054848812233</v>
      </c>
      <c r="AQ224" s="46"/>
      <c r="AR224" s="20">
        <v>431967.90625</v>
      </c>
      <c r="AS224" s="49">
        <f t="shared" si="170"/>
        <v>0.70930690681444997</v>
      </c>
      <c r="AT224" s="49">
        <f t="shared" si="163"/>
        <v>0.96315152692694361</v>
      </c>
      <c r="AV224" s="17">
        <v>520</v>
      </c>
      <c r="AW224" s="86">
        <f t="shared" si="173"/>
        <v>1.0499999999999999E-3</v>
      </c>
      <c r="AX224" s="49">
        <f t="shared" si="174"/>
        <v>0.59615384615384615</v>
      </c>
      <c r="AY224" s="51">
        <f t="shared" si="175"/>
        <v>3286.174420026909</v>
      </c>
      <c r="AZ224" s="49">
        <v>4.3581000000000003</v>
      </c>
      <c r="BA224" s="51">
        <f t="shared" si="176"/>
        <v>915.20100000000002</v>
      </c>
      <c r="BB224" s="49">
        <f t="shared" si="177"/>
        <v>0.47901752706900141</v>
      </c>
      <c r="BC224" s="49">
        <f t="shared" si="178"/>
        <v>3.5373249140987362</v>
      </c>
      <c r="BD224" s="51">
        <f t="shared" si="179"/>
        <v>218.75499683940865</v>
      </c>
      <c r="BE224" s="87">
        <f t="shared" si="180"/>
        <v>0.66992360764884096</v>
      </c>
      <c r="BF224" s="49">
        <f t="shared" si="181"/>
        <v>0.83953010391658511</v>
      </c>
      <c r="BG224" s="49">
        <f t="shared" si="182"/>
        <v>0.74321397539887091</v>
      </c>
      <c r="BH224" s="50">
        <f t="shared" si="183"/>
        <v>428.62466857655863</v>
      </c>
      <c r="BJ224" s="87">
        <f t="shared" si="184"/>
        <v>0.68091907651546912</v>
      </c>
      <c r="BK224" s="87">
        <f t="shared" si="185"/>
        <v>0.99226044892440124</v>
      </c>
    </row>
    <row r="225" spans="6:63" x14ac:dyDescent="0.25">
      <c r="F225" s="17">
        <v>223</v>
      </c>
      <c r="G225" s="20">
        <v>200</v>
      </c>
      <c r="H225" s="20">
        <v>100</v>
      </c>
      <c r="I225" s="20">
        <v>10</v>
      </c>
      <c r="J225" s="20">
        <v>5</v>
      </c>
      <c r="K225" s="17">
        <v>5900</v>
      </c>
      <c r="L225" s="17" t="s">
        <v>420</v>
      </c>
      <c r="M225" s="20">
        <v>6.25</v>
      </c>
      <c r="N225" s="20">
        <v>12.5</v>
      </c>
      <c r="O225" s="49" t="s">
        <v>280</v>
      </c>
      <c r="P225" s="49" t="s">
        <v>281</v>
      </c>
      <c r="Q225" s="20" t="s">
        <v>48</v>
      </c>
      <c r="R225" s="20" t="s">
        <v>49</v>
      </c>
      <c r="S225" s="45">
        <v>73.75</v>
      </c>
      <c r="T225" s="20" t="s">
        <v>128</v>
      </c>
      <c r="U225" s="20" t="s">
        <v>294</v>
      </c>
      <c r="V225" s="20">
        <v>0</v>
      </c>
      <c r="W225" s="20">
        <v>210</v>
      </c>
      <c r="X225" s="20">
        <v>200000</v>
      </c>
      <c r="Y225" s="35">
        <f t="shared" si="171"/>
        <v>180</v>
      </c>
      <c r="Z225" s="66">
        <f t="shared" si="146"/>
        <v>1.0323563518418475</v>
      </c>
      <c r="AA225" s="45">
        <f t="shared" si="147"/>
        <v>34.871679663491861</v>
      </c>
      <c r="AB225" s="50">
        <f t="shared" si="172"/>
        <v>4.601124400044065</v>
      </c>
      <c r="AC225" s="46"/>
      <c r="AD225" s="20">
        <f t="shared" si="148"/>
        <v>1</v>
      </c>
      <c r="AE225" s="20">
        <f t="shared" si="149"/>
        <v>2</v>
      </c>
      <c r="AF225" s="20">
        <f t="shared" si="150"/>
        <v>2</v>
      </c>
      <c r="AG225" s="20">
        <f t="shared" si="151"/>
        <v>2900</v>
      </c>
      <c r="AH225" s="20">
        <f t="shared" si="164"/>
        <v>20496666.666666664</v>
      </c>
      <c r="AI225" s="67">
        <f t="shared" si="165"/>
        <v>1162.2751596724781</v>
      </c>
      <c r="AJ225" s="66">
        <f t="shared" si="166"/>
        <v>0.72385931628209288</v>
      </c>
      <c r="AK225" s="20">
        <v>0.49</v>
      </c>
      <c r="AL225" s="20">
        <v>0.2</v>
      </c>
      <c r="AM225" s="20">
        <v>1.1000000000000001</v>
      </c>
      <c r="AN225" s="66">
        <f t="shared" si="167"/>
        <v>0.89033168737330226</v>
      </c>
      <c r="AO225" s="66">
        <f t="shared" si="168"/>
        <v>0.7098682783762138</v>
      </c>
      <c r="AP225" s="45">
        <f t="shared" si="169"/>
        <v>393.00889230101285</v>
      </c>
      <c r="AQ225" s="46"/>
      <c r="AR225" s="20">
        <v>408384.9375</v>
      </c>
      <c r="AS225" s="49">
        <f t="shared" si="170"/>
        <v>0.67058282019704429</v>
      </c>
      <c r="AT225" s="49">
        <f t="shared" si="163"/>
        <v>0.9623491373283396</v>
      </c>
      <c r="AV225" s="17">
        <v>520</v>
      </c>
      <c r="AW225" s="86">
        <f t="shared" si="173"/>
        <v>1.0499999999999999E-3</v>
      </c>
      <c r="AX225" s="49">
        <f t="shared" si="174"/>
        <v>0.59615384615384615</v>
      </c>
      <c r="AY225" s="51">
        <f t="shared" si="175"/>
        <v>3286.174420026909</v>
      </c>
      <c r="AZ225" s="49">
        <v>4.3581000000000003</v>
      </c>
      <c r="BA225" s="51">
        <f t="shared" si="176"/>
        <v>915.20100000000002</v>
      </c>
      <c r="BB225" s="49">
        <f t="shared" si="177"/>
        <v>0.47901752706900141</v>
      </c>
      <c r="BC225" s="49">
        <f t="shared" si="178"/>
        <v>3.5373249140987362</v>
      </c>
      <c r="BD225" s="51">
        <f t="shared" si="179"/>
        <v>218.75499683940865</v>
      </c>
      <c r="BE225" s="87">
        <f t="shared" si="180"/>
        <v>0.7387942589024602</v>
      </c>
      <c r="BF225" s="49">
        <f t="shared" si="181"/>
        <v>0.90491307192472048</v>
      </c>
      <c r="BG225" s="49">
        <f t="shared" si="182"/>
        <v>0.70054717536126276</v>
      </c>
      <c r="BH225" s="50">
        <f t="shared" si="183"/>
        <v>404.0179689843892</v>
      </c>
      <c r="BJ225" s="87">
        <f t="shared" si="184"/>
        <v>0.64374480252334154</v>
      </c>
      <c r="BK225" s="87">
        <f t="shared" si="185"/>
        <v>0.98930673461576735</v>
      </c>
    </row>
    <row r="226" spans="6:63" x14ac:dyDescent="0.25">
      <c r="F226" s="17">
        <v>224</v>
      </c>
      <c r="G226" s="20">
        <v>200</v>
      </c>
      <c r="H226" s="20">
        <v>100</v>
      </c>
      <c r="I226" s="20">
        <v>10</v>
      </c>
      <c r="J226" s="20">
        <v>5</v>
      </c>
      <c r="K226" s="17">
        <v>6450</v>
      </c>
      <c r="L226" s="17" t="s">
        <v>420</v>
      </c>
      <c r="M226" s="20">
        <v>6.25</v>
      </c>
      <c r="N226" s="20">
        <v>12.5</v>
      </c>
      <c r="O226" s="49" t="s">
        <v>280</v>
      </c>
      <c r="P226" s="49" t="s">
        <v>281</v>
      </c>
      <c r="Q226" s="20" t="s">
        <v>48</v>
      </c>
      <c r="R226" s="20" t="s">
        <v>49</v>
      </c>
      <c r="S226" s="45">
        <v>80.625</v>
      </c>
      <c r="T226" s="20" t="s">
        <v>129</v>
      </c>
      <c r="U226" s="20" t="s">
        <v>295</v>
      </c>
      <c r="V226" s="20">
        <v>0</v>
      </c>
      <c r="W226" s="20">
        <v>210</v>
      </c>
      <c r="X226" s="20">
        <v>200000</v>
      </c>
      <c r="Y226" s="35">
        <f t="shared" si="171"/>
        <v>180</v>
      </c>
      <c r="Z226" s="66">
        <f t="shared" si="146"/>
        <v>1.0323563518418475</v>
      </c>
      <c r="AA226" s="45">
        <f t="shared" si="147"/>
        <v>34.871679663491861</v>
      </c>
      <c r="AB226" s="50">
        <f t="shared" si="172"/>
        <v>4.601124400044065</v>
      </c>
      <c r="AC226" s="46"/>
      <c r="AD226" s="20">
        <f t="shared" si="148"/>
        <v>1</v>
      </c>
      <c r="AE226" s="20">
        <f t="shared" si="149"/>
        <v>2</v>
      </c>
      <c r="AF226" s="20">
        <f t="shared" si="150"/>
        <v>2</v>
      </c>
      <c r="AG226" s="20">
        <f t="shared" si="151"/>
        <v>2900</v>
      </c>
      <c r="AH226" s="20">
        <f t="shared" si="164"/>
        <v>20496666.666666664</v>
      </c>
      <c r="AI226" s="67">
        <f t="shared" si="165"/>
        <v>972.50882298417082</v>
      </c>
      <c r="AJ226" s="66">
        <f t="shared" si="166"/>
        <v>0.79133772712194905</v>
      </c>
      <c r="AK226" s="20">
        <v>0.49</v>
      </c>
      <c r="AL226" s="20">
        <v>0.2</v>
      </c>
      <c r="AM226" s="20">
        <v>1.1000000000000001</v>
      </c>
      <c r="AN226" s="66">
        <f t="shared" si="167"/>
        <v>0.95798544232814375</v>
      </c>
      <c r="AO226" s="66">
        <f t="shared" si="168"/>
        <v>0.6675959513008819</v>
      </c>
      <c r="AP226" s="45">
        <f t="shared" si="169"/>
        <v>369.60539485657915</v>
      </c>
      <c r="AQ226" s="46"/>
      <c r="AR226" s="20">
        <v>379256.4375</v>
      </c>
      <c r="AS226" s="49">
        <f t="shared" si="170"/>
        <v>0.6227527709359606</v>
      </c>
      <c r="AT226" s="49">
        <f t="shared" si="163"/>
        <v>0.9745527255725992</v>
      </c>
      <c r="AV226" s="17">
        <v>520</v>
      </c>
      <c r="AW226" s="86">
        <f t="shared" si="173"/>
        <v>1.0499999999999999E-3</v>
      </c>
      <c r="AX226" s="49">
        <f t="shared" si="174"/>
        <v>0.59615384615384615</v>
      </c>
      <c r="AY226" s="51">
        <f t="shared" si="175"/>
        <v>3286.174420026909</v>
      </c>
      <c r="AZ226" s="49">
        <v>4.3581000000000003</v>
      </c>
      <c r="BA226" s="51">
        <f t="shared" si="176"/>
        <v>915.20100000000002</v>
      </c>
      <c r="BB226" s="49">
        <f t="shared" si="177"/>
        <v>0.47901752706900141</v>
      </c>
      <c r="BC226" s="49">
        <f t="shared" si="178"/>
        <v>3.5373249140987362</v>
      </c>
      <c r="BD226" s="51">
        <f t="shared" si="179"/>
        <v>218.75499683940865</v>
      </c>
      <c r="BE226" s="87">
        <f t="shared" si="180"/>
        <v>0.80766491015607933</v>
      </c>
      <c r="BF226" s="49">
        <f t="shared" si="181"/>
        <v>0.97503920653695331</v>
      </c>
      <c r="BG226" s="49">
        <f t="shared" si="182"/>
        <v>0.65734124856729381</v>
      </c>
      <c r="BH226" s="50">
        <f t="shared" si="183"/>
        <v>379.10034543907153</v>
      </c>
      <c r="BJ226" s="87">
        <f t="shared" si="184"/>
        <v>0.59782900407325512</v>
      </c>
      <c r="BK226" s="87">
        <f t="shared" si="185"/>
        <v>0.99958842607403742</v>
      </c>
    </row>
    <row r="227" spans="6:63" x14ac:dyDescent="0.25">
      <c r="F227" s="17">
        <v>225</v>
      </c>
      <c r="G227" s="20">
        <v>200</v>
      </c>
      <c r="H227" s="20">
        <v>100</v>
      </c>
      <c r="I227" s="20">
        <v>10</v>
      </c>
      <c r="J227" s="20">
        <v>5</v>
      </c>
      <c r="K227" s="17">
        <v>7000</v>
      </c>
      <c r="L227" s="17" t="s">
        <v>420</v>
      </c>
      <c r="M227" s="20">
        <v>6.25</v>
      </c>
      <c r="N227" s="20">
        <v>12.5</v>
      </c>
      <c r="O227" s="49" t="s">
        <v>280</v>
      </c>
      <c r="P227" s="49" t="s">
        <v>281</v>
      </c>
      <c r="Q227" s="20" t="s">
        <v>48</v>
      </c>
      <c r="R227" s="20" t="s">
        <v>49</v>
      </c>
      <c r="S227" s="45">
        <v>87.5</v>
      </c>
      <c r="T227" s="20" t="s">
        <v>129</v>
      </c>
      <c r="U227" s="20" t="s">
        <v>296</v>
      </c>
      <c r="V227" s="20">
        <v>0</v>
      </c>
      <c r="W227" s="20">
        <v>210</v>
      </c>
      <c r="X227" s="20">
        <v>200000</v>
      </c>
      <c r="Y227" s="35">
        <f t="shared" si="171"/>
        <v>180</v>
      </c>
      <c r="Z227" s="66">
        <f t="shared" si="146"/>
        <v>1.0323563518418475</v>
      </c>
      <c r="AA227" s="45">
        <f t="shared" si="147"/>
        <v>34.871679663491861</v>
      </c>
      <c r="AB227" s="50">
        <f t="shared" si="172"/>
        <v>4.601124400044065</v>
      </c>
      <c r="AC227" s="46"/>
      <c r="AD227" s="20">
        <f t="shared" si="148"/>
        <v>1</v>
      </c>
      <c r="AE227" s="20">
        <f t="shared" si="149"/>
        <v>2</v>
      </c>
      <c r="AF227" s="20">
        <f t="shared" si="150"/>
        <v>2</v>
      </c>
      <c r="AG227" s="20">
        <f t="shared" si="151"/>
        <v>2900</v>
      </c>
      <c r="AH227" s="20">
        <f t="shared" si="164"/>
        <v>20496666.666666664</v>
      </c>
      <c r="AI227" s="67">
        <f t="shared" si="165"/>
        <v>825.68976139181564</v>
      </c>
      <c r="AJ227" s="66">
        <f t="shared" si="166"/>
        <v>0.85881613796180523</v>
      </c>
      <c r="AK227" s="20">
        <v>0.49</v>
      </c>
      <c r="AL227" s="20">
        <v>0.2</v>
      </c>
      <c r="AM227" s="20">
        <v>1.1000000000000001</v>
      </c>
      <c r="AN227" s="66">
        <f t="shared" si="167"/>
        <v>1.0301925332124575</v>
      </c>
      <c r="AO227" s="66">
        <f t="shared" si="168"/>
        <v>0.62532571378826751</v>
      </c>
      <c r="AP227" s="45">
        <f t="shared" si="169"/>
        <v>346.2030542700499</v>
      </c>
      <c r="AQ227" s="46"/>
      <c r="AR227" s="20">
        <v>357151.40625</v>
      </c>
      <c r="AS227" s="49">
        <f t="shared" si="170"/>
        <v>0.58645551108374383</v>
      </c>
      <c r="AT227" s="49">
        <f t="shared" si="163"/>
        <v>0.96934534825186591</v>
      </c>
      <c r="AV227" s="17">
        <v>520</v>
      </c>
      <c r="AW227" s="86">
        <f t="shared" si="173"/>
        <v>1.0499999999999999E-3</v>
      </c>
      <c r="AX227" s="49">
        <f t="shared" si="174"/>
        <v>0.59615384615384615</v>
      </c>
      <c r="AY227" s="51">
        <f t="shared" si="175"/>
        <v>3286.174420026909</v>
      </c>
      <c r="AZ227" s="49">
        <v>4.3581000000000003</v>
      </c>
      <c r="BA227" s="51">
        <f t="shared" si="176"/>
        <v>915.20100000000002</v>
      </c>
      <c r="BB227" s="49">
        <f t="shared" si="177"/>
        <v>0.47901752706900141</v>
      </c>
      <c r="BC227" s="49">
        <f t="shared" si="178"/>
        <v>3.5373249140987362</v>
      </c>
      <c r="BD227" s="51">
        <f t="shared" si="179"/>
        <v>218.75499683940865</v>
      </c>
      <c r="BE227" s="87">
        <f t="shared" si="180"/>
        <v>0.87653556140969846</v>
      </c>
      <c r="BF227" s="49">
        <f t="shared" si="181"/>
        <v>1.0499085077532837</v>
      </c>
      <c r="BG227" s="49">
        <f t="shared" si="182"/>
        <v>0.61431475181173101</v>
      </c>
      <c r="BH227" s="50">
        <f t="shared" si="183"/>
        <v>354.28620237621294</v>
      </c>
      <c r="BJ227" s="87">
        <f t="shared" si="184"/>
        <v>0.56298443055907266</v>
      </c>
      <c r="BK227" s="87">
        <f t="shared" si="185"/>
        <v>0.99197762118908894</v>
      </c>
    </row>
    <row r="228" spans="6:63" x14ac:dyDescent="0.25">
      <c r="F228" s="17">
        <v>226</v>
      </c>
      <c r="G228" s="20">
        <v>200</v>
      </c>
      <c r="H228" s="20">
        <v>100</v>
      </c>
      <c r="I228" s="20">
        <v>10</v>
      </c>
      <c r="J228" s="20">
        <v>5</v>
      </c>
      <c r="K228" s="17">
        <v>7550</v>
      </c>
      <c r="L228" s="17" t="s">
        <v>420</v>
      </c>
      <c r="M228" s="20">
        <v>6.25</v>
      </c>
      <c r="N228" s="20">
        <v>12.5</v>
      </c>
      <c r="O228" s="49" t="s">
        <v>280</v>
      </c>
      <c r="P228" s="49" t="s">
        <v>281</v>
      </c>
      <c r="Q228" s="20" t="s">
        <v>48</v>
      </c>
      <c r="R228" s="20" t="s">
        <v>49</v>
      </c>
      <c r="S228" s="45">
        <v>94.375</v>
      </c>
      <c r="T228" s="20" t="s">
        <v>130</v>
      </c>
      <c r="U228" s="20" t="s">
        <v>297</v>
      </c>
      <c r="V228" s="20">
        <v>0</v>
      </c>
      <c r="W228" s="20">
        <v>210</v>
      </c>
      <c r="X228" s="20">
        <v>200000</v>
      </c>
      <c r="Y228" s="35">
        <f t="shared" si="171"/>
        <v>180</v>
      </c>
      <c r="Z228" s="66">
        <f t="shared" si="146"/>
        <v>1.0323563518418475</v>
      </c>
      <c r="AA228" s="45">
        <f t="shared" si="147"/>
        <v>34.871679663491861</v>
      </c>
      <c r="AB228" s="50">
        <f t="shared" si="172"/>
        <v>4.601124400044065</v>
      </c>
      <c r="AC228" s="46"/>
      <c r="AD228" s="20">
        <f t="shared" si="148"/>
        <v>1</v>
      </c>
      <c r="AE228" s="20">
        <f t="shared" si="149"/>
        <v>2</v>
      </c>
      <c r="AF228" s="20">
        <f t="shared" si="150"/>
        <v>2</v>
      </c>
      <c r="AG228" s="20">
        <f t="shared" si="151"/>
        <v>2900</v>
      </c>
      <c r="AH228" s="20">
        <f t="shared" si="164"/>
        <v>20496666.666666664</v>
      </c>
      <c r="AI228" s="67">
        <f t="shared" si="165"/>
        <v>709.77234872503777</v>
      </c>
      <c r="AJ228" s="66">
        <f t="shared" si="166"/>
        <v>0.92629454880166129</v>
      </c>
      <c r="AK228" s="20">
        <v>0.49</v>
      </c>
      <c r="AL228" s="20">
        <v>0.2</v>
      </c>
      <c r="AM228" s="20">
        <v>1.1000000000000001</v>
      </c>
      <c r="AN228" s="66">
        <f t="shared" si="167"/>
        <v>1.1069529600262435</v>
      </c>
      <c r="AO228" s="66">
        <f t="shared" si="168"/>
        <v>0.58376265702876118</v>
      </c>
      <c r="AP228" s="45">
        <f t="shared" si="169"/>
        <v>323.19223466410506</v>
      </c>
      <c r="AQ228" s="46"/>
      <c r="AR228" s="20">
        <v>333321.9375</v>
      </c>
      <c r="AS228" s="49">
        <f t="shared" si="170"/>
        <v>0.54732666256157636</v>
      </c>
      <c r="AT228" s="49">
        <f t="shared" si="163"/>
        <v>0.96960985252914855</v>
      </c>
      <c r="AV228" s="17">
        <v>520</v>
      </c>
      <c r="AW228" s="86">
        <f t="shared" si="173"/>
        <v>1.0499999999999999E-3</v>
      </c>
      <c r="AX228" s="49">
        <f t="shared" si="174"/>
        <v>0.59615384615384615</v>
      </c>
      <c r="AY228" s="51">
        <f t="shared" si="175"/>
        <v>3286.174420026909</v>
      </c>
      <c r="AZ228" s="49">
        <v>4.3581000000000003</v>
      </c>
      <c r="BA228" s="51">
        <f t="shared" si="176"/>
        <v>915.20100000000002</v>
      </c>
      <c r="BB228" s="49">
        <f t="shared" si="177"/>
        <v>0.47901752706900141</v>
      </c>
      <c r="BC228" s="49">
        <f t="shared" si="178"/>
        <v>3.5373249140987362</v>
      </c>
      <c r="BD228" s="51">
        <f t="shared" si="179"/>
        <v>218.75499683940865</v>
      </c>
      <c r="BE228" s="87">
        <f t="shared" si="180"/>
        <v>0.94540621266331759</v>
      </c>
      <c r="BF228" s="49">
        <f t="shared" si="181"/>
        <v>1.1295209755737119</v>
      </c>
      <c r="BG228" s="49">
        <f t="shared" si="182"/>
        <v>0.57221251408399221</v>
      </c>
      <c r="BH228" s="50">
        <f t="shared" si="183"/>
        <v>330.00509587159087</v>
      </c>
      <c r="BJ228" s="87">
        <f t="shared" si="184"/>
        <v>0.52542159401418931</v>
      </c>
      <c r="BK228" s="87">
        <f t="shared" si="185"/>
        <v>0.99004913491957269</v>
      </c>
    </row>
    <row r="229" spans="6:63" x14ac:dyDescent="0.25">
      <c r="F229" s="17">
        <v>227</v>
      </c>
      <c r="G229" s="20">
        <v>200</v>
      </c>
      <c r="H229" s="20">
        <v>100</v>
      </c>
      <c r="I229" s="20">
        <v>10</v>
      </c>
      <c r="J229" s="20">
        <v>5</v>
      </c>
      <c r="K229" s="17">
        <v>8100</v>
      </c>
      <c r="L229" s="17" t="s">
        <v>420</v>
      </c>
      <c r="M229" s="20">
        <v>6.25</v>
      </c>
      <c r="N229" s="20">
        <v>12.5</v>
      </c>
      <c r="O229" s="49" t="s">
        <v>280</v>
      </c>
      <c r="P229" s="49" t="s">
        <v>281</v>
      </c>
      <c r="Q229" s="20" t="s">
        <v>48</v>
      </c>
      <c r="R229" s="20" t="s">
        <v>49</v>
      </c>
      <c r="S229" s="45">
        <v>101.25</v>
      </c>
      <c r="T229" s="20" t="s">
        <v>130</v>
      </c>
      <c r="U229" s="20" t="s">
        <v>298</v>
      </c>
      <c r="V229" s="20">
        <v>0</v>
      </c>
      <c r="W229" s="20">
        <v>210</v>
      </c>
      <c r="X229" s="20">
        <v>200000</v>
      </c>
      <c r="Y229" s="35">
        <f t="shared" si="171"/>
        <v>180</v>
      </c>
      <c r="Z229" s="66">
        <f t="shared" si="146"/>
        <v>1.0323563518418475</v>
      </c>
      <c r="AA229" s="45">
        <f t="shared" si="147"/>
        <v>34.871679663491861</v>
      </c>
      <c r="AB229" s="50">
        <f t="shared" si="172"/>
        <v>4.601124400044065</v>
      </c>
      <c r="AC229" s="46"/>
      <c r="AD229" s="20">
        <f t="shared" si="148"/>
        <v>1</v>
      </c>
      <c r="AE229" s="20">
        <f t="shared" si="149"/>
        <v>2</v>
      </c>
      <c r="AF229" s="20">
        <f t="shared" si="150"/>
        <v>2</v>
      </c>
      <c r="AG229" s="20">
        <f t="shared" si="151"/>
        <v>2900</v>
      </c>
      <c r="AH229" s="20">
        <f t="shared" si="164"/>
        <v>20496666.666666664</v>
      </c>
      <c r="AI229" s="67">
        <f t="shared" si="165"/>
        <v>616.65597177562825</v>
      </c>
      <c r="AJ229" s="66">
        <f t="shared" si="166"/>
        <v>0.99377295964151735</v>
      </c>
      <c r="AK229" s="20">
        <v>0.49</v>
      </c>
      <c r="AL229" s="20">
        <v>0.2</v>
      </c>
      <c r="AM229" s="20">
        <v>1.1000000000000001</v>
      </c>
      <c r="AN229" s="66">
        <f t="shared" si="167"/>
        <v>1.1882667227695021</v>
      </c>
      <c r="AO229" s="66">
        <f t="shared" si="168"/>
        <v>0.54356058283890163</v>
      </c>
      <c r="AP229" s="45">
        <f t="shared" si="169"/>
        <v>300.9349044989919</v>
      </c>
      <c r="AQ229" s="46"/>
      <c r="AR229" s="20">
        <v>311286.21875</v>
      </c>
      <c r="AS229" s="49">
        <f t="shared" si="170"/>
        <v>0.51114321633825943</v>
      </c>
      <c r="AT229" s="49">
        <f t="shared" si="163"/>
        <v>0.96674663500178448</v>
      </c>
      <c r="AV229" s="17">
        <v>520</v>
      </c>
      <c r="AW229" s="86">
        <f t="shared" si="173"/>
        <v>1.0499999999999999E-3</v>
      </c>
      <c r="AX229" s="49">
        <f t="shared" si="174"/>
        <v>0.59615384615384615</v>
      </c>
      <c r="AY229" s="51">
        <f t="shared" si="175"/>
        <v>3286.174420026909</v>
      </c>
      <c r="AZ229" s="49">
        <v>4.3581000000000003</v>
      </c>
      <c r="BA229" s="51">
        <f t="shared" si="176"/>
        <v>915.20100000000002</v>
      </c>
      <c r="BB229" s="49">
        <f t="shared" si="177"/>
        <v>0.47901752706900141</v>
      </c>
      <c r="BC229" s="49">
        <f t="shared" si="178"/>
        <v>3.5373249140987362</v>
      </c>
      <c r="BD229" s="51">
        <f t="shared" si="179"/>
        <v>218.75499683940865</v>
      </c>
      <c r="BE229" s="87">
        <f t="shared" si="180"/>
        <v>1.0142768639169366</v>
      </c>
      <c r="BF229" s="49">
        <f t="shared" si="181"/>
        <v>1.2138766099982377</v>
      </c>
      <c r="BG229" s="49">
        <f t="shared" si="182"/>
        <v>0.53169880401369551</v>
      </c>
      <c r="BH229" s="50">
        <f t="shared" si="183"/>
        <v>306.64012141404237</v>
      </c>
      <c r="BJ229" s="87">
        <f t="shared" si="184"/>
        <v>0.49068627908799023</v>
      </c>
      <c r="BK229" s="87">
        <f t="shared" si="185"/>
        <v>0.98507451645429567</v>
      </c>
    </row>
    <row r="230" spans="6:63" s="33" customFormat="1" x14ac:dyDescent="0.25">
      <c r="F230" s="34">
        <v>228</v>
      </c>
      <c r="G230" s="34">
        <v>100</v>
      </c>
      <c r="H230" s="34">
        <v>100</v>
      </c>
      <c r="I230" s="34">
        <v>4</v>
      </c>
      <c r="J230" s="34">
        <v>3</v>
      </c>
      <c r="K230" s="34">
        <v>1500</v>
      </c>
      <c r="L230" s="34" t="s">
        <v>421</v>
      </c>
      <c r="M230" s="34">
        <v>6.25</v>
      </c>
      <c r="N230" s="34">
        <v>6.25</v>
      </c>
      <c r="O230" s="69" t="s">
        <v>50</v>
      </c>
      <c r="P230" s="69" t="s">
        <v>207</v>
      </c>
      <c r="Q230" s="34" t="s">
        <v>54</v>
      </c>
      <c r="R230" s="69" t="s">
        <v>206</v>
      </c>
      <c r="S230" s="70">
        <v>30</v>
      </c>
      <c r="T230" s="34" t="s">
        <v>215</v>
      </c>
      <c r="U230" s="34" t="s">
        <v>216</v>
      </c>
      <c r="V230" s="34">
        <v>0</v>
      </c>
      <c r="W230" s="34">
        <v>210</v>
      </c>
      <c r="X230" s="34">
        <v>200000</v>
      </c>
      <c r="Y230" s="44">
        <f t="shared" si="171"/>
        <v>92</v>
      </c>
      <c r="Z230" s="69">
        <f t="shared" ref="Z230:Z291" si="186">SQRT(235*200000/(W230*210000))</f>
        <v>1.0323563518418475</v>
      </c>
      <c r="AA230" s="70">
        <f t="shared" ref="AA230:AA291" si="187">(Y230/J230)/Z230</f>
        <v>29.705504898530105</v>
      </c>
      <c r="AB230" s="70">
        <f t="shared" si="172"/>
        <v>11.744975442217745</v>
      </c>
      <c r="AC230" s="71"/>
      <c r="AD230" s="34">
        <f t="shared" ref="AD230:AD291" si="188">IF(AB230&gt;$C$7,4,IF(AB230&gt;$C$6,3,IF(AB230&gt;$C$5,2,1)))</f>
        <v>3</v>
      </c>
      <c r="AE230" s="34">
        <f t="shared" ref="AE230:AE291" si="189">IF(AA230&gt;$B$7,4,IF(AA230&gt;$B$6,3,IF(AA230&gt;$B$5,2,1)))</f>
        <v>1</v>
      </c>
      <c r="AF230" s="34">
        <f t="shared" ref="AF230:AF291" si="190">_xlfn.IFS(AE230&gt;3,4,AD230&gt;3,4,AE230&gt;2,3,AD230&gt;2,3,AE230&gt;1,2,AD230&gt;1,2,AE230=1,1,AD230=1,1)</f>
        <v>3</v>
      </c>
      <c r="AG230" s="34">
        <f t="shared" ref="AG230:AG291" si="191">(G230-2*I230)*J230+(H230*I230)*2</f>
        <v>1076</v>
      </c>
      <c r="AH230" s="34">
        <f t="shared" si="164"/>
        <v>2038938.666666666</v>
      </c>
      <c r="AI230" s="72">
        <f t="shared" si="165"/>
        <v>1788.7571589408528</v>
      </c>
      <c r="AJ230" s="69">
        <f t="shared" si="166"/>
        <v>0.35541854986107951</v>
      </c>
      <c r="AK230" s="34">
        <v>0.49</v>
      </c>
      <c r="AL230" s="34">
        <v>0.2</v>
      </c>
      <c r="AM230" s="34">
        <v>1.1000000000000001</v>
      </c>
      <c r="AN230" s="69">
        <f t="shared" si="167"/>
        <v>0.60123871750864077</v>
      </c>
      <c r="AO230" s="69">
        <f t="shared" si="168"/>
        <v>0.92065981323717982</v>
      </c>
      <c r="AP230" s="70">
        <f t="shared" si="169"/>
        <v>189.12026490824832</v>
      </c>
      <c r="AQ230" s="71"/>
      <c r="AR230" s="34">
        <v>205147.6875</v>
      </c>
      <c r="AS230" s="69">
        <f t="shared" ref="AS230:AS293" si="192">AR230/(W230*AG230)</f>
        <v>0.90789381970260219</v>
      </c>
      <c r="AT230" s="69">
        <f t="shared" si="163"/>
        <v>0.92187373502929848</v>
      </c>
      <c r="AV230" s="34">
        <v>380</v>
      </c>
      <c r="AW230" s="91">
        <f t="shared" si="173"/>
        <v>1.0499999999999999E-3</v>
      </c>
      <c r="AX230" s="69">
        <f>$D$32*(1-(W230/AV230))</f>
        <v>0.26842105263157889</v>
      </c>
      <c r="AY230" s="72">
        <f>(AV230-W230)/($C$32*AX230-AW230)</f>
        <v>1419.749016505132</v>
      </c>
      <c r="AZ230" s="69">
        <v>3.097</v>
      </c>
      <c r="BA230" s="72">
        <f t="shared" si="176"/>
        <v>650.37</v>
      </c>
      <c r="BB230" s="69">
        <f t="shared" si="177"/>
        <v>0.56823685411674363</v>
      </c>
      <c r="BC230" s="69">
        <f>IF(BB230&gt;0.68,((1-(0.222/(BB230^1.05)))*(1/(BB230^1.05))), IF(((0.25) / (BB230^3.6)) &gt; MIN(15, ($B$32)*AX230/AW230), MIN(15, ($B$32)*AX230/AW230),((0.25) / (BB230^3.6))))</f>
        <v>1.9126441581035332</v>
      </c>
      <c r="BD230" s="72">
        <f t="shared" si="179"/>
        <v>211.36051192818098</v>
      </c>
      <c r="BE230" s="92">
        <f t="shared" si="180"/>
        <v>0.35656800347124551</v>
      </c>
      <c r="BF230" s="69">
        <f t="shared" si="181"/>
        <v>0.60192953140019023</v>
      </c>
      <c r="BG230" s="69">
        <f t="shared" si="182"/>
        <v>0.92006349595486447</v>
      </c>
      <c r="BH230" s="70">
        <f t="shared" si="183"/>
        <v>190.22221678756577</v>
      </c>
      <c r="BJ230" s="92">
        <f t="shared" si="184"/>
        <v>0.90204977456872737</v>
      </c>
      <c r="BK230" s="92">
        <f t="shared" si="185"/>
        <v>0.92724524027386734</v>
      </c>
    </row>
    <row r="231" spans="6:63" x14ac:dyDescent="0.25">
      <c r="F231" s="17">
        <v>229</v>
      </c>
      <c r="G231" s="17">
        <v>100</v>
      </c>
      <c r="H231" s="17">
        <v>100</v>
      </c>
      <c r="I231" s="17">
        <v>4</v>
      </c>
      <c r="J231" s="17">
        <v>3</v>
      </c>
      <c r="K231" s="17">
        <v>2050</v>
      </c>
      <c r="L231" s="17" t="s">
        <v>421</v>
      </c>
      <c r="M231" s="17">
        <v>6.25</v>
      </c>
      <c r="N231" s="17">
        <v>6.25</v>
      </c>
      <c r="O231" s="49" t="s">
        <v>50</v>
      </c>
      <c r="P231" s="49" t="s">
        <v>207</v>
      </c>
      <c r="Q231" s="17" t="s">
        <v>55</v>
      </c>
      <c r="R231" s="49" t="s">
        <v>206</v>
      </c>
      <c r="S231" s="50">
        <v>41</v>
      </c>
      <c r="T231" s="20" t="s">
        <v>217</v>
      </c>
      <c r="U231" s="20" t="s">
        <v>218</v>
      </c>
      <c r="V231" s="17">
        <v>0</v>
      </c>
      <c r="W231" s="17">
        <v>210</v>
      </c>
      <c r="X231" s="17">
        <v>200000</v>
      </c>
      <c r="Y231" s="35">
        <f t="shared" si="171"/>
        <v>92</v>
      </c>
      <c r="Z231" s="49">
        <f t="shared" si="186"/>
        <v>1.0323563518418475</v>
      </c>
      <c r="AA231" s="50">
        <f t="shared" si="187"/>
        <v>29.705504898530105</v>
      </c>
      <c r="AB231" s="50">
        <f t="shared" si="172"/>
        <v>11.744975442217745</v>
      </c>
      <c r="AC231" s="47"/>
      <c r="AD231" s="17">
        <f t="shared" si="188"/>
        <v>3</v>
      </c>
      <c r="AE231" s="17">
        <f t="shared" si="189"/>
        <v>1</v>
      </c>
      <c r="AF231" s="17">
        <f t="shared" si="190"/>
        <v>3</v>
      </c>
      <c r="AG231" s="17">
        <f t="shared" si="191"/>
        <v>1076</v>
      </c>
      <c r="AH231" s="17">
        <f t="shared" si="164"/>
        <v>2038938.666666666</v>
      </c>
      <c r="AI231" s="51">
        <f t="shared" si="165"/>
        <v>957.69270853466253</v>
      </c>
      <c r="AJ231" s="49">
        <f t="shared" si="166"/>
        <v>0.48573868481014199</v>
      </c>
      <c r="AK231" s="17">
        <v>0.49</v>
      </c>
      <c r="AL231" s="17">
        <v>0.2</v>
      </c>
      <c r="AM231" s="20">
        <v>1.1000000000000001</v>
      </c>
      <c r="AN231" s="49">
        <f t="shared" si="167"/>
        <v>0.68797701273902812</v>
      </c>
      <c r="AO231" s="49">
        <f t="shared" si="168"/>
        <v>0.8509308364999254</v>
      </c>
      <c r="AP231" s="50">
        <f t="shared" si="169"/>
        <v>174.79666528683921</v>
      </c>
      <c r="AQ231" s="46"/>
      <c r="AR231" s="20">
        <v>191846.09375</v>
      </c>
      <c r="AS231" s="49">
        <f t="shared" si="192"/>
        <v>0.84902679124623825</v>
      </c>
      <c r="AT231" s="49">
        <f t="shared" si="163"/>
        <v>0.91112965539252322</v>
      </c>
      <c r="AV231" s="20">
        <v>380</v>
      </c>
      <c r="AW231" s="93">
        <f t="shared" ref="AW231" si="193">W231/X231</f>
        <v>1.0499999999999999E-3</v>
      </c>
      <c r="AX231" s="66">
        <f>$D$32*(1-(W231/AV231))</f>
        <v>0.26842105263157889</v>
      </c>
      <c r="AY231" s="67">
        <f>(AV231-W231)/($C$32*AX231-AW231)</f>
        <v>1419.749016505132</v>
      </c>
      <c r="AZ231" s="66">
        <v>3.097</v>
      </c>
      <c r="BA231" s="67">
        <f t="shared" ref="BA231" si="194">AZ231*W231</f>
        <v>650.37</v>
      </c>
      <c r="BB231" s="66">
        <f t="shared" ref="BB231" si="195">SQRT(W231/BA231)</f>
        <v>0.56823685411674363</v>
      </c>
      <c r="BC231" s="66">
        <f>IF(BB231&gt;0.68,((1-(0.222/(BB231^1.05)))*(1/(BB231^1.05))), IF(((0.25) / (BB231^3.6)) &gt; MIN(15, ($B$32)*AX231/AW231), MIN(15, ($B$32)*AX231/AW231),((0.25) / (BB231^3.6))))</f>
        <v>1.9126441581035332</v>
      </c>
      <c r="BD231" s="67">
        <f t="shared" ref="BD231" si="196">IF(BC231&lt;1, W231*BC231, W231+AY231*AW231*(BC231-1) )</f>
        <v>211.36051192818098</v>
      </c>
      <c r="BE231" s="94">
        <f t="shared" ref="BE231" si="197">SQRT(AG231*BD231/(1000*AI231))</f>
        <v>0.48730960474403551</v>
      </c>
      <c r="BF231" s="66">
        <f t="shared" ref="BF231" si="198">0.5*(1+AK231*(BE231-AL231)+(BE231*BE231))</f>
        <v>0.68912617860018277</v>
      </c>
      <c r="BG231" s="66">
        <f t="shared" ref="BG231" si="199">IF(1/(BF231+SQRT((BF231*BF231)-(BE231*BE231)))&lt;=1,1/(BF231+SQRT((BF231*BF231)-(BE231*BE231))),1)</f>
        <v>0.85005955809937528</v>
      </c>
      <c r="BH231" s="45">
        <f t="shared" ref="BH231" si="200">0.001*BG231*AG231*BD231/AM231</f>
        <v>175.74897195036013</v>
      </c>
      <c r="BJ231" s="87">
        <f t="shared" si="184"/>
        <v>0.84356166880544747</v>
      </c>
      <c r="BK231" s="87">
        <f t="shared" si="185"/>
        <v>0.91609356497705674</v>
      </c>
    </row>
    <row r="232" spans="6:63" s="15" customFormat="1" x14ac:dyDescent="0.25">
      <c r="F232" s="22">
        <v>230</v>
      </c>
      <c r="G232" s="22">
        <v>100</v>
      </c>
      <c r="H232" s="22">
        <v>100</v>
      </c>
      <c r="I232" s="22">
        <v>6</v>
      </c>
      <c r="J232" s="22">
        <v>4</v>
      </c>
      <c r="K232" s="22">
        <v>1500</v>
      </c>
      <c r="L232" s="22" t="s">
        <v>421</v>
      </c>
      <c r="M232" s="22">
        <v>6.25</v>
      </c>
      <c r="N232" s="22">
        <v>6.25</v>
      </c>
      <c r="O232" s="22" t="s">
        <v>52</v>
      </c>
      <c r="P232" s="22" t="s">
        <v>208</v>
      </c>
      <c r="Q232" s="22" t="s">
        <v>56</v>
      </c>
      <c r="R232" s="63" t="s">
        <v>206</v>
      </c>
      <c r="S232" s="41">
        <v>30</v>
      </c>
      <c r="T232" s="22" t="s">
        <v>133</v>
      </c>
      <c r="U232" s="22" t="s">
        <v>216</v>
      </c>
      <c r="V232" s="22">
        <v>0</v>
      </c>
      <c r="W232" s="22">
        <v>210</v>
      </c>
      <c r="X232" s="22">
        <v>200000</v>
      </c>
      <c r="Y232" s="37">
        <f t="shared" si="171"/>
        <v>88</v>
      </c>
      <c r="Z232" s="63">
        <f t="shared" si="186"/>
        <v>1.0323563518418475</v>
      </c>
      <c r="AA232" s="41">
        <f t="shared" si="187"/>
        <v>21.310470905467248</v>
      </c>
      <c r="AB232" s="41">
        <f t="shared" si="172"/>
        <v>7.7492621474426358</v>
      </c>
      <c r="AC232" s="64"/>
      <c r="AD232" s="22">
        <f t="shared" si="188"/>
        <v>1</v>
      </c>
      <c r="AE232" s="22">
        <f t="shared" si="189"/>
        <v>1</v>
      </c>
      <c r="AF232" s="22">
        <f t="shared" si="190"/>
        <v>1</v>
      </c>
      <c r="AG232" s="22">
        <f t="shared" si="191"/>
        <v>1552</v>
      </c>
      <c r="AH232" s="22">
        <f t="shared" si="164"/>
        <v>2881557.333333333</v>
      </c>
      <c r="AI232" s="65">
        <f t="shared" si="165"/>
        <v>2527.9849723607094</v>
      </c>
      <c r="AJ232" s="63">
        <f t="shared" si="166"/>
        <v>0.35906102130918371</v>
      </c>
      <c r="AK232" s="22">
        <v>0.49</v>
      </c>
      <c r="AL232" s="22">
        <v>0.2</v>
      </c>
      <c r="AM232" s="22">
        <v>1.1000000000000001</v>
      </c>
      <c r="AN232" s="63">
        <f t="shared" si="167"/>
        <v>0.60343235873254708</v>
      </c>
      <c r="AO232" s="63">
        <f t="shared" si="168"/>
        <v>0.91876925880248583</v>
      </c>
      <c r="AP232" s="41">
        <f t="shared" si="169"/>
        <v>272.22297893536921</v>
      </c>
      <c r="AQ232" s="64"/>
      <c r="AR232" s="22">
        <v>304043.65625</v>
      </c>
      <c r="AS232" s="63">
        <f t="shared" si="192"/>
        <v>0.93287817946121743</v>
      </c>
      <c r="AT232" s="63">
        <f t="shared" si="163"/>
        <v>0.89534174892152263</v>
      </c>
      <c r="AV232" s="22">
        <v>380</v>
      </c>
      <c r="AW232" s="89">
        <f t="shared" ref="AW232:AW233" si="201">W232/X232</f>
        <v>1.0499999999999999E-3</v>
      </c>
      <c r="AX232" s="63">
        <f>$D$32*(1-(W232/AV232))</f>
        <v>0.26842105263157889</v>
      </c>
      <c r="AY232" s="65">
        <f>(AV232-W232)/($C$32*AX232-AW232)</f>
        <v>1419.749016505132</v>
      </c>
      <c r="AZ232" s="63">
        <v>6.6026999999999996</v>
      </c>
      <c r="BA232" s="65">
        <f t="shared" ref="BA232:BA233" si="202">AZ232*W232</f>
        <v>1386.567</v>
      </c>
      <c r="BB232" s="63">
        <f t="shared" ref="BB232:BB233" si="203">SQRT(W232/BA232)</f>
        <v>0.3891698772908595</v>
      </c>
      <c r="BC232" s="63">
        <f>IF(BB232&gt;0.68,((1-(0.222/(BB232^1.05)))*(1/(BB232^1.05))), IF(((0.25) / (BB232^3.6)) &gt; MIN(15, ($B$32)*AX232/AW232), MIN(15, ($B$32)*AX232/AW232),((0.25) / (BB232^3.6))))</f>
        <v>7.4720337680576066</v>
      </c>
      <c r="BD232" s="65">
        <f t="shared" ref="BD232:BD233" si="204">IF(BC232&lt;1, W232*BC232, W232+AY232*AW232*(BC232-1) )</f>
        <v>219.64809675583717</v>
      </c>
      <c r="BE232" s="90">
        <f t="shared" ref="BE232:BE233" si="205">SQRT(AG232*BD232/(1000*AI232))</f>
        <v>0.36721662663251875</v>
      </c>
      <c r="BF232" s="63">
        <f t="shared" ref="BF232:BF233" si="206">0.5*(1+AK232*(BE232-AL232)+(BE232*BE232))</f>
        <v>0.60839209896265045</v>
      </c>
      <c r="BG232" s="63">
        <f t="shared" ref="BG232:BG233" si="207">IF(1/(BF232+SQRT((BF232*BF232)-(BE232*BE232)))&lt;=1,1/(BF232+SQRT((BF232*BF232)-(BE232*BE232))),1)</f>
        <v>0.91452644777362802</v>
      </c>
      <c r="BH232" s="41">
        <f t="shared" ref="BH232:BH233" si="208">0.001*BG232*AG232*BD232/AM232</f>
        <v>283.41494381929203</v>
      </c>
      <c r="BJ232" s="90">
        <f t="shared" si="184"/>
        <v>0.8919012756328355</v>
      </c>
      <c r="BK232" s="90">
        <f t="shared" si="185"/>
        <v>0.93215213668610131</v>
      </c>
    </row>
    <row r="233" spans="6:63" x14ac:dyDescent="0.25">
      <c r="F233" s="17">
        <v>231</v>
      </c>
      <c r="G233" s="17">
        <v>100</v>
      </c>
      <c r="H233" s="17">
        <v>100</v>
      </c>
      <c r="I233" s="17">
        <v>6</v>
      </c>
      <c r="J233" s="17">
        <v>4</v>
      </c>
      <c r="K233" s="17">
        <v>2050</v>
      </c>
      <c r="L233" s="17" t="s">
        <v>421</v>
      </c>
      <c r="M233" s="17">
        <v>6.25</v>
      </c>
      <c r="N233" s="17">
        <v>6.25</v>
      </c>
      <c r="O233" s="20" t="s">
        <v>52</v>
      </c>
      <c r="P233" s="17" t="s">
        <v>208</v>
      </c>
      <c r="Q233" s="17" t="s">
        <v>57</v>
      </c>
      <c r="R233" s="49" t="s">
        <v>206</v>
      </c>
      <c r="S233" s="50">
        <v>41</v>
      </c>
      <c r="T233" s="20" t="s">
        <v>128</v>
      </c>
      <c r="U233" s="20" t="s">
        <v>219</v>
      </c>
      <c r="V233" s="17">
        <v>0</v>
      </c>
      <c r="W233" s="17">
        <v>210</v>
      </c>
      <c r="X233" s="17">
        <v>200000</v>
      </c>
      <c r="Y233" s="35">
        <f t="shared" si="171"/>
        <v>88</v>
      </c>
      <c r="Z233" s="49">
        <f t="shared" si="186"/>
        <v>1.0323563518418475</v>
      </c>
      <c r="AA233" s="50">
        <f t="shared" si="187"/>
        <v>21.310470905467248</v>
      </c>
      <c r="AB233" s="50">
        <f t="shared" si="172"/>
        <v>7.7492621474426358</v>
      </c>
      <c r="AC233" s="47"/>
      <c r="AD233" s="17">
        <f t="shared" si="188"/>
        <v>1</v>
      </c>
      <c r="AE233" s="17">
        <f t="shared" si="189"/>
        <v>1</v>
      </c>
      <c r="AF233" s="17">
        <f t="shared" si="190"/>
        <v>1</v>
      </c>
      <c r="AG233" s="17">
        <f t="shared" si="191"/>
        <v>1552</v>
      </c>
      <c r="AH233" s="17">
        <f t="shared" si="164"/>
        <v>2881557.333333333</v>
      </c>
      <c r="AI233" s="51">
        <f t="shared" si="165"/>
        <v>1353.4720256541573</v>
      </c>
      <c r="AJ233" s="49">
        <f t="shared" si="166"/>
        <v>0.4907167291225511</v>
      </c>
      <c r="AK233" s="17">
        <v>0.49</v>
      </c>
      <c r="AL233" s="17">
        <v>0.2</v>
      </c>
      <c r="AM233" s="20">
        <v>1.1000000000000001</v>
      </c>
      <c r="AN233" s="49">
        <f t="shared" si="167"/>
        <v>0.6916270527553926</v>
      </c>
      <c r="AO233" s="49">
        <f t="shared" si="168"/>
        <v>0.84816706096178673</v>
      </c>
      <c r="AP233" s="50">
        <f t="shared" si="169"/>
        <v>251.30418955333226</v>
      </c>
      <c r="AQ233" s="46"/>
      <c r="AR233" s="20">
        <v>286135.96875</v>
      </c>
      <c r="AS233" s="49">
        <f t="shared" si="192"/>
        <v>0.87793313926730487</v>
      </c>
      <c r="AT233" s="49">
        <f t="shared" si="163"/>
        <v>0.87826843528678966</v>
      </c>
      <c r="AV233" s="20">
        <v>380</v>
      </c>
      <c r="AW233" s="93">
        <f t="shared" si="201"/>
        <v>1.0499999999999999E-3</v>
      </c>
      <c r="AX233" s="66">
        <f t="shared" ref="AX233:AX291" si="209">$D$32*(1-(W233/AV233))</f>
        <v>0.26842105263157889</v>
      </c>
      <c r="AY233" s="67">
        <f t="shared" ref="AY233:AY291" si="210">(AV233-W233)/($C$32*AX233-AW233)</f>
        <v>1419.749016505132</v>
      </c>
      <c r="AZ233" s="66">
        <v>6.6026999999999996</v>
      </c>
      <c r="BA233" s="67">
        <f t="shared" si="202"/>
        <v>1386.567</v>
      </c>
      <c r="BB233" s="66">
        <f t="shared" si="203"/>
        <v>0.3891698772908595</v>
      </c>
      <c r="BC233" s="66">
        <f t="shared" ref="BC233:BC291" si="211">IF(BB233&gt;0.68,((1-(0.222/(BB233^1.05)))*(1/(BB233^1.05))), IF(((0.25) / (BB233^3.6)) &gt; MIN(15, ($B$32)*AX233/AW233), MIN(15, ($B$32)*AX233/AW233),((0.25) / (BB233^3.6))))</f>
        <v>7.4720337680576066</v>
      </c>
      <c r="BD233" s="67">
        <f t="shared" si="204"/>
        <v>219.64809675583717</v>
      </c>
      <c r="BE233" s="94">
        <f t="shared" si="205"/>
        <v>0.50186272306444224</v>
      </c>
      <c r="BF233" s="66">
        <f t="shared" si="206"/>
        <v>0.69988946355161685</v>
      </c>
      <c r="BG233" s="66">
        <f t="shared" si="207"/>
        <v>0.8419489641236344</v>
      </c>
      <c r="BH233" s="45">
        <f t="shared" si="208"/>
        <v>260.92292786799385</v>
      </c>
      <c r="BJ233" s="87">
        <f t="shared" si="184"/>
        <v>0.83936970986403259</v>
      </c>
      <c r="BK233" s="87">
        <f t="shared" si="185"/>
        <v>0.9118844058922384</v>
      </c>
    </row>
    <row r="234" spans="6:63" s="15" customFormat="1" x14ac:dyDescent="0.25">
      <c r="F234" s="22">
        <v>232</v>
      </c>
      <c r="G234" s="22">
        <v>120</v>
      </c>
      <c r="H234" s="22">
        <v>100</v>
      </c>
      <c r="I234" s="22">
        <v>4</v>
      </c>
      <c r="J234" s="22">
        <v>4</v>
      </c>
      <c r="K234" s="22">
        <v>1500</v>
      </c>
      <c r="L234" s="22" t="s">
        <v>421</v>
      </c>
      <c r="M234" s="22">
        <v>6.25</v>
      </c>
      <c r="N234" s="22">
        <v>6.25</v>
      </c>
      <c r="O234" s="22" t="s">
        <v>119</v>
      </c>
      <c r="P234" s="22" t="s">
        <v>209</v>
      </c>
      <c r="Q234" s="22" t="s">
        <v>58</v>
      </c>
      <c r="R234" s="63" t="s">
        <v>206</v>
      </c>
      <c r="S234" s="41">
        <v>30</v>
      </c>
      <c r="T234" s="22" t="s">
        <v>299</v>
      </c>
      <c r="U234" s="22" t="s">
        <v>300</v>
      </c>
      <c r="V234" s="22">
        <v>0</v>
      </c>
      <c r="W234" s="22">
        <v>210</v>
      </c>
      <c r="X234" s="22">
        <v>200000</v>
      </c>
      <c r="Y234" s="37">
        <f t="shared" si="171"/>
        <v>112</v>
      </c>
      <c r="Z234" s="63">
        <f t="shared" si="186"/>
        <v>1.0323563518418475</v>
      </c>
      <c r="AA234" s="41">
        <f t="shared" si="187"/>
        <v>27.122417516049225</v>
      </c>
      <c r="AB234" s="41">
        <f t="shared" si="172"/>
        <v>11.623893221163954</v>
      </c>
      <c r="AC234" s="64"/>
      <c r="AD234" s="22">
        <f t="shared" si="188"/>
        <v>3</v>
      </c>
      <c r="AE234" s="22">
        <f t="shared" si="189"/>
        <v>1</v>
      </c>
      <c r="AF234" s="22">
        <f t="shared" si="190"/>
        <v>3</v>
      </c>
      <c r="AG234" s="22">
        <f t="shared" si="191"/>
        <v>1248</v>
      </c>
      <c r="AH234" s="22">
        <f t="shared" si="164"/>
        <v>3160576</v>
      </c>
      <c r="AI234" s="65">
        <f t="shared" si="165"/>
        <v>2772.7675377402134</v>
      </c>
      <c r="AJ234" s="63">
        <f t="shared" si="166"/>
        <v>0.30743988541961809</v>
      </c>
      <c r="AK234" s="22">
        <v>0.49</v>
      </c>
      <c r="AL234" s="22">
        <v>0.2</v>
      </c>
      <c r="AM234" s="22">
        <v>1.1000000000000001</v>
      </c>
      <c r="AN234" s="63">
        <f t="shared" si="167"/>
        <v>0.57358241350122041</v>
      </c>
      <c r="AO234" s="63">
        <f t="shared" si="168"/>
        <v>0.94534829595996406</v>
      </c>
      <c r="AP234" s="41">
        <f t="shared" si="169"/>
        <v>225.23352855017032</v>
      </c>
      <c r="AQ234" s="64"/>
      <c r="AR234" s="22">
        <v>237885.9375</v>
      </c>
      <c r="AS234" s="63">
        <f t="shared" si="192"/>
        <v>0.90768443795787546</v>
      </c>
      <c r="AT234" s="63">
        <f t="shared" si="163"/>
        <v>0.94681312782589488</v>
      </c>
      <c r="AV234" s="22">
        <v>380</v>
      </c>
      <c r="AW234" s="89">
        <f t="shared" ref="AW234:AW291" si="212">W234/X234</f>
        <v>1.0499999999999999E-3</v>
      </c>
      <c r="AX234" s="63">
        <f t="shared" si="209"/>
        <v>0.26842105263157889</v>
      </c>
      <c r="AY234" s="65">
        <f t="shared" si="210"/>
        <v>1419.749016505132</v>
      </c>
      <c r="AZ234" s="63">
        <v>3.4552999999999998</v>
      </c>
      <c r="BA234" s="65">
        <f t="shared" ref="BA234:BA291" si="213">AZ234*W234</f>
        <v>725.61299999999994</v>
      </c>
      <c r="BB234" s="63">
        <f t="shared" ref="BB234:BB291" si="214">SQRT(W234/BA234)</f>
        <v>0.53796883819681984</v>
      </c>
      <c r="BC234" s="63">
        <f t="shared" si="211"/>
        <v>2.3292407365123182</v>
      </c>
      <c r="BD234" s="65">
        <f t="shared" ref="BD234:BD291" si="215">IF(BC234&lt;1, W234*BC234, W234+AY234*AW234*(BC234-1) )</f>
        <v>211.98154763978002</v>
      </c>
      <c r="BE234" s="90">
        <f t="shared" ref="BE234:BE291" si="216">SQRT(AG234*BD234/(1000*AI234))</f>
        <v>0.30888697211013511</v>
      </c>
      <c r="BF234" s="63">
        <f t="shared" ref="BF234:BF291" si="217">0.5*(1+AK234*(BE234-AL234)+(BE234*BE234))</f>
        <v>0.57438288893666678</v>
      </c>
      <c r="BG234" s="63">
        <f t="shared" ref="BG234:BG291" si="218">IF(1/(BF234+SQRT((BF234*BF234)-(BE234*BE234)))&lt;=1,1/(BF234+SQRT((BF234*BF234)-(BE234*BE234))),1)</f>
        <v>0.94460855246339537</v>
      </c>
      <c r="BH234" s="41">
        <f t="shared" ref="BH234:BH291" si="219">0.001*BG234*AG234*BD234/AM234</f>
        <v>227.1809085595215</v>
      </c>
      <c r="BJ234" s="90">
        <f t="shared" si="184"/>
        <v>0.89919964305130717</v>
      </c>
      <c r="BK234" s="90">
        <f t="shared" si="185"/>
        <v>0.95499932003976273</v>
      </c>
    </row>
    <row r="235" spans="6:63" x14ac:dyDescent="0.25">
      <c r="F235" s="17">
        <v>233</v>
      </c>
      <c r="G235" s="17">
        <v>120</v>
      </c>
      <c r="H235" s="17">
        <v>100</v>
      </c>
      <c r="I235" s="17">
        <v>4</v>
      </c>
      <c r="J235" s="17">
        <v>4</v>
      </c>
      <c r="K235" s="17">
        <v>2050</v>
      </c>
      <c r="L235" s="17" t="s">
        <v>421</v>
      </c>
      <c r="M235" s="17">
        <v>6.25</v>
      </c>
      <c r="N235" s="17">
        <v>6.25</v>
      </c>
      <c r="O235" s="20" t="s">
        <v>119</v>
      </c>
      <c r="P235" s="20" t="s">
        <v>209</v>
      </c>
      <c r="Q235" s="17" t="s">
        <v>59</v>
      </c>
      <c r="R235" s="49" t="s">
        <v>206</v>
      </c>
      <c r="S235" s="50">
        <v>41</v>
      </c>
      <c r="T235" s="20" t="s">
        <v>301</v>
      </c>
      <c r="U235" s="20" t="s">
        <v>302</v>
      </c>
      <c r="V235" s="17">
        <v>0</v>
      </c>
      <c r="W235" s="17">
        <v>210</v>
      </c>
      <c r="X235" s="17">
        <v>200000</v>
      </c>
      <c r="Y235" s="35">
        <f t="shared" si="171"/>
        <v>112</v>
      </c>
      <c r="Z235" s="49">
        <f t="shared" si="186"/>
        <v>1.0323563518418475</v>
      </c>
      <c r="AA235" s="50">
        <f t="shared" si="187"/>
        <v>27.122417516049225</v>
      </c>
      <c r="AB235" s="50">
        <f t="shared" si="172"/>
        <v>11.623893221163954</v>
      </c>
      <c r="AC235" s="47"/>
      <c r="AD235" s="17">
        <f t="shared" si="188"/>
        <v>3</v>
      </c>
      <c r="AE235" s="17">
        <f t="shared" si="189"/>
        <v>1</v>
      </c>
      <c r="AF235" s="17">
        <f t="shared" si="190"/>
        <v>3</v>
      </c>
      <c r="AG235" s="17">
        <f t="shared" si="191"/>
        <v>1248</v>
      </c>
      <c r="AH235" s="17">
        <f t="shared" si="164"/>
        <v>3160576</v>
      </c>
      <c r="AI235" s="51">
        <f t="shared" si="165"/>
        <v>1484.5275335908339</v>
      </c>
      <c r="AJ235" s="49">
        <f t="shared" si="166"/>
        <v>0.42016784340681135</v>
      </c>
      <c r="AK235" s="17">
        <v>0.49</v>
      </c>
      <c r="AL235" s="17">
        <v>0.2</v>
      </c>
      <c r="AM235" s="20">
        <v>1.1000000000000001</v>
      </c>
      <c r="AN235" s="49">
        <f t="shared" si="167"/>
        <v>0.64221162995123415</v>
      </c>
      <c r="AO235" s="49">
        <f t="shared" si="168"/>
        <v>0.88660215325239489</v>
      </c>
      <c r="AP235" s="50">
        <f t="shared" si="169"/>
        <v>211.23699302217057</v>
      </c>
      <c r="AQ235" s="46"/>
      <c r="AR235" s="20">
        <v>226207.15625</v>
      </c>
      <c r="AS235" s="49">
        <f t="shared" si="192"/>
        <v>0.86312254368894992</v>
      </c>
      <c r="AT235" s="49">
        <f t="shared" si="163"/>
        <v>0.93382100073224605</v>
      </c>
      <c r="AV235" s="20">
        <v>380</v>
      </c>
      <c r="AW235" s="93">
        <f t="shared" si="212"/>
        <v>1.0499999999999999E-3</v>
      </c>
      <c r="AX235" s="66">
        <f t="shared" si="209"/>
        <v>0.26842105263157889</v>
      </c>
      <c r="AY235" s="67">
        <f t="shared" si="210"/>
        <v>1419.749016505132</v>
      </c>
      <c r="AZ235" s="66">
        <v>3.4552999999999998</v>
      </c>
      <c r="BA235" s="67">
        <f t="shared" si="213"/>
        <v>725.61299999999994</v>
      </c>
      <c r="BB235" s="66">
        <f t="shared" si="214"/>
        <v>0.53796883819681984</v>
      </c>
      <c r="BC235" s="66">
        <f t="shared" si="211"/>
        <v>2.3292407365123182</v>
      </c>
      <c r="BD235" s="67">
        <f t="shared" si="215"/>
        <v>211.98154763978002</v>
      </c>
      <c r="BE235" s="94">
        <f t="shared" si="216"/>
        <v>0.42214552855051801</v>
      </c>
      <c r="BF235" s="66">
        <f t="shared" si="217"/>
        <v>0.64352907813247506</v>
      </c>
      <c r="BG235" s="66">
        <f t="shared" si="218"/>
        <v>0.8855451061669477</v>
      </c>
      <c r="BH235" s="45">
        <f t="shared" si="219"/>
        <v>212.97599017582576</v>
      </c>
      <c r="BJ235" s="87">
        <f t="shared" si="184"/>
        <v>0.85505430162575824</v>
      </c>
      <c r="BK235" s="87">
        <f t="shared" si="185"/>
        <v>0.94150863176250976</v>
      </c>
    </row>
    <row r="236" spans="6:63" s="15" customFormat="1" x14ac:dyDescent="0.25">
      <c r="F236" s="22">
        <v>234</v>
      </c>
      <c r="G236" s="22">
        <v>120</v>
      </c>
      <c r="H236" s="22">
        <v>100</v>
      </c>
      <c r="I236" s="22">
        <v>6</v>
      </c>
      <c r="J236" s="22">
        <v>4</v>
      </c>
      <c r="K236" s="22">
        <v>1500</v>
      </c>
      <c r="L236" s="22" t="s">
        <v>421</v>
      </c>
      <c r="M236" s="22">
        <v>6.25</v>
      </c>
      <c r="N236" s="22">
        <v>6.25</v>
      </c>
      <c r="O236" s="22" t="s">
        <v>115</v>
      </c>
      <c r="P236" s="22" t="s">
        <v>210</v>
      </c>
      <c r="Q236" s="22" t="s">
        <v>60</v>
      </c>
      <c r="R236" s="63" t="s">
        <v>206</v>
      </c>
      <c r="S236" s="41">
        <v>30</v>
      </c>
      <c r="T236" s="22" t="s">
        <v>224</v>
      </c>
      <c r="U236" s="22" t="s">
        <v>225</v>
      </c>
      <c r="V236" s="22">
        <v>0</v>
      </c>
      <c r="W236" s="22">
        <v>210</v>
      </c>
      <c r="X236" s="22">
        <v>200000</v>
      </c>
      <c r="Y236" s="37">
        <f t="shared" si="171"/>
        <v>108</v>
      </c>
      <c r="Z236" s="63">
        <f t="shared" si="186"/>
        <v>1.0323563518418475</v>
      </c>
      <c r="AA236" s="41">
        <f t="shared" si="187"/>
        <v>26.153759747618896</v>
      </c>
      <c r="AB236" s="41">
        <f t="shared" si="172"/>
        <v>7.7492621474426358</v>
      </c>
      <c r="AC236" s="64"/>
      <c r="AD236" s="22">
        <f t="shared" si="188"/>
        <v>1</v>
      </c>
      <c r="AE236" s="22">
        <f t="shared" si="189"/>
        <v>1</v>
      </c>
      <c r="AF236" s="22">
        <f t="shared" si="190"/>
        <v>1</v>
      </c>
      <c r="AG236" s="22">
        <f t="shared" si="191"/>
        <v>1632</v>
      </c>
      <c r="AH236" s="22">
        <f t="shared" si="164"/>
        <v>4322304</v>
      </c>
      <c r="AI236" s="65">
        <f t="shared" si="165"/>
        <v>3791.9493849996566</v>
      </c>
      <c r="AJ236" s="63">
        <f t="shared" si="166"/>
        <v>0.30063425158443396</v>
      </c>
      <c r="AK236" s="22">
        <v>0.49</v>
      </c>
      <c r="AL236" s="22">
        <v>0.2</v>
      </c>
      <c r="AM236" s="22">
        <v>1.1000000000000001</v>
      </c>
      <c r="AN236" s="63">
        <f t="shared" si="167"/>
        <v>0.56984586825105266</v>
      </c>
      <c r="AO236" s="63">
        <f t="shared" si="168"/>
        <v>0.9488241196927153</v>
      </c>
      <c r="AP236" s="41">
        <f t="shared" si="169"/>
        <v>295.61909300098853</v>
      </c>
      <c r="AQ236" s="64"/>
      <c r="AR236" s="22">
        <v>334165.0625</v>
      </c>
      <c r="AS236" s="63">
        <f t="shared" si="192"/>
        <v>0.97503811420401498</v>
      </c>
      <c r="AT236" s="63">
        <f t="shared" si="163"/>
        <v>0.88464991160166107</v>
      </c>
      <c r="AV236" s="22">
        <v>380</v>
      </c>
      <c r="AW236" s="89">
        <f t="shared" si="212"/>
        <v>1.0499999999999999E-3</v>
      </c>
      <c r="AX236" s="63">
        <f t="shared" si="209"/>
        <v>0.26842105263157889</v>
      </c>
      <c r="AY236" s="65">
        <f t="shared" si="210"/>
        <v>1419.749016505132</v>
      </c>
      <c r="AZ236" s="63">
        <v>5.9339000000000004</v>
      </c>
      <c r="BA236" s="65">
        <f t="shared" si="213"/>
        <v>1246.1190000000001</v>
      </c>
      <c r="BB236" s="63">
        <f t="shared" si="214"/>
        <v>0.41051581081291294</v>
      </c>
      <c r="BC236" s="63">
        <f t="shared" si="211"/>
        <v>6.1652743960852519</v>
      </c>
      <c r="BD236" s="65">
        <f t="shared" si="215"/>
        <v>217.70006290601222</v>
      </c>
      <c r="BE236" s="90">
        <f t="shared" si="216"/>
        <v>0.30609630606152577</v>
      </c>
      <c r="BF236" s="63">
        <f t="shared" si="217"/>
        <v>0.57284106927732947</v>
      </c>
      <c r="BG236" s="63">
        <f t="shared" si="218"/>
        <v>0.94603490835874249</v>
      </c>
      <c r="BH236" s="41">
        <f t="shared" si="219"/>
        <v>305.55766726138381</v>
      </c>
      <c r="BJ236" s="90">
        <f t="shared" si="184"/>
        <v>0.94055096378747227</v>
      </c>
      <c r="BK236" s="90">
        <f t="shared" si="185"/>
        <v>0.91439142373354421</v>
      </c>
    </row>
    <row r="237" spans="6:63" x14ac:dyDescent="0.25">
      <c r="F237" s="17">
        <v>235</v>
      </c>
      <c r="G237" s="17">
        <v>120</v>
      </c>
      <c r="H237" s="17">
        <v>100</v>
      </c>
      <c r="I237" s="17">
        <v>6</v>
      </c>
      <c r="J237" s="17">
        <v>4</v>
      </c>
      <c r="K237" s="17">
        <v>2050</v>
      </c>
      <c r="L237" s="17" t="s">
        <v>421</v>
      </c>
      <c r="M237" s="17">
        <v>6.25</v>
      </c>
      <c r="N237" s="27">
        <v>6.25</v>
      </c>
      <c r="O237" s="20" t="s">
        <v>115</v>
      </c>
      <c r="P237" s="20" t="s">
        <v>210</v>
      </c>
      <c r="Q237" s="17" t="s">
        <v>61</v>
      </c>
      <c r="R237" s="49" t="s">
        <v>206</v>
      </c>
      <c r="S237" s="50">
        <v>41</v>
      </c>
      <c r="T237" s="20" t="s">
        <v>137</v>
      </c>
      <c r="U237" s="20" t="s">
        <v>226</v>
      </c>
      <c r="V237" s="17">
        <v>0</v>
      </c>
      <c r="W237" s="17">
        <v>210</v>
      </c>
      <c r="X237" s="17">
        <v>200000</v>
      </c>
      <c r="Y237" s="35">
        <f t="shared" si="171"/>
        <v>108</v>
      </c>
      <c r="Z237" s="49">
        <f t="shared" si="186"/>
        <v>1.0323563518418475</v>
      </c>
      <c r="AA237" s="50">
        <f t="shared" si="187"/>
        <v>26.153759747618896</v>
      </c>
      <c r="AB237" s="50">
        <f t="shared" si="172"/>
        <v>7.7492621474426358</v>
      </c>
      <c r="AC237" s="47"/>
      <c r="AD237" s="17">
        <f t="shared" si="188"/>
        <v>1</v>
      </c>
      <c r="AE237" s="17">
        <f t="shared" si="189"/>
        <v>1</v>
      </c>
      <c r="AF237" s="17">
        <f t="shared" si="190"/>
        <v>1</v>
      </c>
      <c r="AG237" s="17">
        <f t="shared" si="191"/>
        <v>1632</v>
      </c>
      <c r="AH237" s="17">
        <f t="shared" si="164"/>
        <v>4322304</v>
      </c>
      <c r="AI237" s="51">
        <f t="shared" si="165"/>
        <v>2030.1930080307502</v>
      </c>
      <c r="AJ237" s="49">
        <f t="shared" si="166"/>
        <v>0.41086681049872642</v>
      </c>
      <c r="AK237" s="17">
        <v>0.49</v>
      </c>
      <c r="AL237" s="17">
        <v>0.2</v>
      </c>
      <c r="AM237" s="20">
        <v>1.1000000000000001</v>
      </c>
      <c r="AN237" s="49">
        <f t="shared" si="167"/>
        <v>0.6360681365568861</v>
      </c>
      <c r="AO237" s="49">
        <f t="shared" si="168"/>
        <v>0.89155893801222119</v>
      </c>
      <c r="AP237" s="50">
        <f t="shared" si="169"/>
        <v>277.77734475958948</v>
      </c>
      <c r="AQ237" s="46"/>
      <c r="AR237" s="20">
        <v>315357.0625</v>
      </c>
      <c r="AS237" s="49">
        <f t="shared" si="192"/>
        <v>0.92015949609010272</v>
      </c>
      <c r="AT237" s="49">
        <f t="shared" si="163"/>
        <v>0.88083438676623727</v>
      </c>
      <c r="AV237" s="20">
        <v>380</v>
      </c>
      <c r="AW237" s="93">
        <f t="shared" si="212"/>
        <v>1.0499999999999999E-3</v>
      </c>
      <c r="AX237" s="66">
        <f t="shared" si="209"/>
        <v>0.26842105263157889</v>
      </c>
      <c r="AY237" s="67">
        <f t="shared" si="210"/>
        <v>1419.749016505132</v>
      </c>
      <c r="AZ237" s="66">
        <v>5.9339000000000004</v>
      </c>
      <c r="BA237" s="67">
        <f t="shared" si="213"/>
        <v>1246.1190000000001</v>
      </c>
      <c r="BB237" s="66">
        <f t="shared" si="214"/>
        <v>0.41051581081291294</v>
      </c>
      <c r="BC237" s="66">
        <f t="shared" si="211"/>
        <v>6.1652743960852519</v>
      </c>
      <c r="BD237" s="67">
        <f t="shared" si="215"/>
        <v>217.70006290601222</v>
      </c>
      <c r="BE237" s="94">
        <f t="shared" si="216"/>
        <v>0.41833161828408522</v>
      </c>
      <c r="BF237" s="66">
        <f t="shared" si="217"/>
        <v>0.64099191790769172</v>
      </c>
      <c r="BG237" s="66">
        <f t="shared" si="218"/>
        <v>0.88758261474677447</v>
      </c>
      <c r="BH237" s="45">
        <f t="shared" si="219"/>
        <v>286.67829365228903</v>
      </c>
      <c r="BJ237" s="87">
        <f t="shared" si="184"/>
        <v>0.88761340534084443</v>
      </c>
      <c r="BK237" s="87">
        <f t="shared" si="185"/>
        <v>0.90905937345953369</v>
      </c>
    </row>
    <row r="238" spans="6:63" s="15" customFormat="1" x14ac:dyDescent="0.25">
      <c r="F238" s="22">
        <v>236</v>
      </c>
      <c r="G238" s="22">
        <v>140</v>
      </c>
      <c r="H238" s="22">
        <v>100</v>
      </c>
      <c r="I238" s="22">
        <v>8</v>
      </c>
      <c r="J238" s="95">
        <v>5</v>
      </c>
      <c r="K238" s="22">
        <v>1500</v>
      </c>
      <c r="L238" s="22" t="s">
        <v>421</v>
      </c>
      <c r="M238" s="22">
        <v>6.25</v>
      </c>
      <c r="N238" s="22">
        <v>6.25</v>
      </c>
      <c r="O238" s="22" t="s">
        <v>117</v>
      </c>
      <c r="P238" s="22" t="s">
        <v>211</v>
      </c>
      <c r="Q238" s="22" t="s">
        <v>62</v>
      </c>
      <c r="R238" s="63" t="s">
        <v>206</v>
      </c>
      <c r="S238" s="41">
        <v>30</v>
      </c>
      <c r="T238" s="22" t="s">
        <v>227</v>
      </c>
      <c r="U238" s="22" t="s">
        <v>228</v>
      </c>
      <c r="V238" s="22">
        <v>0</v>
      </c>
      <c r="W238" s="22">
        <v>210</v>
      </c>
      <c r="X238" s="22">
        <v>200000</v>
      </c>
      <c r="Y238" s="37">
        <f t="shared" si="171"/>
        <v>124</v>
      </c>
      <c r="Z238" s="63">
        <f t="shared" si="186"/>
        <v>1.0323563518418475</v>
      </c>
      <c r="AA238" s="41">
        <f t="shared" si="187"/>
        <v>24.022712657072169</v>
      </c>
      <c r="AB238" s="41">
        <f t="shared" si="172"/>
        <v>5.751405500055081</v>
      </c>
      <c r="AC238" s="64"/>
      <c r="AD238" s="22">
        <f t="shared" si="188"/>
        <v>1</v>
      </c>
      <c r="AE238" s="22">
        <f t="shared" si="189"/>
        <v>1</v>
      </c>
      <c r="AF238" s="22">
        <f t="shared" si="190"/>
        <v>1</v>
      </c>
      <c r="AG238" s="22">
        <f t="shared" si="191"/>
        <v>2220</v>
      </c>
      <c r="AH238" s="22">
        <f t="shared" si="164"/>
        <v>7772560.0000000019</v>
      </c>
      <c r="AI238" s="65">
        <f t="shared" si="165"/>
        <v>6818.8526563316545</v>
      </c>
      <c r="AJ238" s="63">
        <f t="shared" si="166"/>
        <v>0.26147518653761531</v>
      </c>
      <c r="AK238" s="22">
        <v>0.49</v>
      </c>
      <c r="AL238" s="22">
        <v>0.2</v>
      </c>
      <c r="AM238" s="22">
        <v>1.1000000000000001</v>
      </c>
      <c r="AN238" s="63">
        <f t="shared" si="167"/>
        <v>0.54924605728915621</v>
      </c>
      <c r="AO238" s="63">
        <f t="shared" si="168"/>
        <v>0.96874867961423383</v>
      </c>
      <c r="AP238" s="41">
        <f t="shared" si="169"/>
        <v>410.57330403286892</v>
      </c>
      <c r="AQ238" s="64"/>
      <c r="AR238" s="22">
        <v>466751.9375</v>
      </c>
      <c r="AS238" s="63">
        <f t="shared" si="192"/>
        <v>1.001183907121407</v>
      </c>
      <c r="AT238" s="63">
        <f t="shared" si="163"/>
        <v>0.87963920671002882</v>
      </c>
      <c r="AV238" s="22">
        <v>380</v>
      </c>
      <c r="AW238" s="89">
        <f t="shared" si="212"/>
        <v>1.0499999999999999E-3</v>
      </c>
      <c r="AX238" s="63">
        <f t="shared" si="209"/>
        <v>0.26842105263157889</v>
      </c>
      <c r="AY238" s="65">
        <f t="shared" si="210"/>
        <v>1419.749016505132</v>
      </c>
      <c r="AZ238" s="63">
        <v>7.8825000000000003</v>
      </c>
      <c r="BA238" s="65">
        <f t="shared" si="213"/>
        <v>1655.325</v>
      </c>
      <c r="BB238" s="63">
        <f t="shared" si="214"/>
        <v>0.35617875398329102</v>
      </c>
      <c r="BC238" s="63">
        <f t="shared" si="211"/>
        <v>10.278628546636314</v>
      </c>
      <c r="BD238" s="65">
        <f t="shared" si="215"/>
        <v>223.83198994128352</v>
      </c>
      <c r="BE238" s="90">
        <f t="shared" si="216"/>
        <v>0.26994911747686268</v>
      </c>
      <c r="BF238" s="63">
        <f t="shared" si="217"/>
        <v>0.55357379679509988</v>
      </c>
      <c r="BG238" s="63">
        <f t="shared" si="218"/>
        <v>0.96444471258516584</v>
      </c>
      <c r="BH238" s="41">
        <f t="shared" si="219"/>
        <v>435.67213257996087</v>
      </c>
      <c r="BJ238" s="90">
        <f t="shared" si="184"/>
        <v>0.93931444093692207</v>
      </c>
      <c r="BK238" s="90">
        <f t="shared" si="185"/>
        <v>0.93341258509496994</v>
      </c>
    </row>
    <row r="239" spans="6:63" x14ac:dyDescent="0.25">
      <c r="F239" s="17">
        <v>237</v>
      </c>
      <c r="G239" s="17">
        <v>140</v>
      </c>
      <c r="H239" s="17">
        <v>100</v>
      </c>
      <c r="I239" s="17">
        <v>8</v>
      </c>
      <c r="J239" s="79">
        <v>5</v>
      </c>
      <c r="K239" s="17">
        <v>2050</v>
      </c>
      <c r="L239" s="17" t="s">
        <v>421</v>
      </c>
      <c r="M239" s="17">
        <v>6.25</v>
      </c>
      <c r="N239" s="28">
        <v>6.25</v>
      </c>
      <c r="O239" s="20" t="s">
        <v>117</v>
      </c>
      <c r="P239" s="20" t="s">
        <v>211</v>
      </c>
      <c r="Q239" s="17" t="s">
        <v>63</v>
      </c>
      <c r="R239" s="49" t="s">
        <v>206</v>
      </c>
      <c r="S239" s="50">
        <v>41</v>
      </c>
      <c r="T239" s="20" t="s">
        <v>137</v>
      </c>
      <c r="U239" s="20" t="s">
        <v>229</v>
      </c>
      <c r="V239" s="17">
        <v>0</v>
      </c>
      <c r="W239" s="17">
        <v>210</v>
      </c>
      <c r="X239" s="17">
        <v>200000</v>
      </c>
      <c r="Y239" s="35">
        <f t="shared" si="171"/>
        <v>124</v>
      </c>
      <c r="Z239" s="49">
        <f t="shared" si="186"/>
        <v>1.0323563518418475</v>
      </c>
      <c r="AA239" s="50">
        <f t="shared" si="187"/>
        <v>24.022712657072169</v>
      </c>
      <c r="AB239" s="50">
        <f t="shared" si="172"/>
        <v>5.751405500055081</v>
      </c>
      <c r="AC239" s="47"/>
      <c r="AD239" s="17">
        <f t="shared" si="188"/>
        <v>1</v>
      </c>
      <c r="AE239" s="17">
        <f t="shared" si="189"/>
        <v>1</v>
      </c>
      <c r="AF239" s="17">
        <f t="shared" si="190"/>
        <v>1</v>
      </c>
      <c r="AG239" s="17">
        <f t="shared" si="191"/>
        <v>2220</v>
      </c>
      <c r="AH239" s="17">
        <f t="shared" si="164"/>
        <v>7772560.0000000019</v>
      </c>
      <c r="AI239" s="51">
        <f t="shared" si="165"/>
        <v>3650.7836946451453</v>
      </c>
      <c r="AJ239" s="49">
        <f t="shared" si="166"/>
        <v>0.35734942160140759</v>
      </c>
      <c r="AK239" s="17">
        <v>0.49</v>
      </c>
      <c r="AL239" s="17">
        <v>0.2</v>
      </c>
      <c r="AM239" s="20">
        <v>1.1000000000000001</v>
      </c>
      <c r="AN239" s="49">
        <f t="shared" si="167"/>
        <v>0.60239991285177508</v>
      </c>
      <c r="AO239" s="49">
        <f t="shared" si="168"/>
        <v>0.91965796020990476</v>
      </c>
      <c r="AP239" s="50">
        <f t="shared" si="169"/>
        <v>389.76776459077962</v>
      </c>
      <c r="AQ239" s="46"/>
      <c r="AR239" s="20">
        <v>441473.0625</v>
      </c>
      <c r="AS239" s="49">
        <f t="shared" si="192"/>
        <v>0.94696066602316598</v>
      </c>
      <c r="AT239" s="49">
        <f t="shared" ref="AT239:AT302" si="220">1000*AP239/AR239</f>
        <v>0.88288006154572485</v>
      </c>
      <c r="AV239" s="20">
        <v>380</v>
      </c>
      <c r="AW239" s="93">
        <f t="shared" si="212"/>
        <v>1.0499999999999999E-3</v>
      </c>
      <c r="AX239" s="66">
        <f t="shared" si="209"/>
        <v>0.26842105263157889</v>
      </c>
      <c r="AY239" s="67">
        <f t="shared" si="210"/>
        <v>1419.749016505132</v>
      </c>
      <c r="AZ239" s="66">
        <v>7.8825000000000003</v>
      </c>
      <c r="BA239" s="67">
        <f t="shared" si="213"/>
        <v>1655.325</v>
      </c>
      <c r="BB239" s="66">
        <f t="shared" si="214"/>
        <v>0.35617875398329102</v>
      </c>
      <c r="BC239" s="66">
        <f t="shared" si="211"/>
        <v>10.278628546636314</v>
      </c>
      <c r="BD239" s="67">
        <f t="shared" si="215"/>
        <v>223.83198994128352</v>
      </c>
      <c r="BE239" s="94">
        <f t="shared" si="216"/>
        <v>0.3689304605517123</v>
      </c>
      <c r="BF239" s="66">
        <f t="shared" si="217"/>
        <v>0.60944280519661886</v>
      </c>
      <c r="BG239" s="66">
        <f t="shared" si="218"/>
        <v>0.91363307721270948</v>
      </c>
      <c r="BH239" s="45">
        <f t="shared" si="219"/>
        <v>412.7188069473745</v>
      </c>
      <c r="BJ239" s="87">
        <f t="shared" si="184"/>
        <v>0.88844199578903371</v>
      </c>
      <c r="BK239" s="87">
        <f t="shared" si="185"/>
        <v>0.93486747438270823</v>
      </c>
    </row>
    <row r="240" spans="6:63" s="15" customFormat="1" x14ac:dyDescent="0.25">
      <c r="F240" s="22">
        <v>238</v>
      </c>
      <c r="G240" s="22">
        <v>120</v>
      </c>
      <c r="H240" s="22">
        <v>100</v>
      </c>
      <c r="I240" s="22">
        <v>8</v>
      </c>
      <c r="J240" s="22">
        <v>8</v>
      </c>
      <c r="K240" s="22">
        <v>1500</v>
      </c>
      <c r="L240" s="22" t="s">
        <v>421</v>
      </c>
      <c r="M240" s="22">
        <v>6.25</v>
      </c>
      <c r="N240" s="22">
        <v>6.25</v>
      </c>
      <c r="O240" s="63" t="s">
        <v>123</v>
      </c>
      <c r="P240" s="63" t="s">
        <v>303</v>
      </c>
      <c r="Q240" s="22" t="s">
        <v>64</v>
      </c>
      <c r="R240" s="63" t="s">
        <v>206</v>
      </c>
      <c r="S240" s="41">
        <v>30</v>
      </c>
      <c r="T240" s="22" t="s">
        <v>128</v>
      </c>
      <c r="U240" s="22" t="s">
        <v>231</v>
      </c>
      <c r="V240" s="22">
        <v>0</v>
      </c>
      <c r="W240" s="22">
        <v>210</v>
      </c>
      <c r="X240" s="22">
        <v>200000</v>
      </c>
      <c r="Y240" s="37">
        <f t="shared" si="171"/>
        <v>104</v>
      </c>
      <c r="Z240" s="63">
        <f t="shared" si="186"/>
        <v>1.0323563518418475</v>
      </c>
      <c r="AA240" s="41">
        <f t="shared" si="187"/>
        <v>12.592550989594283</v>
      </c>
      <c r="AB240" s="41">
        <f t="shared" si="172"/>
        <v>5.5697821684743944</v>
      </c>
      <c r="AC240" s="64"/>
      <c r="AD240" s="22">
        <f t="shared" si="188"/>
        <v>1</v>
      </c>
      <c r="AE240" s="22">
        <f t="shared" si="189"/>
        <v>1</v>
      </c>
      <c r="AF240" s="22">
        <f t="shared" si="190"/>
        <v>1</v>
      </c>
      <c r="AG240" s="22">
        <f t="shared" si="191"/>
        <v>2432</v>
      </c>
      <c r="AH240" s="22">
        <f t="shared" si="164"/>
        <v>5776042.666666666</v>
      </c>
      <c r="AI240" s="65">
        <f t="shared" si="165"/>
        <v>5067.3116554500657</v>
      </c>
      <c r="AJ240" s="63">
        <f t="shared" si="166"/>
        <v>0.31746995094210761</v>
      </c>
      <c r="AK240" s="22">
        <v>0.49</v>
      </c>
      <c r="AL240" s="22">
        <v>0.2</v>
      </c>
      <c r="AM240" s="22">
        <v>1.1000000000000001</v>
      </c>
      <c r="AN240" s="63">
        <f t="shared" si="167"/>
        <v>0.57917372285640845</v>
      </c>
      <c r="AO240" s="63">
        <f t="shared" si="168"/>
        <v>0.94021566302451587</v>
      </c>
      <c r="AP240" s="41">
        <f t="shared" si="169"/>
        <v>436.53358492716427</v>
      </c>
      <c r="AQ240" s="64"/>
      <c r="AR240" s="22">
        <v>478597.71875</v>
      </c>
      <c r="AS240" s="63">
        <f t="shared" si="192"/>
        <v>0.93710392925673558</v>
      </c>
      <c r="AT240" s="63">
        <f t="shared" si="220"/>
        <v>0.91210962322867162</v>
      </c>
      <c r="AV240" s="22">
        <v>380</v>
      </c>
      <c r="AW240" s="89">
        <f t="shared" si="212"/>
        <v>1.0499999999999999E-3</v>
      </c>
      <c r="AX240" s="63">
        <f t="shared" si="209"/>
        <v>0.26842105263157889</v>
      </c>
      <c r="AY240" s="65">
        <f t="shared" si="210"/>
        <v>1419.749016505132</v>
      </c>
      <c r="AZ240" s="63">
        <v>14.0754</v>
      </c>
      <c r="BA240" s="65">
        <f t="shared" si="213"/>
        <v>2955.8339999999998</v>
      </c>
      <c r="BB240" s="63">
        <f t="shared" si="214"/>
        <v>0.26654443964132357</v>
      </c>
      <c r="BC240" s="63">
        <f t="shared" si="211"/>
        <v>15</v>
      </c>
      <c r="BD240" s="65">
        <f t="shared" si="215"/>
        <v>230.87031054262545</v>
      </c>
      <c r="BE240" s="90">
        <f t="shared" si="216"/>
        <v>0.33287181273025324</v>
      </c>
      <c r="BF240" s="63">
        <f t="shared" si="217"/>
        <v>0.58795541597407441</v>
      </c>
      <c r="BG240" s="63">
        <f t="shared" si="218"/>
        <v>0.93230722884421624</v>
      </c>
      <c r="BH240" s="41">
        <f t="shared" si="219"/>
        <v>475.88062597161627</v>
      </c>
      <c r="BJ240" s="90">
        <f t="shared" si="184"/>
        <v>0.85239121774205306</v>
      </c>
      <c r="BK240" s="90">
        <f t="shared" si="185"/>
        <v>0.99432280457692057</v>
      </c>
    </row>
    <row r="241" spans="6:63" x14ac:dyDescent="0.25">
      <c r="F241" s="17">
        <v>239</v>
      </c>
      <c r="G241" s="20">
        <v>120</v>
      </c>
      <c r="H241" s="20">
        <v>100</v>
      </c>
      <c r="I241" s="20">
        <v>8</v>
      </c>
      <c r="J241" s="20">
        <v>8</v>
      </c>
      <c r="K241" s="20">
        <v>2050</v>
      </c>
      <c r="L241" s="20" t="s">
        <v>421</v>
      </c>
      <c r="M241" s="20">
        <v>6.25</v>
      </c>
      <c r="N241" s="20">
        <v>6.25</v>
      </c>
      <c r="O241" s="49" t="s">
        <v>123</v>
      </c>
      <c r="P241" s="49" t="s">
        <v>303</v>
      </c>
      <c r="Q241" s="20" t="s">
        <v>65</v>
      </c>
      <c r="R241" s="66" t="s">
        <v>206</v>
      </c>
      <c r="S241" s="45">
        <v>41</v>
      </c>
      <c r="T241" s="20" t="s">
        <v>128</v>
      </c>
      <c r="U241" s="20" t="s">
        <v>232</v>
      </c>
      <c r="V241" s="20">
        <v>0</v>
      </c>
      <c r="W241" s="20">
        <v>210</v>
      </c>
      <c r="X241" s="20">
        <v>200000</v>
      </c>
      <c r="Y241" s="35">
        <f t="shared" si="171"/>
        <v>104</v>
      </c>
      <c r="Z241" s="66">
        <f t="shared" si="186"/>
        <v>1.0323563518418475</v>
      </c>
      <c r="AA241" s="45">
        <f t="shared" si="187"/>
        <v>12.592550989594283</v>
      </c>
      <c r="AB241" s="50">
        <f t="shared" si="172"/>
        <v>5.5697821684743944</v>
      </c>
      <c r="AC241" s="46"/>
      <c r="AD241" s="20">
        <f t="shared" si="188"/>
        <v>1</v>
      </c>
      <c r="AE241" s="20">
        <f t="shared" si="189"/>
        <v>1</v>
      </c>
      <c r="AF241" s="20">
        <f t="shared" si="190"/>
        <v>1</v>
      </c>
      <c r="AG241" s="20">
        <f t="shared" si="191"/>
        <v>2432</v>
      </c>
      <c r="AH241" s="20">
        <f t="shared" si="164"/>
        <v>5776042.666666666</v>
      </c>
      <c r="AI241" s="67">
        <f t="shared" si="165"/>
        <v>2713.0163533046157</v>
      </c>
      <c r="AJ241" s="66">
        <f t="shared" si="166"/>
        <v>0.43387559962088035</v>
      </c>
      <c r="AK241" s="20">
        <v>0.49</v>
      </c>
      <c r="AL241" s="20">
        <v>0.2</v>
      </c>
      <c r="AM241" s="20">
        <v>1.1000000000000001</v>
      </c>
      <c r="AN241" s="66">
        <f t="shared" si="167"/>
        <v>0.65142353988030499</v>
      </c>
      <c r="AO241" s="66">
        <f t="shared" si="168"/>
        <v>0.8792526781294604</v>
      </c>
      <c r="AP241" s="45">
        <f t="shared" si="169"/>
        <v>408.22902524934358</v>
      </c>
      <c r="AQ241" s="46"/>
      <c r="AR241" s="20">
        <v>447926.09375</v>
      </c>
      <c r="AS241" s="49">
        <f t="shared" si="192"/>
        <v>0.87704827253681072</v>
      </c>
      <c r="AT241" s="49">
        <f t="shared" si="220"/>
        <v>0.91137585183235059</v>
      </c>
      <c r="AV241" s="20">
        <v>380</v>
      </c>
      <c r="AW241" s="93">
        <f t="shared" si="212"/>
        <v>1.0499999999999999E-3</v>
      </c>
      <c r="AX241" s="66">
        <f t="shared" si="209"/>
        <v>0.26842105263157889</v>
      </c>
      <c r="AY241" s="67">
        <f t="shared" si="210"/>
        <v>1419.749016505132</v>
      </c>
      <c r="AZ241" s="66">
        <v>14.0754</v>
      </c>
      <c r="BA241" s="67">
        <f t="shared" si="213"/>
        <v>2955.8339999999998</v>
      </c>
      <c r="BB241" s="66">
        <f t="shared" si="214"/>
        <v>0.26654443964132357</v>
      </c>
      <c r="BC241" s="66">
        <f t="shared" si="211"/>
        <v>15</v>
      </c>
      <c r="BD241" s="67">
        <f t="shared" si="215"/>
        <v>230.87031054262545</v>
      </c>
      <c r="BE241" s="94">
        <f t="shared" si="216"/>
        <v>0.45492481073134611</v>
      </c>
      <c r="BF241" s="66">
        <f t="shared" si="217"/>
        <v>0.66593487033865528</v>
      </c>
      <c r="BG241" s="66">
        <f t="shared" si="218"/>
        <v>0.86785926910073419</v>
      </c>
      <c r="BH241" s="45">
        <f t="shared" si="219"/>
        <v>442.98424323805864</v>
      </c>
      <c r="BJ241" s="87">
        <f t="shared" si="184"/>
        <v>0.79776449730518806</v>
      </c>
      <c r="BK241" s="87">
        <f t="shared" si="185"/>
        <v>0.98896726361581533</v>
      </c>
    </row>
    <row r="242" spans="6:63" x14ac:dyDescent="0.25">
      <c r="F242" s="17">
        <v>240</v>
      </c>
      <c r="G242" s="17">
        <v>120</v>
      </c>
      <c r="H242" s="17">
        <v>100</v>
      </c>
      <c r="I242" s="17">
        <v>8</v>
      </c>
      <c r="J242" s="17">
        <v>8</v>
      </c>
      <c r="K242" s="17">
        <v>2600</v>
      </c>
      <c r="L242" s="17" t="s">
        <v>421</v>
      </c>
      <c r="M242" s="17">
        <v>6.25</v>
      </c>
      <c r="N242" s="17">
        <v>6.25</v>
      </c>
      <c r="O242" s="49" t="s">
        <v>123</v>
      </c>
      <c r="P242" s="49" t="s">
        <v>303</v>
      </c>
      <c r="Q242" s="17" t="s">
        <v>66</v>
      </c>
      <c r="R242" s="49" t="s">
        <v>206</v>
      </c>
      <c r="S242" s="45">
        <v>32.5</v>
      </c>
      <c r="T242" s="20" t="s">
        <v>137</v>
      </c>
      <c r="U242" s="20" t="s">
        <v>233</v>
      </c>
      <c r="V242" s="17">
        <v>0</v>
      </c>
      <c r="W242" s="17">
        <v>210</v>
      </c>
      <c r="X242" s="17">
        <v>200000</v>
      </c>
      <c r="Y242" s="35">
        <f t="shared" si="171"/>
        <v>104</v>
      </c>
      <c r="Z242" s="49">
        <f t="shared" si="186"/>
        <v>1.0323563518418475</v>
      </c>
      <c r="AA242" s="50">
        <f t="shared" si="187"/>
        <v>12.592550989594283</v>
      </c>
      <c r="AB242" s="50">
        <f t="shared" si="172"/>
        <v>5.5697821684743944</v>
      </c>
      <c r="AC242" s="47"/>
      <c r="AD242" s="17">
        <f t="shared" si="188"/>
        <v>1</v>
      </c>
      <c r="AE242" s="17">
        <f t="shared" si="189"/>
        <v>1</v>
      </c>
      <c r="AF242" s="17">
        <f t="shared" si="190"/>
        <v>1</v>
      </c>
      <c r="AG242" s="17">
        <f t="shared" si="191"/>
        <v>2432</v>
      </c>
      <c r="AH242" s="17">
        <f t="shared" si="164"/>
        <v>5776042.666666666</v>
      </c>
      <c r="AI242" s="51">
        <f t="shared" si="165"/>
        <v>1686.6052107637054</v>
      </c>
      <c r="AJ242" s="49">
        <f t="shared" si="166"/>
        <v>0.55028124829965308</v>
      </c>
      <c r="AK242" s="17">
        <v>0.49</v>
      </c>
      <c r="AL242" s="17">
        <v>0.2</v>
      </c>
      <c r="AM242" s="20">
        <v>1.1000000000000001</v>
      </c>
      <c r="AN242" s="49">
        <f t="shared" si="167"/>
        <v>0.73722363194852725</v>
      </c>
      <c r="AO242" s="49">
        <f t="shared" si="168"/>
        <v>0.81444863152717373</v>
      </c>
      <c r="AP242" s="50">
        <f t="shared" si="169"/>
        <v>378.14109553959833</v>
      </c>
      <c r="AQ242" s="46"/>
      <c r="AR242" s="20">
        <v>420450.8125</v>
      </c>
      <c r="AS242" s="49">
        <f t="shared" si="192"/>
        <v>0.82325112096647868</v>
      </c>
      <c r="AT242" s="49">
        <f t="shared" si="220"/>
        <v>0.89937059056009871</v>
      </c>
      <c r="AV242" s="20">
        <v>380</v>
      </c>
      <c r="AW242" s="93">
        <f t="shared" si="212"/>
        <v>1.0499999999999999E-3</v>
      </c>
      <c r="AX242" s="66">
        <f t="shared" si="209"/>
        <v>0.26842105263157889</v>
      </c>
      <c r="AY242" s="67">
        <f t="shared" si="210"/>
        <v>1419.749016505132</v>
      </c>
      <c r="AZ242" s="66">
        <v>14.0754</v>
      </c>
      <c r="BA242" s="67">
        <f t="shared" si="213"/>
        <v>2955.8339999999998</v>
      </c>
      <c r="BB242" s="66">
        <f t="shared" si="214"/>
        <v>0.26654443964132357</v>
      </c>
      <c r="BC242" s="66">
        <f t="shared" si="211"/>
        <v>15</v>
      </c>
      <c r="BD242" s="67">
        <f t="shared" si="215"/>
        <v>230.87031054262545</v>
      </c>
      <c r="BE242" s="94">
        <f t="shared" si="216"/>
        <v>0.57697780873243887</v>
      </c>
      <c r="BF242" s="66">
        <f t="shared" si="217"/>
        <v>0.75881125902429092</v>
      </c>
      <c r="BG242" s="66">
        <f t="shared" si="218"/>
        <v>0.79894467297159688</v>
      </c>
      <c r="BH242" s="45">
        <f t="shared" si="219"/>
        <v>407.80794069541804</v>
      </c>
      <c r="BJ242" s="87">
        <f t="shared" si="184"/>
        <v>0.74883052306130671</v>
      </c>
      <c r="BK242" s="87">
        <f t="shared" si="185"/>
        <v>0.96993020008831132</v>
      </c>
    </row>
    <row r="243" spans="6:63" x14ac:dyDescent="0.25">
      <c r="F243" s="17">
        <v>241</v>
      </c>
      <c r="G243" s="17">
        <v>120</v>
      </c>
      <c r="H243" s="17">
        <v>100</v>
      </c>
      <c r="I243" s="17">
        <v>8</v>
      </c>
      <c r="J243" s="17">
        <v>8</v>
      </c>
      <c r="K243" s="17">
        <v>3150</v>
      </c>
      <c r="L243" s="17" t="s">
        <v>421</v>
      </c>
      <c r="M243" s="20">
        <v>6.25</v>
      </c>
      <c r="N243" s="20">
        <v>6.25</v>
      </c>
      <c r="O243" s="49" t="s">
        <v>123</v>
      </c>
      <c r="P243" s="49" t="s">
        <v>303</v>
      </c>
      <c r="Q243" s="17" t="s">
        <v>67</v>
      </c>
      <c r="R243" s="49" t="s">
        <v>206</v>
      </c>
      <c r="S243" s="45">
        <v>39.375</v>
      </c>
      <c r="T243" s="20" t="s">
        <v>222</v>
      </c>
      <c r="U243" s="20" t="s">
        <v>234</v>
      </c>
      <c r="V243" s="17">
        <v>0</v>
      </c>
      <c r="W243" s="17">
        <v>210</v>
      </c>
      <c r="X243" s="17">
        <v>200000</v>
      </c>
      <c r="Y243" s="35">
        <f t="shared" si="171"/>
        <v>104</v>
      </c>
      <c r="Z243" s="49">
        <f t="shared" si="186"/>
        <v>1.0323563518418475</v>
      </c>
      <c r="AA243" s="50">
        <f t="shared" si="187"/>
        <v>12.592550989594283</v>
      </c>
      <c r="AB243" s="50">
        <f t="shared" si="172"/>
        <v>5.5697821684743944</v>
      </c>
      <c r="AC243" s="47"/>
      <c r="AD243" s="17">
        <f t="shared" si="188"/>
        <v>1</v>
      </c>
      <c r="AE243" s="17">
        <f t="shared" si="189"/>
        <v>1</v>
      </c>
      <c r="AF243" s="17">
        <f t="shared" si="190"/>
        <v>1</v>
      </c>
      <c r="AG243" s="17">
        <f t="shared" si="191"/>
        <v>2432</v>
      </c>
      <c r="AH243" s="17">
        <f t="shared" si="164"/>
        <v>5776042.666666666</v>
      </c>
      <c r="AI243" s="51">
        <f t="shared" si="165"/>
        <v>1149.0502620068175</v>
      </c>
      <c r="AJ243" s="49">
        <f t="shared" si="166"/>
        <v>0.66668689697842598</v>
      </c>
      <c r="AK243" s="17">
        <v>0.49</v>
      </c>
      <c r="AL243" s="17">
        <v>0.2</v>
      </c>
      <c r="AM243" s="20">
        <v>1.1000000000000001</v>
      </c>
      <c r="AN243" s="49">
        <f t="shared" si="167"/>
        <v>0.83657399906107555</v>
      </c>
      <c r="AO243" s="49">
        <f t="shared" si="168"/>
        <v>0.74519538064355928</v>
      </c>
      <c r="AP243" s="50">
        <f t="shared" si="169"/>
        <v>345.98744072934414</v>
      </c>
      <c r="AQ243" s="46"/>
      <c r="AR243" s="20">
        <v>396973.75</v>
      </c>
      <c r="AS243" s="49">
        <f t="shared" si="192"/>
        <v>0.77728256187343359</v>
      </c>
      <c r="AT243" s="49">
        <f t="shared" si="220"/>
        <v>0.8715625169909702</v>
      </c>
      <c r="AV243" s="20">
        <v>380</v>
      </c>
      <c r="AW243" s="93">
        <f t="shared" si="212"/>
        <v>1.0499999999999999E-3</v>
      </c>
      <c r="AX243" s="66">
        <f t="shared" si="209"/>
        <v>0.26842105263157889</v>
      </c>
      <c r="AY243" s="67">
        <f t="shared" si="210"/>
        <v>1419.749016505132</v>
      </c>
      <c r="AZ243" s="66">
        <v>14.0754</v>
      </c>
      <c r="BA243" s="67">
        <f t="shared" si="213"/>
        <v>2955.8339999999998</v>
      </c>
      <c r="BB243" s="66">
        <f t="shared" si="214"/>
        <v>0.26654443964132357</v>
      </c>
      <c r="BC243" s="66">
        <f t="shared" si="211"/>
        <v>15</v>
      </c>
      <c r="BD243" s="67">
        <f t="shared" si="215"/>
        <v>230.87031054262545</v>
      </c>
      <c r="BE243" s="94">
        <f t="shared" si="216"/>
        <v>0.6990308067335318</v>
      </c>
      <c r="BF243" s="66">
        <f t="shared" si="217"/>
        <v>0.86658458203098143</v>
      </c>
      <c r="BG243" s="66">
        <f t="shared" si="218"/>
        <v>0.72528882029535735</v>
      </c>
      <c r="BH243" s="45">
        <f t="shared" si="219"/>
        <v>370.21154307711868</v>
      </c>
      <c r="BJ243" s="87">
        <f t="shared" si="184"/>
        <v>0.70701744892955432</v>
      </c>
      <c r="BK243" s="87">
        <f t="shared" si="185"/>
        <v>0.93258444186074951</v>
      </c>
    </row>
    <row r="244" spans="6:63" x14ac:dyDescent="0.25">
      <c r="F244" s="17">
        <v>242</v>
      </c>
      <c r="G244" s="17">
        <v>120</v>
      </c>
      <c r="H244" s="17">
        <v>100</v>
      </c>
      <c r="I244" s="17">
        <v>8</v>
      </c>
      <c r="J244" s="17">
        <v>8</v>
      </c>
      <c r="K244" s="17">
        <v>3700</v>
      </c>
      <c r="L244" s="17" t="s">
        <v>421</v>
      </c>
      <c r="M244" s="20">
        <v>6.25</v>
      </c>
      <c r="N244" s="20">
        <v>6.25</v>
      </c>
      <c r="O244" s="49" t="s">
        <v>123</v>
      </c>
      <c r="P244" s="49" t="s">
        <v>303</v>
      </c>
      <c r="Q244" s="17" t="s">
        <v>68</v>
      </c>
      <c r="R244" s="49" t="s">
        <v>206</v>
      </c>
      <c r="S244" s="45">
        <v>46.25</v>
      </c>
      <c r="T244" s="20" t="s">
        <v>139</v>
      </c>
      <c r="U244" s="20" t="s">
        <v>235</v>
      </c>
      <c r="V244" s="17">
        <v>0</v>
      </c>
      <c r="W244" s="17">
        <v>210</v>
      </c>
      <c r="X244" s="17">
        <v>200000</v>
      </c>
      <c r="Y244" s="35">
        <f t="shared" si="171"/>
        <v>104</v>
      </c>
      <c r="Z244" s="49">
        <f t="shared" si="186"/>
        <v>1.0323563518418475</v>
      </c>
      <c r="AA244" s="50">
        <f t="shared" si="187"/>
        <v>12.592550989594283</v>
      </c>
      <c r="AB244" s="50">
        <f t="shared" si="172"/>
        <v>5.5697821684743944</v>
      </c>
      <c r="AC244" s="47"/>
      <c r="AD244" s="17">
        <f t="shared" si="188"/>
        <v>1</v>
      </c>
      <c r="AE244" s="17">
        <f t="shared" si="189"/>
        <v>1</v>
      </c>
      <c r="AF244" s="17">
        <f t="shared" si="190"/>
        <v>1</v>
      </c>
      <c r="AG244" s="17">
        <f t="shared" si="191"/>
        <v>2432</v>
      </c>
      <c r="AH244" s="17">
        <f t="shared" si="164"/>
        <v>5776042.666666666</v>
      </c>
      <c r="AI244" s="51">
        <f t="shared" si="165"/>
        <v>832.83062269997424</v>
      </c>
      <c r="AJ244" s="49">
        <f t="shared" si="166"/>
        <v>0.78309254565719877</v>
      </c>
      <c r="AK244" s="17">
        <v>0.49</v>
      </c>
      <c r="AL244" s="17">
        <v>0.2</v>
      </c>
      <c r="AM244" s="20">
        <v>1.1000000000000001</v>
      </c>
      <c r="AN244" s="49">
        <f t="shared" si="167"/>
        <v>0.94947464121794956</v>
      </c>
      <c r="AO244" s="49">
        <f t="shared" si="168"/>
        <v>0.6727751328271887</v>
      </c>
      <c r="AP244" s="50">
        <f t="shared" si="169"/>
        <v>312.36337803409248</v>
      </c>
      <c r="AQ244" s="46"/>
      <c r="AR244" s="20">
        <v>363894.8125</v>
      </c>
      <c r="AS244" s="49">
        <f t="shared" si="192"/>
        <v>0.71251333901159153</v>
      </c>
      <c r="AT244" s="49">
        <f t="shared" si="220"/>
        <v>0.85838920288013854</v>
      </c>
      <c r="AV244" s="20">
        <v>380</v>
      </c>
      <c r="AW244" s="93">
        <f t="shared" si="212"/>
        <v>1.0499999999999999E-3</v>
      </c>
      <c r="AX244" s="66">
        <f t="shared" si="209"/>
        <v>0.26842105263157889</v>
      </c>
      <c r="AY244" s="67">
        <f t="shared" si="210"/>
        <v>1419.749016505132</v>
      </c>
      <c r="AZ244" s="66">
        <v>14.0754</v>
      </c>
      <c r="BA244" s="67">
        <f t="shared" si="213"/>
        <v>2955.8339999999998</v>
      </c>
      <c r="BB244" s="66">
        <f t="shared" si="214"/>
        <v>0.26654443964132357</v>
      </c>
      <c r="BC244" s="66">
        <f t="shared" si="211"/>
        <v>15</v>
      </c>
      <c r="BD244" s="67">
        <f t="shared" si="215"/>
        <v>230.87031054262545</v>
      </c>
      <c r="BE244" s="94">
        <f t="shared" si="216"/>
        <v>0.82108380473462472</v>
      </c>
      <c r="BF244" s="66">
        <f t="shared" si="217"/>
        <v>0.98925483935872682</v>
      </c>
      <c r="BG244" s="66">
        <f t="shared" si="218"/>
        <v>0.64892018436858978</v>
      </c>
      <c r="BH244" s="45">
        <f t="shared" si="219"/>
        <v>331.23045063779227</v>
      </c>
      <c r="BJ244" s="87">
        <f t="shared" si="184"/>
        <v>0.64810326126714557</v>
      </c>
      <c r="BK244" s="87">
        <f t="shared" si="185"/>
        <v>0.91023680266888196</v>
      </c>
    </row>
    <row r="245" spans="6:63" x14ac:dyDescent="0.25">
      <c r="F245" s="17">
        <v>243</v>
      </c>
      <c r="G245" s="17">
        <v>120</v>
      </c>
      <c r="H245" s="17">
        <v>100</v>
      </c>
      <c r="I245" s="17">
        <v>8</v>
      </c>
      <c r="J245" s="17">
        <v>8</v>
      </c>
      <c r="K245" s="17">
        <v>4250</v>
      </c>
      <c r="L245" s="20" t="s">
        <v>421</v>
      </c>
      <c r="M245" s="20">
        <v>6.25</v>
      </c>
      <c r="N245" s="20">
        <v>6.25</v>
      </c>
      <c r="O245" s="49" t="s">
        <v>123</v>
      </c>
      <c r="P245" s="49" t="s">
        <v>303</v>
      </c>
      <c r="Q245" s="17" t="s">
        <v>69</v>
      </c>
      <c r="R245" s="49" t="s">
        <v>206</v>
      </c>
      <c r="S245" s="45">
        <v>53.125</v>
      </c>
      <c r="T245" s="20" t="s">
        <v>134</v>
      </c>
      <c r="U245" s="20" t="s">
        <v>236</v>
      </c>
      <c r="V245" s="17">
        <v>0</v>
      </c>
      <c r="W245" s="17">
        <v>210</v>
      </c>
      <c r="X245" s="17">
        <v>200000</v>
      </c>
      <c r="Y245" s="35">
        <f t="shared" si="171"/>
        <v>104</v>
      </c>
      <c r="Z245" s="49">
        <f t="shared" si="186"/>
        <v>1.0323563518418475</v>
      </c>
      <c r="AA245" s="50">
        <f t="shared" si="187"/>
        <v>12.592550989594283</v>
      </c>
      <c r="AB245" s="50">
        <f t="shared" si="172"/>
        <v>5.5697821684743944</v>
      </c>
      <c r="AC245" s="47"/>
      <c r="AD245" s="17">
        <f t="shared" si="188"/>
        <v>1</v>
      </c>
      <c r="AE245" s="17">
        <f t="shared" si="189"/>
        <v>1</v>
      </c>
      <c r="AF245" s="17">
        <f t="shared" si="190"/>
        <v>1</v>
      </c>
      <c r="AG245" s="17">
        <f t="shared" si="191"/>
        <v>2432</v>
      </c>
      <c r="AH245" s="17">
        <f t="shared" si="164"/>
        <v>5776042.666666666</v>
      </c>
      <c r="AI245" s="51">
        <f t="shared" si="165"/>
        <v>631.2222131356483</v>
      </c>
      <c r="AJ245" s="49">
        <f t="shared" si="166"/>
        <v>0.89949819433597156</v>
      </c>
      <c r="AK245" s="17">
        <v>0.49</v>
      </c>
      <c r="AL245" s="17">
        <v>0.2</v>
      </c>
      <c r="AM245" s="20">
        <v>1.1000000000000001</v>
      </c>
      <c r="AN245" s="49">
        <f t="shared" si="167"/>
        <v>1.0759255584191496</v>
      </c>
      <c r="AO245" s="49">
        <f t="shared" si="168"/>
        <v>0.60013909840279456</v>
      </c>
      <c r="AP245" s="50">
        <f t="shared" si="169"/>
        <v>278.63912757843201</v>
      </c>
      <c r="AQ245" s="46"/>
      <c r="AR245" s="20">
        <v>333587.15625</v>
      </c>
      <c r="AS245" s="49">
        <f t="shared" si="192"/>
        <v>0.65317034040178568</v>
      </c>
      <c r="AT245" s="49">
        <f t="shared" si="220"/>
        <v>0.83528134209583205</v>
      </c>
      <c r="AV245" s="20">
        <v>380</v>
      </c>
      <c r="AW245" s="93">
        <f t="shared" si="212"/>
        <v>1.0499999999999999E-3</v>
      </c>
      <c r="AX245" s="66">
        <f t="shared" si="209"/>
        <v>0.26842105263157889</v>
      </c>
      <c r="AY245" s="67">
        <f t="shared" si="210"/>
        <v>1419.749016505132</v>
      </c>
      <c r="AZ245" s="66">
        <v>14.0754</v>
      </c>
      <c r="BA245" s="67">
        <f t="shared" si="213"/>
        <v>2955.8339999999998</v>
      </c>
      <c r="BB245" s="66">
        <f t="shared" si="214"/>
        <v>0.26654443964132357</v>
      </c>
      <c r="BC245" s="66">
        <f t="shared" si="211"/>
        <v>15</v>
      </c>
      <c r="BD245" s="67">
        <f t="shared" si="215"/>
        <v>230.87031054262545</v>
      </c>
      <c r="BE245" s="94">
        <f t="shared" si="216"/>
        <v>0.94313680273571754</v>
      </c>
      <c r="BF245" s="66">
        <f t="shared" si="217"/>
        <v>1.1268220310075268</v>
      </c>
      <c r="BG245" s="66">
        <f t="shared" si="218"/>
        <v>0.57357783406890717</v>
      </c>
      <c r="BH245" s="45">
        <f t="shared" si="219"/>
        <v>292.77320852541044</v>
      </c>
      <c r="BJ245" s="87">
        <f t="shared" si="184"/>
        <v>0.59412477577557621</v>
      </c>
      <c r="BK245" s="87">
        <f t="shared" si="185"/>
        <v>0.8776513215214965</v>
      </c>
    </row>
    <row r="246" spans="6:63" x14ac:dyDescent="0.25">
      <c r="F246" s="17">
        <v>244</v>
      </c>
      <c r="G246" s="17">
        <v>120</v>
      </c>
      <c r="H246" s="17">
        <v>100</v>
      </c>
      <c r="I246" s="17">
        <v>8</v>
      </c>
      <c r="J246" s="17">
        <v>8</v>
      </c>
      <c r="K246" s="17">
        <v>4800</v>
      </c>
      <c r="L246" s="17" t="s">
        <v>421</v>
      </c>
      <c r="M246" s="20">
        <v>6.25</v>
      </c>
      <c r="N246" s="20">
        <v>6.25</v>
      </c>
      <c r="O246" s="49" t="s">
        <v>123</v>
      </c>
      <c r="P246" s="49" t="s">
        <v>303</v>
      </c>
      <c r="Q246" s="20" t="s">
        <v>70</v>
      </c>
      <c r="R246" s="49" t="s">
        <v>206</v>
      </c>
      <c r="S246" s="45">
        <v>60</v>
      </c>
      <c r="T246" s="20" t="s">
        <v>140</v>
      </c>
      <c r="U246" s="20" t="s">
        <v>237</v>
      </c>
      <c r="V246" s="20">
        <v>0</v>
      </c>
      <c r="W246" s="17">
        <v>210</v>
      </c>
      <c r="X246" s="20">
        <v>200000</v>
      </c>
      <c r="Y246" s="35">
        <f t="shared" si="171"/>
        <v>104</v>
      </c>
      <c r="Z246" s="66">
        <f t="shared" si="186"/>
        <v>1.0323563518418475</v>
      </c>
      <c r="AA246" s="45">
        <f t="shared" si="187"/>
        <v>12.592550989594283</v>
      </c>
      <c r="AB246" s="50">
        <f t="shared" si="172"/>
        <v>5.5697821684743944</v>
      </c>
      <c r="AC246" s="46"/>
      <c r="AD246" s="20">
        <f t="shared" si="188"/>
        <v>1</v>
      </c>
      <c r="AE246" s="20">
        <f t="shared" si="189"/>
        <v>1</v>
      </c>
      <c r="AF246" s="20">
        <f t="shared" si="190"/>
        <v>1</v>
      </c>
      <c r="AG246" s="20">
        <f t="shared" si="191"/>
        <v>2432</v>
      </c>
      <c r="AH246" s="20">
        <f t="shared" si="164"/>
        <v>5776042.666666666</v>
      </c>
      <c r="AI246" s="67">
        <f t="shared" si="165"/>
        <v>494.85465385254548</v>
      </c>
      <c r="AJ246" s="66">
        <f t="shared" si="166"/>
        <v>1.0159038430147442</v>
      </c>
      <c r="AK246" s="20">
        <v>0.49</v>
      </c>
      <c r="AL246" s="20">
        <v>0.2</v>
      </c>
      <c r="AM246" s="20">
        <v>1.1000000000000001</v>
      </c>
      <c r="AN246" s="66">
        <f t="shared" si="167"/>
        <v>1.2159267506646754</v>
      </c>
      <c r="AO246" s="66">
        <f t="shared" si="168"/>
        <v>0.5307654534772317</v>
      </c>
      <c r="AP246" s="45">
        <f t="shared" si="169"/>
        <v>246.42957490899249</v>
      </c>
      <c r="AQ246" s="46"/>
      <c r="AR246" s="20">
        <v>302653.5</v>
      </c>
      <c r="AS246" s="49">
        <f t="shared" si="192"/>
        <v>0.59260162124060145</v>
      </c>
      <c r="AT246" s="49">
        <f t="shared" si="220"/>
        <v>0.81423005155728412</v>
      </c>
      <c r="AV246" s="20">
        <v>380</v>
      </c>
      <c r="AW246" s="93">
        <f t="shared" si="212"/>
        <v>1.0499999999999999E-3</v>
      </c>
      <c r="AX246" s="66">
        <f t="shared" si="209"/>
        <v>0.26842105263157889</v>
      </c>
      <c r="AY246" s="67">
        <f t="shared" si="210"/>
        <v>1419.749016505132</v>
      </c>
      <c r="AZ246" s="66">
        <v>14.0754</v>
      </c>
      <c r="BA246" s="67">
        <f t="shared" si="213"/>
        <v>2955.8339999999998</v>
      </c>
      <c r="BB246" s="66">
        <f t="shared" si="214"/>
        <v>0.26654443964132357</v>
      </c>
      <c r="BC246" s="66">
        <f t="shared" si="211"/>
        <v>15</v>
      </c>
      <c r="BD246" s="67">
        <f t="shared" si="215"/>
        <v>230.87031054262545</v>
      </c>
      <c r="BE246" s="94">
        <f t="shared" si="216"/>
        <v>1.0651898007368104</v>
      </c>
      <c r="BF246" s="66">
        <f t="shared" si="217"/>
        <v>1.2792861569773815</v>
      </c>
      <c r="BG246" s="66">
        <f t="shared" si="218"/>
        <v>0.5030773111538116</v>
      </c>
      <c r="BH246" s="45">
        <f t="shared" si="219"/>
        <v>256.78739618997059</v>
      </c>
      <c r="BJ246" s="87">
        <f t="shared" si="184"/>
        <v>0.53903137292982439</v>
      </c>
      <c r="BK246" s="87">
        <f t="shared" si="185"/>
        <v>0.84845341682805786</v>
      </c>
    </row>
    <row r="247" spans="6:63" x14ac:dyDescent="0.25">
      <c r="F247" s="17">
        <v>245</v>
      </c>
      <c r="G247" s="17">
        <v>120</v>
      </c>
      <c r="H247" s="17">
        <v>100</v>
      </c>
      <c r="I247" s="17">
        <v>8</v>
      </c>
      <c r="J247" s="17">
        <v>8</v>
      </c>
      <c r="K247" s="17">
        <v>5350</v>
      </c>
      <c r="L247" s="17" t="s">
        <v>421</v>
      </c>
      <c r="M247" s="20">
        <v>6.25</v>
      </c>
      <c r="N247" s="20">
        <v>6.25</v>
      </c>
      <c r="O247" s="49" t="s">
        <v>123</v>
      </c>
      <c r="P247" s="49" t="s">
        <v>303</v>
      </c>
      <c r="Q247" s="17" t="s">
        <v>71</v>
      </c>
      <c r="R247" s="49" t="s">
        <v>206</v>
      </c>
      <c r="S247" s="45">
        <v>66.875</v>
      </c>
      <c r="T247" s="20" t="s">
        <v>238</v>
      </c>
      <c r="U247" s="20" t="s">
        <v>239</v>
      </c>
      <c r="V247" s="17">
        <v>0</v>
      </c>
      <c r="W247" s="17">
        <v>210</v>
      </c>
      <c r="X247" s="17">
        <v>200000</v>
      </c>
      <c r="Y247" s="35">
        <f t="shared" si="171"/>
        <v>104</v>
      </c>
      <c r="Z247" s="49">
        <f t="shared" si="186"/>
        <v>1.0323563518418475</v>
      </c>
      <c r="AA247" s="50">
        <f t="shared" si="187"/>
        <v>12.592550989594283</v>
      </c>
      <c r="AB247" s="50">
        <f t="shared" si="172"/>
        <v>5.5697821684743944</v>
      </c>
      <c r="AC247" s="47"/>
      <c r="AD247" s="17">
        <f t="shared" si="188"/>
        <v>1</v>
      </c>
      <c r="AE247" s="17">
        <f t="shared" si="189"/>
        <v>1</v>
      </c>
      <c r="AF247" s="17">
        <f t="shared" si="190"/>
        <v>1</v>
      </c>
      <c r="AG247" s="17">
        <f t="shared" si="191"/>
        <v>2432</v>
      </c>
      <c r="AH247" s="17">
        <f t="shared" si="164"/>
        <v>5776042.666666666</v>
      </c>
      <c r="AI247" s="51">
        <f t="shared" si="165"/>
        <v>398.33876232902952</v>
      </c>
      <c r="AJ247" s="49">
        <f t="shared" si="166"/>
        <v>1.1323094916935172</v>
      </c>
      <c r="AK247" s="17">
        <v>0.49</v>
      </c>
      <c r="AL247" s="17">
        <v>0.2</v>
      </c>
      <c r="AM247" s="20">
        <v>1.1000000000000001</v>
      </c>
      <c r="AN247" s="49">
        <f t="shared" si="167"/>
        <v>1.3694782179545275</v>
      </c>
      <c r="AO247" s="49">
        <f t="shared" si="168"/>
        <v>0.46734046166651189</v>
      </c>
      <c r="AP247" s="50">
        <f t="shared" si="169"/>
        <v>216.98192780210994</v>
      </c>
      <c r="AQ247" s="46"/>
      <c r="AR247" s="20">
        <v>271918.40625</v>
      </c>
      <c r="AS247" s="49">
        <f t="shared" si="192"/>
        <v>0.53242169143562035</v>
      </c>
      <c r="AT247" s="49">
        <f t="shared" si="220"/>
        <v>0.79796704752166792</v>
      </c>
      <c r="AV247" s="20">
        <v>380</v>
      </c>
      <c r="AW247" s="93">
        <f t="shared" si="212"/>
        <v>1.0499999999999999E-3</v>
      </c>
      <c r="AX247" s="66">
        <f t="shared" si="209"/>
        <v>0.26842105263157889</v>
      </c>
      <c r="AY247" s="67">
        <f t="shared" si="210"/>
        <v>1419.749016505132</v>
      </c>
      <c r="AZ247" s="66">
        <v>14.0754</v>
      </c>
      <c r="BA247" s="67">
        <f t="shared" si="213"/>
        <v>2955.8339999999998</v>
      </c>
      <c r="BB247" s="66">
        <f t="shared" si="214"/>
        <v>0.26654443964132357</v>
      </c>
      <c r="BC247" s="66">
        <f t="shared" si="211"/>
        <v>15</v>
      </c>
      <c r="BD247" s="67">
        <f t="shared" si="215"/>
        <v>230.87031054262545</v>
      </c>
      <c r="BE247" s="94">
        <f t="shared" si="216"/>
        <v>1.1872427987379033</v>
      </c>
      <c r="BF247" s="66">
        <f t="shared" si="217"/>
        <v>1.4466472172682909</v>
      </c>
      <c r="BG247" s="66">
        <f t="shared" si="218"/>
        <v>0.43990227078990363</v>
      </c>
      <c r="BH247" s="45">
        <f t="shared" si="219"/>
        <v>224.54075385573839</v>
      </c>
      <c r="BJ247" s="87">
        <f t="shared" si="184"/>
        <v>0.48429161349803401</v>
      </c>
      <c r="BK247" s="87">
        <f t="shared" si="185"/>
        <v>0.82576518799281684</v>
      </c>
    </row>
    <row r="248" spans="6:63" x14ac:dyDescent="0.25">
      <c r="F248" s="17">
        <v>246</v>
      </c>
      <c r="G248" s="17">
        <v>120</v>
      </c>
      <c r="H248" s="17">
        <v>100</v>
      </c>
      <c r="I248" s="17">
        <v>8</v>
      </c>
      <c r="J248" s="17">
        <v>8</v>
      </c>
      <c r="K248" s="17">
        <v>5900</v>
      </c>
      <c r="L248" s="17" t="s">
        <v>421</v>
      </c>
      <c r="M248" s="20">
        <v>6.25</v>
      </c>
      <c r="N248" s="20">
        <v>6.25</v>
      </c>
      <c r="O248" s="49" t="s">
        <v>123</v>
      </c>
      <c r="P248" s="49" t="s">
        <v>303</v>
      </c>
      <c r="Q248" s="17" t="s">
        <v>72</v>
      </c>
      <c r="R248" s="49" t="s">
        <v>206</v>
      </c>
      <c r="S248" s="45">
        <v>73.75</v>
      </c>
      <c r="T248" s="20" t="s">
        <v>240</v>
      </c>
      <c r="U248" s="20" t="s">
        <v>241</v>
      </c>
      <c r="V248" s="17">
        <v>0</v>
      </c>
      <c r="W248" s="17">
        <v>210</v>
      </c>
      <c r="X248" s="17">
        <v>200000</v>
      </c>
      <c r="Y248" s="35">
        <f t="shared" si="171"/>
        <v>104</v>
      </c>
      <c r="Z248" s="49">
        <f t="shared" si="186"/>
        <v>1.0323563518418475</v>
      </c>
      <c r="AA248" s="50">
        <f t="shared" si="187"/>
        <v>12.592550989594283</v>
      </c>
      <c r="AB248" s="50">
        <f t="shared" si="172"/>
        <v>5.5697821684743944</v>
      </c>
      <c r="AC248" s="47"/>
      <c r="AD248" s="17">
        <f t="shared" si="188"/>
        <v>1</v>
      </c>
      <c r="AE248" s="17">
        <f t="shared" si="189"/>
        <v>1</v>
      </c>
      <c r="AF248" s="17">
        <f t="shared" si="190"/>
        <v>1</v>
      </c>
      <c r="AG248" s="17">
        <f t="shared" si="191"/>
        <v>2432</v>
      </c>
      <c r="AH248" s="17">
        <f t="shared" si="164"/>
        <v>5776042.666666666</v>
      </c>
      <c r="AI248" s="51">
        <f t="shared" si="165"/>
        <v>327.53378985241733</v>
      </c>
      <c r="AJ248" s="49">
        <f t="shared" si="166"/>
        <v>1.2487151403722898</v>
      </c>
      <c r="AK248" s="17">
        <v>0.49</v>
      </c>
      <c r="AL248" s="17">
        <v>0.2</v>
      </c>
      <c r="AM248" s="20">
        <v>1.1000000000000001</v>
      </c>
      <c r="AN248" s="49">
        <f t="shared" si="167"/>
        <v>1.5365799602887047</v>
      </c>
      <c r="AO248" s="49">
        <f t="shared" si="168"/>
        <v>0.41118313189891487</v>
      </c>
      <c r="AP248" s="50">
        <f t="shared" si="169"/>
        <v>190.90859011219433</v>
      </c>
      <c r="AQ248" s="46"/>
      <c r="AR248" s="20">
        <v>242405.40625</v>
      </c>
      <c r="AS248" s="49">
        <f t="shared" si="192"/>
        <v>0.47463464569627195</v>
      </c>
      <c r="AT248" s="49">
        <f t="shared" si="220"/>
        <v>0.7875591269416844</v>
      </c>
      <c r="AV248" s="20">
        <v>380</v>
      </c>
      <c r="AW248" s="93">
        <f t="shared" si="212"/>
        <v>1.0499999999999999E-3</v>
      </c>
      <c r="AX248" s="66">
        <f t="shared" si="209"/>
        <v>0.26842105263157889</v>
      </c>
      <c r="AY248" s="67">
        <f t="shared" si="210"/>
        <v>1419.749016505132</v>
      </c>
      <c r="AZ248" s="66">
        <v>14.0754</v>
      </c>
      <c r="BA248" s="67">
        <f t="shared" si="213"/>
        <v>2955.8339999999998</v>
      </c>
      <c r="BB248" s="66">
        <f t="shared" si="214"/>
        <v>0.26654443964132357</v>
      </c>
      <c r="BC248" s="66">
        <f t="shared" si="211"/>
        <v>15</v>
      </c>
      <c r="BD248" s="67">
        <f t="shared" si="215"/>
        <v>230.87031054262545</v>
      </c>
      <c r="BE248" s="94">
        <f t="shared" si="216"/>
        <v>1.3092957967389962</v>
      </c>
      <c r="BF248" s="66">
        <f t="shared" si="217"/>
        <v>1.6289052118802556</v>
      </c>
      <c r="BG248" s="66">
        <f t="shared" si="218"/>
        <v>0.38491666868891172</v>
      </c>
      <c r="BH248" s="45">
        <f t="shared" si="219"/>
        <v>196.47427326040395</v>
      </c>
      <c r="BJ248" s="87">
        <f t="shared" si="184"/>
        <v>0.43172842520092891</v>
      </c>
      <c r="BK248" s="87">
        <f t="shared" si="185"/>
        <v>0.81051935391974761</v>
      </c>
    </row>
    <row r="249" spans="6:63" x14ac:dyDescent="0.25">
      <c r="F249" s="17">
        <v>247</v>
      </c>
      <c r="G249" s="17">
        <v>120</v>
      </c>
      <c r="H249" s="17">
        <v>100</v>
      </c>
      <c r="I249" s="17">
        <v>8</v>
      </c>
      <c r="J249" s="17">
        <v>8</v>
      </c>
      <c r="K249" s="20">
        <v>6450</v>
      </c>
      <c r="L249" s="20" t="s">
        <v>421</v>
      </c>
      <c r="M249" s="20">
        <v>6.25</v>
      </c>
      <c r="N249" s="20">
        <v>6.25</v>
      </c>
      <c r="O249" s="49" t="s">
        <v>123</v>
      </c>
      <c r="P249" s="49" t="s">
        <v>303</v>
      </c>
      <c r="Q249" s="17" t="s">
        <v>73</v>
      </c>
      <c r="R249" s="49" t="s">
        <v>206</v>
      </c>
      <c r="S249" s="45">
        <v>80.625</v>
      </c>
      <c r="T249" s="20" t="s">
        <v>242</v>
      </c>
      <c r="U249" s="20" t="s">
        <v>243</v>
      </c>
      <c r="V249" s="17">
        <v>0</v>
      </c>
      <c r="W249" s="17">
        <v>210</v>
      </c>
      <c r="X249" s="17">
        <v>200000</v>
      </c>
      <c r="Y249" s="35">
        <f t="shared" si="171"/>
        <v>104</v>
      </c>
      <c r="Z249" s="49">
        <f t="shared" si="186"/>
        <v>1.0323563518418475</v>
      </c>
      <c r="AA249" s="50">
        <f t="shared" si="187"/>
        <v>12.592550989594283</v>
      </c>
      <c r="AB249" s="50">
        <f t="shared" si="172"/>
        <v>5.5697821684743944</v>
      </c>
      <c r="AC249" s="47"/>
      <c r="AD249" s="17">
        <f t="shared" si="188"/>
        <v>1</v>
      </c>
      <c r="AE249" s="17">
        <f t="shared" si="189"/>
        <v>1</v>
      </c>
      <c r="AF249" s="17">
        <f t="shared" si="190"/>
        <v>1</v>
      </c>
      <c r="AG249" s="17">
        <f t="shared" si="191"/>
        <v>2432</v>
      </c>
      <c r="AH249" s="17">
        <f t="shared" si="164"/>
        <v>5776042.666666666</v>
      </c>
      <c r="AI249" s="51">
        <f t="shared" si="165"/>
        <v>274.05687698486025</v>
      </c>
      <c r="AJ249" s="49">
        <f t="shared" si="166"/>
        <v>1.3651207890510626</v>
      </c>
      <c r="AK249" s="17">
        <v>0.49</v>
      </c>
      <c r="AL249" s="17">
        <v>0.2</v>
      </c>
      <c r="AM249" s="20">
        <v>1.1000000000000001</v>
      </c>
      <c r="AN249" s="49">
        <f t="shared" si="167"/>
        <v>1.7172319776672083</v>
      </c>
      <c r="AO249" s="49">
        <f t="shared" si="168"/>
        <v>0.36244699267994573</v>
      </c>
      <c r="AP249" s="50">
        <f t="shared" si="169"/>
        <v>168.28084372863805</v>
      </c>
      <c r="AQ249" s="46"/>
      <c r="AR249" s="20">
        <v>215052.609375</v>
      </c>
      <c r="AS249" s="49">
        <f t="shared" si="192"/>
        <v>0.42107732098801692</v>
      </c>
      <c r="AT249" s="49">
        <f t="shared" si="220"/>
        <v>0.78251012260537955</v>
      </c>
      <c r="AV249" s="20">
        <v>380</v>
      </c>
      <c r="AW249" s="93">
        <f t="shared" si="212"/>
        <v>1.0499999999999999E-3</v>
      </c>
      <c r="AX249" s="66">
        <f t="shared" si="209"/>
        <v>0.26842105263157889</v>
      </c>
      <c r="AY249" s="67">
        <f t="shared" si="210"/>
        <v>1419.749016505132</v>
      </c>
      <c r="AZ249" s="66">
        <v>14.0754</v>
      </c>
      <c r="BA249" s="67">
        <f t="shared" si="213"/>
        <v>2955.8339999999998</v>
      </c>
      <c r="BB249" s="66">
        <f t="shared" si="214"/>
        <v>0.26654443964132357</v>
      </c>
      <c r="BC249" s="66">
        <f t="shared" si="211"/>
        <v>15</v>
      </c>
      <c r="BD249" s="67">
        <f t="shared" si="215"/>
        <v>230.87031054262545</v>
      </c>
      <c r="BE249" s="94">
        <f t="shared" si="216"/>
        <v>1.4313487947400889</v>
      </c>
      <c r="BF249" s="66">
        <f t="shared" si="217"/>
        <v>1.8260601408132744</v>
      </c>
      <c r="BG249" s="66">
        <f t="shared" si="218"/>
        <v>0.33784203209577002</v>
      </c>
      <c r="BH249" s="45">
        <f t="shared" si="219"/>
        <v>172.44581264543874</v>
      </c>
      <c r="BJ249" s="87">
        <f t="shared" si="184"/>
        <v>0.3830125978505039</v>
      </c>
      <c r="BK249" s="87">
        <f t="shared" si="185"/>
        <v>0.80187733200081635</v>
      </c>
    </row>
    <row r="250" spans="6:63" x14ac:dyDescent="0.25">
      <c r="F250" s="17">
        <v>248</v>
      </c>
      <c r="G250" s="17">
        <v>120</v>
      </c>
      <c r="H250" s="17">
        <v>100</v>
      </c>
      <c r="I250" s="17">
        <v>8</v>
      </c>
      <c r="J250" s="17">
        <v>8</v>
      </c>
      <c r="K250" s="17">
        <v>7000</v>
      </c>
      <c r="L250" s="17" t="s">
        <v>421</v>
      </c>
      <c r="M250" s="20">
        <v>6.25</v>
      </c>
      <c r="N250" s="20">
        <v>6.25</v>
      </c>
      <c r="O250" s="49" t="s">
        <v>123</v>
      </c>
      <c r="P250" s="49" t="s">
        <v>303</v>
      </c>
      <c r="Q250" s="17" t="s">
        <v>74</v>
      </c>
      <c r="R250" s="49" t="s">
        <v>206</v>
      </c>
      <c r="S250" s="45">
        <v>87.5</v>
      </c>
      <c r="T250" s="20" t="s">
        <v>244</v>
      </c>
      <c r="U250" s="20" t="s">
        <v>245</v>
      </c>
      <c r="V250" s="17">
        <v>0</v>
      </c>
      <c r="W250" s="17">
        <v>210</v>
      </c>
      <c r="X250" s="17">
        <v>200000</v>
      </c>
      <c r="Y250" s="35">
        <f t="shared" si="171"/>
        <v>104</v>
      </c>
      <c r="Z250" s="49">
        <f t="shared" si="186"/>
        <v>1.0323563518418475</v>
      </c>
      <c r="AA250" s="50">
        <f t="shared" si="187"/>
        <v>12.592550989594283</v>
      </c>
      <c r="AB250" s="50">
        <f t="shared" si="172"/>
        <v>5.5697821684743944</v>
      </c>
      <c r="AC250" s="47"/>
      <c r="AD250" s="17">
        <f t="shared" si="188"/>
        <v>1</v>
      </c>
      <c r="AE250" s="17">
        <f t="shared" si="189"/>
        <v>1</v>
      </c>
      <c r="AF250" s="17">
        <f t="shared" si="190"/>
        <v>1</v>
      </c>
      <c r="AG250" s="17">
        <f t="shared" si="191"/>
        <v>2432</v>
      </c>
      <c r="AH250" s="17">
        <f t="shared" si="164"/>
        <v>5776042.666666666</v>
      </c>
      <c r="AI250" s="51">
        <f t="shared" si="165"/>
        <v>232.68267805638055</v>
      </c>
      <c r="AJ250" s="49">
        <f t="shared" si="166"/>
        <v>1.4815264377298354</v>
      </c>
      <c r="AK250" s="17">
        <v>0.49</v>
      </c>
      <c r="AL250" s="17">
        <v>0.2</v>
      </c>
      <c r="AM250" s="20">
        <v>1.1000000000000001</v>
      </c>
      <c r="AN250" s="49">
        <f t="shared" si="167"/>
        <v>1.9114342700900375</v>
      </c>
      <c r="AO250" s="49">
        <f t="shared" si="168"/>
        <v>0.320596627466538</v>
      </c>
      <c r="AP250" s="50">
        <f t="shared" si="169"/>
        <v>148.8500996179184</v>
      </c>
      <c r="AQ250" s="46"/>
      <c r="AR250" s="20">
        <v>190510.828125</v>
      </c>
      <c r="AS250" s="49">
        <f t="shared" si="192"/>
        <v>0.37302402123472744</v>
      </c>
      <c r="AT250" s="49">
        <f t="shared" si="220"/>
        <v>0.78132094161206045</v>
      </c>
      <c r="AV250" s="20">
        <v>380</v>
      </c>
      <c r="AW250" s="93">
        <f t="shared" si="212"/>
        <v>1.0499999999999999E-3</v>
      </c>
      <c r="AX250" s="66">
        <f t="shared" si="209"/>
        <v>0.26842105263157889</v>
      </c>
      <c r="AY250" s="67">
        <f t="shared" si="210"/>
        <v>1419.749016505132</v>
      </c>
      <c r="AZ250" s="66">
        <v>14.0754</v>
      </c>
      <c r="BA250" s="67">
        <f t="shared" si="213"/>
        <v>2955.8339999999998</v>
      </c>
      <c r="BB250" s="66">
        <f t="shared" si="214"/>
        <v>0.26654443964132357</v>
      </c>
      <c r="BC250" s="66">
        <f t="shared" si="211"/>
        <v>15</v>
      </c>
      <c r="BD250" s="67">
        <f t="shared" si="215"/>
        <v>230.87031054262545</v>
      </c>
      <c r="BE250" s="94">
        <f t="shared" si="216"/>
        <v>1.5534017927411816</v>
      </c>
      <c r="BF250" s="66">
        <f t="shared" si="217"/>
        <v>2.0381120040673482</v>
      </c>
      <c r="BG250" s="66">
        <f t="shared" si="218"/>
        <v>0.29783868100329985</v>
      </c>
      <c r="BH250" s="45">
        <f t="shared" si="219"/>
        <v>152.02677140036863</v>
      </c>
      <c r="BJ250" s="87">
        <f t="shared" si="184"/>
        <v>0.33930324031348241</v>
      </c>
      <c r="BK250" s="87">
        <f t="shared" si="185"/>
        <v>0.79799543625215463</v>
      </c>
    </row>
    <row r="251" spans="6:63" x14ac:dyDescent="0.25">
      <c r="F251" s="17">
        <v>249</v>
      </c>
      <c r="G251" s="17">
        <v>120</v>
      </c>
      <c r="H251" s="17">
        <v>100</v>
      </c>
      <c r="I251" s="17">
        <v>8</v>
      </c>
      <c r="J251" s="17">
        <v>8</v>
      </c>
      <c r="K251" s="17">
        <v>7550</v>
      </c>
      <c r="L251" s="17" t="s">
        <v>421</v>
      </c>
      <c r="M251" s="20">
        <v>6.25</v>
      </c>
      <c r="N251" s="20">
        <v>6.25</v>
      </c>
      <c r="O251" s="49" t="s">
        <v>123</v>
      </c>
      <c r="P251" s="49" t="s">
        <v>303</v>
      </c>
      <c r="Q251" s="17" t="s">
        <v>75</v>
      </c>
      <c r="R251" s="49" t="s">
        <v>206</v>
      </c>
      <c r="S251" s="45">
        <v>94.375</v>
      </c>
      <c r="T251" s="20" t="s">
        <v>246</v>
      </c>
      <c r="U251" s="20" t="s">
        <v>247</v>
      </c>
      <c r="V251" s="17">
        <v>0</v>
      </c>
      <c r="W251" s="17">
        <v>210</v>
      </c>
      <c r="X251" s="17">
        <v>200000</v>
      </c>
      <c r="Y251" s="35">
        <f t="shared" si="171"/>
        <v>104</v>
      </c>
      <c r="Z251" s="49">
        <f t="shared" si="186"/>
        <v>1.0323563518418475</v>
      </c>
      <c r="AA251" s="50">
        <f t="shared" si="187"/>
        <v>12.592550989594283</v>
      </c>
      <c r="AB251" s="50">
        <f t="shared" si="172"/>
        <v>5.5697821684743944</v>
      </c>
      <c r="AC251" s="47"/>
      <c r="AD251" s="17">
        <f t="shared" si="188"/>
        <v>1</v>
      </c>
      <c r="AE251" s="17">
        <f t="shared" si="189"/>
        <v>1</v>
      </c>
      <c r="AF251" s="17">
        <f t="shared" si="190"/>
        <v>1</v>
      </c>
      <c r="AG251" s="17">
        <f t="shared" si="191"/>
        <v>2432</v>
      </c>
      <c r="AH251" s="17">
        <f t="shared" si="164"/>
        <v>5776042.666666666</v>
      </c>
      <c r="AI251" s="51">
        <f t="shared" si="165"/>
        <v>200.01668742182619</v>
      </c>
      <c r="AJ251" s="49">
        <f t="shared" si="166"/>
        <v>1.5979320864086084</v>
      </c>
      <c r="AK251" s="17">
        <v>0.49</v>
      </c>
      <c r="AL251" s="17">
        <v>0.2</v>
      </c>
      <c r="AM251" s="20">
        <v>1.1000000000000001</v>
      </c>
      <c r="AN251" s="49">
        <f t="shared" si="167"/>
        <v>2.1191868375571934</v>
      </c>
      <c r="AO251" s="49">
        <f t="shared" si="168"/>
        <v>0.28480684229599024</v>
      </c>
      <c r="AP251" s="50">
        <f t="shared" si="169"/>
        <v>132.23322772491647</v>
      </c>
      <c r="AQ251" s="46"/>
      <c r="AR251" s="20">
        <v>168972.203125</v>
      </c>
      <c r="AS251" s="49">
        <f t="shared" si="192"/>
        <v>0.33085096163259714</v>
      </c>
      <c r="AT251" s="49">
        <f t="shared" si="220"/>
        <v>0.7825738510794864</v>
      </c>
      <c r="AV251" s="20">
        <v>380</v>
      </c>
      <c r="AW251" s="93">
        <f t="shared" si="212"/>
        <v>1.0499999999999999E-3</v>
      </c>
      <c r="AX251" s="66">
        <f t="shared" si="209"/>
        <v>0.26842105263157889</v>
      </c>
      <c r="AY251" s="67">
        <f t="shared" si="210"/>
        <v>1419.749016505132</v>
      </c>
      <c r="AZ251" s="66">
        <v>14.0754</v>
      </c>
      <c r="BA251" s="67">
        <f t="shared" si="213"/>
        <v>2955.8339999999998</v>
      </c>
      <c r="BB251" s="66">
        <f t="shared" si="214"/>
        <v>0.26654443964132357</v>
      </c>
      <c r="BC251" s="66">
        <f t="shared" si="211"/>
        <v>15</v>
      </c>
      <c r="BD251" s="67">
        <f t="shared" si="215"/>
        <v>230.87031054262545</v>
      </c>
      <c r="BE251" s="94">
        <f t="shared" si="216"/>
        <v>1.6754547907422748</v>
      </c>
      <c r="BF251" s="66">
        <f t="shared" si="217"/>
        <v>2.2650608016424769</v>
      </c>
      <c r="BG251" s="66">
        <f t="shared" si="218"/>
        <v>0.26389992100924592</v>
      </c>
      <c r="BH251" s="45">
        <f t="shared" si="219"/>
        <v>134.70329921117087</v>
      </c>
      <c r="BJ251" s="87">
        <f t="shared" si="184"/>
        <v>0.30094255852797314</v>
      </c>
      <c r="BK251" s="87">
        <f t="shared" si="185"/>
        <v>0.79719206307277579</v>
      </c>
    </row>
    <row r="252" spans="6:63" x14ac:dyDescent="0.25">
      <c r="F252" s="17">
        <v>250</v>
      </c>
      <c r="G252" s="20">
        <v>120</v>
      </c>
      <c r="H252" s="20">
        <v>100</v>
      </c>
      <c r="I252" s="20">
        <v>8</v>
      </c>
      <c r="J252" s="20">
        <v>8</v>
      </c>
      <c r="K252" s="20">
        <v>8100</v>
      </c>
      <c r="L252" s="17" t="s">
        <v>421</v>
      </c>
      <c r="M252" s="20">
        <v>6.25</v>
      </c>
      <c r="N252" s="20">
        <v>6.25</v>
      </c>
      <c r="O252" s="49" t="s">
        <v>123</v>
      </c>
      <c r="P252" s="49" t="s">
        <v>303</v>
      </c>
      <c r="Q252" s="20" t="s">
        <v>76</v>
      </c>
      <c r="R252" s="66" t="s">
        <v>206</v>
      </c>
      <c r="S252" s="45">
        <v>101.25</v>
      </c>
      <c r="T252" s="20" t="s">
        <v>248</v>
      </c>
      <c r="U252" s="20" t="s">
        <v>249</v>
      </c>
      <c r="V252" s="20">
        <v>0</v>
      </c>
      <c r="W252" s="20">
        <v>210</v>
      </c>
      <c r="X252" s="20">
        <v>200000</v>
      </c>
      <c r="Y252" s="35">
        <f t="shared" si="171"/>
        <v>104</v>
      </c>
      <c r="Z252" s="66">
        <f t="shared" si="186"/>
        <v>1.0323563518418475</v>
      </c>
      <c r="AA252" s="45">
        <f t="shared" si="187"/>
        <v>12.592550989594283</v>
      </c>
      <c r="AB252" s="50">
        <f t="shared" si="172"/>
        <v>5.5697821684743944</v>
      </c>
      <c r="AC252" s="46"/>
      <c r="AD252" s="20">
        <f t="shared" si="188"/>
        <v>1</v>
      </c>
      <c r="AE252" s="20">
        <f t="shared" si="189"/>
        <v>1</v>
      </c>
      <c r="AF252" s="20">
        <f t="shared" si="190"/>
        <v>1</v>
      </c>
      <c r="AG252" s="20">
        <f t="shared" si="191"/>
        <v>2432</v>
      </c>
      <c r="AH252" s="20">
        <f t="shared" si="164"/>
        <v>5776042.666666666</v>
      </c>
      <c r="AI252" s="67">
        <f t="shared" si="165"/>
        <v>173.77611987140142</v>
      </c>
      <c r="AJ252" s="66">
        <f t="shared" si="166"/>
        <v>1.714337735087381</v>
      </c>
      <c r="AK252" s="20">
        <v>0.49</v>
      </c>
      <c r="AL252" s="20">
        <v>0.2</v>
      </c>
      <c r="AM252" s="20">
        <v>1.1000000000000001</v>
      </c>
      <c r="AN252" s="66">
        <f t="shared" si="167"/>
        <v>2.3404896800686741</v>
      </c>
      <c r="AO252" s="66">
        <f t="shared" si="168"/>
        <v>0.25420103859204818</v>
      </c>
      <c r="AP252" s="45">
        <f t="shared" si="169"/>
        <v>118.0232312997553</v>
      </c>
      <c r="AQ252" s="46"/>
      <c r="AR252" s="20">
        <v>150263.859375</v>
      </c>
      <c r="AS252" s="49">
        <f t="shared" si="192"/>
        <v>0.29421964946546053</v>
      </c>
      <c r="AT252" s="49">
        <f t="shared" si="220"/>
        <v>0.78543990411703279</v>
      </c>
      <c r="AV252" s="20">
        <v>380</v>
      </c>
      <c r="AW252" s="93">
        <f t="shared" si="212"/>
        <v>1.0499999999999999E-3</v>
      </c>
      <c r="AX252" s="66">
        <f t="shared" si="209"/>
        <v>0.26842105263157889</v>
      </c>
      <c r="AY252" s="67">
        <f t="shared" si="210"/>
        <v>1419.749016505132</v>
      </c>
      <c r="AZ252" s="66">
        <v>14.0754</v>
      </c>
      <c r="BA252" s="67">
        <f t="shared" si="213"/>
        <v>2955.8339999999998</v>
      </c>
      <c r="BB252" s="66">
        <f t="shared" si="214"/>
        <v>0.26654443964132357</v>
      </c>
      <c r="BC252" s="66">
        <f t="shared" si="211"/>
        <v>15</v>
      </c>
      <c r="BD252" s="67">
        <f t="shared" si="215"/>
        <v>230.87031054262545</v>
      </c>
      <c r="BE252" s="94">
        <f t="shared" si="216"/>
        <v>1.7975077887433675</v>
      </c>
      <c r="BF252" s="66">
        <f t="shared" si="217"/>
        <v>2.5069065335386602</v>
      </c>
      <c r="BG252" s="66">
        <f t="shared" si="218"/>
        <v>0.23505373186229186</v>
      </c>
      <c r="BH252" s="45">
        <f t="shared" si="219"/>
        <v>119.97924460401528</v>
      </c>
      <c r="BJ252" s="87">
        <f t="shared" si="184"/>
        <v>0.26762265898342597</v>
      </c>
      <c r="BK252" s="87">
        <f t="shared" si="185"/>
        <v>0.79845709476018356</v>
      </c>
    </row>
    <row r="253" spans="6:63" s="15" customFormat="1" x14ac:dyDescent="0.25">
      <c r="F253" s="22">
        <v>251</v>
      </c>
      <c r="G253" s="22">
        <v>140</v>
      </c>
      <c r="H253" s="22">
        <v>100</v>
      </c>
      <c r="I253" s="22">
        <v>8</v>
      </c>
      <c r="J253" s="22">
        <v>8</v>
      </c>
      <c r="K253" s="22">
        <v>1500</v>
      </c>
      <c r="L253" s="20" t="s">
        <v>421</v>
      </c>
      <c r="M253" s="22">
        <v>6.25</v>
      </c>
      <c r="N253" s="22">
        <v>6.25</v>
      </c>
      <c r="O253" s="63" t="s">
        <v>117</v>
      </c>
      <c r="P253" s="63" t="s">
        <v>211</v>
      </c>
      <c r="Q253" s="22" t="s">
        <v>77</v>
      </c>
      <c r="R253" s="63" t="s">
        <v>206</v>
      </c>
      <c r="S253" s="41">
        <v>30</v>
      </c>
      <c r="T253" s="22" t="s">
        <v>132</v>
      </c>
      <c r="U253" s="22" t="s">
        <v>228</v>
      </c>
      <c r="V253" s="22">
        <v>0</v>
      </c>
      <c r="W253" s="22">
        <v>210</v>
      </c>
      <c r="X253" s="22">
        <v>200000</v>
      </c>
      <c r="Y253" s="37">
        <f t="shared" si="171"/>
        <v>124</v>
      </c>
      <c r="Z253" s="63">
        <f t="shared" si="186"/>
        <v>1.0323563518418475</v>
      </c>
      <c r="AA253" s="41">
        <f t="shared" si="187"/>
        <v>15.014195410670107</v>
      </c>
      <c r="AB253" s="41">
        <f t="shared" si="172"/>
        <v>5.5697821684743944</v>
      </c>
      <c r="AC253" s="64"/>
      <c r="AD253" s="22">
        <f t="shared" si="188"/>
        <v>1</v>
      </c>
      <c r="AE253" s="22">
        <f t="shared" si="189"/>
        <v>1</v>
      </c>
      <c r="AF253" s="22">
        <f t="shared" si="190"/>
        <v>1</v>
      </c>
      <c r="AG253" s="22">
        <f t="shared" si="191"/>
        <v>2592</v>
      </c>
      <c r="AH253" s="22">
        <f t="shared" si="164"/>
        <v>8249216.0000000019</v>
      </c>
      <c r="AI253" s="65">
        <f t="shared" si="165"/>
        <v>7237.0220923677134</v>
      </c>
      <c r="AJ253" s="63">
        <f t="shared" si="166"/>
        <v>0.27425035396135966</v>
      </c>
      <c r="AK253" s="22">
        <v>0.49</v>
      </c>
      <c r="AL253" s="22">
        <v>0.2</v>
      </c>
      <c r="AM253" s="22">
        <v>1.1000000000000001</v>
      </c>
      <c r="AN253" s="63">
        <f t="shared" si="167"/>
        <v>0.55579796504449863</v>
      </c>
      <c r="AO253" s="63">
        <f t="shared" si="168"/>
        <v>0.96225895243129878</v>
      </c>
      <c r="AP253" s="41">
        <f t="shared" si="169"/>
        <v>476.16072089764054</v>
      </c>
      <c r="AQ253" s="64"/>
      <c r="AR253" s="22">
        <v>522734.75</v>
      </c>
      <c r="AS253" s="63">
        <f t="shared" si="192"/>
        <v>0.96034455834803056</v>
      </c>
      <c r="AT253" s="63">
        <f t="shared" si="220"/>
        <v>0.91090313184199168</v>
      </c>
      <c r="AV253" s="22">
        <v>380</v>
      </c>
      <c r="AW253" s="89">
        <f t="shared" si="212"/>
        <v>1.0499999999999999E-3</v>
      </c>
      <c r="AX253" s="63">
        <f t="shared" si="209"/>
        <v>0.26842105263157889</v>
      </c>
      <c r="AY253" s="65">
        <f t="shared" si="210"/>
        <v>1419.749016505132</v>
      </c>
      <c r="AZ253" s="63">
        <v>12.176399999999999</v>
      </c>
      <c r="BA253" s="65">
        <f t="shared" si="213"/>
        <v>2557.0439999999999</v>
      </c>
      <c r="BB253" s="63">
        <f t="shared" si="214"/>
        <v>0.28657648186470475</v>
      </c>
      <c r="BC253" s="63">
        <f t="shared" si="211"/>
        <v>15</v>
      </c>
      <c r="BD253" s="65">
        <f t="shared" si="215"/>
        <v>230.87031054262545</v>
      </c>
      <c r="BE253" s="90">
        <f t="shared" si="216"/>
        <v>0.28755544326045102</v>
      </c>
      <c r="BF253" s="63">
        <f t="shared" si="217"/>
        <v>0.56279515007316783</v>
      </c>
      <c r="BG253" s="63">
        <f t="shared" si="218"/>
        <v>0.95549080225603633</v>
      </c>
      <c r="BH253" s="41">
        <f t="shared" si="219"/>
        <v>519.80075977411911</v>
      </c>
      <c r="BJ253" s="90">
        <f t="shared" si="184"/>
        <v>0.87353093075972521</v>
      </c>
      <c r="BK253" s="90">
        <f t="shared" si="185"/>
        <v>0.99438722942012014</v>
      </c>
    </row>
    <row r="254" spans="6:63" x14ac:dyDescent="0.25">
      <c r="F254" s="17">
        <v>252</v>
      </c>
      <c r="G254" s="17">
        <v>140</v>
      </c>
      <c r="H254" s="17">
        <v>100</v>
      </c>
      <c r="I254" s="17">
        <v>8</v>
      </c>
      <c r="J254" s="17">
        <v>8</v>
      </c>
      <c r="K254" s="17">
        <v>2050</v>
      </c>
      <c r="L254" s="17" t="s">
        <v>421</v>
      </c>
      <c r="M254" s="20">
        <v>6.25</v>
      </c>
      <c r="N254" s="20">
        <v>6.25</v>
      </c>
      <c r="O254" s="49" t="s">
        <v>117</v>
      </c>
      <c r="P254" s="49" t="s">
        <v>211</v>
      </c>
      <c r="Q254" s="20" t="s">
        <v>78</v>
      </c>
      <c r="R254" s="49" t="s">
        <v>206</v>
      </c>
      <c r="S254" s="45">
        <v>41</v>
      </c>
      <c r="T254" s="20" t="s">
        <v>128</v>
      </c>
      <c r="U254" s="20" t="s">
        <v>250</v>
      </c>
      <c r="V254" s="20">
        <v>0</v>
      </c>
      <c r="W254" s="17">
        <v>210</v>
      </c>
      <c r="X254" s="20">
        <v>200000</v>
      </c>
      <c r="Y254" s="35">
        <f t="shared" si="171"/>
        <v>124</v>
      </c>
      <c r="Z254" s="66">
        <f t="shared" si="186"/>
        <v>1.0323563518418475</v>
      </c>
      <c r="AA254" s="45">
        <f t="shared" si="187"/>
        <v>15.014195410670107</v>
      </c>
      <c r="AB254" s="50">
        <f t="shared" si="172"/>
        <v>5.5697821684743944</v>
      </c>
      <c r="AC254" s="46"/>
      <c r="AD254" s="20">
        <f t="shared" si="188"/>
        <v>1</v>
      </c>
      <c r="AE254" s="20">
        <f t="shared" si="189"/>
        <v>1</v>
      </c>
      <c r="AF254" s="20">
        <f t="shared" si="190"/>
        <v>1</v>
      </c>
      <c r="AG254" s="20">
        <f t="shared" si="191"/>
        <v>2592</v>
      </c>
      <c r="AH254" s="20">
        <f t="shared" si="164"/>
        <v>8249216.0000000019</v>
      </c>
      <c r="AI254" s="67">
        <f t="shared" si="165"/>
        <v>3874.6697698577882</v>
      </c>
      <c r="AJ254" s="66">
        <f t="shared" si="166"/>
        <v>0.37480881708052494</v>
      </c>
      <c r="AK254" s="20">
        <v>0.49</v>
      </c>
      <c r="AL254" s="20">
        <v>0.2</v>
      </c>
      <c r="AM254" s="20">
        <v>1.1000000000000001</v>
      </c>
      <c r="AN254" s="66">
        <f t="shared" si="167"/>
        <v>0.61306898486537975</v>
      </c>
      <c r="AO254" s="66">
        <f t="shared" si="168"/>
        <v>0.91056400603549914</v>
      </c>
      <c r="AP254" s="45">
        <f t="shared" si="169"/>
        <v>450.58018160476627</v>
      </c>
      <c r="AQ254" s="46"/>
      <c r="AR254" s="20">
        <v>489178.375</v>
      </c>
      <c r="AS254" s="49">
        <f t="shared" si="192"/>
        <v>0.89869630915637855</v>
      </c>
      <c r="AT254" s="49">
        <f t="shared" si="220"/>
        <v>0.92109587142883464</v>
      </c>
      <c r="AV254" s="20">
        <v>380</v>
      </c>
      <c r="AW254" s="93">
        <f t="shared" si="212"/>
        <v>1.0499999999999999E-3</v>
      </c>
      <c r="AX254" s="66">
        <f t="shared" si="209"/>
        <v>0.26842105263157889</v>
      </c>
      <c r="AY254" s="67">
        <f t="shared" si="210"/>
        <v>1419.749016505132</v>
      </c>
      <c r="AZ254" s="66">
        <v>12.176399999999999</v>
      </c>
      <c r="BA254" s="67">
        <f t="shared" si="213"/>
        <v>2557.0439999999999</v>
      </c>
      <c r="BB254" s="66">
        <f t="shared" si="214"/>
        <v>0.28657648186470475</v>
      </c>
      <c r="BC254" s="66">
        <f t="shared" si="211"/>
        <v>15</v>
      </c>
      <c r="BD254" s="67">
        <f t="shared" si="215"/>
        <v>230.87031054262545</v>
      </c>
      <c r="BE254" s="94">
        <f t="shared" si="216"/>
        <v>0.39299243912261639</v>
      </c>
      <c r="BF254" s="66">
        <f t="shared" si="217"/>
        <v>0.62450467618881267</v>
      </c>
      <c r="BG254" s="66">
        <f t="shared" si="218"/>
        <v>0.9010201934635208</v>
      </c>
      <c r="BH254" s="45">
        <f t="shared" si="219"/>
        <v>490.1679639702707</v>
      </c>
      <c r="BJ254" s="87">
        <f t="shared" si="184"/>
        <v>0.81745558568907062</v>
      </c>
      <c r="BK254" s="87">
        <f t="shared" si="185"/>
        <v>1.0020229613998588</v>
      </c>
    </row>
    <row r="255" spans="6:63" x14ac:dyDescent="0.25">
      <c r="F255" s="17">
        <v>253</v>
      </c>
      <c r="G255" s="17">
        <v>140</v>
      </c>
      <c r="H255" s="17">
        <v>100</v>
      </c>
      <c r="I255" s="17">
        <v>8</v>
      </c>
      <c r="J255" s="17">
        <v>8</v>
      </c>
      <c r="K255" s="17">
        <v>2600</v>
      </c>
      <c r="L255" s="17" t="s">
        <v>421</v>
      </c>
      <c r="M255" s="20">
        <v>6.25</v>
      </c>
      <c r="N255" s="20">
        <v>6.25</v>
      </c>
      <c r="O255" s="49" t="s">
        <v>117</v>
      </c>
      <c r="P255" s="49" t="s">
        <v>211</v>
      </c>
      <c r="Q255" s="17" t="s">
        <v>79</v>
      </c>
      <c r="R255" s="49" t="s">
        <v>206</v>
      </c>
      <c r="S255" s="45">
        <v>32.5</v>
      </c>
      <c r="T255" s="20" t="s">
        <v>130</v>
      </c>
      <c r="U255" s="20" t="s">
        <v>251</v>
      </c>
      <c r="V255" s="17">
        <v>0</v>
      </c>
      <c r="W255" s="17">
        <v>210</v>
      </c>
      <c r="X255" s="17">
        <v>200000</v>
      </c>
      <c r="Y255" s="35">
        <f t="shared" si="171"/>
        <v>124</v>
      </c>
      <c r="Z255" s="49">
        <f t="shared" si="186"/>
        <v>1.0323563518418475</v>
      </c>
      <c r="AA255" s="50">
        <f t="shared" si="187"/>
        <v>15.014195410670107</v>
      </c>
      <c r="AB255" s="50">
        <f t="shared" si="172"/>
        <v>5.5697821684743944</v>
      </c>
      <c r="AC255" s="47"/>
      <c r="AD255" s="17">
        <f t="shared" si="188"/>
        <v>1</v>
      </c>
      <c r="AE255" s="17">
        <f t="shared" si="189"/>
        <v>1</v>
      </c>
      <c r="AF255" s="17">
        <f t="shared" si="190"/>
        <v>1</v>
      </c>
      <c r="AG255" s="17">
        <f t="shared" si="191"/>
        <v>2592</v>
      </c>
      <c r="AH255" s="17">
        <f t="shared" si="164"/>
        <v>8249216.0000000019</v>
      </c>
      <c r="AI255" s="51">
        <f t="shared" si="165"/>
        <v>2408.7721461283068</v>
      </c>
      <c r="AJ255" s="49">
        <f t="shared" si="166"/>
        <v>0.47536728019969016</v>
      </c>
      <c r="AK255" s="17">
        <v>0.49</v>
      </c>
      <c r="AL255" s="17">
        <v>0.2</v>
      </c>
      <c r="AM255" s="20">
        <v>1.1000000000000001</v>
      </c>
      <c r="AN255" s="49">
        <f t="shared" si="167"/>
        <v>0.68045200919114945</v>
      </c>
      <c r="AO255" s="49">
        <f t="shared" si="168"/>
        <v>0.85666279022021807</v>
      </c>
      <c r="AP255" s="50">
        <f t="shared" si="169"/>
        <v>423.90789997515373</v>
      </c>
      <c r="AQ255" s="46"/>
      <c r="AR255" s="20">
        <v>463761.21875</v>
      </c>
      <c r="AS255" s="49">
        <f t="shared" si="192"/>
        <v>0.85200106325323344</v>
      </c>
      <c r="AT255" s="49">
        <f t="shared" si="220"/>
        <v>0.9140650033604254</v>
      </c>
      <c r="AV255" s="20">
        <v>380</v>
      </c>
      <c r="AW255" s="93">
        <f t="shared" si="212"/>
        <v>1.0499999999999999E-3</v>
      </c>
      <c r="AX255" s="66">
        <f t="shared" si="209"/>
        <v>0.26842105263157889</v>
      </c>
      <c r="AY255" s="67">
        <f t="shared" si="210"/>
        <v>1419.749016505132</v>
      </c>
      <c r="AZ255" s="66">
        <v>12.176399999999999</v>
      </c>
      <c r="BA255" s="67">
        <f t="shared" si="213"/>
        <v>2557.0439999999999</v>
      </c>
      <c r="BB255" s="66">
        <f t="shared" si="214"/>
        <v>0.28657648186470475</v>
      </c>
      <c r="BC255" s="66">
        <f t="shared" si="211"/>
        <v>15</v>
      </c>
      <c r="BD255" s="67">
        <f t="shared" si="215"/>
        <v>230.87031054262545</v>
      </c>
      <c r="BE255" s="94">
        <f t="shared" si="216"/>
        <v>0.49842943498478182</v>
      </c>
      <c r="BF255" s="66">
        <f t="shared" si="217"/>
        <v>0.69733116240089599</v>
      </c>
      <c r="BG255" s="66">
        <f t="shared" si="218"/>
        <v>0.84386874855396621</v>
      </c>
      <c r="BH255" s="45">
        <f t="shared" si="219"/>
        <v>459.07675470270669</v>
      </c>
      <c r="BJ255" s="87">
        <f t="shared" si="184"/>
        <v>0.77498151608430854</v>
      </c>
      <c r="BK255" s="87">
        <f t="shared" si="185"/>
        <v>0.9898989741748575</v>
      </c>
    </row>
    <row r="256" spans="6:63" x14ac:dyDescent="0.25">
      <c r="F256" s="17">
        <v>254</v>
      </c>
      <c r="G256" s="17">
        <v>140</v>
      </c>
      <c r="H256" s="17">
        <v>100</v>
      </c>
      <c r="I256" s="17">
        <v>8</v>
      </c>
      <c r="J256" s="17">
        <v>8</v>
      </c>
      <c r="K256" s="17">
        <v>3150</v>
      </c>
      <c r="L256" s="17" t="s">
        <v>421</v>
      </c>
      <c r="M256" s="20">
        <v>6.25</v>
      </c>
      <c r="N256" s="20">
        <v>6.25</v>
      </c>
      <c r="O256" s="49" t="s">
        <v>117</v>
      </c>
      <c r="P256" s="49" t="s">
        <v>211</v>
      </c>
      <c r="Q256" s="17" t="s">
        <v>80</v>
      </c>
      <c r="R256" s="49" t="s">
        <v>206</v>
      </c>
      <c r="S256" s="45">
        <v>39.375</v>
      </c>
      <c r="T256" s="20" t="s">
        <v>131</v>
      </c>
      <c r="U256" s="20" t="s">
        <v>252</v>
      </c>
      <c r="V256" s="17">
        <v>0</v>
      </c>
      <c r="W256" s="17">
        <v>210</v>
      </c>
      <c r="X256" s="17">
        <v>200000</v>
      </c>
      <c r="Y256" s="35">
        <f t="shared" si="171"/>
        <v>124</v>
      </c>
      <c r="Z256" s="49">
        <f t="shared" si="186"/>
        <v>1.0323563518418475</v>
      </c>
      <c r="AA256" s="50">
        <f t="shared" si="187"/>
        <v>15.014195410670107</v>
      </c>
      <c r="AB256" s="50">
        <f t="shared" si="172"/>
        <v>5.5697821684743944</v>
      </c>
      <c r="AC256" s="47"/>
      <c r="AD256" s="17">
        <f t="shared" si="188"/>
        <v>1</v>
      </c>
      <c r="AE256" s="17">
        <f t="shared" si="189"/>
        <v>1</v>
      </c>
      <c r="AF256" s="17">
        <f t="shared" si="190"/>
        <v>1</v>
      </c>
      <c r="AG256" s="17">
        <f t="shared" si="191"/>
        <v>2592</v>
      </c>
      <c r="AH256" s="17">
        <f t="shared" si="164"/>
        <v>8249216.0000000019</v>
      </c>
      <c r="AI256" s="51">
        <f t="shared" si="165"/>
        <v>1641.0480935074179</v>
      </c>
      <c r="AJ256" s="49">
        <f t="shared" si="166"/>
        <v>0.57592574331885538</v>
      </c>
      <c r="AK256" s="17">
        <v>0.49</v>
      </c>
      <c r="AL256" s="17">
        <v>0.2</v>
      </c>
      <c r="AM256" s="20">
        <v>1.1000000000000001</v>
      </c>
      <c r="AN256" s="49">
        <f t="shared" si="167"/>
        <v>0.75794703802180763</v>
      </c>
      <c r="AO256" s="49">
        <f t="shared" si="168"/>
        <v>0.79956018493691039</v>
      </c>
      <c r="AP256" s="50">
        <f t="shared" si="169"/>
        <v>395.65145442259916</v>
      </c>
      <c r="AQ256" s="46"/>
      <c r="AR256" s="20">
        <v>438531.15625</v>
      </c>
      <c r="AS256" s="49">
        <f t="shared" si="192"/>
        <v>0.80564953749632573</v>
      </c>
      <c r="AT256" s="49">
        <f t="shared" si="220"/>
        <v>0.90221971411546464</v>
      </c>
      <c r="AV256" s="20">
        <v>380</v>
      </c>
      <c r="AW256" s="93">
        <f t="shared" si="212"/>
        <v>1.0499999999999999E-3</v>
      </c>
      <c r="AX256" s="66">
        <f t="shared" si="209"/>
        <v>0.26842105263157889</v>
      </c>
      <c r="AY256" s="67">
        <f t="shared" si="210"/>
        <v>1419.749016505132</v>
      </c>
      <c r="AZ256" s="66">
        <v>12.176399999999999</v>
      </c>
      <c r="BA256" s="67">
        <f t="shared" si="213"/>
        <v>2557.0439999999999</v>
      </c>
      <c r="BB256" s="66">
        <f t="shared" si="214"/>
        <v>0.28657648186470475</v>
      </c>
      <c r="BC256" s="66">
        <f t="shared" si="211"/>
        <v>15</v>
      </c>
      <c r="BD256" s="67">
        <f t="shared" si="215"/>
        <v>230.87031054262545</v>
      </c>
      <c r="BE256" s="94">
        <f t="shared" si="216"/>
        <v>0.60386643084694713</v>
      </c>
      <c r="BF256" s="66">
        <f t="shared" si="217"/>
        <v>0.78127460870941745</v>
      </c>
      <c r="BG256" s="66">
        <f t="shared" si="218"/>
        <v>0.7830904997037732</v>
      </c>
      <c r="BH256" s="45">
        <f t="shared" si="219"/>
        <v>426.01251184921534</v>
      </c>
      <c r="BJ256" s="87">
        <f t="shared" si="184"/>
        <v>0.73282009486876654</v>
      </c>
      <c r="BK256" s="87">
        <f t="shared" si="185"/>
        <v>0.9714532383335428</v>
      </c>
    </row>
    <row r="257" spans="6:63" x14ac:dyDescent="0.25">
      <c r="F257" s="17">
        <v>255</v>
      </c>
      <c r="G257" s="17">
        <v>140</v>
      </c>
      <c r="H257" s="17">
        <v>100</v>
      </c>
      <c r="I257" s="17">
        <v>8</v>
      </c>
      <c r="J257" s="17">
        <v>8</v>
      </c>
      <c r="K257" s="17">
        <v>3700</v>
      </c>
      <c r="L257" s="20" t="s">
        <v>421</v>
      </c>
      <c r="M257" s="20">
        <v>6.25</v>
      </c>
      <c r="N257" s="20">
        <v>6.25</v>
      </c>
      <c r="O257" s="49" t="s">
        <v>117</v>
      </c>
      <c r="P257" s="49" t="s">
        <v>211</v>
      </c>
      <c r="Q257" s="17" t="s">
        <v>81</v>
      </c>
      <c r="R257" s="49" t="s">
        <v>206</v>
      </c>
      <c r="S257" s="45">
        <v>46.25</v>
      </c>
      <c r="T257" s="20" t="s">
        <v>139</v>
      </c>
      <c r="U257" s="20" t="s">
        <v>253</v>
      </c>
      <c r="V257" s="17">
        <v>0</v>
      </c>
      <c r="W257" s="17">
        <v>210</v>
      </c>
      <c r="X257" s="17">
        <v>200000</v>
      </c>
      <c r="Y257" s="35">
        <f t="shared" si="171"/>
        <v>124</v>
      </c>
      <c r="Z257" s="49">
        <f t="shared" si="186"/>
        <v>1.0323563518418475</v>
      </c>
      <c r="AA257" s="50">
        <f t="shared" si="187"/>
        <v>15.014195410670107</v>
      </c>
      <c r="AB257" s="50">
        <f t="shared" si="172"/>
        <v>5.5697821684743944</v>
      </c>
      <c r="AC257" s="47"/>
      <c r="AD257" s="17">
        <f t="shared" si="188"/>
        <v>1</v>
      </c>
      <c r="AE257" s="17">
        <f t="shared" si="189"/>
        <v>1</v>
      </c>
      <c r="AF257" s="17">
        <f t="shared" si="190"/>
        <v>1</v>
      </c>
      <c r="AG257" s="17">
        <f t="shared" si="191"/>
        <v>2592</v>
      </c>
      <c r="AH257" s="17">
        <f t="shared" si="164"/>
        <v>8249216.0000000019</v>
      </c>
      <c r="AI257" s="51">
        <f t="shared" si="165"/>
        <v>1189.4302197098141</v>
      </c>
      <c r="AJ257" s="49">
        <f t="shared" si="166"/>
        <v>0.67648420643802054</v>
      </c>
      <c r="AK257" s="17">
        <v>0.49</v>
      </c>
      <c r="AL257" s="17">
        <v>0.2</v>
      </c>
      <c r="AM257" s="20">
        <v>1.1000000000000001</v>
      </c>
      <c r="AN257" s="49">
        <f t="shared" si="167"/>
        <v>0.84555407135735428</v>
      </c>
      <c r="AO257" s="49">
        <f t="shared" si="168"/>
        <v>0.73919013314184268</v>
      </c>
      <c r="AP257" s="50">
        <f t="shared" si="169"/>
        <v>365.77815751978892</v>
      </c>
      <c r="AQ257" s="46"/>
      <c r="AR257" s="20">
        <v>413433.9375</v>
      </c>
      <c r="AS257" s="49">
        <f t="shared" si="192"/>
        <v>0.75954206624779541</v>
      </c>
      <c r="AT257" s="49">
        <f t="shared" si="220"/>
        <v>0.88473181406349577</v>
      </c>
      <c r="AV257" s="20">
        <v>380</v>
      </c>
      <c r="AW257" s="93">
        <f t="shared" si="212"/>
        <v>1.0499999999999999E-3</v>
      </c>
      <c r="AX257" s="66">
        <f t="shared" si="209"/>
        <v>0.26842105263157889</v>
      </c>
      <c r="AY257" s="67">
        <f t="shared" si="210"/>
        <v>1419.749016505132</v>
      </c>
      <c r="AZ257" s="66">
        <v>12.176399999999999</v>
      </c>
      <c r="BA257" s="67">
        <f t="shared" si="213"/>
        <v>2557.0439999999999</v>
      </c>
      <c r="BB257" s="66">
        <f t="shared" si="214"/>
        <v>0.28657648186470475</v>
      </c>
      <c r="BC257" s="66">
        <f t="shared" si="211"/>
        <v>15</v>
      </c>
      <c r="BD257" s="67">
        <f t="shared" si="215"/>
        <v>230.87031054262545</v>
      </c>
      <c r="BE257" s="94">
        <f t="shared" si="216"/>
        <v>0.70930342670911251</v>
      </c>
      <c r="BF257" s="66">
        <f t="shared" si="217"/>
        <v>0.87633501511437717</v>
      </c>
      <c r="BG257" s="66">
        <f t="shared" si="218"/>
        <v>0.71892149071375167</v>
      </c>
      <c r="BH257" s="45">
        <f t="shared" si="219"/>
        <v>391.1036466375254</v>
      </c>
      <c r="BJ257" s="87">
        <f t="shared" si="184"/>
        <v>0.69088066602044929</v>
      </c>
      <c r="BK257" s="87">
        <f t="shared" si="185"/>
        <v>0.94598824905980394</v>
      </c>
    </row>
    <row r="258" spans="6:63" x14ac:dyDescent="0.25">
      <c r="F258" s="17">
        <v>256</v>
      </c>
      <c r="G258" s="17">
        <v>140</v>
      </c>
      <c r="H258" s="17">
        <v>100</v>
      </c>
      <c r="I258" s="17">
        <v>8</v>
      </c>
      <c r="J258" s="17">
        <v>8</v>
      </c>
      <c r="K258" s="17">
        <v>4250</v>
      </c>
      <c r="L258" s="17" t="s">
        <v>421</v>
      </c>
      <c r="M258" s="20">
        <v>6.25</v>
      </c>
      <c r="N258" s="20">
        <v>6.25</v>
      </c>
      <c r="O258" s="49" t="s">
        <v>117</v>
      </c>
      <c r="P258" s="49" t="s">
        <v>211</v>
      </c>
      <c r="Q258" s="17" t="s">
        <v>82</v>
      </c>
      <c r="R258" s="49" t="s">
        <v>206</v>
      </c>
      <c r="S258" s="45">
        <v>53.125</v>
      </c>
      <c r="T258" s="20" t="s">
        <v>133</v>
      </c>
      <c r="U258" s="20" t="s">
        <v>254</v>
      </c>
      <c r="V258" s="17">
        <v>0</v>
      </c>
      <c r="W258" s="17">
        <v>210</v>
      </c>
      <c r="X258" s="17">
        <v>200000</v>
      </c>
      <c r="Y258" s="35">
        <f t="shared" si="171"/>
        <v>124</v>
      </c>
      <c r="Z258" s="49">
        <f t="shared" si="186"/>
        <v>1.0323563518418475</v>
      </c>
      <c r="AA258" s="50">
        <f t="shared" si="187"/>
        <v>15.014195410670107</v>
      </c>
      <c r="AB258" s="50">
        <f t="shared" si="172"/>
        <v>5.5697821684743944</v>
      </c>
      <c r="AC258" s="47"/>
      <c r="AD258" s="17">
        <f t="shared" si="188"/>
        <v>1</v>
      </c>
      <c r="AE258" s="17">
        <f t="shared" si="189"/>
        <v>1</v>
      </c>
      <c r="AF258" s="17">
        <f t="shared" si="190"/>
        <v>1</v>
      </c>
      <c r="AG258" s="17">
        <f t="shared" si="191"/>
        <v>2592</v>
      </c>
      <c r="AH258" s="17">
        <f t="shared" si="164"/>
        <v>8249216.0000000019</v>
      </c>
      <c r="AI258" s="51">
        <f t="shared" si="165"/>
        <v>901.49756167902308</v>
      </c>
      <c r="AJ258" s="49">
        <f t="shared" si="166"/>
        <v>0.77704266955718582</v>
      </c>
      <c r="AK258" s="17">
        <v>0.49</v>
      </c>
      <c r="AL258" s="17">
        <v>0.2</v>
      </c>
      <c r="AM258" s="20">
        <v>1.1000000000000001</v>
      </c>
      <c r="AN258" s="49">
        <f t="shared" si="167"/>
        <v>0.94327310919778951</v>
      </c>
      <c r="AO258" s="49">
        <f t="shared" si="168"/>
        <v>0.67657457749160643</v>
      </c>
      <c r="AP258" s="50">
        <f t="shared" si="169"/>
        <v>334.79370365475569</v>
      </c>
      <c r="AQ258" s="46"/>
      <c r="AR258" s="20">
        <v>387293.5</v>
      </c>
      <c r="AS258" s="49">
        <f t="shared" si="192"/>
        <v>0.7115180408583186</v>
      </c>
      <c r="AT258" s="49">
        <f t="shared" si="220"/>
        <v>0.86444441658524007</v>
      </c>
      <c r="AV258" s="20">
        <v>380</v>
      </c>
      <c r="AW258" s="93">
        <f t="shared" si="212"/>
        <v>1.0499999999999999E-3</v>
      </c>
      <c r="AX258" s="66">
        <f t="shared" si="209"/>
        <v>0.26842105263157889</v>
      </c>
      <c r="AY258" s="67">
        <f t="shared" si="210"/>
        <v>1419.749016505132</v>
      </c>
      <c r="AZ258" s="66">
        <v>12.176399999999999</v>
      </c>
      <c r="BA258" s="67">
        <f t="shared" si="213"/>
        <v>2557.0439999999999</v>
      </c>
      <c r="BB258" s="66">
        <f t="shared" si="214"/>
        <v>0.28657648186470475</v>
      </c>
      <c r="BC258" s="66">
        <f t="shared" si="211"/>
        <v>15</v>
      </c>
      <c r="BD258" s="67">
        <f t="shared" si="215"/>
        <v>230.87031054262545</v>
      </c>
      <c r="BE258" s="94">
        <f t="shared" si="216"/>
        <v>0.81474042257127788</v>
      </c>
      <c r="BF258" s="66">
        <f t="shared" si="217"/>
        <v>0.98251238161577525</v>
      </c>
      <c r="BG258" s="66">
        <f t="shared" si="218"/>
        <v>0.65289979468628956</v>
      </c>
      <c r="BH258" s="45">
        <f t="shared" si="219"/>
        <v>355.18689299047696</v>
      </c>
      <c r="BJ258" s="87">
        <f t="shared" si="184"/>
        <v>0.64719793649110113</v>
      </c>
      <c r="BK258" s="87">
        <f t="shared" si="185"/>
        <v>0.91710006233122165</v>
      </c>
    </row>
    <row r="259" spans="6:63" x14ac:dyDescent="0.25">
      <c r="F259" s="17">
        <v>257</v>
      </c>
      <c r="G259" s="17">
        <v>140</v>
      </c>
      <c r="H259" s="17">
        <v>100</v>
      </c>
      <c r="I259" s="17">
        <v>8</v>
      </c>
      <c r="J259" s="17">
        <v>8</v>
      </c>
      <c r="K259" s="17">
        <v>4800</v>
      </c>
      <c r="L259" s="17" t="s">
        <v>421</v>
      </c>
      <c r="M259" s="20">
        <v>6.25</v>
      </c>
      <c r="N259" s="20">
        <v>6.25</v>
      </c>
      <c r="O259" s="49" t="s">
        <v>117</v>
      </c>
      <c r="P259" s="49" t="s">
        <v>211</v>
      </c>
      <c r="Q259" s="17" t="s">
        <v>83</v>
      </c>
      <c r="R259" s="49" t="s">
        <v>206</v>
      </c>
      <c r="S259" s="45">
        <v>60</v>
      </c>
      <c r="T259" s="20" t="s">
        <v>134</v>
      </c>
      <c r="U259" s="20" t="s">
        <v>255</v>
      </c>
      <c r="V259" s="17">
        <v>0</v>
      </c>
      <c r="W259" s="17">
        <v>210</v>
      </c>
      <c r="X259" s="17">
        <v>200000</v>
      </c>
      <c r="Y259" s="35">
        <f t="shared" si="171"/>
        <v>124</v>
      </c>
      <c r="Z259" s="49">
        <f t="shared" si="186"/>
        <v>1.0323563518418475</v>
      </c>
      <c r="AA259" s="50">
        <f t="shared" si="187"/>
        <v>15.014195410670107</v>
      </c>
      <c r="AB259" s="50">
        <f t="shared" si="172"/>
        <v>5.5697821684743944</v>
      </c>
      <c r="AC259" s="47"/>
      <c r="AD259" s="17">
        <f t="shared" si="188"/>
        <v>1</v>
      </c>
      <c r="AE259" s="17">
        <f t="shared" si="189"/>
        <v>1</v>
      </c>
      <c r="AF259" s="17">
        <f t="shared" si="190"/>
        <v>1</v>
      </c>
      <c r="AG259" s="17">
        <f t="shared" si="191"/>
        <v>2592</v>
      </c>
      <c r="AH259" s="17">
        <f t="shared" ref="AH259:AH322" si="221">(((G259^3)*H259/12)-(((G259-2*I259)^3)*(H259-J259)/12))</f>
        <v>8249216.0000000019</v>
      </c>
      <c r="AI259" s="51">
        <f t="shared" ref="AI259:AI322" si="222">0.001*PI()*PI()*X259*AH259/(K259*K259)</f>
        <v>706.74043870778451</v>
      </c>
      <c r="AJ259" s="49">
        <f t="shared" ref="AJ259:AJ322" si="223">SQRT(AG259*W259/(1000*AI259))</f>
        <v>0.87760113267635098</v>
      </c>
      <c r="AK259" s="17">
        <v>0.49</v>
      </c>
      <c r="AL259" s="17">
        <v>0.2</v>
      </c>
      <c r="AM259" s="20">
        <v>1.1000000000000001</v>
      </c>
      <c r="AN259" s="49">
        <f t="shared" ref="AN259:AN322" si="224">0.5*(1+AK259*(AJ259-AL259)+(AJ259*AJ259))</f>
        <v>1.0511041515431132</v>
      </c>
      <c r="AO259" s="49">
        <f t="shared" ref="AO259:AO322" si="225">IF(1/(AN259+SQRT((AN259*AN259)-(AJ259*AJ259)))&lt;=1,1/(AN259+SQRT((AN259*AN259)-(AJ259*AJ259))),1)</f>
        <v>0.61365443963505584</v>
      </c>
      <c r="AP259" s="50">
        <f t="shared" ref="AP259:AP322" si="226">0.001*AG259*W259*AO259/AM259</f>
        <v>303.65853143832146</v>
      </c>
      <c r="AQ259" s="46"/>
      <c r="AR259" s="20">
        <v>360203.09375</v>
      </c>
      <c r="AS259" s="49">
        <f t="shared" si="192"/>
        <v>0.66174877599573778</v>
      </c>
      <c r="AT259" s="49">
        <f t="shared" si="220"/>
        <v>0.84302033132751641</v>
      </c>
      <c r="AV259" s="20">
        <v>380</v>
      </c>
      <c r="AW259" s="93">
        <f t="shared" si="212"/>
        <v>1.0499999999999999E-3</v>
      </c>
      <c r="AX259" s="66">
        <f t="shared" si="209"/>
        <v>0.26842105263157889</v>
      </c>
      <c r="AY259" s="67">
        <f t="shared" si="210"/>
        <v>1419.749016505132</v>
      </c>
      <c r="AZ259" s="66">
        <v>12.176399999999999</v>
      </c>
      <c r="BA259" s="67">
        <f t="shared" si="213"/>
        <v>2557.0439999999999</v>
      </c>
      <c r="BB259" s="66">
        <f t="shared" si="214"/>
        <v>0.28657648186470475</v>
      </c>
      <c r="BC259" s="66">
        <f t="shared" si="211"/>
        <v>15</v>
      </c>
      <c r="BD259" s="67">
        <f t="shared" si="215"/>
        <v>230.87031054262545</v>
      </c>
      <c r="BE259" s="94">
        <f t="shared" si="216"/>
        <v>0.92017741843344325</v>
      </c>
      <c r="BF259" s="66">
        <f t="shared" si="217"/>
        <v>1.0998067082136118</v>
      </c>
      <c r="BG259" s="66">
        <f t="shared" si="218"/>
        <v>0.58748344429092891</v>
      </c>
      <c r="BH259" s="45">
        <f t="shared" si="219"/>
        <v>319.59945608697984</v>
      </c>
      <c r="BJ259" s="87">
        <f t="shared" si="184"/>
        <v>0.60192773437382929</v>
      </c>
      <c r="BK259" s="87">
        <f t="shared" si="185"/>
        <v>0.88727571093211866</v>
      </c>
    </row>
    <row r="260" spans="6:63" x14ac:dyDescent="0.25">
      <c r="F260" s="17">
        <v>258</v>
      </c>
      <c r="G260" s="17">
        <v>140</v>
      </c>
      <c r="H260" s="17">
        <v>100</v>
      </c>
      <c r="I260" s="17">
        <v>8</v>
      </c>
      <c r="J260" s="17">
        <v>8</v>
      </c>
      <c r="K260" s="20">
        <v>5350</v>
      </c>
      <c r="L260" s="17" t="s">
        <v>421</v>
      </c>
      <c r="M260" s="20">
        <v>6.25</v>
      </c>
      <c r="N260" s="20">
        <v>6.25</v>
      </c>
      <c r="O260" s="49" t="s">
        <v>117</v>
      </c>
      <c r="P260" s="49" t="s">
        <v>211</v>
      </c>
      <c r="Q260" s="17" t="s">
        <v>84</v>
      </c>
      <c r="R260" s="49" t="s">
        <v>206</v>
      </c>
      <c r="S260" s="45">
        <v>66.875</v>
      </c>
      <c r="T260" s="20" t="s">
        <v>135</v>
      </c>
      <c r="U260" s="20" t="s">
        <v>256</v>
      </c>
      <c r="V260" s="17">
        <v>0</v>
      </c>
      <c r="W260" s="17">
        <v>210</v>
      </c>
      <c r="X260" s="17">
        <v>200000</v>
      </c>
      <c r="Y260" s="35">
        <f t="shared" ref="Y260:Y323" si="227">G260-2*I260-2*SQRT(2)*V260</f>
        <v>124</v>
      </c>
      <c r="Z260" s="49">
        <f t="shared" si="186"/>
        <v>1.0323563518418475</v>
      </c>
      <c r="AA260" s="50">
        <f t="shared" si="187"/>
        <v>15.014195410670107</v>
      </c>
      <c r="AB260" s="50">
        <f t="shared" ref="AB260:AB323" si="228">(((((H260-J260)*0.5)-(V260*SQRT(2)))/I260)*(1/Z260))</f>
        <v>5.5697821684743944</v>
      </c>
      <c r="AC260" s="47"/>
      <c r="AD260" s="17">
        <f t="shared" si="188"/>
        <v>1</v>
      </c>
      <c r="AE260" s="17">
        <f t="shared" si="189"/>
        <v>1</v>
      </c>
      <c r="AF260" s="17">
        <f t="shared" si="190"/>
        <v>1</v>
      </c>
      <c r="AG260" s="17">
        <f t="shared" si="191"/>
        <v>2592</v>
      </c>
      <c r="AH260" s="17">
        <f t="shared" si="221"/>
        <v>8249216.0000000019</v>
      </c>
      <c r="AI260" s="51">
        <f t="shared" si="222"/>
        <v>568.89858355585136</v>
      </c>
      <c r="AJ260" s="49">
        <f t="shared" si="223"/>
        <v>0.97815959579551626</v>
      </c>
      <c r="AK260" s="17">
        <v>0.49</v>
      </c>
      <c r="AL260" s="17">
        <v>0.2</v>
      </c>
      <c r="AM260" s="20">
        <v>1.1000000000000001</v>
      </c>
      <c r="AN260" s="49">
        <f t="shared" si="224"/>
        <v>1.1690471983933253</v>
      </c>
      <c r="AO260" s="49">
        <f t="shared" si="225"/>
        <v>0.55271150820820203</v>
      </c>
      <c r="AP260" s="50">
        <f t="shared" si="226"/>
        <v>273.50175286171685</v>
      </c>
      <c r="AQ260" s="46"/>
      <c r="AR260" s="20">
        <v>331968</v>
      </c>
      <c r="AS260" s="49">
        <f t="shared" si="192"/>
        <v>0.6098765432098765</v>
      </c>
      <c r="AT260" s="49">
        <f t="shared" si="220"/>
        <v>0.82387987053486134</v>
      </c>
      <c r="AV260" s="20">
        <v>380</v>
      </c>
      <c r="AW260" s="93">
        <f t="shared" si="212"/>
        <v>1.0499999999999999E-3</v>
      </c>
      <c r="AX260" s="66">
        <f t="shared" si="209"/>
        <v>0.26842105263157889</v>
      </c>
      <c r="AY260" s="67">
        <f t="shared" si="210"/>
        <v>1419.749016505132</v>
      </c>
      <c r="AZ260" s="66">
        <v>12.176399999999999</v>
      </c>
      <c r="BA260" s="67">
        <f t="shared" si="213"/>
        <v>2557.0439999999999</v>
      </c>
      <c r="BB260" s="66">
        <f t="shared" si="214"/>
        <v>0.28657648186470475</v>
      </c>
      <c r="BC260" s="66">
        <f t="shared" si="211"/>
        <v>15</v>
      </c>
      <c r="BD260" s="67">
        <f t="shared" si="215"/>
        <v>230.87031054262545</v>
      </c>
      <c r="BE260" s="94">
        <f t="shared" si="216"/>
        <v>1.0256144142956085</v>
      </c>
      <c r="BF260" s="66">
        <f t="shared" si="217"/>
        <v>1.2282179949078862</v>
      </c>
      <c r="BG260" s="66">
        <f t="shared" si="218"/>
        <v>0.52521963648427528</v>
      </c>
      <c r="BH260" s="45">
        <f t="shared" si="219"/>
        <v>285.72704776247184</v>
      </c>
      <c r="BJ260" s="87">
        <f t="shared" ref="BJ260:BJ323" si="229">AR260/(AG260*BD260)</f>
        <v>0.55474466930397193</v>
      </c>
      <c r="BK260" s="87">
        <f t="shared" ref="BK260:BK323" si="230">1000*BH260/AR260</f>
        <v>0.86070659751081979</v>
      </c>
    </row>
    <row r="261" spans="6:63" x14ac:dyDescent="0.25">
      <c r="F261" s="17">
        <v>259</v>
      </c>
      <c r="G261" s="17">
        <v>140</v>
      </c>
      <c r="H261" s="17">
        <v>100</v>
      </c>
      <c r="I261" s="17">
        <v>8</v>
      </c>
      <c r="J261" s="17">
        <v>8</v>
      </c>
      <c r="K261" s="17">
        <v>5900</v>
      </c>
      <c r="L261" s="20" t="s">
        <v>421</v>
      </c>
      <c r="M261" s="20">
        <v>6.25</v>
      </c>
      <c r="N261" s="20">
        <v>6.25</v>
      </c>
      <c r="O261" s="49" t="s">
        <v>117</v>
      </c>
      <c r="P261" s="49" t="s">
        <v>211</v>
      </c>
      <c r="Q261" s="17" t="s">
        <v>85</v>
      </c>
      <c r="R261" s="49" t="s">
        <v>206</v>
      </c>
      <c r="S261" s="45">
        <v>73.75</v>
      </c>
      <c r="T261" s="20" t="s">
        <v>141</v>
      </c>
      <c r="U261" s="20" t="s">
        <v>257</v>
      </c>
      <c r="V261" s="17">
        <v>0</v>
      </c>
      <c r="W261" s="17">
        <v>210</v>
      </c>
      <c r="X261" s="17">
        <v>200000</v>
      </c>
      <c r="Y261" s="35">
        <f t="shared" si="227"/>
        <v>124</v>
      </c>
      <c r="Z261" s="49">
        <f t="shared" si="186"/>
        <v>1.0323563518418475</v>
      </c>
      <c r="AA261" s="50">
        <f t="shared" si="187"/>
        <v>15.014195410670107</v>
      </c>
      <c r="AB261" s="50">
        <f t="shared" si="228"/>
        <v>5.5697821684743944</v>
      </c>
      <c r="AC261" s="47"/>
      <c r="AD261" s="17">
        <f t="shared" si="188"/>
        <v>1</v>
      </c>
      <c r="AE261" s="17">
        <f t="shared" si="189"/>
        <v>1</v>
      </c>
      <c r="AF261" s="17">
        <f t="shared" si="190"/>
        <v>1</v>
      </c>
      <c r="AG261" s="17">
        <f t="shared" si="191"/>
        <v>2592</v>
      </c>
      <c r="AH261" s="17">
        <f t="shared" si="221"/>
        <v>8249216.0000000019</v>
      </c>
      <c r="AI261" s="51">
        <f t="shared" si="222"/>
        <v>467.77649261210439</v>
      </c>
      <c r="AJ261" s="49">
        <f t="shared" si="223"/>
        <v>1.0787180589146814</v>
      </c>
      <c r="AK261" s="17">
        <v>0.49</v>
      </c>
      <c r="AL261" s="17">
        <v>0.2</v>
      </c>
      <c r="AM261" s="20">
        <v>1.1000000000000001</v>
      </c>
      <c r="AN261" s="49">
        <f t="shared" si="224"/>
        <v>1.2971022497484261</v>
      </c>
      <c r="AO261" s="49">
        <f t="shared" si="225"/>
        <v>0.49568534455786395</v>
      </c>
      <c r="AP261" s="50">
        <f t="shared" si="226"/>
        <v>245.2831334088514</v>
      </c>
      <c r="AQ261" s="46"/>
      <c r="AR261" s="20">
        <v>304095.0625</v>
      </c>
      <c r="AS261" s="49">
        <f t="shared" si="192"/>
        <v>0.55866964745002945</v>
      </c>
      <c r="AT261" s="49">
        <f t="shared" si="220"/>
        <v>0.80660018414094248</v>
      </c>
      <c r="AV261" s="20">
        <v>380</v>
      </c>
      <c r="AW261" s="93">
        <f t="shared" si="212"/>
        <v>1.0499999999999999E-3</v>
      </c>
      <c r="AX261" s="66">
        <f t="shared" si="209"/>
        <v>0.26842105263157889</v>
      </c>
      <c r="AY261" s="67">
        <f t="shared" si="210"/>
        <v>1419.749016505132</v>
      </c>
      <c r="AZ261" s="66">
        <v>12.176399999999999</v>
      </c>
      <c r="BA261" s="67">
        <f t="shared" si="213"/>
        <v>2557.0439999999999</v>
      </c>
      <c r="BB261" s="66">
        <f t="shared" si="214"/>
        <v>0.28657648186470475</v>
      </c>
      <c r="BC261" s="66">
        <f t="shared" si="211"/>
        <v>15</v>
      </c>
      <c r="BD261" s="67">
        <f t="shared" si="215"/>
        <v>230.87031054262545</v>
      </c>
      <c r="BE261" s="94">
        <f t="shared" si="216"/>
        <v>1.131051410157774</v>
      </c>
      <c r="BF261" s="66">
        <f t="shared" si="217"/>
        <v>1.3677462416985993</v>
      </c>
      <c r="BG261" s="66">
        <f t="shared" si="218"/>
        <v>0.46798826312429215</v>
      </c>
      <c r="BH261" s="45">
        <f t="shared" si="219"/>
        <v>254.59235626654689</v>
      </c>
      <c r="BJ261" s="87">
        <f t="shared" si="229"/>
        <v>0.50816679584638635</v>
      </c>
      <c r="BK261" s="87">
        <f t="shared" si="230"/>
        <v>0.83721305493589482</v>
      </c>
    </row>
    <row r="262" spans="6:63" x14ac:dyDescent="0.25">
      <c r="F262" s="17">
        <v>260</v>
      </c>
      <c r="G262" s="17">
        <v>140</v>
      </c>
      <c r="H262" s="17">
        <v>100</v>
      </c>
      <c r="I262" s="17">
        <v>8</v>
      </c>
      <c r="J262" s="17">
        <v>8</v>
      </c>
      <c r="K262" s="17">
        <v>6450</v>
      </c>
      <c r="L262" s="17" t="s">
        <v>421</v>
      </c>
      <c r="M262" s="20">
        <v>6.25</v>
      </c>
      <c r="N262" s="20">
        <v>6.25</v>
      </c>
      <c r="O262" s="49" t="s">
        <v>117</v>
      </c>
      <c r="P262" s="49" t="s">
        <v>211</v>
      </c>
      <c r="Q262" s="20" t="s">
        <v>86</v>
      </c>
      <c r="R262" s="49" t="s">
        <v>206</v>
      </c>
      <c r="S262" s="45">
        <v>80.625</v>
      </c>
      <c r="T262" s="20" t="s">
        <v>240</v>
      </c>
      <c r="U262" s="20" t="s">
        <v>258</v>
      </c>
      <c r="V262" s="20">
        <v>0</v>
      </c>
      <c r="W262" s="17">
        <v>210</v>
      </c>
      <c r="X262" s="20">
        <v>200000</v>
      </c>
      <c r="Y262" s="35">
        <f t="shared" si="227"/>
        <v>124</v>
      </c>
      <c r="Z262" s="66">
        <f t="shared" si="186"/>
        <v>1.0323563518418475</v>
      </c>
      <c r="AA262" s="45">
        <f t="shared" si="187"/>
        <v>15.014195410670107</v>
      </c>
      <c r="AB262" s="50">
        <f t="shared" si="228"/>
        <v>5.5697821684743944</v>
      </c>
      <c r="AC262" s="46"/>
      <c r="AD262" s="20">
        <f t="shared" si="188"/>
        <v>1</v>
      </c>
      <c r="AE262" s="20">
        <f t="shared" si="189"/>
        <v>1</v>
      </c>
      <c r="AF262" s="20">
        <f t="shared" si="190"/>
        <v>1</v>
      </c>
      <c r="AG262" s="20">
        <f t="shared" si="191"/>
        <v>2592</v>
      </c>
      <c r="AH262" s="20">
        <f t="shared" si="221"/>
        <v>8249216.0000000019</v>
      </c>
      <c r="AI262" s="67">
        <f t="shared" si="222"/>
        <v>391.40195199392713</v>
      </c>
      <c r="AJ262" s="66">
        <f t="shared" si="223"/>
        <v>1.1792765220338468</v>
      </c>
      <c r="AK262" s="20">
        <v>0.49</v>
      </c>
      <c r="AL262" s="20">
        <v>0.2</v>
      </c>
      <c r="AM262" s="20">
        <v>1.1000000000000001</v>
      </c>
      <c r="AN262" s="66">
        <f t="shared" si="224"/>
        <v>1.4352693056084154</v>
      </c>
      <c r="AO262" s="66">
        <f t="shared" si="225"/>
        <v>0.44377782096171142</v>
      </c>
      <c r="AP262" s="45">
        <f t="shared" si="226"/>
        <v>219.59740318716251</v>
      </c>
      <c r="AQ262" s="46"/>
      <c r="AR262" s="20">
        <v>277186.96875</v>
      </c>
      <c r="AS262" s="49">
        <f t="shared" si="192"/>
        <v>0.5092353188381834</v>
      </c>
      <c r="AT262" s="49">
        <f t="shared" si="220"/>
        <v>0.79223566741776175</v>
      </c>
      <c r="AV262" s="20">
        <v>380</v>
      </c>
      <c r="AW262" s="93">
        <f t="shared" si="212"/>
        <v>1.0499999999999999E-3</v>
      </c>
      <c r="AX262" s="66">
        <f t="shared" si="209"/>
        <v>0.26842105263157889</v>
      </c>
      <c r="AY262" s="67">
        <f t="shared" si="210"/>
        <v>1419.749016505132</v>
      </c>
      <c r="AZ262" s="66">
        <v>12.176399999999999</v>
      </c>
      <c r="BA262" s="67">
        <f t="shared" si="213"/>
        <v>2557.0439999999999</v>
      </c>
      <c r="BB262" s="66">
        <f t="shared" si="214"/>
        <v>0.28657648186470475</v>
      </c>
      <c r="BC262" s="66">
        <f t="shared" si="211"/>
        <v>15</v>
      </c>
      <c r="BD262" s="67">
        <f t="shared" si="215"/>
        <v>230.87031054262545</v>
      </c>
      <c r="BE262" s="94">
        <f t="shared" si="216"/>
        <v>1.2364884060199395</v>
      </c>
      <c r="BF262" s="66">
        <f t="shared" si="217"/>
        <v>1.5183914485857506</v>
      </c>
      <c r="BG262" s="66">
        <f t="shared" si="218"/>
        <v>0.41672819037431957</v>
      </c>
      <c r="BH262" s="45">
        <f t="shared" si="219"/>
        <v>226.70613831593963</v>
      </c>
      <c r="BJ262" s="87">
        <f t="shared" si="229"/>
        <v>0.46320125227307801</v>
      </c>
      <c r="BK262" s="87">
        <f t="shared" si="230"/>
        <v>0.81788166066497181</v>
      </c>
    </row>
    <row r="263" spans="6:63" x14ac:dyDescent="0.25">
      <c r="F263" s="17">
        <v>261</v>
      </c>
      <c r="G263" s="20">
        <v>140</v>
      </c>
      <c r="H263" s="20">
        <v>100</v>
      </c>
      <c r="I263" s="20">
        <v>8</v>
      </c>
      <c r="J263" s="20">
        <v>8</v>
      </c>
      <c r="K263" s="20">
        <v>7000</v>
      </c>
      <c r="L263" s="17" t="s">
        <v>421</v>
      </c>
      <c r="M263" s="20">
        <v>6.25</v>
      </c>
      <c r="N263" s="20">
        <v>6.25</v>
      </c>
      <c r="O263" s="49" t="s">
        <v>117</v>
      </c>
      <c r="P263" s="49" t="s">
        <v>211</v>
      </c>
      <c r="Q263" s="20" t="s">
        <v>87</v>
      </c>
      <c r="R263" s="66" t="s">
        <v>206</v>
      </c>
      <c r="S263" s="45">
        <v>87.5</v>
      </c>
      <c r="T263" s="20" t="s">
        <v>242</v>
      </c>
      <c r="U263" s="20" t="s">
        <v>259</v>
      </c>
      <c r="V263" s="20">
        <v>0</v>
      </c>
      <c r="W263" s="20">
        <v>210</v>
      </c>
      <c r="X263" s="20">
        <v>200000</v>
      </c>
      <c r="Y263" s="35">
        <f t="shared" si="227"/>
        <v>124</v>
      </c>
      <c r="Z263" s="66">
        <f t="shared" si="186"/>
        <v>1.0323563518418475</v>
      </c>
      <c r="AA263" s="45">
        <f t="shared" si="187"/>
        <v>15.014195410670107</v>
      </c>
      <c r="AB263" s="50">
        <f t="shared" si="228"/>
        <v>5.5697821684743944</v>
      </c>
      <c r="AC263" s="46"/>
      <c r="AD263" s="20">
        <f t="shared" si="188"/>
        <v>1</v>
      </c>
      <c r="AE263" s="20">
        <f t="shared" si="189"/>
        <v>1</v>
      </c>
      <c r="AF263" s="20">
        <f t="shared" si="190"/>
        <v>1</v>
      </c>
      <c r="AG263" s="20">
        <f t="shared" si="191"/>
        <v>2592</v>
      </c>
      <c r="AH263" s="20">
        <f t="shared" si="221"/>
        <v>8249216.0000000019</v>
      </c>
      <c r="AI263" s="67">
        <f t="shared" si="222"/>
        <v>332.31223893525214</v>
      </c>
      <c r="AJ263" s="66">
        <f t="shared" si="223"/>
        <v>1.279834985153012</v>
      </c>
      <c r="AK263" s="20">
        <v>0.49</v>
      </c>
      <c r="AL263" s="20">
        <v>0.2</v>
      </c>
      <c r="AM263" s="20">
        <v>1.1000000000000001</v>
      </c>
      <c r="AN263" s="66">
        <f t="shared" si="224"/>
        <v>1.5835483659732932</v>
      </c>
      <c r="AO263" s="66">
        <f t="shared" si="225"/>
        <v>0.39744088235381952</v>
      </c>
      <c r="AP263" s="45">
        <f t="shared" si="226"/>
        <v>196.66820098439186</v>
      </c>
      <c r="AQ263" s="46"/>
      <c r="AR263" s="20">
        <v>250138.546875</v>
      </c>
      <c r="AS263" s="49">
        <f t="shared" si="192"/>
        <v>0.45954318576388886</v>
      </c>
      <c r="AT263" s="49">
        <f t="shared" si="220"/>
        <v>0.78623708117514368</v>
      </c>
      <c r="AV263" s="20">
        <v>380</v>
      </c>
      <c r="AW263" s="93">
        <f t="shared" si="212"/>
        <v>1.0499999999999999E-3</v>
      </c>
      <c r="AX263" s="66">
        <f t="shared" si="209"/>
        <v>0.26842105263157889</v>
      </c>
      <c r="AY263" s="67">
        <f t="shared" si="210"/>
        <v>1419.749016505132</v>
      </c>
      <c r="AZ263" s="66">
        <v>12.176399999999999</v>
      </c>
      <c r="BA263" s="67">
        <f t="shared" si="213"/>
        <v>2557.0439999999999</v>
      </c>
      <c r="BB263" s="66">
        <f t="shared" si="214"/>
        <v>0.28657648186470475</v>
      </c>
      <c r="BC263" s="66">
        <f t="shared" si="211"/>
        <v>15</v>
      </c>
      <c r="BD263" s="67">
        <f t="shared" si="215"/>
        <v>230.87031054262545</v>
      </c>
      <c r="BE263" s="94">
        <f t="shared" si="216"/>
        <v>1.3419254018821047</v>
      </c>
      <c r="BF263" s="66">
        <f t="shared" si="217"/>
        <v>1.6801536155693397</v>
      </c>
      <c r="BG263" s="66">
        <f t="shared" si="218"/>
        <v>0.37158571182980171</v>
      </c>
      <c r="BH263" s="45">
        <f t="shared" si="219"/>
        <v>202.14797973385473</v>
      </c>
      <c r="BJ263" s="87">
        <f t="shared" si="229"/>
        <v>0.41800120935255192</v>
      </c>
      <c r="BK263" s="87">
        <f t="shared" si="230"/>
        <v>0.80814405560160518</v>
      </c>
    </row>
    <row r="264" spans="6:63" x14ac:dyDescent="0.25">
      <c r="F264" s="17">
        <v>262</v>
      </c>
      <c r="G264" s="17">
        <v>140</v>
      </c>
      <c r="H264" s="17">
        <v>100</v>
      </c>
      <c r="I264" s="17">
        <v>8</v>
      </c>
      <c r="J264" s="17">
        <v>8</v>
      </c>
      <c r="K264" s="17">
        <v>7550</v>
      </c>
      <c r="L264" s="17" t="s">
        <v>421</v>
      </c>
      <c r="M264" s="20">
        <v>6.25</v>
      </c>
      <c r="N264" s="20">
        <v>6.25</v>
      </c>
      <c r="O264" s="49" t="s">
        <v>117</v>
      </c>
      <c r="P264" s="49" t="s">
        <v>211</v>
      </c>
      <c r="Q264" s="17" t="s">
        <v>88</v>
      </c>
      <c r="R264" s="49" t="s">
        <v>206</v>
      </c>
      <c r="S264" s="45">
        <v>94.375</v>
      </c>
      <c r="T264" s="20" t="s">
        <v>260</v>
      </c>
      <c r="U264" s="20" t="s">
        <v>261</v>
      </c>
      <c r="V264" s="17">
        <v>0</v>
      </c>
      <c r="W264" s="17">
        <v>210</v>
      </c>
      <c r="X264" s="17">
        <v>200000</v>
      </c>
      <c r="Y264" s="35">
        <f t="shared" si="227"/>
        <v>124</v>
      </c>
      <c r="Z264" s="49">
        <f t="shared" si="186"/>
        <v>1.0323563518418475</v>
      </c>
      <c r="AA264" s="50">
        <f t="shared" si="187"/>
        <v>15.014195410670107</v>
      </c>
      <c r="AB264" s="50">
        <f t="shared" si="228"/>
        <v>5.5697821684743944</v>
      </c>
      <c r="AC264" s="47"/>
      <c r="AD264" s="17">
        <f t="shared" si="188"/>
        <v>1</v>
      </c>
      <c r="AE264" s="17">
        <f t="shared" si="189"/>
        <v>1</v>
      </c>
      <c r="AF264" s="17">
        <f t="shared" si="190"/>
        <v>1</v>
      </c>
      <c r="AG264" s="17">
        <f t="shared" si="191"/>
        <v>2592</v>
      </c>
      <c r="AH264" s="17">
        <f t="shared" si="221"/>
        <v>8249216.0000000019</v>
      </c>
      <c r="AI264" s="51">
        <f t="shared" si="222"/>
        <v>285.65939577785809</v>
      </c>
      <c r="AJ264" s="49">
        <f t="shared" si="223"/>
        <v>1.3803934482721771</v>
      </c>
      <c r="AK264" s="17">
        <v>0.49</v>
      </c>
      <c r="AL264" s="17">
        <v>0.2</v>
      </c>
      <c r="AM264" s="20">
        <v>1.1000000000000001</v>
      </c>
      <c r="AN264" s="49">
        <f t="shared" si="224"/>
        <v>1.7419394308430594</v>
      </c>
      <c r="AO264" s="49">
        <f t="shared" si="225"/>
        <v>0.35657985357810135</v>
      </c>
      <c r="AP264" s="50">
        <f t="shared" si="226"/>
        <v>176.44867809057467</v>
      </c>
      <c r="AQ264" s="46"/>
      <c r="AR264" s="20">
        <v>228585.75</v>
      </c>
      <c r="AS264" s="49">
        <f t="shared" si="192"/>
        <v>0.41994736552028217</v>
      </c>
      <c r="AT264" s="49">
        <f t="shared" si="220"/>
        <v>0.77191460137202206</v>
      </c>
      <c r="AV264" s="20">
        <v>380</v>
      </c>
      <c r="AW264" s="93">
        <f t="shared" si="212"/>
        <v>1.0499999999999999E-3</v>
      </c>
      <c r="AX264" s="66">
        <f t="shared" si="209"/>
        <v>0.26842105263157889</v>
      </c>
      <c r="AY264" s="67">
        <f t="shared" si="210"/>
        <v>1419.749016505132</v>
      </c>
      <c r="AZ264" s="66">
        <v>12.176399999999999</v>
      </c>
      <c r="BA264" s="67">
        <f t="shared" si="213"/>
        <v>2557.0439999999999</v>
      </c>
      <c r="BB264" s="66">
        <f t="shared" si="214"/>
        <v>0.28657648186470475</v>
      </c>
      <c r="BC264" s="66">
        <f t="shared" si="211"/>
        <v>15</v>
      </c>
      <c r="BD264" s="67">
        <f t="shared" si="215"/>
        <v>230.87031054262545</v>
      </c>
      <c r="BE264" s="94">
        <f t="shared" si="216"/>
        <v>1.44736239774427</v>
      </c>
      <c r="BF264" s="66">
        <f t="shared" si="217"/>
        <v>1.8530327426493676</v>
      </c>
      <c r="BG264" s="66">
        <f t="shared" si="218"/>
        <v>0.33221164325521224</v>
      </c>
      <c r="BH264" s="45">
        <f t="shared" si="219"/>
        <v>180.72791926634898</v>
      </c>
      <c r="BJ264" s="87">
        <f t="shared" si="229"/>
        <v>0.38198478856802587</v>
      </c>
      <c r="BK264" s="87">
        <f t="shared" si="230"/>
        <v>0.79063510855925612</v>
      </c>
    </row>
    <row r="265" spans="6:63" x14ac:dyDescent="0.25">
      <c r="F265" s="20">
        <v>263</v>
      </c>
      <c r="G265" s="20">
        <v>140</v>
      </c>
      <c r="H265" s="20">
        <v>100</v>
      </c>
      <c r="I265" s="20">
        <v>8</v>
      </c>
      <c r="J265" s="20">
        <v>8</v>
      </c>
      <c r="K265" s="20">
        <v>8100</v>
      </c>
      <c r="L265" s="20" t="s">
        <v>421</v>
      </c>
      <c r="M265" s="20">
        <v>6.25</v>
      </c>
      <c r="N265" s="20">
        <v>6.25</v>
      </c>
      <c r="O265" s="49" t="s">
        <v>117</v>
      </c>
      <c r="P265" s="49" t="s">
        <v>211</v>
      </c>
      <c r="Q265" s="20" t="s">
        <v>89</v>
      </c>
      <c r="R265" s="66" t="s">
        <v>206</v>
      </c>
      <c r="S265" s="45">
        <v>101.25</v>
      </c>
      <c r="T265" s="20" t="s">
        <v>246</v>
      </c>
      <c r="U265" s="20" t="s">
        <v>262</v>
      </c>
      <c r="V265" s="20">
        <v>0</v>
      </c>
      <c r="W265" s="20">
        <v>210</v>
      </c>
      <c r="X265" s="20">
        <v>200000</v>
      </c>
      <c r="Y265" s="35">
        <f t="shared" si="227"/>
        <v>124</v>
      </c>
      <c r="Z265" s="66">
        <f t="shared" si="186"/>
        <v>1.0323563518418475</v>
      </c>
      <c r="AA265" s="45">
        <f t="shared" si="187"/>
        <v>15.014195410670107</v>
      </c>
      <c r="AB265" s="50">
        <f t="shared" si="228"/>
        <v>5.5697821684743944</v>
      </c>
      <c r="AC265" s="46"/>
      <c r="AD265" s="20">
        <f t="shared" si="188"/>
        <v>1</v>
      </c>
      <c r="AE265" s="20">
        <f t="shared" si="189"/>
        <v>1</v>
      </c>
      <c r="AF265" s="20">
        <f t="shared" si="190"/>
        <v>1</v>
      </c>
      <c r="AG265" s="20">
        <f t="shared" si="191"/>
        <v>2592</v>
      </c>
      <c r="AH265" s="20">
        <f t="shared" si="221"/>
        <v>8249216.0000000019</v>
      </c>
      <c r="AI265" s="67">
        <f t="shared" si="222"/>
        <v>248.18319932673913</v>
      </c>
      <c r="AJ265" s="66">
        <f t="shared" si="223"/>
        <v>1.4809519113913423</v>
      </c>
      <c r="AK265" s="20">
        <v>0.49</v>
      </c>
      <c r="AL265" s="20">
        <v>0.2</v>
      </c>
      <c r="AM265" s="20">
        <v>1.1000000000000001</v>
      </c>
      <c r="AN265" s="66">
        <f t="shared" si="224"/>
        <v>1.9104425002177141</v>
      </c>
      <c r="AO265" s="66">
        <f t="shared" si="225"/>
        <v>0.3207875729795181</v>
      </c>
      <c r="AP265" s="45">
        <f t="shared" si="226"/>
        <v>158.73735611291937</v>
      </c>
      <c r="AQ265" s="46"/>
      <c r="AR265" s="20">
        <v>205107.15625</v>
      </c>
      <c r="AS265" s="49">
        <f t="shared" si="192"/>
        <v>0.37681355866034688</v>
      </c>
      <c r="AT265" s="49">
        <f t="shared" si="220"/>
        <v>0.77392402593422127</v>
      </c>
      <c r="AV265" s="20">
        <v>380</v>
      </c>
      <c r="AW265" s="93">
        <f t="shared" si="212"/>
        <v>1.0499999999999999E-3</v>
      </c>
      <c r="AX265" s="66">
        <f t="shared" si="209"/>
        <v>0.26842105263157889</v>
      </c>
      <c r="AY265" s="67">
        <f t="shared" si="210"/>
        <v>1419.749016505132</v>
      </c>
      <c r="AZ265" s="66">
        <v>12.176399999999999</v>
      </c>
      <c r="BA265" s="67">
        <f t="shared" si="213"/>
        <v>2557.0439999999999</v>
      </c>
      <c r="BB265" s="66">
        <f t="shared" si="214"/>
        <v>0.28657648186470475</v>
      </c>
      <c r="BC265" s="66">
        <f t="shared" si="211"/>
        <v>15</v>
      </c>
      <c r="BD265" s="67">
        <f t="shared" si="215"/>
        <v>230.87031054262545</v>
      </c>
      <c r="BE265" s="94">
        <f t="shared" si="216"/>
        <v>1.5527993936064355</v>
      </c>
      <c r="BF265" s="66">
        <f t="shared" si="217"/>
        <v>2.0370288298258337</v>
      </c>
      <c r="BG265" s="66">
        <f t="shared" si="218"/>
        <v>0.29802039299198357</v>
      </c>
      <c r="BH265" s="45">
        <f t="shared" si="219"/>
        <v>162.12738661601912</v>
      </c>
      <c r="BJ265" s="87">
        <f t="shared" si="229"/>
        <v>0.34275020955569319</v>
      </c>
      <c r="BK265" s="87">
        <f t="shared" si="230"/>
        <v>0.79045212063886305</v>
      </c>
    </row>
    <row r="266" spans="6:63" s="15" customFormat="1" x14ac:dyDescent="0.25">
      <c r="F266" s="22">
        <v>264</v>
      </c>
      <c r="G266" s="22">
        <v>170</v>
      </c>
      <c r="H266" s="22">
        <v>100</v>
      </c>
      <c r="I266" s="22">
        <v>6</v>
      </c>
      <c r="J266" s="22">
        <v>6</v>
      </c>
      <c r="K266" s="22">
        <v>1500</v>
      </c>
      <c r="L266" s="17" t="s">
        <v>421</v>
      </c>
      <c r="M266" s="22">
        <v>6.25</v>
      </c>
      <c r="N266" s="22">
        <v>9.375</v>
      </c>
      <c r="O266" s="63" t="s">
        <v>263</v>
      </c>
      <c r="P266" s="63" t="s">
        <v>304</v>
      </c>
      <c r="Q266" s="22" t="s">
        <v>90</v>
      </c>
      <c r="R266" s="63" t="s">
        <v>206</v>
      </c>
      <c r="S266" s="41">
        <v>30</v>
      </c>
      <c r="T266" s="22" t="s">
        <v>265</v>
      </c>
      <c r="U266" s="22" t="s">
        <v>266</v>
      </c>
      <c r="V266" s="22">
        <v>0</v>
      </c>
      <c r="W266" s="22">
        <v>210</v>
      </c>
      <c r="X266" s="22">
        <v>200000</v>
      </c>
      <c r="Y266" s="37">
        <f t="shared" si="227"/>
        <v>158</v>
      </c>
      <c r="Z266" s="63">
        <f t="shared" si="186"/>
        <v>1.0323563518418475</v>
      </c>
      <c r="AA266" s="41">
        <f t="shared" si="187"/>
        <v>25.507987901998675</v>
      </c>
      <c r="AB266" s="41">
        <f t="shared" si="228"/>
        <v>7.5878191860375805</v>
      </c>
      <c r="AC266" s="64"/>
      <c r="AD266" s="22">
        <f t="shared" si="188"/>
        <v>1</v>
      </c>
      <c r="AE266" s="22">
        <f t="shared" si="189"/>
        <v>1</v>
      </c>
      <c r="AF266" s="22">
        <f t="shared" si="190"/>
        <v>1</v>
      </c>
      <c r="AG266" s="22">
        <f t="shared" si="191"/>
        <v>2148</v>
      </c>
      <c r="AH266" s="22">
        <f t="shared" si="221"/>
        <v>10044555.999999996</v>
      </c>
      <c r="AI266" s="65">
        <f t="shared" si="222"/>
        <v>8812.0705870745333</v>
      </c>
      <c r="AJ266" s="63">
        <f t="shared" si="223"/>
        <v>0.22624959070765555</v>
      </c>
      <c r="AK266" s="22">
        <v>0.49</v>
      </c>
      <c r="AL266" s="22">
        <v>0.2</v>
      </c>
      <c r="AM266" s="22">
        <v>1.1000000000000001</v>
      </c>
      <c r="AN266" s="63">
        <f t="shared" si="224"/>
        <v>0.53202558837106639</v>
      </c>
      <c r="AO266" s="63">
        <f t="shared" si="225"/>
        <v>0.98663459437131062</v>
      </c>
      <c r="AP266" s="41">
        <f t="shared" si="226"/>
        <v>404.59193893546438</v>
      </c>
      <c r="AQ266" s="64"/>
      <c r="AR266" s="22">
        <v>462543.34375</v>
      </c>
      <c r="AS266" s="63">
        <f t="shared" si="192"/>
        <v>1.0254131057683782</v>
      </c>
      <c r="AT266" s="63">
        <f t="shared" si="220"/>
        <v>0.87471140683875503</v>
      </c>
      <c r="AV266" s="22">
        <v>380</v>
      </c>
      <c r="AW266" s="89">
        <f t="shared" si="212"/>
        <v>1.0499999999999999E-3</v>
      </c>
      <c r="AX266" s="63">
        <f t="shared" si="209"/>
        <v>0.26842105263157889</v>
      </c>
      <c r="AY266" s="65">
        <f t="shared" si="210"/>
        <v>1419.749016505132</v>
      </c>
      <c r="AZ266" s="63">
        <v>5.2187000000000001</v>
      </c>
      <c r="BA266" s="65">
        <f t="shared" si="213"/>
        <v>1095.9270000000001</v>
      </c>
      <c r="BB266" s="63">
        <f t="shared" si="214"/>
        <v>0.43774262110732898</v>
      </c>
      <c r="BC266" s="63">
        <f t="shared" si="211"/>
        <v>4.8927407673709844</v>
      </c>
      <c r="BD266" s="65">
        <f t="shared" si="215"/>
        <v>215.80305061978362</v>
      </c>
      <c r="BE266" s="90">
        <f t="shared" si="216"/>
        <v>0.22935433055329102</v>
      </c>
      <c r="BF266" s="63">
        <f t="shared" si="217"/>
        <v>0.53349351545733048</v>
      </c>
      <c r="BG266" s="63">
        <f t="shared" si="218"/>
        <v>0.98505700595654333</v>
      </c>
      <c r="BH266" s="41">
        <f t="shared" si="219"/>
        <v>415.10745751250636</v>
      </c>
      <c r="BJ266" s="90">
        <f t="shared" si="229"/>
        <v>0.99783924088614595</v>
      </c>
      <c r="BK266" s="90">
        <f t="shared" si="230"/>
        <v>0.89744553266529703</v>
      </c>
    </row>
    <row r="267" spans="6:63" x14ac:dyDescent="0.25">
      <c r="F267" s="17">
        <v>265</v>
      </c>
      <c r="G267" s="17">
        <v>170</v>
      </c>
      <c r="H267" s="17">
        <v>100</v>
      </c>
      <c r="I267" s="17">
        <v>6</v>
      </c>
      <c r="J267" s="17">
        <v>6</v>
      </c>
      <c r="K267" s="17">
        <v>2050</v>
      </c>
      <c r="L267" s="17" t="s">
        <v>421</v>
      </c>
      <c r="M267" s="20">
        <v>6.25</v>
      </c>
      <c r="N267" s="20">
        <v>9.375</v>
      </c>
      <c r="O267" s="49" t="s">
        <v>263</v>
      </c>
      <c r="P267" s="49" t="s">
        <v>304</v>
      </c>
      <c r="Q267" s="17" t="s">
        <v>91</v>
      </c>
      <c r="R267" s="49" t="s">
        <v>206</v>
      </c>
      <c r="S267" s="45">
        <v>41</v>
      </c>
      <c r="T267" s="20" t="s">
        <v>267</v>
      </c>
      <c r="U267" s="20" t="s">
        <v>268</v>
      </c>
      <c r="V267" s="17">
        <v>0</v>
      </c>
      <c r="W267" s="17">
        <v>210</v>
      </c>
      <c r="X267" s="17">
        <v>200000</v>
      </c>
      <c r="Y267" s="35">
        <f t="shared" si="227"/>
        <v>158</v>
      </c>
      <c r="Z267" s="49">
        <f t="shared" si="186"/>
        <v>1.0323563518418475</v>
      </c>
      <c r="AA267" s="50">
        <f t="shared" si="187"/>
        <v>25.507987901998675</v>
      </c>
      <c r="AB267" s="50">
        <f t="shared" si="228"/>
        <v>7.5878191860375805</v>
      </c>
      <c r="AC267" s="47"/>
      <c r="AD267" s="17">
        <f t="shared" si="188"/>
        <v>1</v>
      </c>
      <c r="AE267" s="17">
        <f t="shared" si="189"/>
        <v>1</v>
      </c>
      <c r="AF267" s="17">
        <f t="shared" si="190"/>
        <v>1</v>
      </c>
      <c r="AG267" s="17">
        <f t="shared" si="191"/>
        <v>2148</v>
      </c>
      <c r="AH267" s="17">
        <f t="shared" si="221"/>
        <v>10044555.999999996</v>
      </c>
      <c r="AI267" s="51">
        <f t="shared" si="222"/>
        <v>4717.9438003373461</v>
      </c>
      <c r="AJ267" s="49">
        <f t="shared" si="223"/>
        <v>0.30920777396712923</v>
      </c>
      <c r="AK267" s="17">
        <v>0.49</v>
      </c>
      <c r="AL267" s="17">
        <v>0.2</v>
      </c>
      <c r="AM267" s="20">
        <v>1.1000000000000001</v>
      </c>
      <c r="AN267" s="49">
        <f t="shared" si="224"/>
        <v>0.57456062836280031</v>
      </c>
      <c r="AO267" s="49">
        <f t="shared" si="225"/>
        <v>0.94444452654766475</v>
      </c>
      <c r="AP267" s="50">
        <f t="shared" si="226"/>
        <v>387.29094275920056</v>
      </c>
      <c r="AQ267" s="46"/>
      <c r="AR267" s="20">
        <v>433976.03125</v>
      </c>
      <c r="AS267" s="49">
        <f t="shared" si="192"/>
        <v>0.96208218331559814</v>
      </c>
      <c r="AT267" s="49">
        <f t="shared" si="220"/>
        <v>0.89242473056327487</v>
      </c>
      <c r="AV267" s="20">
        <v>380</v>
      </c>
      <c r="AW267" s="93">
        <f t="shared" si="212"/>
        <v>1.0499999999999999E-3</v>
      </c>
      <c r="AX267" s="66">
        <f t="shared" si="209"/>
        <v>0.26842105263157889</v>
      </c>
      <c r="AY267" s="67">
        <f t="shared" si="210"/>
        <v>1419.749016505132</v>
      </c>
      <c r="AZ267" s="66">
        <v>5.2187000000000001</v>
      </c>
      <c r="BA267" s="67">
        <f t="shared" si="213"/>
        <v>1095.9270000000001</v>
      </c>
      <c r="BB267" s="66">
        <f t="shared" si="214"/>
        <v>0.43774262110732898</v>
      </c>
      <c r="BC267" s="66">
        <f t="shared" si="211"/>
        <v>4.8927407673709844</v>
      </c>
      <c r="BD267" s="67">
        <f t="shared" si="215"/>
        <v>215.80305061978362</v>
      </c>
      <c r="BE267" s="94">
        <f t="shared" si="216"/>
        <v>0.31345091842283107</v>
      </c>
      <c r="BF267" s="66">
        <f t="shared" si="217"/>
        <v>0.57692121414365172</v>
      </c>
      <c r="BG267" s="66">
        <f t="shared" si="218"/>
        <v>0.94227382537550164</v>
      </c>
      <c r="BH267" s="45">
        <f t="shared" si="219"/>
        <v>397.07843258511235</v>
      </c>
      <c r="BJ267" s="87">
        <f t="shared" si="229"/>
        <v>0.93621131821828829</v>
      </c>
      <c r="BK267" s="87">
        <f t="shared" si="230"/>
        <v>0.91497779598884776</v>
      </c>
    </row>
    <row r="268" spans="6:63" x14ac:dyDescent="0.25">
      <c r="F268" s="17">
        <v>266</v>
      </c>
      <c r="G268" s="17">
        <v>170</v>
      </c>
      <c r="H268" s="17">
        <v>100</v>
      </c>
      <c r="I268" s="17">
        <v>6</v>
      </c>
      <c r="J268" s="17">
        <v>6</v>
      </c>
      <c r="K268" s="17">
        <v>2600</v>
      </c>
      <c r="L268" s="17" t="s">
        <v>421</v>
      </c>
      <c r="M268" s="20">
        <v>6.25</v>
      </c>
      <c r="N268" s="20">
        <v>9.375</v>
      </c>
      <c r="O268" s="49" t="s">
        <v>263</v>
      </c>
      <c r="P268" s="49" t="s">
        <v>304</v>
      </c>
      <c r="Q268" s="17" t="s">
        <v>92</v>
      </c>
      <c r="R268" s="49" t="s">
        <v>206</v>
      </c>
      <c r="S268" s="45">
        <v>32.5</v>
      </c>
      <c r="T268" s="20" t="s">
        <v>260</v>
      </c>
      <c r="U268" s="20" t="s">
        <v>269</v>
      </c>
      <c r="V268" s="17">
        <v>0</v>
      </c>
      <c r="W268" s="17">
        <v>210</v>
      </c>
      <c r="X268" s="17">
        <v>200000</v>
      </c>
      <c r="Y268" s="35">
        <f t="shared" si="227"/>
        <v>158</v>
      </c>
      <c r="Z268" s="49">
        <f t="shared" si="186"/>
        <v>1.0323563518418475</v>
      </c>
      <c r="AA268" s="50">
        <f t="shared" si="187"/>
        <v>25.507987901998675</v>
      </c>
      <c r="AB268" s="50">
        <f t="shared" si="228"/>
        <v>7.5878191860375805</v>
      </c>
      <c r="AC268" s="47"/>
      <c r="AD268" s="17">
        <f t="shared" si="188"/>
        <v>1</v>
      </c>
      <c r="AE268" s="17">
        <f t="shared" si="189"/>
        <v>1</v>
      </c>
      <c r="AF268" s="17">
        <f t="shared" si="190"/>
        <v>1</v>
      </c>
      <c r="AG268" s="17">
        <f t="shared" si="191"/>
        <v>2148</v>
      </c>
      <c r="AH268" s="17">
        <f t="shared" si="221"/>
        <v>10044555.999999996</v>
      </c>
      <c r="AI268" s="51">
        <f t="shared" si="222"/>
        <v>2933.0116598990676</v>
      </c>
      <c r="AJ268" s="49">
        <f t="shared" si="223"/>
        <v>0.39216595722660297</v>
      </c>
      <c r="AK268" s="17">
        <v>0.49</v>
      </c>
      <c r="AL268" s="17">
        <v>0.2</v>
      </c>
      <c r="AM268" s="20">
        <v>1.1000000000000001</v>
      </c>
      <c r="AN268" s="49">
        <f t="shared" si="224"/>
        <v>0.62397772852424671</v>
      </c>
      <c r="AO268" s="49">
        <f t="shared" si="225"/>
        <v>0.90145569815697502</v>
      </c>
      <c r="AP268" s="50">
        <f t="shared" si="226"/>
        <v>369.66239665877117</v>
      </c>
      <c r="AQ268" s="46"/>
      <c r="AR268" s="20">
        <v>415010.28125</v>
      </c>
      <c r="AS268" s="49">
        <f t="shared" si="192"/>
        <v>0.92003698069078654</v>
      </c>
      <c r="AT268" s="49">
        <f t="shared" si="220"/>
        <v>0.8907306959850676</v>
      </c>
      <c r="AV268" s="20">
        <v>380</v>
      </c>
      <c r="AW268" s="93">
        <f t="shared" si="212"/>
        <v>1.0499999999999999E-3</v>
      </c>
      <c r="AX268" s="66">
        <f t="shared" si="209"/>
        <v>0.26842105263157889</v>
      </c>
      <c r="AY268" s="67">
        <f t="shared" si="210"/>
        <v>1419.749016505132</v>
      </c>
      <c r="AZ268" s="66">
        <v>5.2187000000000001</v>
      </c>
      <c r="BA268" s="67">
        <f t="shared" si="213"/>
        <v>1095.9270000000001</v>
      </c>
      <c r="BB268" s="66">
        <f t="shared" si="214"/>
        <v>0.43774262110732898</v>
      </c>
      <c r="BC268" s="66">
        <f t="shared" si="211"/>
        <v>4.8927407673709844</v>
      </c>
      <c r="BD268" s="67">
        <f t="shared" si="215"/>
        <v>215.80305061978362</v>
      </c>
      <c r="BE268" s="94">
        <f t="shared" si="216"/>
        <v>0.39754750629237112</v>
      </c>
      <c r="BF268" s="66">
        <f t="shared" si="217"/>
        <v>0.62742114892127243</v>
      </c>
      <c r="BG268" s="66">
        <f t="shared" si="218"/>
        <v>0.89861689941382095</v>
      </c>
      <c r="BH268" s="45">
        <f t="shared" si="219"/>
        <v>378.68120742029333</v>
      </c>
      <c r="BJ268" s="87">
        <f t="shared" si="229"/>
        <v>0.8952967318588636</v>
      </c>
      <c r="BK268" s="87">
        <f t="shared" si="230"/>
        <v>0.91246223173005636</v>
      </c>
    </row>
    <row r="269" spans="6:63" x14ac:dyDescent="0.25">
      <c r="F269" s="17">
        <v>267</v>
      </c>
      <c r="G269" s="17">
        <v>170</v>
      </c>
      <c r="H269" s="17">
        <v>100</v>
      </c>
      <c r="I269" s="17">
        <v>6</v>
      </c>
      <c r="J269" s="17">
        <v>6</v>
      </c>
      <c r="K269" s="17">
        <v>3150</v>
      </c>
      <c r="L269" s="20" t="s">
        <v>421</v>
      </c>
      <c r="M269" s="20">
        <v>6.25</v>
      </c>
      <c r="N269" s="20">
        <v>9.375</v>
      </c>
      <c r="O269" s="49" t="s">
        <v>263</v>
      </c>
      <c r="P269" s="49" t="s">
        <v>304</v>
      </c>
      <c r="Q269" s="17" t="s">
        <v>93</v>
      </c>
      <c r="R269" s="49" t="s">
        <v>206</v>
      </c>
      <c r="S269" s="45">
        <v>39.375</v>
      </c>
      <c r="T269" s="20" t="s">
        <v>128</v>
      </c>
      <c r="U269" s="20" t="s">
        <v>270</v>
      </c>
      <c r="V269" s="17">
        <v>0</v>
      </c>
      <c r="W269" s="17">
        <v>210</v>
      </c>
      <c r="X269" s="17">
        <v>200000</v>
      </c>
      <c r="Y269" s="35">
        <f t="shared" si="227"/>
        <v>158</v>
      </c>
      <c r="Z269" s="49">
        <f t="shared" si="186"/>
        <v>1.0323563518418475</v>
      </c>
      <c r="AA269" s="50">
        <f t="shared" si="187"/>
        <v>25.507987901998675</v>
      </c>
      <c r="AB269" s="50">
        <f t="shared" si="228"/>
        <v>7.5878191860375805</v>
      </c>
      <c r="AC269" s="47"/>
      <c r="AD269" s="17">
        <f t="shared" si="188"/>
        <v>1</v>
      </c>
      <c r="AE269" s="17">
        <f t="shared" si="189"/>
        <v>1</v>
      </c>
      <c r="AF269" s="17">
        <f t="shared" si="190"/>
        <v>1</v>
      </c>
      <c r="AG269" s="17">
        <f t="shared" si="191"/>
        <v>2148</v>
      </c>
      <c r="AH269" s="17">
        <f t="shared" si="221"/>
        <v>10044555.999999996</v>
      </c>
      <c r="AI269" s="51">
        <f t="shared" si="222"/>
        <v>1998.2019471824337</v>
      </c>
      <c r="AJ269" s="49">
        <f t="shared" si="223"/>
        <v>0.4751241404860766</v>
      </c>
      <c r="AK269" s="17">
        <v>0.49</v>
      </c>
      <c r="AL269" s="17">
        <v>0.2</v>
      </c>
      <c r="AM269" s="20">
        <v>1.1000000000000001</v>
      </c>
      <c r="AN269" s="49">
        <f t="shared" si="224"/>
        <v>0.68027688885540527</v>
      </c>
      <c r="AO269" s="49">
        <f t="shared" si="225"/>
        <v>0.85679674512726445</v>
      </c>
      <c r="AP269" s="50">
        <f t="shared" si="226"/>
        <v>351.34897799273313</v>
      </c>
      <c r="AQ269" s="46"/>
      <c r="AR269" s="20">
        <v>398697.9375</v>
      </c>
      <c r="AS269" s="49">
        <f t="shared" si="192"/>
        <v>0.88387411878159083</v>
      </c>
      <c r="AT269" s="49">
        <f t="shared" si="220"/>
        <v>0.88124102220301337</v>
      </c>
      <c r="AV269" s="20">
        <v>380</v>
      </c>
      <c r="AW269" s="93">
        <f t="shared" si="212"/>
        <v>1.0499999999999999E-3</v>
      </c>
      <c r="AX269" s="66">
        <f t="shared" si="209"/>
        <v>0.26842105263157889</v>
      </c>
      <c r="AY269" s="67">
        <f t="shared" si="210"/>
        <v>1419.749016505132</v>
      </c>
      <c r="AZ269" s="66">
        <v>5.2187000000000001</v>
      </c>
      <c r="BA269" s="67">
        <f t="shared" si="213"/>
        <v>1095.9270000000001</v>
      </c>
      <c r="BB269" s="66">
        <f t="shared" si="214"/>
        <v>0.43774262110732898</v>
      </c>
      <c r="BC269" s="66">
        <f t="shared" si="211"/>
        <v>4.8927407673709844</v>
      </c>
      <c r="BD269" s="67">
        <f t="shared" si="215"/>
        <v>215.80305061978362</v>
      </c>
      <c r="BE269" s="94">
        <f t="shared" si="216"/>
        <v>0.48164409416191112</v>
      </c>
      <c r="BF269" s="66">
        <f t="shared" si="217"/>
        <v>0.68499331979019218</v>
      </c>
      <c r="BG269" s="66">
        <f t="shared" si="218"/>
        <v>0.85319799625125015</v>
      </c>
      <c r="BH269" s="45">
        <f t="shared" si="219"/>
        <v>359.54147712974685</v>
      </c>
      <c r="BJ269" s="87">
        <f t="shared" si="229"/>
        <v>0.86010630716782865</v>
      </c>
      <c r="BK269" s="87">
        <f t="shared" si="230"/>
        <v>0.90178915743637844</v>
      </c>
    </row>
    <row r="270" spans="6:63" x14ac:dyDescent="0.25">
      <c r="F270" s="17">
        <v>268</v>
      </c>
      <c r="G270" s="17">
        <v>170</v>
      </c>
      <c r="H270" s="17">
        <v>100</v>
      </c>
      <c r="I270" s="17">
        <v>6</v>
      </c>
      <c r="J270" s="17">
        <v>6</v>
      </c>
      <c r="K270" s="17">
        <v>3700</v>
      </c>
      <c r="L270" s="17" t="s">
        <v>421</v>
      </c>
      <c r="M270" s="20">
        <v>6.25</v>
      </c>
      <c r="N270" s="20">
        <v>9.375</v>
      </c>
      <c r="O270" s="49" t="s">
        <v>263</v>
      </c>
      <c r="P270" s="49" t="s">
        <v>304</v>
      </c>
      <c r="Q270" s="20" t="s">
        <v>94</v>
      </c>
      <c r="R270" s="49" t="s">
        <v>206</v>
      </c>
      <c r="S270" s="45">
        <v>46.25</v>
      </c>
      <c r="T270" s="20" t="s">
        <v>128</v>
      </c>
      <c r="U270" s="20" t="s">
        <v>271</v>
      </c>
      <c r="V270" s="20">
        <v>0</v>
      </c>
      <c r="W270" s="17">
        <v>210</v>
      </c>
      <c r="X270" s="20">
        <v>200000</v>
      </c>
      <c r="Y270" s="35">
        <f t="shared" si="227"/>
        <v>158</v>
      </c>
      <c r="Z270" s="66">
        <f t="shared" si="186"/>
        <v>1.0323563518418475</v>
      </c>
      <c r="AA270" s="45">
        <f t="shared" si="187"/>
        <v>25.507987901998675</v>
      </c>
      <c r="AB270" s="50">
        <f t="shared" si="228"/>
        <v>7.5878191860375805</v>
      </c>
      <c r="AC270" s="46"/>
      <c r="AD270" s="20">
        <f t="shared" si="188"/>
        <v>1</v>
      </c>
      <c r="AE270" s="20">
        <f t="shared" si="189"/>
        <v>1</v>
      </c>
      <c r="AF270" s="20">
        <f t="shared" si="190"/>
        <v>1</v>
      </c>
      <c r="AG270" s="20">
        <f t="shared" si="191"/>
        <v>2148</v>
      </c>
      <c r="AH270" s="20">
        <f t="shared" si="221"/>
        <v>10044555.999999996</v>
      </c>
      <c r="AI270" s="67">
        <f t="shared" si="222"/>
        <v>1448.2950197894593</v>
      </c>
      <c r="AJ270" s="66">
        <f t="shared" si="223"/>
        <v>0.55808232374555033</v>
      </c>
      <c r="AK270" s="20">
        <v>0.49</v>
      </c>
      <c r="AL270" s="20">
        <v>0.2</v>
      </c>
      <c r="AM270" s="20">
        <v>1.1000000000000001</v>
      </c>
      <c r="AN270" s="66">
        <f t="shared" si="224"/>
        <v>0.74345810935627643</v>
      </c>
      <c r="AO270" s="66">
        <f t="shared" si="225"/>
        <v>0.80994306225809243</v>
      </c>
      <c r="AP270" s="45">
        <f t="shared" si="226"/>
        <v>332.13556047580028</v>
      </c>
      <c r="AQ270" s="46"/>
      <c r="AR270" s="20">
        <v>380445.5</v>
      </c>
      <c r="AS270" s="49">
        <f t="shared" si="192"/>
        <v>0.84341025982087436</v>
      </c>
      <c r="AT270" s="49">
        <f t="shared" si="220"/>
        <v>0.87301745053049729</v>
      </c>
      <c r="AV270" s="20">
        <v>380</v>
      </c>
      <c r="AW270" s="93">
        <f t="shared" si="212"/>
        <v>1.0499999999999999E-3</v>
      </c>
      <c r="AX270" s="66">
        <f t="shared" si="209"/>
        <v>0.26842105263157889</v>
      </c>
      <c r="AY270" s="67">
        <f t="shared" si="210"/>
        <v>1419.749016505132</v>
      </c>
      <c r="AZ270" s="66">
        <v>5.2187000000000001</v>
      </c>
      <c r="BA270" s="67">
        <f t="shared" si="213"/>
        <v>1095.9270000000001</v>
      </c>
      <c r="BB270" s="66">
        <f t="shared" si="214"/>
        <v>0.43774262110732898</v>
      </c>
      <c r="BC270" s="66">
        <f t="shared" si="211"/>
        <v>4.8927407673709844</v>
      </c>
      <c r="BD270" s="67">
        <f t="shared" si="215"/>
        <v>215.80305061978362</v>
      </c>
      <c r="BE270" s="94">
        <f t="shared" si="216"/>
        <v>0.56574068203145123</v>
      </c>
      <c r="BF270" s="66">
        <f t="shared" si="217"/>
        <v>0.7496377267504114</v>
      </c>
      <c r="BG270" s="66">
        <f t="shared" si="218"/>
        <v>0.80549986440532217</v>
      </c>
      <c r="BH270" s="45">
        <f t="shared" si="219"/>
        <v>339.44126960984522</v>
      </c>
      <c r="BJ270" s="87">
        <f t="shared" si="229"/>
        <v>0.82073054136032031</v>
      </c>
      <c r="BK270" s="87">
        <f t="shared" si="230"/>
        <v>0.892220487848707</v>
      </c>
    </row>
    <row r="271" spans="6:63" x14ac:dyDescent="0.25">
      <c r="F271" s="17">
        <v>269</v>
      </c>
      <c r="G271" s="17">
        <v>170</v>
      </c>
      <c r="H271" s="17">
        <v>100</v>
      </c>
      <c r="I271" s="17">
        <v>6</v>
      </c>
      <c r="J271" s="17">
        <v>6</v>
      </c>
      <c r="K271" s="20">
        <v>4250</v>
      </c>
      <c r="L271" s="17" t="s">
        <v>421</v>
      </c>
      <c r="M271" s="20">
        <v>6.25</v>
      </c>
      <c r="N271" s="20">
        <v>9.375</v>
      </c>
      <c r="O271" s="49" t="s">
        <v>263</v>
      </c>
      <c r="P271" s="49" t="s">
        <v>304</v>
      </c>
      <c r="Q271" s="17" t="s">
        <v>95</v>
      </c>
      <c r="R271" s="49" t="s">
        <v>206</v>
      </c>
      <c r="S271" s="45">
        <v>53.125</v>
      </c>
      <c r="T271" s="20" t="s">
        <v>129</v>
      </c>
      <c r="U271" s="20" t="s">
        <v>272</v>
      </c>
      <c r="V271" s="17">
        <v>0</v>
      </c>
      <c r="W271" s="17">
        <v>210</v>
      </c>
      <c r="X271" s="17">
        <v>200000</v>
      </c>
      <c r="Y271" s="35">
        <f t="shared" si="227"/>
        <v>158</v>
      </c>
      <c r="Z271" s="49">
        <f t="shared" si="186"/>
        <v>1.0323563518418475</v>
      </c>
      <c r="AA271" s="50">
        <f t="shared" si="187"/>
        <v>25.507987901998675</v>
      </c>
      <c r="AB271" s="50">
        <f t="shared" si="228"/>
        <v>7.5878191860375805</v>
      </c>
      <c r="AC271" s="47"/>
      <c r="AD271" s="17">
        <f t="shared" si="188"/>
        <v>1</v>
      </c>
      <c r="AE271" s="17">
        <f t="shared" si="189"/>
        <v>1</v>
      </c>
      <c r="AF271" s="17">
        <f t="shared" si="190"/>
        <v>1</v>
      </c>
      <c r="AG271" s="17">
        <f t="shared" si="191"/>
        <v>2148</v>
      </c>
      <c r="AH271" s="17">
        <f t="shared" si="221"/>
        <v>10044555.999999996</v>
      </c>
      <c r="AI271" s="51">
        <f t="shared" si="222"/>
        <v>1097.697374168454</v>
      </c>
      <c r="AJ271" s="49">
        <f t="shared" si="223"/>
        <v>0.64104050700502402</v>
      </c>
      <c r="AK271" s="17">
        <v>0.49</v>
      </c>
      <c r="AL271" s="17">
        <v>0.2</v>
      </c>
      <c r="AM271" s="20">
        <v>1.1000000000000001</v>
      </c>
      <c r="AN271" s="49">
        <f t="shared" si="224"/>
        <v>0.81352139002685997</v>
      </c>
      <c r="AO271" s="49">
        <f t="shared" si="225"/>
        <v>0.76080067049675815</v>
      </c>
      <c r="AP271" s="50">
        <f t="shared" si="226"/>
        <v>311.98360586152518</v>
      </c>
      <c r="AQ271" s="46"/>
      <c r="AR271" s="20">
        <v>365024.9375</v>
      </c>
      <c r="AS271" s="49">
        <f t="shared" si="192"/>
        <v>0.80922438924359319</v>
      </c>
      <c r="AT271" s="49">
        <f t="shared" si="220"/>
        <v>0.85469121095740253</v>
      </c>
      <c r="AV271" s="20">
        <v>380</v>
      </c>
      <c r="AW271" s="93">
        <f t="shared" si="212"/>
        <v>1.0499999999999999E-3</v>
      </c>
      <c r="AX271" s="66">
        <f t="shared" si="209"/>
        <v>0.26842105263157889</v>
      </c>
      <c r="AY271" s="67">
        <f t="shared" si="210"/>
        <v>1419.749016505132</v>
      </c>
      <c r="AZ271" s="66">
        <v>5.2187000000000001</v>
      </c>
      <c r="BA271" s="67">
        <f t="shared" si="213"/>
        <v>1095.9270000000001</v>
      </c>
      <c r="BB271" s="66">
        <f t="shared" si="214"/>
        <v>0.43774262110732898</v>
      </c>
      <c r="BC271" s="66">
        <f t="shared" si="211"/>
        <v>4.8927407673709844</v>
      </c>
      <c r="BD271" s="67">
        <f t="shared" si="215"/>
        <v>215.80305061978362</v>
      </c>
      <c r="BE271" s="94">
        <f t="shared" si="216"/>
        <v>0.64983726990099111</v>
      </c>
      <c r="BF271" s="66">
        <f t="shared" si="217"/>
        <v>0.82135436980192966</v>
      </c>
      <c r="BG271" s="66">
        <f t="shared" si="218"/>
        <v>0.75546762029291481</v>
      </c>
      <c r="BH271" s="45">
        <f t="shared" si="219"/>
        <v>318.35745667154845</v>
      </c>
      <c r="BJ271" s="87">
        <f t="shared" si="229"/>
        <v>0.78746394572781675</v>
      </c>
      <c r="BK271" s="87">
        <f t="shared" si="230"/>
        <v>0.87215262291921747</v>
      </c>
    </row>
    <row r="272" spans="6:63" x14ac:dyDescent="0.25">
      <c r="F272" s="17">
        <v>270</v>
      </c>
      <c r="G272" s="17">
        <v>170</v>
      </c>
      <c r="H272" s="17">
        <v>100</v>
      </c>
      <c r="I272" s="17">
        <v>6</v>
      </c>
      <c r="J272" s="17">
        <v>6</v>
      </c>
      <c r="K272" s="17">
        <v>4800</v>
      </c>
      <c r="L272" s="17" t="s">
        <v>421</v>
      </c>
      <c r="M272" s="20">
        <v>6.25</v>
      </c>
      <c r="N272" s="20">
        <v>9.375</v>
      </c>
      <c r="O272" s="49" t="s">
        <v>263</v>
      </c>
      <c r="P272" s="49" t="s">
        <v>304</v>
      </c>
      <c r="Q272" s="17" t="s">
        <v>96</v>
      </c>
      <c r="R272" s="49" t="s">
        <v>206</v>
      </c>
      <c r="S272" s="45">
        <v>60</v>
      </c>
      <c r="T272" s="20" t="s">
        <v>130</v>
      </c>
      <c r="U272" s="20" t="s">
        <v>273</v>
      </c>
      <c r="V272" s="17">
        <v>0</v>
      </c>
      <c r="W272" s="17">
        <v>210</v>
      </c>
      <c r="X272" s="17">
        <v>200000</v>
      </c>
      <c r="Y272" s="35">
        <f t="shared" si="227"/>
        <v>158</v>
      </c>
      <c r="Z272" s="49">
        <f t="shared" si="186"/>
        <v>1.0323563518418475</v>
      </c>
      <c r="AA272" s="50">
        <f t="shared" si="187"/>
        <v>25.507987901998675</v>
      </c>
      <c r="AB272" s="50">
        <f t="shared" si="228"/>
        <v>7.5878191860375805</v>
      </c>
      <c r="AC272" s="47"/>
      <c r="AD272" s="17">
        <f t="shared" si="188"/>
        <v>1</v>
      </c>
      <c r="AE272" s="17">
        <f t="shared" si="189"/>
        <v>1</v>
      </c>
      <c r="AF272" s="17">
        <f t="shared" si="190"/>
        <v>1</v>
      </c>
      <c r="AG272" s="17">
        <f t="shared" si="191"/>
        <v>2148</v>
      </c>
      <c r="AH272" s="17">
        <f t="shared" si="221"/>
        <v>10044555.999999996</v>
      </c>
      <c r="AI272" s="51">
        <f t="shared" si="222"/>
        <v>860.55376826899726</v>
      </c>
      <c r="AJ272" s="49">
        <f t="shared" si="223"/>
        <v>0.72399869026449781</v>
      </c>
      <c r="AK272" s="17">
        <v>0.49</v>
      </c>
      <c r="AL272" s="17">
        <v>0.2</v>
      </c>
      <c r="AM272" s="20">
        <v>1.1000000000000001</v>
      </c>
      <c r="AN272" s="49">
        <f t="shared" si="224"/>
        <v>0.89046673086715611</v>
      </c>
      <c r="AO272" s="49">
        <f t="shared" si="225"/>
        <v>0.70978143367597502</v>
      </c>
      <c r="AP272" s="50">
        <f t="shared" si="226"/>
        <v>291.06200827505347</v>
      </c>
      <c r="AQ272" s="46"/>
      <c r="AR272" s="20">
        <v>346245.46875</v>
      </c>
      <c r="AS272" s="49">
        <f t="shared" si="192"/>
        <v>0.76759215383080603</v>
      </c>
      <c r="AT272" s="49">
        <f t="shared" si="220"/>
        <v>0.84062329920397971</v>
      </c>
      <c r="AV272" s="20">
        <v>380</v>
      </c>
      <c r="AW272" s="93">
        <f t="shared" si="212"/>
        <v>1.0499999999999999E-3</v>
      </c>
      <c r="AX272" s="66">
        <f t="shared" si="209"/>
        <v>0.26842105263157889</v>
      </c>
      <c r="AY272" s="67">
        <f t="shared" si="210"/>
        <v>1419.749016505132</v>
      </c>
      <c r="AZ272" s="66">
        <v>5.2187000000000001</v>
      </c>
      <c r="BA272" s="67">
        <f t="shared" si="213"/>
        <v>1095.9270000000001</v>
      </c>
      <c r="BB272" s="66">
        <f t="shared" si="214"/>
        <v>0.43774262110732898</v>
      </c>
      <c r="BC272" s="66">
        <f t="shared" si="211"/>
        <v>4.8927407673709844</v>
      </c>
      <c r="BD272" s="67">
        <f t="shared" si="215"/>
        <v>215.80305061978362</v>
      </c>
      <c r="BE272" s="94">
        <f t="shared" si="216"/>
        <v>0.73393385777053122</v>
      </c>
      <c r="BF272" s="66">
        <f t="shared" si="217"/>
        <v>0.9001432489447474</v>
      </c>
      <c r="BG272" s="66">
        <f t="shared" si="218"/>
        <v>0.70358379221261769</v>
      </c>
      <c r="BH272" s="45">
        <f t="shared" si="219"/>
        <v>296.49337791245756</v>
      </c>
      <c r="BJ272" s="87">
        <f t="shared" si="229"/>
        <v>0.74695122168811401</v>
      </c>
      <c r="BK272" s="87">
        <f t="shared" si="230"/>
        <v>0.85630977058803048</v>
      </c>
    </row>
    <row r="273" spans="6:63" x14ac:dyDescent="0.25">
      <c r="F273" s="17">
        <v>271</v>
      </c>
      <c r="G273" s="17">
        <v>170</v>
      </c>
      <c r="H273" s="17">
        <v>100</v>
      </c>
      <c r="I273" s="17">
        <v>6</v>
      </c>
      <c r="J273" s="17">
        <v>6</v>
      </c>
      <c r="K273" s="17">
        <v>5350</v>
      </c>
      <c r="L273" s="20" t="s">
        <v>421</v>
      </c>
      <c r="M273" s="20">
        <v>6.25</v>
      </c>
      <c r="N273" s="20">
        <v>9.375</v>
      </c>
      <c r="O273" s="49" t="s">
        <v>263</v>
      </c>
      <c r="P273" s="49" t="s">
        <v>304</v>
      </c>
      <c r="Q273" s="17" t="s">
        <v>97</v>
      </c>
      <c r="R273" s="49" t="s">
        <v>206</v>
      </c>
      <c r="S273" s="45">
        <v>66.875</v>
      </c>
      <c r="T273" s="20" t="s">
        <v>131</v>
      </c>
      <c r="U273" s="20" t="s">
        <v>274</v>
      </c>
      <c r="V273" s="17">
        <v>0</v>
      </c>
      <c r="W273" s="17">
        <v>210</v>
      </c>
      <c r="X273" s="17">
        <v>200000</v>
      </c>
      <c r="Y273" s="35">
        <f t="shared" si="227"/>
        <v>158</v>
      </c>
      <c r="Z273" s="49">
        <f t="shared" si="186"/>
        <v>1.0323563518418475</v>
      </c>
      <c r="AA273" s="50">
        <f t="shared" si="187"/>
        <v>25.507987901998675</v>
      </c>
      <c r="AB273" s="50">
        <f t="shared" si="228"/>
        <v>7.5878191860375805</v>
      </c>
      <c r="AC273" s="47"/>
      <c r="AD273" s="17">
        <f t="shared" si="188"/>
        <v>1</v>
      </c>
      <c r="AE273" s="17">
        <f t="shared" si="189"/>
        <v>1</v>
      </c>
      <c r="AF273" s="17">
        <f t="shared" si="190"/>
        <v>1</v>
      </c>
      <c r="AG273" s="17">
        <f t="shared" si="191"/>
        <v>2148</v>
      </c>
      <c r="AH273" s="17">
        <f t="shared" si="221"/>
        <v>10044555.999999996</v>
      </c>
      <c r="AI273" s="51">
        <f t="shared" si="222"/>
        <v>692.71233543253379</v>
      </c>
      <c r="AJ273" s="49">
        <f t="shared" si="223"/>
        <v>0.8069568735239715</v>
      </c>
      <c r="AK273" s="17">
        <v>0.49</v>
      </c>
      <c r="AL273" s="17">
        <v>0.2</v>
      </c>
      <c r="AM273" s="20">
        <v>1.1000000000000001</v>
      </c>
      <c r="AN273" s="49">
        <f t="shared" si="224"/>
        <v>0.9742941318771644</v>
      </c>
      <c r="AO273" s="49">
        <f t="shared" si="225"/>
        <v>0.65778581528338953</v>
      </c>
      <c r="AP273" s="50">
        <f t="shared" si="226"/>
        <v>269.74002323457398</v>
      </c>
      <c r="AQ273" s="46"/>
      <c r="AR273" s="20">
        <v>327380.34375</v>
      </c>
      <c r="AS273" s="49">
        <f t="shared" si="192"/>
        <v>0.72577002693535519</v>
      </c>
      <c r="AT273" s="49">
        <f t="shared" si="220"/>
        <v>0.82393469364965199</v>
      </c>
      <c r="AV273" s="20">
        <v>380</v>
      </c>
      <c r="AW273" s="93">
        <f t="shared" si="212"/>
        <v>1.0499999999999999E-3</v>
      </c>
      <c r="AX273" s="66">
        <f t="shared" si="209"/>
        <v>0.26842105263157889</v>
      </c>
      <c r="AY273" s="67">
        <f t="shared" si="210"/>
        <v>1419.749016505132</v>
      </c>
      <c r="AZ273" s="66">
        <v>5.2187000000000001</v>
      </c>
      <c r="BA273" s="67">
        <f t="shared" si="213"/>
        <v>1095.9270000000001</v>
      </c>
      <c r="BB273" s="66">
        <f t="shared" si="214"/>
        <v>0.43774262110732898</v>
      </c>
      <c r="BC273" s="66">
        <f t="shared" si="211"/>
        <v>4.8927407673709844</v>
      </c>
      <c r="BD273" s="67">
        <f t="shared" si="215"/>
        <v>215.80305061978362</v>
      </c>
      <c r="BE273" s="94">
        <f t="shared" si="216"/>
        <v>0.81803044564007121</v>
      </c>
      <c r="BF273" s="66">
        <f t="shared" si="217"/>
        <v>0.98600436417886406</v>
      </c>
      <c r="BG273" s="66">
        <f t="shared" si="218"/>
        <v>0.65083544391718129</v>
      </c>
      <c r="BH273" s="45">
        <f t="shared" si="219"/>
        <v>274.26498644221942</v>
      </c>
      <c r="BJ273" s="87">
        <f t="shared" si="229"/>
        <v>0.70625371244150681</v>
      </c>
      <c r="BK273" s="87">
        <f t="shared" si="230"/>
        <v>0.83775642514340598</v>
      </c>
    </row>
    <row r="274" spans="6:63" x14ac:dyDescent="0.25">
      <c r="F274" s="17">
        <v>272</v>
      </c>
      <c r="G274" s="20">
        <v>170</v>
      </c>
      <c r="H274" s="20">
        <v>100</v>
      </c>
      <c r="I274" s="20">
        <v>6</v>
      </c>
      <c r="J274" s="20">
        <v>6</v>
      </c>
      <c r="K274" s="20">
        <v>5900</v>
      </c>
      <c r="L274" s="17" t="s">
        <v>421</v>
      </c>
      <c r="M274" s="20">
        <v>6.25</v>
      </c>
      <c r="N274" s="20">
        <v>9.375</v>
      </c>
      <c r="O274" s="49" t="s">
        <v>263</v>
      </c>
      <c r="P274" s="49" t="s">
        <v>304</v>
      </c>
      <c r="Q274" s="20" t="s">
        <v>98</v>
      </c>
      <c r="R274" s="66" t="s">
        <v>206</v>
      </c>
      <c r="S274" s="45">
        <v>73.75</v>
      </c>
      <c r="T274" s="20" t="s">
        <v>131</v>
      </c>
      <c r="U274" s="20" t="s">
        <v>275</v>
      </c>
      <c r="V274" s="20">
        <v>0</v>
      </c>
      <c r="W274" s="20">
        <v>210</v>
      </c>
      <c r="X274" s="20">
        <v>200000</v>
      </c>
      <c r="Y274" s="35">
        <f t="shared" si="227"/>
        <v>158</v>
      </c>
      <c r="Z274" s="66">
        <f t="shared" si="186"/>
        <v>1.0323563518418475</v>
      </c>
      <c r="AA274" s="45">
        <f t="shared" si="187"/>
        <v>25.507987901998675</v>
      </c>
      <c r="AB274" s="50">
        <f t="shared" si="228"/>
        <v>7.5878191860375805</v>
      </c>
      <c r="AC274" s="46"/>
      <c r="AD274" s="20">
        <f t="shared" si="188"/>
        <v>1</v>
      </c>
      <c r="AE274" s="20">
        <f t="shared" si="189"/>
        <v>1</v>
      </c>
      <c r="AF274" s="20">
        <f t="shared" si="190"/>
        <v>1</v>
      </c>
      <c r="AG274" s="20">
        <f t="shared" si="191"/>
        <v>2148</v>
      </c>
      <c r="AH274" s="20">
        <f t="shared" si="221"/>
        <v>10044555.999999996</v>
      </c>
      <c r="AI274" s="67">
        <f t="shared" si="222"/>
        <v>569.58227006370862</v>
      </c>
      <c r="AJ274" s="66">
        <f t="shared" si="223"/>
        <v>0.88991505678344507</v>
      </c>
      <c r="AK274" s="20">
        <v>0.49</v>
      </c>
      <c r="AL274" s="20">
        <v>0.2</v>
      </c>
      <c r="AM274" s="20">
        <v>1.1000000000000001</v>
      </c>
      <c r="AN274" s="66">
        <f t="shared" si="224"/>
        <v>1.0650035930568853</v>
      </c>
      <c r="AO274" s="66">
        <f t="shared" si="225"/>
        <v>0.606040813975811</v>
      </c>
      <c r="AP274" s="45">
        <f t="shared" si="226"/>
        <v>248.52080942564439</v>
      </c>
      <c r="AQ274" s="46"/>
      <c r="AR274" s="20">
        <v>306985.28125</v>
      </c>
      <c r="AS274" s="49">
        <f t="shared" si="192"/>
        <v>0.68055617905914689</v>
      </c>
      <c r="AT274" s="49">
        <f t="shared" si="220"/>
        <v>0.809552850265991</v>
      </c>
      <c r="AV274" s="20">
        <v>380</v>
      </c>
      <c r="AW274" s="93">
        <f t="shared" si="212"/>
        <v>1.0499999999999999E-3</v>
      </c>
      <c r="AX274" s="66">
        <f t="shared" si="209"/>
        <v>0.26842105263157889</v>
      </c>
      <c r="AY274" s="67">
        <f t="shared" si="210"/>
        <v>1419.749016505132</v>
      </c>
      <c r="AZ274" s="66">
        <v>5.2187000000000001</v>
      </c>
      <c r="BA274" s="67">
        <f t="shared" si="213"/>
        <v>1095.9270000000001</v>
      </c>
      <c r="BB274" s="66">
        <f t="shared" si="214"/>
        <v>0.43774262110732898</v>
      </c>
      <c r="BC274" s="66">
        <f t="shared" si="211"/>
        <v>4.8927407673709844</v>
      </c>
      <c r="BD274" s="67">
        <f t="shared" si="215"/>
        <v>215.80305061978362</v>
      </c>
      <c r="BE274" s="94">
        <f t="shared" si="216"/>
        <v>0.90212703350961132</v>
      </c>
      <c r="BF274" s="66">
        <f t="shared" si="217"/>
        <v>1.0789377155042805</v>
      </c>
      <c r="BG274" s="66">
        <f t="shared" si="218"/>
        <v>0.59852401997495785</v>
      </c>
      <c r="BH274" s="45">
        <f t="shared" si="219"/>
        <v>252.22071686166964</v>
      </c>
      <c r="BJ274" s="87">
        <f t="shared" si="229"/>
        <v>0.6622556872665406</v>
      </c>
      <c r="BK274" s="87">
        <f t="shared" si="230"/>
        <v>0.8216052438561976</v>
      </c>
    </row>
    <row r="275" spans="6:63" x14ac:dyDescent="0.25">
      <c r="F275" s="17">
        <v>273</v>
      </c>
      <c r="G275" s="17">
        <v>170</v>
      </c>
      <c r="H275" s="17">
        <v>100</v>
      </c>
      <c r="I275" s="17">
        <v>6</v>
      </c>
      <c r="J275" s="17">
        <v>6</v>
      </c>
      <c r="K275" s="17">
        <v>6450</v>
      </c>
      <c r="L275" s="17" t="s">
        <v>421</v>
      </c>
      <c r="M275" s="20">
        <v>6.25</v>
      </c>
      <c r="N275" s="20">
        <v>9.375</v>
      </c>
      <c r="O275" s="49" t="s">
        <v>263</v>
      </c>
      <c r="P275" s="49" t="s">
        <v>304</v>
      </c>
      <c r="Q275" s="17" t="s">
        <v>99</v>
      </c>
      <c r="R275" s="49" t="s">
        <v>206</v>
      </c>
      <c r="S275" s="45">
        <v>80.625</v>
      </c>
      <c r="T275" s="20" t="s">
        <v>139</v>
      </c>
      <c r="U275" s="20" t="s">
        <v>276</v>
      </c>
      <c r="V275" s="17">
        <v>0</v>
      </c>
      <c r="W275" s="17">
        <v>210</v>
      </c>
      <c r="X275" s="17">
        <v>200000</v>
      </c>
      <c r="Y275" s="35">
        <f t="shared" si="227"/>
        <v>158</v>
      </c>
      <c r="Z275" s="49">
        <f t="shared" si="186"/>
        <v>1.0323563518418475</v>
      </c>
      <c r="AA275" s="50">
        <f t="shared" si="187"/>
        <v>25.507987901998675</v>
      </c>
      <c r="AB275" s="50">
        <f t="shared" si="228"/>
        <v>7.5878191860375805</v>
      </c>
      <c r="AC275" s="47"/>
      <c r="AD275" s="17">
        <f t="shared" si="188"/>
        <v>1</v>
      </c>
      <c r="AE275" s="17">
        <f t="shared" si="189"/>
        <v>1</v>
      </c>
      <c r="AF275" s="17">
        <f t="shared" si="190"/>
        <v>1</v>
      </c>
      <c r="AG275" s="17">
        <f t="shared" si="191"/>
        <v>2148</v>
      </c>
      <c r="AH275" s="17">
        <f t="shared" si="221"/>
        <v>10044555.999999996</v>
      </c>
      <c r="AI275" s="51">
        <f t="shared" si="222"/>
        <v>476.58575376281948</v>
      </c>
      <c r="AJ275" s="49">
        <f t="shared" si="223"/>
        <v>0.97287324004291886</v>
      </c>
      <c r="AK275" s="17">
        <v>0.49</v>
      </c>
      <c r="AL275" s="17">
        <v>0.2</v>
      </c>
      <c r="AM275" s="20">
        <v>1.1000000000000001</v>
      </c>
      <c r="AN275" s="49">
        <f t="shared" si="224"/>
        <v>1.1625951144063185</v>
      </c>
      <c r="AO275" s="49">
        <f t="shared" si="225"/>
        <v>0.55583187308423199</v>
      </c>
      <c r="AP275" s="50">
        <f t="shared" si="226"/>
        <v>227.93149210075941</v>
      </c>
      <c r="AQ275" s="46"/>
      <c r="AR275" s="20">
        <v>285852.375</v>
      </c>
      <c r="AS275" s="49">
        <f t="shared" si="192"/>
        <v>0.63370660415003988</v>
      </c>
      <c r="AT275" s="49">
        <f t="shared" si="220"/>
        <v>0.79737484112475687</v>
      </c>
      <c r="AV275" s="20">
        <v>380</v>
      </c>
      <c r="AW275" s="93">
        <f t="shared" si="212"/>
        <v>1.0499999999999999E-3</v>
      </c>
      <c r="AX275" s="66">
        <f t="shared" si="209"/>
        <v>0.26842105263157889</v>
      </c>
      <c r="AY275" s="67">
        <f t="shared" si="210"/>
        <v>1419.749016505132</v>
      </c>
      <c r="AZ275" s="66">
        <v>5.2187000000000001</v>
      </c>
      <c r="BA275" s="67">
        <f t="shared" si="213"/>
        <v>1095.9270000000001</v>
      </c>
      <c r="BB275" s="66">
        <f t="shared" si="214"/>
        <v>0.43774262110732898</v>
      </c>
      <c r="BC275" s="66">
        <f t="shared" si="211"/>
        <v>4.8927407673709844</v>
      </c>
      <c r="BD275" s="67">
        <f t="shared" si="215"/>
        <v>215.80305061978362</v>
      </c>
      <c r="BE275" s="94">
        <f t="shared" si="216"/>
        <v>0.98622362137915132</v>
      </c>
      <c r="BF275" s="66">
        <f t="shared" si="217"/>
        <v>1.1789433029209959</v>
      </c>
      <c r="BG275" s="66">
        <f t="shared" si="218"/>
        <v>0.5479728548204863</v>
      </c>
      <c r="BH275" s="45">
        <f t="shared" si="219"/>
        <v>230.91822825981382</v>
      </c>
      <c r="BJ275" s="87">
        <f t="shared" si="229"/>
        <v>0.61666592056650238</v>
      </c>
      <c r="BK275" s="87">
        <f t="shared" si="230"/>
        <v>0.8078233677779092</v>
      </c>
    </row>
    <row r="276" spans="6:63" x14ac:dyDescent="0.25">
      <c r="F276" s="17">
        <v>274</v>
      </c>
      <c r="G276" s="17">
        <v>170</v>
      </c>
      <c r="H276" s="17">
        <v>100</v>
      </c>
      <c r="I276" s="17">
        <v>6</v>
      </c>
      <c r="J276" s="17">
        <v>6</v>
      </c>
      <c r="K276" s="17">
        <v>7000</v>
      </c>
      <c r="L276" s="17" t="s">
        <v>421</v>
      </c>
      <c r="M276" s="20">
        <v>6.25</v>
      </c>
      <c r="N276" s="20">
        <v>9.375</v>
      </c>
      <c r="O276" s="49" t="s">
        <v>263</v>
      </c>
      <c r="P276" s="49" t="s">
        <v>304</v>
      </c>
      <c r="Q276" s="17" t="s">
        <v>100</v>
      </c>
      <c r="R276" s="49" t="s">
        <v>206</v>
      </c>
      <c r="S276" s="45">
        <v>87.5</v>
      </c>
      <c r="T276" s="20" t="s">
        <v>133</v>
      </c>
      <c r="U276" s="20" t="s">
        <v>277</v>
      </c>
      <c r="V276" s="17">
        <v>0</v>
      </c>
      <c r="W276" s="17">
        <v>210</v>
      </c>
      <c r="X276" s="17">
        <v>200000</v>
      </c>
      <c r="Y276" s="35">
        <f t="shared" si="227"/>
        <v>158</v>
      </c>
      <c r="Z276" s="49">
        <f t="shared" si="186"/>
        <v>1.0323563518418475</v>
      </c>
      <c r="AA276" s="50">
        <f t="shared" si="187"/>
        <v>25.507987901998675</v>
      </c>
      <c r="AB276" s="50">
        <f t="shared" si="228"/>
        <v>7.5878191860375805</v>
      </c>
      <c r="AC276" s="47"/>
      <c r="AD276" s="17">
        <f t="shared" si="188"/>
        <v>1</v>
      </c>
      <c r="AE276" s="17">
        <f t="shared" si="189"/>
        <v>1</v>
      </c>
      <c r="AF276" s="17">
        <f t="shared" si="190"/>
        <v>1</v>
      </c>
      <c r="AG276" s="17">
        <f t="shared" si="191"/>
        <v>2148</v>
      </c>
      <c r="AH276" s="17">
        <f t="shared" si="221"/>
        <v>10044555.999999996</v>
      </c>
      <c r="AI276" s="51">
        <f t="shared" si="222"/>
        <v>404.63589430444279</v>
      </c>
      <c r="AJ276" s="49">
        <f t="shared" si="223"/>
        <v>1.0558314233023927</v>
      </c>
      <c r="AK276" s="17">
        <v>0.49</v>
      </c>
      <c r="AL276" s="17">
        <v>0.2</v>
      </c>
      <c r="AM276" s="20">
        <v>1.1000000000000001</v>
      </c>
      <c r="AN276" s="49">
        <f t="shared" si="224"/>
        <v>1.2670686959254644</v>
      </c>
      <c r="AO276" s="49">
        <f t="shared" si="225"/>
        <v>0.5082446314801724</v>
      </c>
      <c r="AP276" s="50">
        <f t="shared" si="226"/>
        <v>208.41726215279652</v>
      </c>
      <c r="AQ276" s="46"/>
      <c r="AR276" s="20">
        <v>264824.09375</v>
      </c>
      <c r="AS276" s="49">
        <f t="shared" si="192"/>
        <v>0.58708897257692649</v>
      </c>
      <c r="AT276" s="49">
        <f t="shared" si="220"/>
        <v>0.78700264466701875</v>
      </c>
      <c r="AV276" s="20">
        <v>380</v>
      </c>
      <c r="AW276" s="93">
        <f t="shared" si="212"/>
        <v>1.0499999999999999E-3</v>
      </c>
      <c r="AX276" s="66">
        <f t="shared" si="209"/>
        <v>0.26842105263157889</v>
      </c>
      <c r="AY276" s="67">
        <f t="shared" si="210"/>
        <v>1419.749016505132</v>
      </c>
      <c r="AZ276" s="66">
        <v>5.2187000000000001</v>
      </c>
      <c r="BA276" s="67">
        <f t="shared" si="213"/>
        <v>1095.9270000000001</v>
      </c>
      <c r="BB276" s="66">
        <f t="shared" si="214"/>
        <v>0.43774262110732898</v>
      </c>
      <c r="BC276" s="66">
        <f t="shared" si="211"/>
        <v>4.8927407673709844</v>
      </c>
      <c r="BD276" s="67">
        <f t="shared" si="215"/>
        <v>215.80305061978362</v>
      </c>
      <c r="BE276" s="94">
        <f t="shared" si="216"/>
        <v>1.0703202092486914</v>
      </c>
      <c r="BF276" s="66">
        <f t="shared" si="217"/>
        <v>1.2860211264290107</v>
      </c>
      <c r="BG276" s="66">
        <f t="shared" si="218"/>
        <v>0.50026309273469571</v>
      </c>
      <c r="BH276" s="45">
        <f t="shared" si="219"/>
        <v>210.81311970446916</v>
      </c>
      <c r="BJ276" s="87">
        <f t="shared" si="229"/>
        <v>0.57130186013159234</v>
      </c>
      <c r="BK276" s="87">
        <f t="shared" si="230"/>
        <v>0.79604962191801765</v>
      </c>
    </row>
    <row r="277" spans="6:63" x14ac:dyDescent="0.25">
      <c r="F277" s="17">
        <v>275</v>
      </c>
      <c r="G277" s="17">
        <v>170</v>
      </c>
      <c r="H277" s="17">
        <v>100</v>
      </c>
      <c r="I277" s="17">
        <v>6</v>
      </c>
      <c r="J277" s="17">
        <v>6</v>
      </c>
      <c r="K277" s="17">
        <v>7550</v>
      </c>
      <c r="L277" s="20" t="s">
        <v>421</v>
      </c>
      <c r="M277" s="20">
        <v>6.25</v>
      </c>
      <c r="N277" s="20">
        <v>9.375</v>
      </c>
      <c r="O277" s="49" t="s">
        <v>263</v>
      </c>
      <c r="P277" s="49" t="s">
        <v>304</v>
      </c>
      <c r="Q277" s="17" t="s">
        <v>101</v>
      </c>
      <c r="R277" s="49" t="s">
        <v>206</v>
      </c>
      <c r="S277" s="45">
        <v>94.375</v>
      </c>
      <c r="T277" s="20" t="s">
        <v>134</v>
      </c>
      <c r="U277" s="20" t="s">
        <v>278</v>
      </c>
      <c r="V277" s="17">
        <v>0</v>
      </c>
      <c r="W277" s="17">
        <v>210</v>
      </c>
      <c r="X277" s="17">
        <v>200000</v>
      </c>
      <c r="Y277" s="35">
        <f t="shared" si="227"/>
        <v>158</v>
      </c>
      <c r="Z277" s="49">
        <f t="shared" si="186"/>
        <v>1.0323563518418475</v>
      </c>
      <c r="AA277" s="50">
        <f t="shared" si="187"/>
        <v>25.507987901998675</v>
      </c>
      <c r="AB277" s="50">
        <f t="shared" si="228"/>
        <v>7.5878191860375805</v>
      </c>
      <c r="AC277" s="47"/>
      <c r="AD277" s="17">
        <f t="shared" si="188"/>
        <v>1</v>
      </c>
      <c r="AE277" s="17">
        <f t="shared" si="189"/>
        <v>1</v>
      </c>
      <c r="AF277" s="17">
        <f t="shared" si="190"/>
        <v>1</v>
      </c>
      <c r="AG277" s="17">
        <f t="shared" si="191"/>
        <v>2148</v>
      </c>
      <c r="AH277" s="17">
        <f t="shared" si="221"/>
        <v>10044555.999999996</v>
      </c>
      <c r="AI277" s="51">
        <f t="shared" si="222"/>
        <v>347.82963590926181</v>
      </c>
      <c r="AJ277" s="49">
        <f t="shared" si="223"/>
        <v>1.1387896065618663</v>
      </c>
      <c r="AK277" s="17">
        <v>0.49</v>
      </c>
      <c r="AL277" s="17">
        <v>0.2</v>
      </c>
      <c r="AM277" s="20">
        <v>1.1000000000000001</v>
      </c>
      <c r="AN277" s="49">
        <f t="shared" si="224"/>
        <v>1.3784243376143226</v>
      </c>
      <c r="AO277" s="49">
        <f t="shared" si="225"/>
        <v>0.46401742032349685</v>
      </c>
      <c r="AP277" s="50">
        <f t="shared" si="226"/>
        <v>190.28088905411178</v>
      </c>
      <c r="AQ277" s="46"/>
      <c r="AR277" s="20">
        <v>244384.859375</v>
      </c>
      <c r="AS277" s="49">
        <f t="shared" si="192"/>
        <v>0.54177719999778307</v>
      </c>
      <c r="AT277" s="49">
        <f t="shared" si="220"/>
        <v>0.7786116109678155</v>
      </c>
      <c r="AV277" s="20">
        <v>380</v>
      </c>
      <c r="AW277" s="93">
        <f t="shared" si="212"/>
        <v>1.0499999999999999E-3</v>
      </c>
      <c r="AX277" s="66">
        <f t="shared" si="209"/>
        <v>0.26842105263157889</v>
      </c>
      <c r="AY277" s="67">
        <f t="shared" si="210"/>
        <v>1419.749016505132</v>
      </c>
      <c r="AZ277" s="66">
        <v>5.2187000000000001</v>
      </c>
      <c r="BA277" s="67">
        <f t="shared" si="213"/>
        <v>1095.9270000000001</v>
      </c>
      <c r="BB277" s="66">
        <f t="shared" si="214"/>
        <v>0.43774262110732898</v>
      </c>
      <c r="BC277" s="66">
        <f t="shared" si="211"/>
        <v>4.8927407673709844</v>
      </c>
      <c r="BD277" s="67">
        <f t="shared" si="215"/>
        <v>215.80305061978362</v>
      </c>
      <c r="BE277" s="94">
        <f t="shared" si="216"/>
        <v>1.1544167971182315</v>
      </c>
      <c r="BF277" s="66">
        <f t="shared" si="217"/>
        <v>1.4001711860283248</v>
      </c>
      <c r="BG277" s="66">
        <f t="shared" si="218"/>
        <v>0.45609820764765435</v>
      </c>
      <c r="BH277" s="45">
        <f t="shared" si="219"/>
        <v>192.20183827714581</v>
      </c>
      <c r="BJ277" s="87">
        <f t="shared" si="229"/>
        <v>0.5272085434973196</v>
      </c>
      <c r="BK277" s="87">
        <f t="shared" si="230"/>
        <v>0.78647195562233596</v>
      </c>
    </row>
    <row r="278" spans="6:63" x14ac:dyDescent="0.25">
      <c r="F278" s="17">
        <v>276</v>
      </c>
      <c r="G278" s="17">
        <v>170</v>
      </c>
      <c r="H278" s="17">
        <v>100</v>
      </c>
      <c r="I278" s="17">
        <v>6</v>
      </c>
      <c r="J278" s="17">
        <v>6</v>
      </c>
      <c r="K278" s="20">
        <v>8100</v>
      </c>
      <c r="L278" s="17" t="s">
        <v>421</v>
      </c>
      <c r="M278" s="20">
        <v>6.25</v>
      </c>
      <c r="N278" s="20">
        <v>9.375</v>
      </c>
      <c r="O278" s="49" t="s">
        <v>263</v>
      </c>
      <c r="P278" s="49" t="s">
        <v>304</v>
      </c>
      <c r="Q278" s="20" t="s">
        <v>102</v>
      </c>
      <c r="R278" s="49" t="s">
        <v>206</v>
      </c>
      <c r="S278" s="45">
        <v>101.25</v>
      </c>
      <c r="T278" s="20" t="s">
        <v>140</v>
      </c>
      <c r="U278" s="20" t="s">
        <v>279</v>
      </c>
      <c r="V278" s="20">
        <v>0</v>
      </c>
      <c r="W278" s="17">
        <v>210</v>
      </c>
      <c r="X278" s="20">
        <v>200000</v>
      </c>
      <c r="Y278" s="35">
        <f t="shared" si="227"/>
        <v>158</v>
      </c>
      <c r="Z278" s="66">
        <f t="shared" si="186"/>
        <v>1.0323563518418475</v>
      </c>
      <c r="AA278" s="45">
        <f t="shared" si="187"/>
        <v>25.507987901998675</v>
      </c>
      <c r="AB278" s="50">
        <f t="shared" si="228"/>
        <v>7.5878191860375805</v>
      </c>
      <c r="AC278" s="46"/>
      <c r="AD278" s="20">
        <f t="shared" si="188"/>
        <v>1</v>
      </c>
      <c r="AE278" s="20">
        <f t="shared" si="189"/>
        <v>1</v>
      </c>
      <c r="AF278" s="20">
        <f t="shared" si="190"/>
        <v>1</v>
      </c>
      <c r="AG278" s="20">
        <f t="shared" si="191"/>
        <v>2148</v>
      </c>
      <c r="AH278" s="20">
        <f t="shared" si="221"/>
        <v>10044555.999999996</v>
      </c>
      <c r="AI278" s="67">
        <f t="shared" si="222"/>
        <v>302.19720806154089</v>
      </c>
      <c r="AJ278" s="66">
        <f t="shared" si="223"/>
        <v>1.22174778982134</v>
      </c>
      <c r="AK278" s="20">
        <v>0.49</v>
      </c>
      <c r="AL278" s="20">
        <v>0.2</v>
      </c>
      <c r="AM278" s="20">
        <v>1.1000000000000001</v>
      </c>
      <c r="AN278" s="66">
        <f t="shared" si="224"/>
        <v>1.4966620394728931</v>
      </c>
      <c r="AO278" s="66">
        <f t="shared" si="225"/>
        <v>0.42352345647590683</v>
      </c>
      <c r="AP278" s="45">
        <f t="shared" si="226"/>
        <v>173.67541886104732</v>
      </c>
      <c r="AQ278" s="46"/>
      <c r="AR278" s="20">
        <v>224449.765625</v>
      </c>
      <c r="AS278" s="49">
        <f t="shared" si="192"/>
        <v>0.49758305760618959</v>
      </c>
      <c r="AT278" s="49">
        <f t="shared" si="220"/>
        <v>0.77378302613697514</v>
      </c>
      <c r="AV278" s="20">
        <v>380</v>
      </c>
      <c r="AW278" s="93">
        <f t="shared" si="212"/>
        <v>1.0499999999999999E-3</v>
      </c>
      <c r="AX278" s="66">
        <f t="shared" si="209"/>
        <v>0.26842105263157889</v>
      </c>
      <c r="AY278" s="67">
        <f t="shared" si="210"/>
        <v>1419.749016505132</v>
      </c>
      <c r="AZ278" s="66">
        <v>5.2187000000000001</v>
      </c>
      <c r="BA278" s="67">
        <f t="shared" si="213"/>
        <v>1095.9270000000001</v>
      </c>
      <c r="BB278" s="66">
        <f t="shared" si="214"/>
        <v>0.43774262110732898</v>
      </c>
      <c r="BC278" s="66">
        <f t="shared" si="211"/>
        <v>4.8927407673709844</v>
      </c>
      <c r="BD278" s="67">
        <f t="shared" si="215"/>
        <v>215.80305061978362</v>
      </c>
      <c r="BE278" s="94">
        <f t="shared" si="216"/>
        <v>1.2385133849877714</v>
      </c>
      <c r="BF278" s="66">
        <f t="shared" si="217"/>
        <v>1.5213934817189378</v>
      </c>
      <c r="BG278" s="66">
        <f t="shared" si="218"/>
        <v>0.41580410979172167</v>
      </c>
      <c r="BH278" s="45">
        <f t="shared" si="219"/>
        <v>175.22172401716537</v>
      </c>
      <c r="BJ278" s="87">
        <f t="shared" si="229"/>
        <v>0.48420280342283789</v>
      </c>
      <c r="BK278" s="87">
        <f t="shared" si="230"/>
        <v>0.78067234122185492</v>
      </c>
    </row>
    <row r="279" spans="6:63" s="15" customFormat="1" x14ac:dyDescent="0.25">
      <c r="F279" s="22">
        <v>277</v>
      </c>
      <c r="G279" s="22">
        <v>200</v>
      </c>
      <c r="H279" s="22">
        <v>100</v>
      </c>
      <c r="I279" s="22">
        <v>10</v>
      </c>
      <c r="J279" s="22">
        <v>5</v>
      </c>
      <c r="K279" s="22">
        <v>1500</v>
      </c>
      <c r="L279" s="17" t="s">
        <v>421</v>
      </c>
      <c r="M279" s="22">
        <v>6.25</v>
      </c>
      <c r="N279" s="22">
        <v>12.5</v>
      </c>
      <c r="O279" s="63" t="s">
        <v>280</v>
      </c>
      <c r="P279" s="63" t="s">
        <v>305</v>
      </c>
      <c r="Q279" s="22" t="s">
        <v>103</v>
      </c>
      <c r="R279" s="63" t="s">
        <v>206</v>
      </c>
      <c r="S279" s="41">
        <v>30</v>
      </c>
      <c r="T279" s="22" t="s">
        <v>282</v>
      </c>
      <c r="U279" s="22" t="s">
        <v>283</v>
      </c>
      <c r="V279" s="22">
        <v>0</v>
      </c>
      <c r="W279" s="22">
        <v>210</v>
      </c>
      <c r="X279" s="22">
        <v>200000</v>
      </c>
      <c r="Y279" s="37">
        <f t="shared" si="227"/>
        <v>180</v>
      </c>
      <c r="Z279" s="63">
        <f t="shared" si="186"/>
        <v>1.0323563518418475</v>
      </c>
      <c r="AA279" s="41">
        <f t="shared" si="187"/>
        <v>34.871679663491861</v>
      </c>
      <c r="AB279" s="41">
        <f t="shared" si="228"/>
        <v>4.601124400044065</v>
      </c>
      <c r="AC279" s="64"/>
      <c r="AD279" s="22">
        <f t="shared" si="188"/>
        <v>1</v>
      </c>
      <c r="AE279" s="22">
        <f t="shared" si="189"/>
        <v>2</v>
      </c>
      <c r="AF279" s="22">
        <f t="shared" si="190"/>
        <v>2</v>
      </c>
      <c r="AG279" s="22">
        <f t="shared" si="191"/>
        <v>2900</v>
      </c>
      <c r="AH279" s="22">
        <f t="shared" si="221"/>
        <v>20496666.666666664</v>
      </c>
      <c r="AI279" s="65">
        <f t="shared" si="222"/>
        <v>17981.688136977318</v>
      </c>
      <c r="AJ279" s="63">
        <f t="shared" si="223"/>
        <v>0.18403202956324397</v>
      </c>
      <c r="AK279" s="22">
        <v>0.49</v>
      </c>
      <c r="AL279" s="22">
        <v>0.2</v>
      </c>
      <c r="AM279" s="22">
        <v>1.1000000000000001</v>
      </c>
      <c r="AN279" s="63">
        <f t="shared" si="224"/>
        <v>0.51302174119557808</v>
      </c>
      <c r="AO279" s="63">
        <f t="shared" si="225"/>
        <v>1</v>
      </c>
      <c r="AP279" s="41">
        <f t="shared" si="226"/>
        <v>553.63636363636363</v>
      </c>
      <c r="AQ279" s="64"/>
      <c r="AR279" s="22">
        <v>646680</v>
      </c>
      <c r="AS279" s="63">
        <f t="shared" si="192"/>
        <v>1.061871921182266</v>
      </c>
      <c r="AT279" s="63">
        <f t="shared" si="220"/>
        <v>0.85612105467366184</v>
      </c>
      <c r="AV279" s="22">
        <v>380</v>
      </c>
      <c r="AW279" s="89">
        <f t="shared" si="212"/>
        <v>1.0499999999999999E-3</v>
      </c>
      <c r="AX279" s="63">
        <f t="shared" si="209"/>
        <v>0.26842105263157889</v>
      </c>
      <c r="AY279" s="65">
        <f t="shared" si="210"/>
        <v>1419.749016505132</v>
      </c>
      <c r="AZ279" s="63">
        <v>4.3581000000000003</v>
      </c>
      <c r="BA279" s="65">
        <f t="shared" si="213"/>
        <v>915.20100000000002</v>
      </c>
      <c r="BB279" s="63">
        <f t="shared" si="214"/>
        <v>0.47901752706900141</v>
      </c>
      <c r="BC279" s="63">
        <f t="shared" si="211"/>
        <v>3.5373249140987362</v>
      </c>
      <c r="BD279" s="65">
        <f t="shared" si="215"/>
        <v>213.78248277891294</v>
      </c>
      <c r="BE279" s="90">
        <f t="shared" si="216"/>
        <v>0.18568200908563282</v>
      </c>
      <c r="BF279" s="63">
        <f t="shared" si="217"/>
        <v>0.51373099647501863</v>
      </c>
      <c r="BG279" s="63">
        <f t="shared" si="218"/>
        <v>1</v>
      </c>
      <c r="BH279" s="41">
        <f t="shared" si="219"/>
        <v>563.60836368986133</v>
      </c>
      <c r="BJ279" s="90">
        <f t="shared" si="229"/>
        <v>1.0430840756905617</v>
      </c>
      <c r="BK279" s="90">
        <f t="shared" si="230"/>
        <v>0.87154135536874711</v>
      </c>
    </row>
    <row r="280" spans="6:63" x14ac:dyDescent="0.25">
      <c r="F280" s="17">
        <v>278</v>
      </c>
      <c r="G280" s="17">
        <v>200</v>
      </c>
      <c r="H280" s="17">
        <v>100</v>
      </c>
      <c r="I280" s="17">
        <v>10</v>
      </c>
      <c r="J280" s="17">
        <v>5</v>
      </c>
      <c r="K280" s="17">
        <v>2050</v>
      </c>
      <c r="L280" s="17" t="s">
        <v>421</v>
      </c>
      <c r="M280" s="20">
        <v>6.25</v>
      </c>
      <c r="N280" s="20">
        <v>12.5</v>
      </c>
      <c r="O280" s="49" t="s">
        <v>280</v>
      </c>
      <c r="P280" s="49" t="s">
        <v>305</v>
      </c>
      <c r="Q280" s="17" t="s">
        <v>104</v>
      </c>
      <c r="R280" s="49" t="s">
        <v>206</v>
      </c>
      <c r="S280" s="45">
        <v>41</v>
      </c>
      <c r="T280" s="20" t="s">
        <v>284</v>
      </c>
      <c r="U280" s="20" t="s">
        <v>285</v>
      </c>
      <c r="V280" s="17">
        <v>0</v>
      </c>
      <c r="W280" s="17">
        <v>210</v>
      </c>
      <c r="X280" s="17">
        <v>200000</v>
      </c>
      <c r="Y280" s="35">
        <f t="shared" si="227"/>
        <v>180</v>
      </c>
      <c r="Z280" s="49">
        <f t="shared" si="186"/>
        <v>1.0323563518418475</v>
      </c>
      <c r="AA280" s="50">
        <f t="shared" si="187"/>
        <v>34.871679663491861</v>
      </c>
      <c r="AB280" s="50">
        <f t="shared" si="228"/>
        <v>4.601124400044065</v>
      </c>
      <c r="AC280" s="47"/>
      <c r="AD280" s="17">
        <f t="shared" si="188"/>
        <v>1</v>
      </c>
      <c r="AE280" s="17">
        <f t="shared" si="189"/>
        <v>2</v>
      </c>
      <c r="AF280" s="17">
        <f t="shared" si="190"/>
        <v>2</v>
      </c>
      <c r="AG280" s="17">
        <f t="shared" si="191"/>
        <v>2900</v>
      </c>
      <c r="AH280" s="17">
        <f t="shared" si="221"/>
        <v>20496666.666666664</v>
      </c>
      <c r="AI280" s="51">
        <f t="shared" si="222"/>
        <v>9627.3166706005868</v>
      </c>
      <c r="AJ280" s="49">
        <f t="shared" si="223"/>
        <v>0.25151044040310011</v>
      </c>
      <c r="AK280" s="17">
        <v>0.49</v>
      </c>
      <c r="AL280" s="17">
        <v>0.2</v>
      </c>
      <c r="AM280" s="20">
        <v>1.1000000000000001</v>
      </c>
      <c r="AN280" s="49">
        <f t="shared" si="224"/>
        <v>0.54424880871464021</v>
      </c>
      <c r="AO280" s="49">
        <f t="shared" si="225"/>
        <v>0.9738075118583247</v>
      </c>
      <c r="AP280" s="50">
        <f t="shared" si="226"/>
        <v>539.13524974701784</v>
      </c>
      <c r="AQ280" s="46"/>
      <c r="AR280" s="20">
        <v>611033.5625</v>
      </c>
      <c r="AS280" s="49">
        <f t="shared" si="192"/>
        <v>1.003339183087028</v>
      </c>
      <c r="AT280" s="49">
        <f t="shared" si="220"/>
        <v>0.88233328385626586</v>
      </c>
      <c r="AV280" s="20">
        <v>380</v>
      </c>
      <c r="AW280" s="93">
        <f t="shared" si="212"/>
        <v>1.0499999999999999E-3</v>
      </c>
      <c r="AX280" s="66">
        <f t="shared" si="209"/>
        <v>0.26842105263157889</v>
      </c>
      <c r="AY280" s="67">
        <f t="shared" si="210"/>
        <v>1419.749016505132</v>
      </c>
      <c r="AZ280" s="66">
        <v>4.3581000000000003</v>
      </c>
      <c r="BA280" s="67">
        <f t="shared" si="213"/>
        <v>915.20100000000002</v>
      </c>
      <c r="BB280" s="66">
        <f t="shared" si="214"/>
        <v>0.47901752706900141</v>
      </c>
      <c r="BC280" s="66">
        <f t="shared" si="211"/>
        <v>3.5373249140987362</v>
      </c>
      <c r="BD280" s="67">
        <f t="shared" si="215"/>
        <v>213.78248277891294</v>
      </c>
      <c r="BE280" s="94">
        <f t="shared" si="216"/>
        <v>0.25376541241703154</v>
      </c>
      <c r="BF280" s="66">
        <f t="shared" si="217"/>
        <v>0.54537096831176568</v>
      </c>
      <c r="BG280" s="66">
        <f t="shared" si="218"/>
        <v>0.97266284412618376</v>
      </c>
      <c r="BH280" s="45">
        <f t="shared" si="219"/>
        <v>548.20091399988507</v>
      </c>
      <c r="BJ280" s="87">
        <f t="shared" si="229"/>
        <v>0.98558696535569934</v>
      </c>
      <c r="BK280" s="87">
        <f t="shared" si="230"/>
        <v>0.89716988991072821</v>
      </c>
    </row>
    <row r="281" spans="6:63" x14ac:dyDescent="0.25">
      <c r="F281" s="17">
        <v>279</v>
      </c>
      <c r="G281" s="17">
        <v>200</v>
      </c>
      <c r="H281" s="17">
        <v>100</v>
      </c>
      <c r="I281" s="17">
        <v>10</v>
      </c>
      <c r="J281" s="17">
        <v>5</v>
      </c>
      <c r="K281" s="17">
        <v>2600</v>
      </c>
      <c r="L281" s="20" t="s">
        <v>421</v>
      </c>
      <c r="M281" s="20">
        <v>6.25</v>
      </c>
      <c r="N281" s="20">
        <v>12.5</v>
      </c>
      <c r="O281" s="49" t="s">
        <v>280</v>
      </c>
      <c r="P281" s="49" t="s">
        <v>305</v>
      </c>
      <c r="Q281" s="17" t="s">
        <v>105</v>
      </c>
      <c r="R281" s="49" t="s">
        <v>206</v>
      </c>
      <c r="S281" s="45">
        <v>32.5</v>
      </c>
      <c r="T281" s="20" t="s">
        <v>222</v>
      </c>
      <c r="U281" s="20" t="s">
        <v>286</v>
      </c>
      <c r="V281" s="17">
        <v>0</v>
      </c>
      <c r="W281" s="17">
        <v>210</v>
      </c>
      <c r="X281" s="17">
        <v>200000</v>
      </c>
      <c r="Y281" s="35">
        <f t="shared" si="227"/>
        <v>180</v>
      </c>
      <c r="Z281" s="49">
        <f t="shared" si="186"/>
        <v>1.0323563518418475</v>
      </c>
      <c r="AA281" s="50">
        <f t="shared" si="187"/>
        <v>34.871679663491861</v>
      </c>
      <c r="AB281" s="50">
        <f t="shared" si="228"/>
        <v>4.601124400044065</v>
      </c>
      <c r="AC281" s="47"/>
      <c r="AD281" s="17">
        <f t="shared" si="188"/>
        <v>1</v>
      </c>
      <c r="AE281" s="17">
        <f t="shared" si="189"/>
        <v>2</v>
      </c>
      <c r="AF281" s="17">
        <f t="shared" si="190"/>
        <v>2</v>
      </c>
      <c r="AG281" s="17">
        <f t="shared" si="191"/>
        <v>2900</v>
      </c>
      <c r="AH281" s="17">
        <f t="shared" si="221"/>
        <v>20496666.666666664</v>
      </c>
      <c r="AI281" s="51">
        <f t="shared" si="222"/>
        <v>5985.029335532392</v>
      </c>
      <c r="AJ281" s="49">
        <f t="shared" si="223"/>
        <v>0.31898885124295617</v>
      </c>
      <c r="AK281" s="17">
        <v>0.49</v>
      </c>
      <c r="AL281" s="17">
        <v>0.2</v>
      </c>
      <c r="AM281" s="20">
        <v>1.1000000000000001</v>
      </c>
      <c r="AN281" s="49">
        <f t="shared" si="224"/>
        <v>0.5800292121631746</v>
      </c>
      <c r="AO281" s="49">
        <f t="shared" si="225"/>
        <v>0.93943726901261526</v>
      </c>
      <c r="AP281" s="50">
        <f t="shared" si="226"/>
        <v>520.10663348062064</v>
      </c>
      <c r="AQ281" s="46"/>
      <c r="AR281" s="20">
        <v>582680.75</v>
      </c>
      <c r="AS281" s="49">
        <f t="shared" si="192"/>
        <v>0.95678284072249586</v>
      </c>
      <c r="AT281" s="49">
        <f t="shared" si="220"/>
        <v>0.89260994718054554</v>
      </c>
      <c r="AV281" s="20">
        <v>380</v>
      </c>
      <c r="AW281" s="93">
        <f t="shared" si="212"/>
        <v>1.0499999999999999E-3</v>
      </c>
      <c r="AX281" s="66">
        <f t="shared" si="209"/>
        <v>0.26842105263157889</v>
      </c>
      <c r="AY281" s="67">
        <f t="shared" si="210"/>
        <v>1419.749016505132</v>
      </c>
      <c r="AZ281" s="66">
        <v>4.3581000000000003</v>
      </c>
      <c r="BA281" s="67">
        <f t="shared" si="213"/>
        <v>915.20100000000002</v>
      </c>
      <c r="BB281" s="66">
        <f t="shared" si="214"/>
        <v>0.47901752706900141</v>
      </c>
      <c r="BC281" s="66">
        <f t="shared" si="211"/>
        <v>3.5373249140987362</v>
      </c>
      <c r="BD281" s="67">
        <f t="shared" si="215"/>
        <v>213.78248277891294</v>
      </c>
      <c r="BE281" s="94">
        <f t="shared" si="216"/>
        <v>0.32184881574843022</v>
      </c>
      <c r="BF281" s="66">
        <f t="shared" si="217"/>
        <v>0.58164628995769896</v>
      </c>
      <c r="BG281" s="66">
        <f t="shared" si="218"/>
        <v>0.93797075390205553</v>
      </c>
      <c r="BH281" s="45">
        <f t="shared" si="219"/>
        <v>528.64816179568311</v>
      </c>
      <c r="BJ281" s="87">
        <f t="shared" si="229"/>
        <v>0.93985435073983015</v>
      </c>
      <c r="BK281" s="87">
        <f t="shared" si="230"/>
        <v>0.90726896640344323</v>
      </c>
    </row>
    <row r="282" spans="6:63" x14ac:dyDescent="0.25">
      <c r="F282" s="17">
        <v>280</v>
      </c>
      <c r="G282" s="17">
        <v>200</v>
      </c>
      <c r="H282" s="17">
        <v>100</v>
      </c>
      <c r="I282" s="17">
        <v>10</v>
      </c>
      <c r="J282" s="17">
        <v>5</v>
      </c>
      <c r="K282" s="20">
        <v>3150</v>
      </c>
      <c r="L282" s="17" t="s">
        <v>421</v>
      </c>
      <c r="M282" s="20">
        <v>6.25</v>
      </c>
      <c r="N282" s="20">
        <v>12.5</v>
      </c>
      <c r="O282" s="49" t="s">
        <v>280</v>
      </c>
      <c r="P282" s="49" t="s">
        <v>305</v>
      </c>
      <c r="Q282" s="17" t="s">
        <v>106</v>
      </c>
      <c r="R282" s="49" t="s">
        <v>206</v>
      </c>
      <c r="S282" s="45">
        <v>39.375</v>
      </c>
      <c r="T282" s="20" t="s">
        <v>287</v>
      </c>
      <c r="U282" s="20" t="s">
        <v>288</v>
      </c>
      <c r="V282" s="17">
        <v>0</v>
      </c>
      <c r="W282" s="17">
        <v>210</v>
      </c>
      <c r="X282" s="17">
        <v>200000</v>
      </c>
      <c r="Y282" s="35">
        <f t="shared" si="227"/>
        <v>180</v>
      </c>
      <c r="Z282" s="49">
        <f t="shared" si="186"/>
        <v>1.0323563518418475</v>
      </c>
      <c r="AA282" s="50">
        <f t="shared" si="187"/>
        <v>34.871679663491861</v>
      </c>
      <c r="AB282" s="50">
        <f t="shared" si="228"/>
        <v>4.601124400044065</v>
      </c>
      <c r="AC282" s="47"/>
      <c r="AD282" s="17">
        <f t="shared" si="188"/>
        <v>1</v>
      </c>
      <c r="AE282" s="17">
        <f t="shared" si="189"/>
        <v>2</v>
      </c>
      <c r="AF282" s="17">
        <f t="shared" si="190"/>
        <v>2</v>
      </c>
      <c r="AG282" s="17">
        <f t="shared" si="191"/>
        <v>2900</v>
      </c>
      <c r="AH282" s="17">
        <f t="shared" si="221"/>
        <v>20496666.666666664</v>
      </c>
      <c r="AI282" s="51">
        <f t="shared" si="222"/>
        <v>4077.4803031694601</v>
      </c>
      <c r="AJ282" s="49">
        <f t="shared" si="223"/>
        <v>0.38646726208281235</v>
      </c>
      <c r="AK282" s="17">
        <v>0.49</v>
      </c>
      <c r="AL282" s="17">
        <v>0.2</v>
      </c>
      <c r="AM282" s="20">
        <v>1.1000000000000001</v>
      </c>
      <c r="AN282" s="49">
        <f t="shared" si="224"/>
        <v>0.62036295154118171</v>
      </c>
      <c r="AO282" s="49">
        <f t="shared" si="225"/>
        <v>0.90445400688960487</v>
      </c>
      <c r="AP282" s="50">
        <f t="shared" si="226"/>
        <v>500.73862745069937</v>
      </c>
      <c r="AQ282" s="46"/>
      <c r="AR282" s="20">
        <v>563474.3125</v>
      </c>
      <c r="AS282" s="49">
        <f t="shared" si="192"/>
        <v>0.92524517651888338</v>
      </c>
      <c r="AT282" s="49">
        <f t="shared" si="220"/>
        <v>0.88866274174778714</v>
      </c>
      <c r="AV282" s="20">
        <v>380</v>
      </c>
      <c r="AW282" s="93">
        <f t="shared" si="212"/>
        <v>1.0499999999999999E-3</v>
      </c>
      <c r="AX282" s="66">
        <f t="shared" si="209"/>
        <v>0.26842105263157889</v>
      </c>
      <c r="AY282" s="67">
        <f t="shared" si="210"/>
        <v>1419.749016505132</v>
      </c>
      <c r="AZ282" s="66">
        <v>4.3581000000000003</v>
      </c>
      <c r="BA282" s="67">
        <f t="shared" si="213"/>
        <v>915.20100000000002</v>
      </c>
      <c r="BB282" s="66">
        <f t="shared" si="214"/>
        <v>0.47901752706900141</v>
      </c>
      <c r="BC282" s="66">
        <f t="shared" si="211"/>
        <v>3.5373249140987362</v>
      </c>
      <c r="BD282" s="67">
        <f t="shared" si="215"/>
        <v>213.78248277891294</v>
      </c>
      <c r="BE282" s="94">
        <f t="shared" si="216"/>
        <v>0.38993221907982895</v>
      </c>
      <c r="BF282" s="66">
        <f t="shared" si="217"/>
        <v>0.62255696141281791</v>
      </c>
      <c r="BG282" s="66">
        <f t="shared" si="218"/>
        <v>0.90263189816089573</v>
      </c>
      <c r="BH282" s="45">
        <f t="shared" si="219"/>
        <v>508.73088713673604</v>
      </c>
      <c r="BJ282" s="87">
        <f t="shared" si="229"/>
        <v>0.9088746867530112</v>
      </c>
      <c r="BK282" s="87">
        <f t="shared" si="230"/>
        <v>0.90284663533217602</v>
      </c>
    </row>
    <row r="283" spans="6:63" x14ac:dyDescent="0.25">
      <c r="F283" s="17">
        <v>281</v>
      </c>
      <c r="G283" s="17">
        <v>200</v>
      </c>
      <c r="H283" s="17">
        <v>100</v>
      </c>
      <c r="I283" s="17">
        <v>10</v>
      </c>
      <c r="J283" s="17">
        <v>5</v>
      </c>
      <c r="K283" s="17">
        <v>3700</v>
      </c>
      <c r="L283" s="17" t="s">
        <v>421</v>
      </c>
      <c r="M283" s="20">
        <v>6.25</v>
      </c>
      <c r="N283" s="20">
        <v>12.5</v>
      </c>
      <c r="O283" s="49" t="s">
        <v>280</v>
      </c>
      <c r="P283" s="49" t="s">
        <v>305</v>
      </c>
      <c r="Q283" s="17" t="s">
        <v>107</v>
      </c>
      <c r="R283" s="49" t="s">
        <v>206</v>
      </c>
      <c r="S283" s="45">
        <v>46.25</v>
      </c>
      <c r="T283" s="20" t="s">
        <v>289</v>
      </c>
      <c r="U283" s="20" t="s">
        <v>290</v>
      </c>
      <c r="V283" s="17">
        <v>0</v>
      </c>
      <c r="W283" s="17">
        <v>210</v>
      </c>
      <c r="X283" s="17">
        <v>200000</v>
      </c>
      <c r="Y283" s="35">
        <f t="shared" si="227"/>
        <v>180</v>
      </c>
      <c r="Z283" s="49">
        <f t="shared" si="186"/>
        <v>1.0323563518418475</v>
      </c>
      <c r="AA283" s="50">
        <f t="shared" si="187"/>
        <v>34.871679663491861</v>
      </c>
      <c r="AB283" s="50">
        <f t="shared" si="228"/>
        <v>4.601124400044065</v>
      </c>
      <c r="AC283" s="47"/>
      <c r="AD283" s="17">
        <f t="shared" si="188"/>
        <v>1</v>
      </c>
      <c r="AE283" s="17">
        <f t="shared" si="189"/>
        <v>2</v>
      </c>
      <c r="AF283" s="17">
        <f t="shared" si="190"/>
        <v>2</v>
      </c>
      <c r="AG283" s="17">
        <f t="shared" si="191"/>
        <v>2900</v>
      </c>
      <c r="AH283" s="17">
        <f t="shared" si="221"/>
        <v>20496666.666666664</v>
      </c>
      <c r="AI283" s="51">
        <f t="shared" si="222"/>
        <v>2955.3541496127805</v>
      </c>
      <c r="AJ283" s="49">
        <f t="shared" si="223"/>
        <v>0.45394567292266846</v>
      </c>
      <c r="AK283" s="17">
        <v>0.49</v>
      </c>
      <c r="AL283" s="17">
        <v>0.2</v>
      </c>
      <c r="AM283" s="20">
        <v>1.1000000000000001</v>
      </c>
      <c r="AN283" s="49">
        <f t="shared" si="224"/>
        <v>0.66525002684866097</v>
      </c>
      <c r="AO283" s="49">
        <f t="shared" si="225"/>
        <v>0.86839224433792761</v>
      </c>
      <c r="AP283" s="50">
        <f t="shared" si="226"/>
        <v>480.77352436527076</v>
      </c>
      <c r="AQ283" s="46"/>
      <c r="AR283" s="20">
        <v>545099.1875</v>
      </c>
      <c r="AS283" s="49">
        <f t="shared" si="192"/>
        <v>0.89507255747126435</v>
      </c>
      <c r="AT283" s="49">
        <f t="shared" si="220"/>
        <v>0.88199273708378212</v>
      </c>
      <c r="AV283" s="20">
        <v>380</v>
      </c>
      <c r="AW283" s="93">
        <f t="shared" si="212"/>
        <v>1.0499999999999999E-3</v>
      </c>
      <c r="AX283" s="66">
        <f t="shared" si="209"/>
        <v>0.26842105263157889</v>
      </c>
      <c r="AY283" s="67">
        <f t="shared" si="210"/>
        <v>1419.749016505132</v>
      </c>
      <c r="AZ283" s="66">
        <v>4.3581000000000003</v>
      </c>
      <c r="BA283" s="67">
        <f t="shared" si="213"/>
        <v>915.20100000000002</v>
      </c>
      <c r="BB283" s="66">
        <f t="shared" si="214"/>
        <v>0.47901752706900141</v>
      </c>
      <c r="BC283" s="66">
        <f t="shared" si="211"/>
        <v>3.5373249140987362</v>
      </c>
      <c r="BD283" s="67">
        <f t="shared" si="215"/>
        <v>213.78248277891294</v>
      </c>
      <c r="BE283" s="94">
        <f t="shared" si="216"/>
        <v>0.45801562241122762</v>
      </c>
      <c r="BF283" s="66">
        <f t="shared" si="217"/>
        <v>0.66810298267712287</v>
      </c>
      <c r="BG283" s="66">
        <f t="shared" si="218"/>
        <v>0.86617488766769446</v>
      </c>
      <c r="BH283" s="45">
        <f t="shared" si="219"/>
        <v>488.18341110763873</v>
      </c>
      <c r="BJ283" s="87">
        <f t="shared" si="229"/>
        <v>0.87923591599108331</v>
      </c>
      <c r="BK283" s="87">
        <f t="shared" si="230"/>
        <v>0.89558638556517522</v>
      </c>
    </row>
    <row r="284" spans="6:63" x14ac:dyDescent="0.25">
      <c r="F284" s="17">
        <v>282</v>
      </c>
      <c r="G284" s="17">
        <v>200</v>
      </c>
      <c r="H284" s="17">
        <v>100</v>
      </c>
      <c r="I284" s="17">
        <v>10</v>
      </c>
      <c r="J284" s="17">
        <v>5</v>
      </c>
      <c r="K284" s="17">
        <v>4250</v>
      </c>
      <c r="L284" s="17" t="s">
        <v>421</v>
      </c>
      <c r="M284" s="20">
        <v>6.25</v>
      </c>
      <c r="N284" s="20">
        <v>12.5</v>
      </c>
      <c r="O284" s="49" t="s">
        <v>280</v>
      </c>
      <c r="P284" s="49" t="s">
        <v>305</v>
      </c>
      <c r="Q284" s="17" t="s">
        <v>108</v>
      </c>
      <c r="R284" s="49" t="s">
        <v>206</v>
      </c>
      <c r="S284" s="45">
        <v>53.125</v>
      </c>
      <c r="T284" s="20" t="s">
        <v>137</v>
      </c>
      <c r="U284" s="20" t="s">
        <v>291</v>
      </c>
      <c r="V284" s="17">
        <v>0</v>
      </c>
      <c r="W284" s="17">
        <v>210</v>
      </c>
      <c r="X284" s="17">
        <v>200000</v>
      </c>
      <c r="Y284" s="35">
        <f t="shared" si="227"/>
        <v>180</v>
      </c>
      <c r="Z284" s="49">
        <f t="shared" si="186"/>
        <v>1.0323563518418475</v>
      </c>
      <c r="AA284" s="50">
        <f t="shared" si="187"/>
        <v>34.871679663491861</v>
      </c>
      <c r="AB284" s="50">
        <f t="shared" si="228"/>
        <v>4.601124400044065</v>
      </c>
      <c r="AC284" s="47"/>
      <c r="AD284" s="17">
        <f t="shared" si="188"/>
        <v>1</v>
      </c>
      <c r="AE284" s="17">
        <f t="shared" si="189"/>
        <v>2</v>
      </c>
      <c r="AF284" s="17">
        <f t="shared" si="190"/>
        <v>2</v>
      </c>
      <c r="AG284" s="17">
        <f t="shared" si="191"/>
        <v>2900</v>
      </c>
      <c r="AH284" s="17">
        <f t="shared" si="221"/>
        <v>20496666.666666664</v>
      </c>
      <c r="AI284" s="51">
        <f t="shared" si="222"/>
        <v>2239.9334703501158</v>
      </c>
      <c r="AJ284" s="49">
        <f t="shared" si="223"/>
        <v>0.52142408376252458</v>
      </c>
      <c r="AK284" s="17">
        <v>0.49</v>
      </c>
      <c r="AL284" s="17">
        <v>0.2</v>
      </c>
      <c r="AM284" s="20">
        <v>1.1000000000000001</v>
      </c>
      <c r="AN284" s="49">
        <f t="shared" si="224"/>
        <v>0.71469043808561261</v>
      </c>
      <c r="AO284" s="49">
        <f t="shared" si="225"/>
        <v>0.83093487675466671</v>
      </c>
      <c r="AP284" s="50">
        <f t="shared" si="226"/>
        <v>460.03576358508366</v>
      </c>
      <c r="AQ284" s="46"/>
      <c r="AR284" s="20">
        <v>526407.0625</v>
      </c>
      <c r="AS284" s="49">
        <f t="shared" si="192"/>
        <v>0.86437941297208543</v>
      </c>
      <c r="AT284" s="49">
        <f t="shared" si="220"/>
        <v>0.87391639732243076</v>
      </c>
      <c r="AV284" s="20">
        <v>380</v>
      </c>
      <c r="AW284" s="93">
        <f t="shared" si="212"/>
        <v>1.0499999999999999E-3</v>
      </c>
      <c r="AX284" s="66">
        <f t="shared" si="209"/>
        <v>0.26842105263157889</v>
      </c>
      <c r="AY284" s="67">
        <f t="shared" si="210"/>
        <v>1419.749016505132</v>
      </c>
      <c r="AZ284" s="66">
        <v>4.3581000000000003</v>
      </c>
      <c r="BA284" s="67">
        <f t="shared" si="213"/>
        <v>915.20100000000002</v>
      </c>
      <c r="BB284" s="66">
        <f t="shared" si="214"/>
        <v>0.47901752706900141</v>
      </c>
      <c r="BC284" s="66">
        <f t="shared" si="211"/>
        <v>3.5373249140987362</v>
      </c>
      <c r="BD284" s="67">
        <f t="shared" si="215"/>
        <v>213.78248277891294</v>
      </c>
      <c r="BE284" s="94">
        <f t="shared" si="216"/>
        <v>0.52609902574262635</v>
      </c>
      <c r="BF284" s="66">
        <f t="shared" si="217"/>
        <v>0.71828435375061372</v>
      </c>
      <c r="BG284" s="66">
        <f t="shared" si="218"/>
        <v>0.82828337029040322</v>
      </c>
      <c r="BH284" s="45">
        <f t="shared" si="219"/>
        <v>466.82743500089771</v>
      </c>
      <c r="BJ284" s="87">
        <f t="shared" si="229"/>
        <v>0.84908582950577771</v>
      </c>
      <c r="BK284" s="87">
        <f t="shared" si="230"/>
        <v>0.88681833557447332</v>
      </c>
    </row>
    <row r="285" spans="6:63" x14ac:dyDescent="0.25">
      <c r="F285" s="17">
        <v>283</v>
      </c>
      <c r="G285" s="17">
        <v>200</v>
      </c>
      <c r="H285" s="17">
        <v>100</v>
      </c>
      <c r="I285" s="17">
        <v>10</v>
      </c>
      <c r="J285" s="17">
        <v>5</v>
      </c>
      <c r="K285" s="17">
        <v>4800</v>
      </c>
      <c r="L285" s="20" t="s">
        <v>421</v>
      </c>
      <c r="M285" s="20">
        <v>6.25</v>
      </c>
      <c r="N285" s="20">
        <v>12.5</v>
      </c>
      <c r="O285" s="49" t="s">
        <v>280</v>
      </c>
      <c r="P285" s="49" t="s">
        <v>305</v>
      </c>
      <c r="Q285" s="17" t="s">
        <v>306</v>
      </c>
      <c r="R285" s="49" t="s">
        <v>206</v>
      </c>
      <c r="S285" s="45">
        <v>60</v>
      </c>
      <c r="T285" s="20" t="s">
        <v>137</v>
      </c>
      <c r="U285" s="20" t="s">
        <v>292</v>
      </c>
      <c r="V285" s="17">
        <v>0</v>
      </c>
      <c r="W285" s="17">
        <v>210</v>
      </c>
      <c r="X285" s="17">
        <v>200000</v>
      </c>
      <c r="Y285" s="35">
        <f t="shared" si="227"/>
        <v>180</v>
      </c>
      <c r="Z285" s="49">
        <f t="shared" si="186"/>
        <v>1.0323563518418475</v>
      </c>
      <c r="AA285" s="50">
        <f t="shared" si="187"/>
        <v>34.871679663491861</v>
      </c>
      <c r="AB285" s="50">
        <f t="shared" si="228"/>
        <v>4.601124400044065</v>
      </c>
      <c r="AC285" s="47"/>
      <c r="AD285" s="17">
        <f t="shared" si="188"/>
        <v>1</v>
      </c>
      <c r="AE285" s="17">
        <f t="shared" si="189"/>
        <v>2</v>
      </c>
      <c r="AF285" s="17">
        <f t="shared" si="190"/>
        <v>2</v>
      </c>
      <c r="AG285" s="17">
        <f t="shared" si="191"/>
        <v>2900</v>
      </c>
      <c r="AH285" s="17">
        <f t="shared" si="221"/>
        <v>20496666.666666664</v>
      </c>
      <c r="AI285" s="51">
        <f t="shared" si="222"/>
        <v>1756.0242321266912</v>
      </c>
      <c r="AJ285" s="49">
        <f t="shared" si="223"/>
        <v>0.58890249460238075</v>
      </c>
      <c r="AK285" s="17">
        <v>0.49</v>
      </c>
      <c r="AL285" s="17">
        <v>0.2</v>
      </c>
      <c r="AM285" s="20">
        <v>1.1000000000000001</v>
      </c>
      <c r="AN285" s="49">
        <f t="shared" si="224"/>
        <v>0.76868418525203686</v>
      </c>
      <c r="AO285" s="49">
        <f t="shared" si="225"/>
        <v>0.79194257590293593</v>
      </c>
      <c r="AP285" s="50">
        <f t="shared" si="226"/>
        <v>438.4482079317163</v>
      </c>
      <c r="AQ285" s="46"/>
      <c r="AR285" s="20">
        <v>507055.78125</v>
      </c>
      <c r="AS285" s="49">
        <f t="shared" si="192"/>
        <v>0.83260391009852219</v>
      </c>
      <c r="AT285" s="49">
        <f t="shared" si="220"/>
        <v>0.86469422920462224</v>
      </c>
      <c r="AV285" s="20">
        <v>380</v>
      </c>
      <c r="AW285" s="93">
        <f t="shared" si="212"/>
        <v>1.0499999999999999E-3</v>
      </c>
      <c r="AX285" s="66">
        <f t="shared" si="209"/>
        <v>0.26842105263157889</v>
      </c>
      <c r="AY285" s="67">
        <f t="shared" si="210"/>
        <v>1419.749016505132</v>
      </c>
      <c r="AZ285" s="66">
        <v>4.3581000000000003</v>
      </c>
      <c r="BA285" s="67">
        <f t="shared" si="213"/>
        <v>915.20100000000002</v>
      </c>
      <c r="BB285" s="66">
        <f t="shared" si="214"/>
        <v>0.47901752706900141</v>
      </c>
      <c r="BC285" s="66">
        <f t="shared" si="211"/>
        <v>3.5373249140987362</v>
      </c>
      <c r="BD285" s="67">
        <f t="shared" si="215"/>
        <v>213.78248277891294</v>
      </c>
      <c r="BE285" s="94">
        <f t="shared" si="216"/>
        <v>0.59418242907402508</v>
      </c>
      <c r="BF285" s="66">
        <f t="shared" si="217"/>
        <v>0.77310107463329047</v>
      </c>
      <c r="BG285" s="66">
        <f t="shared" si="218"/>
        <v>0.78882738725992174</v>
      </c>
      <c r="BH285" s="45">
        <f t="shared" si="219"/>
        <v>444.58971296731306</v>
      </c>
      <c r="BJ285" s="87">
        <f t="shared" si="229"/>
        <v>0.81787253496120482</v>
      </c>
      <c r="BK285" s="87">
        <f t="shared" si="230"/>
        <v>0.87680631876695136</v>
      </c>
    </row>
    <row r="286" spans="6:63" x14ac:dyDescent="0.25">
      <c r="F286" s="17">
        <v>284</v>
      </c>
      <c r="G286" s="17">
        <v>200</v>
      </c>
      <c r="H286" s="17">
        <v>100</v>
      </c>
      <c r="I286" s="17">
        <v>10</v>
      </c>
      <c r="J286" s="17">
        <v>5</v>
      </c>
      <c r="K286" s="17">
        <v>5350</v>
      </c>
      <c r="L286" s="17" t="s">
        <v>421</v>
      </c>
      <c r="M286" s="20">
        <v>6.25</v>
      </c>
      <c r="N286" s="20">
        <v>12.5</v>
      </c>
      <c r="O286" s="49" t="s">
        <v>280</v>
      </c>
      <c r="P286" s="49" t="s">
        <v>305</v>
      </c>
      <c r="Q286" s="17" t="s">
        <v>307</v>
      </c>
      <c r="R286" s="49" t="s">
        <v>206</v>
      </c>
      <c r="S286" s="45">
        <v>66.875</v>
      </c>
      <c r="T286" s="20" t="s">
        <v>129</v>
      </c>
      <c r="U286" s="20" t="s">
        <v>293</v>
      </c>
      <c r="V286" s="17">
        <v>0</v>
      </c>
      <c r="W286" s="17">
        <v>210</v>
      </c>
      <c r="X286" s="17">
        <v>200000</v>
      </c>
      <c r="Y286" s="35">
        <f t="shared" si="227"/>
        <v>180</v>
      </c>
      <c r="Z286" s="49">
        <f t="shared" si="186"/>
        <v>1.0323563518418475</v>
      </c>
      <c r="AA286" s="50">
        <f t="shared" si="187"/>
        <v>34.871679663491861</v>
      </c>
      <c r="AB286" s="50">
        <f t="shared" si="228"/>
        <v>4.601124400044065</v>
      </c>
      <c r="AC286" s="47"/>
      <c r="AD286" s="17">
        <f t="shared" si="188"/>
        <v>1</v>
      </c>
      <c r="AE286" s="17">
        <f t="shared" si="189"/>
        <v>2</v>
      </c>
      <c r="AF286" s="17">
        <f t="shared" si="190"/>
        <v>2</v>
      </c>
      <c r="AG286" s="17">
        <f t="shared" si="191"/>
        <v>2900</v>
      </c>
      <c r="AH286" s="17">
        <f t="shared" si="221"/>
        <v>20496666.666666664</v>
      </c>
      <c r="AI286" s="51">
        <f t="shared" si="222"/>
        <v>1413.5312536710269</v>
      </c>
      <c r="AJ286" s="49">
        <f t="shared" si="223"/>
        <v>0.65638090544223682</v>
      </c>
      <c r="AK286" s="17">
        <v>0.49</v>
      </c>
      <c r="AL286" s="17">
        <v>0.2</v>
      </c>
      <c r="AM286" s="20">
        <v>1.1000000000000001</v>
      </c>
      <c r="AN286" s="49">
        <f t="shared" si="224"/>
        <v>0.82723126834793337</v>
      </c>
      <c r="AO286" s="49">
        <f t="shared" si="225"/>
        <v>0.75148703339398137</v>
      </c>
      <c r="AP286" s="50">
        <f t="shared" si="226"/>
        <v>416.05054848812233</v>
      </c>
      <c r="AQ286" s="46"/>
      <c r="AR286" s="20">
        <v>486760.65625</v>
      </c>
      <c r="AS286" s="49">
        <f t="shared" si="192"/>
        <v>0.79927858169129717</v>
      </c>
      <c r="AT286" s="49">
        <f t="shared" si="220"/>
        <v>0.85473331327427382</v>
      </c>
      <c r="AV286" s="20">
        <v>380</v>
      </c>
      <c r="AW286" s="93">
        <f t="shared" si="212"/>
        <v>1.0499999999999999E-3</v>
      </c>
      <c r="AX286" s="66">
        <f t="shared" si="209"/>
        <v>0.26842105263157889</v>
      </c>
      <c r="AY286" s="67">
        <f t="shared" si="210"/>
        <v>1419.749016505132</v>
      </c>
      <c r="AZ286" s="66">
        <v>4.3581000000000003</v>
      </c>
      <c r="BA286" s="67">
        <f t="shared" si="213"/>
        <v>915.20100000000002</v>
      </c>
      <c r="BB286" s="66">
        <f t="shared" si="214"/>
        <v>0.47901752706900141</v>
      </c>
      <c r="BC286" s="66">
        <f t="shared" si="211"/>
        <v>3.5373249140987362</v>
      </c>
      <c r="BD286" s="67">
        <f t="shared" si="215"/>
        <v>213.78248277891294</v>
      </c>
      <c r="BE286" s="94">
        <f t="shared" si="216"/>
        <v>0.6622658324054238</v>
      </c>
      <c r="BF286" s="66">
        <f t="shared" si="217"/>
        <v>0.83255314532515334</v>
      </c>
      <c r="BG286" s="66">
        <f t="shared" si="218"/>
        <v>0.74789765162735644</v>
      </c>
      <c r="BH286" s="45">
        <f t="shared" si="219"/>
        <v>421.52137164118437</v>
      </c>
      <c r="BJ286" s="87">
        <f t="shared" si="229"/>
        <v>0.7851368361586295</v>
      </c>
      <c r="BK286" s="87">
        <f t="shared" si="230"/>
        <v>0.86597256008441903</v>
      </c>
    </row>
    <row r="287" spans="6:63" x14ac:dyDescent="0.25">
      <c r="F287" s="17">
        <v>285</v>
      </c>
      <c r="G287" s="17">
        <v>200</v>
      </c>
      <c r="H287" s="17">
        <v>100</v>
      </c>
      <c r="I287" s="17">
        <v>10</v>
      </c>
      <c r="J287" s="17">
        <v>5</v>
      </c>
      <c r="K287" s="17">
        <v>5900</v>
      </c>
      <c r="L287" s="17" t="s">
        <v>421</v>
      </c>
      <c r="M287" s="20">
        <v>6.25</v>
      </c>
      <c r="N287" s="20">
        <v>12.5</v>
      </c>
      <c r="O287" s="49" t="s">
        <v>280</v>
      </c>
      <c r="P287" s="49" t="s">
        <v>305</v>
      </c>
      <c r="Q287" s="17" t="s">
        <v>308</v>
      </c>
      <c r="R287" s="49" t="s">
        <v>206</v>
      </c>
      <c r="S287" s="45">
        <v>73.75</v>
      </c>
      <c r="T287" s="20" t="s">
        <v>128</v>
      </c>
      <c r="U287" s="20" t="s">
        <v>294</v>
      </c>
      <c r="V287" s="17">
        <v>0</v>
      </c>
      <c r="W287" s="17">
        <v>210</v>
      </c>
      <c r="X287" s="17">
        <v>200000</v>
      </c>
      <c r="Y287" s="35">
        <f t="shared" si="227"/>
        <v>180</v>
      </c>
      <c r="Z287" s="49">
        <f t="shared" si="186"/>
        <v>1.0323563518418475</v>
      </c>
      <c r="AA287" s="50">
        <f t="shared" si="187"/>
        <v>34.871679663491861</v>
      </c>
      <c r="AB287" s="50">
        <f t="shared" si="228"/>
        <v>4.601124400044065</v>
      </c>
      <c r="AC287" s="47"/>
      <c r="AD287" s="17">
        <f t="shared" si="188"/>
        <v>1</v>
      </c>
      <c r="AE287" s="17">
        <f t="shared" si="189"/>
        <v>2</v>
      </c>
      <c r="AF287" s="17">
        <f t="shared" si="190"/>
        <v>2</v>
      </c>
      <c r="AG287" s="17">
        <f t="shared" si="191"/>
        <v>2900</v>
      </c>
      <c r="AH287" s="17">
        <f t="shared" si="221"/>
        <v>20496666.666666664</v>
      </c>
      <c r="AI287" s="51">
        <f t="shared" si="222"/>
        <v>1162.2751596724781</v>
      </c>
      <c r="AJ287" s="49">
        <f t="shared" si="223"/>
        <v>0.72385931628209288</v>
      </c>
      <c r="AK287" s="17">
        <v>0.49</v>
      </c>
      <c r="AL287" s="17">
        <v>0.2</v>
      </c>
      <c r="AM287" s="20">
        <v>1.1000000000000001</v>
      </c>
      <c r="AN287" s="49">
        <f t="shared" si="224"/>
        <v>0.89033168737330226</v>
      </c>
      <c r="AO287" s="49">
        <f t="shared" si="225"/>
        <v>0.7098682783762138</v>
      </c>
      <c r="AP287" s="50">
        <f t="shared" si="226"/>
        <v>393.00889230101285</v>
      </c>
      <c r="AQ287" s="46"/>
      <c r="AR287" s="20">
        <v>464926.96875</v>
      </c>
      <c r="AS287" s="49">
        <f t="shared" si="192"/>
        <v>0.76342687807881771</v>
      </c>
      <c r="AT287" s="49">
        <f t="shared" si="220"/>
        <v>0.84531317543840134</v>
      </c>
      <c r="AV287" s="20">
        <v>380</v>
      </c>
      <c r="AW287" s="93">
        <f t="shared" si="212"/>
        <v>1.0499999999999999E-3</v>
      </c>
      <c r="AX287" s="66">
        <f t="shared" si="209"/>
        <v>0.26842105263157889</v>
      </c>
      <c r="AY287" s="67">
        <f t="shared" si="210"/>
        <v>1419.749016505132</v>
      </c>
      <c r="AZ287" s="66">
        <v>4.3581000000000003</v>
      </c>
      <c r="BA287" s="67">
        <f t="shared" si="213"/>
        <v>915.20100000000002</v>
      </c>
      <c r="BB287" s="66">
        <f t="shared" si="214"/>
        <v>0.47901752706900141</v>
      </c>
      <c r="BC287" s="66">
        <f t="shared" si="211"/>
        <v>3.5373249140987362</v>
      </c>
      <c r="BD287" s="67">
        <f t="shared" si="215"/>
        <v>213.78248277891294</v>
      </c>
      <c r="BE287" s="94">
        <f t="shared" si="216"/>
        <v>0.73034923573682253</v>
      </c>
      <c r="BF287" s="66">
        <f t="shared" si="217"/>
        <v>0.896640565826202</v>
      </c>
      <c r="BG287" s="66">
        <f t="shared" si="218"/>
        <v>0.7058214488870348</v>
      </c>
      <c r="BH287" s="45">
        <f t="shared" si="219"/>
        <v>397.80687186442873</v>
      </c>
      <c r="BJ287" s="87">
        <f t="shared" si="229"/>
        <v>0.74991946165369039</v>
      </c>
      <c r="BK287" s="87">
        <f t="shared" si="230"/>
        <v>0.855633031858681</v>
      </c>
    </row>
    <row r="288" spans="6:63" x14ac:dyDescent="0.25">
      <c r="F288" s="17">
        <v>286</v>
      </c>
      <c r="G288" s="17">
        <v>200</v>
      </c>
      <c r="H288" s="17">
        <v>100</v>
      </c>
      <c r="I288" s="17">
        <v>10</v>
      </c>
      <c r="J288" s="17">
        <v>5</v>
      </c>
      <c r="K288" s="17">
        <v>6450</v>
      </c>
      <c r="L288" s="17" t="s">
        <v>421</v>
      </c>
      <c r="M288" s="20">
        <v>6.25</v>
      </c>
      <c r="N288" s="20">
        <v>12.5</v>
      </c>
      <c r="O288" s="49" t="s">
        <v>280</v>
      </c>
      <c r="P288" s="49" t="s">
        <v>305</v>
      </c>
      <c r="Q288" s="17" t="s">
        <v>309</v>
      </c>
      <c r="R288" s="49" t="s">
        <v>206</v>
      </c>
      <c r="S288" s="45">
        <v>80.625</v>
      </c>
      <c r="T288" s="20" t="s">
        <v>129</v>
      </c>
      <c r="U288" s="20" t="s">
        <v>295</v>
      </c>
      <c r="V288" s="17">
        <v>0</v>
      </c>
      <c r="W288" s="17">
        <v>210</v>
      </c>
      <c r="X288" s="17">
        <v>200000</v>
      </c>
      <c r="Y288" s="35">
        <f t="shared" si="227"/>
        <v>180</v>
      </c>
      <c r="Z288" s="49">
        <f t="shared" si="186"/>
        <v>1.0323563518418475</v>
      </c>
      <c r="AA288" s="50">
        <f t="shared" si="187"/>
        <v>34.871679663491861</v>
      </c>
      <c r="AB288" s="50">
        <f t="shared" si="228"/>
        <v>4.601124400044065</v>
      </c>
      <c r="AC288" s="47"/>
      <c r="AD288" s="17">
        <f t="shared" si="188"/>
        <v>1</v>
      </c>
      <c r="AE288" s="17">
        <f t="shared" si="189"/>
        <v>2</v>
      </c>
      <c r="AF288" s="17">
        <f t="shared" si="190"/>
        <v>2</v>
      </c>
      <c r="AG288" s="17">
        <f t="shared" si="191"/>
        <v>2900</v>
      </c>
      <c r="AH288" s="17">
        <f t="shared" si="221"/>
        <v>20496666.666666664</v>
      </c>
      <c r="AI288" s="51">
        <f t="shared" si="222"/>
        <v>972.50882298417082</v>
      </c>
      <c r="AJ288" s="49">
        <f t="shared" si="223"/>
        <v>0.79133772712194905</v>
      </c>
      <c r="AK288" s="17">
        <v>0.49</v>
      </c>
      <c r="AL288" s="17">
        <v>0.2</v>
      </c>
      <c r="AM288" s="20">
        <v>1.1000000000000001</v>
      </c>
      <c r="AN288" s="49">
        <f t="shared" si="224"/>
        <v>0.95798544232814375</v>
      </c>
      <c r="AO288" s="49">
        <f t="shared" si="225"/>
        <v>0.6675959513008819</v>
      </c>
      <c r="AP288" s="50">
        <f t="shared" si="226"/>
        <v>369.60539485657915</v>
      </c>
      <c r="AQ288" s="46"/>
      <c r="AR288" s="20">
        <v>444321.1875</v>
      </c>
      <c r="AS288" s="49">
        <f t="shared" si="192"/>
        <v>0.72959144088669947</v>
      </c>
      <c r="AT288" s="49">
        <f t="shared" si="220"/>
        <v>0.83184283184015195</v>
      </c>
      <c r="AV288" s="20">
        <v>380</v>
      </c>
      <c r="AW288" s="93">
        <f t="shared" si="212"/>
        <v>1.0499999999999999E-3</v>
      </c>
      <c r="AX288" s="66">
        <f t="shared" si="209"/>
        <v>0.26842105263157889</v>
      </c>
      <c r="AY288" s="67">
        <f t="shared" si="210"/>
        <v>1419.749016505132</v>
      </c>
      <c r="AZ288" s="66">
        <v>4.3581000000000003</v>
      </c>
      <c r="BA288" s="67">
        <f t="shared" si="213"/>
        <v>915.20100000000002</v>
      </c>
      <c r="BB288" s="66">
        <f t="shared" si="214"/>
        <v>0.47901752706900141</v>
      </c>
      <c r="BC288" s="66">
        <f t="shared" si="211"/>
        <v>3.5373249140987362</v>
      </c>
      <c r="BD288" s="67">
        <f t="shared" si="215"/>
        <v>213.78248277891294</v>
      </c>
      <c r="BE288" s="94">
        <f t="shared" si="216"/>
        <v>0.79843263906822115</v>
      </c>
      <c r="BF288" s="66">
        <f t="shared" si="217"/>
        <v>0.96536333613643643</v>
      </c>
      <c r="BG288" s="66">
        <f t="shared" si="218"/>
        <v>0.66313923533895591</v>
      </c>
      <c r="BH288" s="45">
        <f t="shared" si="219"/>
        <v>373.75081932793478</v>
      </c>
      <c r="BJ288" s="87">
        <f t="shared" si="229"/>
        <v>0.71668267949089237</v>
      </c>
      <c r="BK288" s="87">
        <f t="shared" si="230"/>
        <v>0.84117262431455575</v>
      </c>
    </row>
    <row r="289" spans="6:63" x14ac:dyDescent="0.25">
      <c r="F289" s="17">
        <v>287</v>
      </c>
      <c r="G289" s="17">
        <v>200</v>
      </c>
      <c r="H289" s="17">
        <v>100</v>
      </c>
      <c r="I289" s="17">
        <v>10</v>
      </c>
      <c r="J289" s="17">
        <v>5</v>
      </c>
      <c r="K289" s="17">
        <v>7000</v>
      </c>
      <c r="L289" s="20" t="s">
        <v>421</v>
      </c>
      <c r="M289" s="20">
        <v>6.25</v>
      </c>
      <c r="N289" s="20">
        <v>12.5</v>
      </c>
      <c r="O289" s="49" t="s">
        <v>280</v>
      </c>
      <c r="P289" s="49" t="s">
        <v>305</v>
      </c>
      <c r="Q289" s="17" t="s">
        <v>310</v>
      </c>
      <c r="R289" s="49" t="s">
        <v>206</v>
      </c>
      <c r="S289" s="45">
        <v>87.5</v>
      </c>
      <c r="T289" s="20" t="s">
        <v>129</v>
      </c>
      <c r="U289" s="20" t="s">
        <v>296</v>
      </c>
      <c r="V289" s="17">
        <v>0</v>
      </c>
      <c r="W289" s="17">
        <v>210</v>
      </c>
      <c r="X289" s="17">
        <v>200000</v>
      </c>
      <c r="Y289" s="35">
        <f t="shared" si="227"/>
        <v>180</v>
      </c>
      <c r="Z289" s="49">
        <f t="shared" si="186"/>
        <v>1.0323563518418475</v>
      </c>
      <c r="AA289" s="50">
        <f t="shared" si="187"/>
        <v>34.871679663491861</v>
      </c>
      <c r="AB289" s="50">
        <f t="shared" si="228"/>
        <v>4.601124400044065</v>
      </c>
      <c r="AC289" s="47"/>
      <c r="AD289" s="17">
        <f t="shared" si="188"/>
        <v>1</v>
      </c>
      <c r="AE289" s="17">
        <f t="shared" si="189"/>
        <v>2</v>
      </c>
      <c r="AF289" s="17">
        <f t="shared" si="190"/>
        <v>2</v>
      </c>
      <c r="AG289" s="17">
        <f t="shared" si="191"/>
        <v>2900</v>
      </c>
      <c r="AH289" s="17">
        <f t="shared" si="221"/>
        <v>20496666.666666664</v>
      </c>
      <c r="AI289" s="51">
        <f t="shared" si="222"/>
        <v>825.68976139181564</v>
      </c>
      <c r="AJ289" s="49">
        <f t="shared" si="223"/>
        <v>0.85881613796180523</v>
      </c>
      <c r="AK289" s="17">
        <v>0.49</v>
      </c>
      <c r="AL289" s="17">
        <v>0.2</v>
      </c>
      <c r="AM289" s="20">
        <v>1.1000000000000001</v>
      </c>
      <c r="AN289" s="49">
        <f t="shared" si="224"/>
        <v>1.0301925332124575</v>
      </c>
      <c r="AO289" s="49">
        <f t="shared" si="225"/>
        <v>0.62532571378826751</v>
      </c>
      <c r="AP289" s="50">
        <f t="shared" si="226"/>
        <v>346.2030542700499</v>
      </c>
      <c r="AQ289" s="46"/>
      <c r="AR289" s="20">
        <v>422432.8125</v>
      </c>
      <c r="AS289" s="49">
        <f t="shared" si="192"/>
        <v>0.69364993842364531</v>
      </c>
      <c r="AT289" s="49">
        <f t="shared" si="220"/>
        <v>0.81954584025134147</v>
      </c>
      <c r="AV289" s="20">
        <v>380</v>
      </c>
      <c r="AW289" s="93">
        <f t="shared" si="212"/>
        <v>1.0499999999999999E-3</v>
      </c>
      <c r="AX289" s="66">
        <f t="shared" si="209"/>
        <v>0.26842105263157889</v>
      </c>
      <c r="AY289" s="67">
        <f t="shared" si="210"/>
        <v>1419.749016505132</v>
      </c>
      <c r="AZ289" s="66">
        <v>4.3581000000000003</v>
      </c>
      <c r="BA289" s="67">
        <f t="shared" si="213"/>
        <v>915.20100000000002</v>
      </c>
      <c r="BB289" s="66">
        <f t="shared" si="214"/>
        <v>0.47901752706900141</v>
      </c>
      <c r="BC289" s="66">
        <f t="shared" si="211"/>
        <v>3.5373249140987362</v>
      </c>
      <c r="BD289" s="67">
        <f t="shared" si="215"/>
        <v>213.78248277891294</v>
      </c>
      <c r="BE289" s="94">
        <f t="shared" si="216"/>
        <v>0.86651604239961988</v>
      </c>
      <c r="BF289" s="66">
        <f t="shared" si="217"/>
        <v>1.0387214562558569</v>
      </c>
      <c r="BG289" s="66">
        <f t="shared" si="218"/>
        <v>0.62053417161020785</v>
      </c>
      <c r="BH289" s="45">
        <f t="shared" si="219"/>
        <v>349.7382490748729</v>
      </c>
      <c r="BJ289" s="87">
        <f t="shared" si="229"/>
        <v>0.68137709495875376</v>
      </c>
      <c r="BK289" s="87">
        <f t="shared" si="230"/>
        <v>0.82791449604751732</v>
      </c>
    </row>
    <row r="290" spans="6:63" x14ac:dyDescent="0.25">
      <c r="F290" s="17">
        <v>288</v>
      </c>
      <c r="G290" s="17">
        <v>200</v>
      </c>
      <c r="H290" s="17">
        <v>100</v>
      </c>
      <c r="I290" s="17">
        <v>10</v>
      </c>
      <c r="J290" s="17">
        <v>5</v>
      </c>
      <c r="K290" s="17">
        <v>7550</v>
      </c>
      <c r="L290" s="17" t="s">
        <v>421</v>
      </c>
      <c r="M290" s="20">
        <v>6.25</v>
      </c>
      <c r="N290" s="20">
        <v>12.5</v>
      </c>
      <c r="O290" s="49" t="s">
        <v>280</v>
      </c>
      <c r="P290" s="49" t="s">
        <v>305</v>
      </c>
      <c r="Q290" s="17" t="s">
        <v>311</v>
      </c>
      <c r="R290" s="49" t="s">
        <v>206</v>
      </c>
      <c r="S290" s="45">
        <v>94.375</v>
      </c>
      <c r="T290" s="20" t="s">
        <v>130</v>
      </c>
      <c r="U290" s="20" t="s">
        <v>297</v>
      </c>
      <c r="V290" s="17">
        <v>0</v>
      </c>
      <c r="W290" s="17">
        <v>210</v>
      </c>
      <c r="X290" s="17">
        <v>200000</v>
      </c>
      <c r="Y290" s="35">
        <f t="shared" si="227"/>
        <v>180</v>
      </c>
      <c r="Z290" s="49">
        <f t="shared" si="186"/>
        <v>1.0323563518418475</v>
      </c>
      <c r="AA290" s="50">
        <f t="shared" si="187"/>
        <v>34.871679663491861</v>
      </c>
      <c r="AB290" s="50">
        <f t="shared" si="228"/>
        <v>4.601124400044065</v>
      </c>
      <c r="AC290" s="47"/>
      <c r="AD290" s="17">
        <f t="shared" si="188"/>
        <v>1</v>
      </c>
      <c r="AE290" s="17">
        <f t="shared" si="189"/>
        <v>2</v>
      </c>
      <c r="AF290" s="17">
        <f t="shared" si="190"/>
        <v>2</v>
      </c>
      <c r="AG290" s="17">
        <f t="shared" si="191"/>
        <v>2900</v>
      </c>
      <c r="AH290" s="17">
        <f t="shared" si="221"/>
        <v>20496666.666666664</v>
      </c>
      <c r="AI290" s="51">
        <f t="shared" si="222"/>
        <v>709.77234872503777</v>
      </c>
      <c r="AJ290" s="49">
        <f t="shared" si="223"/>
        <v>0.92629454880166129</v>
      </c>
      <c r="AK290" s="17">
        <v>0.49</v>
      </c>
      <c r="AL290" s="17">
        <v>0.2</v>
      </c>
      <c r="AM290" s="20">
        <v>1.1000000000000001</v>
      </c>
      <c r="AN290" s="49">
        <f t="shared" si="224"/>
        <v>1.1069529600262435</v>
      </c>
      <c r="AO290" s="49">
        <f t="shared" si="225"/>
        <v>0.58376265702876118</v>
      </c>
      <c r="AP290" s="50">
        <f t="shared" si="226"/>
        <v>323.19223466410506</v>
      </c>
      <c r="AQ290" s="46"/>
      <c r="AR290" s="20">
        <v>398734.1875</v>
      </c>
      <c r="AS290" s="49">
        <f t="shared" si="192"/>
        <v>0.65473594006568148</v>
      </c>
      <c r="AT290" s="49">
        <f t="shared" si="220"/>
        <v>0.81054558348876227</v>
      </c>
      <c r="AV290" s="20">
        <v>380</v>
      </c>
      <c r="AW290" s="93">
        <f t="shared" si="212"/>
        <v>1.0499999999999999E-3</v>
      </c>
      <c r="AX290" s="66">
        <f t="shared" si="209"/>
        <v>0.26842105263157889</v>
      </c>
      <c r="AY290" s="67">
        <f t="shared" si="210"/>
        <v>1419.749016505132</v>
      </c>
      <c r="AZ290" s="66">
        <v>4.3581000000000003</v>
      </c>
      <c r="BA290" s="67">
        <f t="shared" si="213"/>
        <v>915.20100000000002</v>
      </c>
      <c r="BB290" s="66">
        <f t="shared" si="214"/>
        <v>0.47901752706900141</v>
      </c>
      <c r="BC290" s="66">
        <f t="shared" si="211"/>
        <v>3.5373249140987362</v>
      </c>
      <c r="BD290" s="67">
        <f t="shared" si="215"/>
        <v>213.78248277891294</v>
      </c>
      <c r="BE290" s="94">
        <f t="shared" si="216"/>
        <v>0.93459944573101861</v>
      </c>
      <c r="BF290" s="66">
        <f t="shared" si="217"/>
        <v>1.1167149261844631</v>
      </c>
      <c r="BG290" s="66">
        <f t="shared" si="218"/>
        <v>0.57872927475043667</v>
      </c>
      <c r="BH290" s="45">
        <f t="shared" si="219"/>
        <v>326.17665956151376</v>
      </c>
      <c r="BJ290" s="87">
        <f t="shared" si="229"/>
        <v>0.64315160730912457</v>
      </c>
      <c r="BK290" s="87">
        <f t="shared" si="230"/>
        <v>0.81803033145110926</v>
      </c>
    </row>
    <row r="291" spans="6:63" x14ac:dyDescent="0.25">
      <c r="F291" s="17">
        <v>289</v>
      </c>
      <c r="G291" s="17">
        <v>200</v>
      </c>
      <c r="H291" s="17">
        <v>100</v>
      </c>
      <c r="I291" s="17">
        <v>10</v>
      </c>
      <c r="J291" s="17">
        <v>5</v>
      </c>
      <c r="K291" s="17">
        <v>8100</v>
      </c>
      <c r="L291" s="17" t="s">
        <v>421</v>
      </c>
      <c r="M291" s="20">
        <v>6.25</v>
      </c>
      <c r="N291" s="20">
        <v>12.5</v>
      </c>
      <c r="O291" s="49" t="s">
        <v>280</v>
      </c>
      <c r="P291" s="49" t="s">
        <v>305</v>
      </c>
      <c r="Q291" s="17" t="s">
        <v>312</v>
      </c>
      <c r="R291" s="49" t="s">
        <v>206</v>
      </c>
      <c r="S291" s="45">
        <v>101.25</v>
      </c>
      <c r="T291" s="20" t="s">
        <v>130</v>
      </c>
      <c r="U291" s="20" t="s">
        <v>298</v>
      </c>
      <c r="V291" s="17">
        <v>0</v>
      </c>
      <c r="W291" s="17">
        <v>210</v>
      </c>
      <c r="X291" s="17">
        <v>200000</v>
      </c>
      <c r="Y291" s="35">
        <f t="shared" si="227"/>
        <v>180</v>
      </c>
      <c r="Z291" s="49">
        <f t="shared" si="186"/>
        <v>1.0323563518418475</v>
      </c>
      <c r="AA291" s="50">
        <f t="shared" si="187"/>
        <v>34.871679663491861</v>
      </c>
      <c r="AB291" s="50">
        <f t="shared" si="228"/>
        <v>4.601124400044065</v>
      </c>
      <c r="AC291" s="47"/>
      <c r="AD291" s="17">
        <f t="shared" si="188"/>
        <v>1</v>
      </c>
      <c r="AE291" s="17">
        <f t="shared" si="189"/>
        <v>2</v>
      </c>
      <c r="AF291" s="17">
        <f t="shared" si="190"/>
        <v>2</v>
      </c>
      <c r="AG291" s="17">
        <f t="shared" si="191"/>
        <v>2900</v>
      </c>
      <c r="AH291" s="17">
        <f t="shared" si="221"/>
        <v>20496666.666666664</v>
      </c>
      <c r="AI291" s="51">
        <f t="shared" si="222"/>
        <v>616.65597177562825</v>
      </c>
      <c r="AJ291" s="49">
        <f t="shared" si="223"/>
        <v>0.99377295964151735</v>
      </c>
      <c r="AK291" s="17">
        <v>0.49</v>
      </c>
      <c r="AL291" s="17">
        <v>0.2</v>
      </c>
      <c r="AM291" s="20">
        <v>1.1000000000000001</v>
      </c>
      <c r="AN291" s="49">
        <f t="shared" si="224"/>
        <v>1.1882667227695021</v>
      </c>
      <c r="AO291" s="49">
        <f t="shared" si="225"/>
        <v>0.54356058283890163</v>
      </c>
      <c r="AP291" s="50">
        <f t="shared" si="226"/>
        <v>300.9349044989919</v>
      </c>
      <c r="AQ291" s="46"/>
      <c r="AR291" s="20">
        <v>376057.625</v>
      </c>
      <c r="AS291" s="49">
        <f t="shared" si="192"/>
        <v>0.61750020525451554</v>
      </c>
      <c r="AT291" s="49">
        <f t="shared" si="220"/>
        <v>0.80023614598691328</v>
      </c>
      <c r="AV291" s="20">
        <v>380</v>
      </c>
      <c r="AW291" s="93">
        <f t="shared" si="212"/>
        <v>1.0499999999999999E-3</v>
      </c>
      <c r="AX291" s="66">
        <f t="shared" si="209"/>
        <v>0.26842105263157889</v>
      </c>
      <c r="AY291" s="67">
        <f t="shared" si="210"/>
        <v>1419.749016505132</v>
      </c>
      <c r="AZ291" s="66">
        <v>4.3581000000000003</v>
      </c>
      <c r="BA291" s="67">
        <f t="shared" si="213"/>
        <v>915.20100000000002</v>
      </c>
      <c r="BB291" s="66">
        <f t="shared" si="214"/>
        <v>0.47901752706900141</v>
      </c>
      <c r="BC291" s="66">
        <f t="shared" si="211"/>
        <v>3.5373249140987362</v>
      </c>
      <c r="BD291" s="67">
        <f t="shared" si="215"/>
        <v>213.78248277891294</v>
      </c>
      <c r="BE291" s="94">
        <f t="shared" si="216"/>
        <v>1.0026828490624171</v>
      </c>
      <c r="BF291" s="66">
        <f t="shared" si="217"/>
        <v>1.1993437459222551</v>
      </c>
      <c r="BG291" s="66">
        <f t="shared" si="218"/>
        <v>0.53838380099805028</v>
      </c>
      <c r="BH291" s="45">
        <f t="shared" si="219"/>
        <v>303.43761311763899</v>
      </c>
      <c r="BJ291" s="87">
        <f t="shared" si="229"/>
        <v>0.60657468945925797</v>
      </c>
      <c r="BK291" s="87">
        <f t="shared" si="230"/>
        <v>0.80689126597988536</v>
      </c>
    </row>
    <row r="292" spans="6:63" s="33" customFormat="1" x14ac:dyDescent="0.25">
      <c r="F292" s="34">
        <v>290</v>
      </c>
      <c r="G292" s="34">
        <v>100</v>
      </c>
      <c r="H292" s="34">
        <v>100</v>
      </c>
      <c r="I292" s="34">
        <v>6</v>
      </c>
      <c r="J292" s="34">
        <v>4</v>
      </c>
      <c r="K292" s="34">
        <v>900</v>
      </c>
      <c r="L292" s="34" t="s">
        <v>422</v>
      </c>
      <c r="M292" s="34">
        <v>6.25</v>
      </c>
      <c r="N292" s="34">
        <v>6.25</v>
      </c>
      <c r="O292" s="69" t="s">
        <v>52</v>
      </c>
      <c r="P292" s="73" t="s">
        <v>53</v>
      </c>
      <c r="Q292" s="34" t="s">
        <v>48</v>
      </c>
      <c r="R292" s="69" t="s">
        <v>51</v>
      </c>
      <c r="S292" s="70">
        <v>18</v>
      </c>
      <c r="T292" s="34" t="s">
        <v>313</v>
      </c>
      <c r="U292" s="34" t="s">
        <v>314</v>
      </c>
      <c r="V292" s="34">
        <v>0</v>
      </c>
      <c r="W292" s="34">
        <v>460</v>
      </c>
      <c r="X292" s="34">
        <v>200000</v>
      </c>
      <c r="Y292" s="44">
        <f t="shared" si="227"/>
        <v>88</v>
      </c>
      <c r="Z292" s="80">
        <f t="shared" ref="Z292:Z353" si="231">SQRT(235*200000/(W292*210000))</f>
        <v>0.69752594436635995</v>
      </c>
      <c r="AA292" s="43">
        <f t="shared" ref="AA292:AA353" si="232">(Y292/J292)/Z292</f>
        <v>31.540045467391231</v>
      </c>
      <c r="AB292" s="70">
        <f t="shared" si="228"/>
        <v>11.46910744268772</v>
      </c>
      <c r="AC292" s="71"/>
      <c r="AD292" s="42">
        <f t="shared" ref="AD292:AD353" si="233">IF(AB292&gt;$C$7,4,IF(AB292&gt;$C$6,3,IF(AB292&gt;$C$5,2,1)))</f>
        <v>3</v>
      </c>
      <c r="AE292" s="42">
        <f t="shared" ref="AE292:AE353" si="234">IF(AA292&gt;$B$7,4,IF(AA292&gt;$B$6,3,IF(AA292&gt;$B$5,2,1)))</f>
        <v>1</v>
      </c>
      <c r="AF292" s="42">
        <f t="shared" ref="AF292:AF353" si="235">_xlfn.IFS(AE292&gt;3,4,AD292&gt;3,4,AE292&gt;2,3,AD292&gt;2,3,AE292&gt;1,2,AD292&gt;1,2,AE292=1,1,AD292=1,1)</f>
        <v>3</v>
      </c>
      <c r="AG292" s="42">
        <f t="shared" ref="AG292:AG353" si="236">(G292-2*I292)*J292+(H292*I292)*2</f>
        <v>1552</v>
      </c>
      <c r="AH292" s="42">
        <f t="shared" si="221"/>
        <v>2881557.333333333</v>
      </c>
      <c r="AI292" s="74">
        <f t="shared" si="222"/>
        <v>7022.1804787797482</v>
      </c>
      <c r="AJ292" s="69">
        <f t="shared" si="223"/>
        <v>0.31885173221829238</v>
      </c>
      <c r="AK292" s="34">
        <v>0.49</v>
      </c>
      <c r="AL292" s="34">
        <v>0.2</v>
      </c>
      <c r="AM292" s="34">
        <v>1.1000000000000001</v>
      </c>
      <c r="AN292" s="69">
        <f t="shared" si="224"/>
        <v>0.57995188796278441</v>
      </c>
      <c r="AO292" s="69">
        <f t="shared" si="225"/>
        <v>0.93950755157984789</v>
      </c>
      <c r="AP292" s="70">
        <f t="shared" si="226"/>
        <v>609.7574829308046</v>
      </c>
      <c r="AQ292" s="71"/>
      <c r="AR292" s="34">
        <v>709614.9375</v>
      </c>
      <c r="AS292" s="69">
        <f t="shared" si="192"/>
        <v>0.99396982505042586</v>
      </c>
      <c r="AT292" s="69">
        <f t="shared" si="220"/>
        <v>0.85927937915033614</v>
      </c>
      <c r="AV292" s="34">
        <v>700</v>
      </c>
      <c r="AW292" s="91">
        <f t="shared" ref="AW292" si="237">W292/X292</f>
        <v>2.3E-3</v>
      </c>
      <c r="AX292" s="69">
        <f>$D$31*(1-(W292/AV292))</f>
        <v>0.34285714285714286</v>
      </c>
      <c r="AY292" s="72">
        <f>(AV292-W292)/($C$31*AX292-AW292)</f>
        <v>4566.4582767056263</v>
      </c>
      <c r="AZ292" s="69">
        <v>3.0143</v>
      </c>
      <c r="BA292" s="72">
        <f t="shared" ref="BA292" si="238">AZ292*W292</f>
        <v>1386.578</v>
      </c>
      <c r="BB292" s="69">
        <f t="shared" ref="BB292" si="239">SQRT(W292/BA292)</f>
        <v>0.57597915085365181</v>
      </c>
      <c r="BC292" s="69">
        <f>IF(BB292&gt;0.68,((1-(0.222/(BB292^1.05)))*(1/(BB292^1.05))), IF(((0.25) / (BB292^3.6)) &gt; MIN(15, ($B$31)*AX292/AW292), MIN(15, ($B$31)*AX292/AW292),((0.25) / (BB292^3.6))))</f>
        <v>1.8216949779061229</v>
      </c>
      <c r="BD292" s="72">
        <f t="shared" ref="BD292" si="240">IF(BC292&lt;1, W292*BC292, W292+AY292*AW292*(BC292-1) )</f>
        <v>468.63014241540981</v>
      </c>
      <c r="BE292" s="92">
        <f t="shared" ref="BE292" si="241">SQRT(AG292*BD292/(1000*AI292))</f>
        <v>0.32182885077803397</v>
      </c>
      <c r="BF292" s="69">
        <f t="shared" ref="BF292" si="242">0.5*(1+AK292*(BE292-AL292)+(BE292*BE292))</f>
        <v>0.58163497303717326</v>
      </c>
      <c r="BG292" s="69">
        <f t="shared" ref="BG292" si="243">IF(1/(BF292+SQRT((BF292*BF292)-(BE292*BE292)))&lt;=1,1/(BF292+SQRT((BF292*BF292)-(BE292*BE292))),1)</f>
        <v>0.93798099539663116</v>
      </c>
      <c r="BH292" s="70">
        <f t="shared" ref="BH292" si="244">0.001*BG292*AG292*BD292/AM292</f>
        <v>620.18790171927412</v>
      </c>
      <c r="BJ292" s="92">
        <f t="shared" si="229"/>
        <v>0.97566519551338426</v>
      </c>
      <c r="BK292" s="92">
        <f t="shared" si="230"/>
        <v>0.87397808155535639</v>
      </c>
    </row>
    <row r="293" spans="6:63" x14ac:dyDescent="0.25">
      <c r="F293" s="17">
        <v>291</v>
      </c>
      <c r="G293" s="17">
        <v>100</v>
      </c>
      <c r="H293" s="17">
        <v>100</v>
      </c>
      <c r="I293" s="17">
        <v>6</v>
      </c>
      <c r="J293" s="17">
        <v>4</v>
      </c>
      <c r="K293" s="17">
        <v>1300</v>
      </c>
      <c r="L293" s="17" t="s">
        <v>422</v>
      </c>
      <c r="M293" s="17">
        <v>6.25</v>
      </c>
      <c r="N293" s="17">
        <v>6.25</v>
      </c>
      <c r="O293" s="66" t="s">
        <v>52</v>
      </c>
      <c r="P293" s="75" t="s">
        <v>53</v>
      </c>
      <c r="Q293" s="17" t="s">
        <v>48</v>
      </c>
      <c r="R293" s="49" t="s">
        <v>51</v>
      </c>
      <c r="S293" s="50">
        <v>26</v>
      </c>
      <c r="T293" s="20" t="s">
        <v>248</v>
      </c>
      <c r="U293" s="20" t="s">
        <v>315</v>
      </c>
      <c r="V293" s="17">
        <v>0</v>
      </c>
      <c r="W293" s="17">
        <v>460</v>
      </c>
      <c r="X293" s="17">
        <v>200000</v>
      </c>
      <c r="Y293" s="35">
        <f t="shared" si="227"/>
        <v>88</v>
      </c>
      <c r="Z293" s="61">
        <f t="shared" si="231"/>
        <v>0.69752594436635995</v>
      </c>
      <c r="AA293" s="62">
        <f t="shared" si="232"/>
        <v>31.540045467391231</v>
      </c>
      <c r="AB293" s="50">
        <f t="shared" si="228"/>
        <v>11.46910744268772</v>
      </c>
      <c r="AC293" s="47"/>
      <c r="AD293" s="28">
        <f t="shared" si="233"/>
        <v>3</v>
      </c>
      <c r="AE293" s="28">
        <f t="shared" si="234"/>
        <v>1</v>
      </c>
      <c r="AF293" s="28">
        <f t="shared" si="235"/>
        <v>3</v>
      </c>
      <c r="AG293" s="28">
        <f t="shared" si="236"/>
        <v>1552</v>
      </c>
      <c r="AH293" s="28">
        <f t="shared" si="221"/>
        <v>2881557.333333333</v>
      </c>
      <c r="AI293" s="60">
        <f t="shared" si="222"/>
        <v>3365.6604661607075</v>
      </c>
      <c r="AJ293" s="49">
        <f t="shared" si="223"/>
        <v>0.46056361320420008</v>
      </c>
      <c r="AK293" s="17">
        <v>0.49</v>
      </c>
      <c r="AL293" s="17">
        <v>0.2</v>
      </c>
      <c r="AM293" s="20">
        <v>1.1000000000000001</v>
      </c>
      <c r="AN293" s="49">
        <f t="shared" si="224"/>
        <v>0.66989750613888299</v>
      </c>
      <c r="AO293" s="49">
        <f t="shared" si="225"/>
        <v>0.86478407795264367</v>
      </c>
      <c r="AP293" s="50">
        <f t="shared" si="226"/>
        <v>561.26058993813763</v>
      </c>
      <c r="AQ293" s="46"/>
      <c r="AR293" s="20">
        <v>644619</v>
      </c>
      <c r="AS293" s="49">
        <f t="shared" si="192"/>
        <v>0.9029288995965935</v>
      </c>
      <c r="AT293" s="49">
        <f t="shared" si="220"/>
        <v>0.87068576932752162</v>
      </c>
      <c r="AV293" s="20">
        <v>700</v>
      </c>
      <c r="AW293" s="93">
        <f t="shared" ref="AW293:AW294" si="245">W293/X293</f>
        <v>2.3E-3</v>
      </c>
      <c r="AX293" s="66">
        <f t="shared" ref="AX293:AX294" si="246">$D$31*(1-(W293/AV293))</f>
        <v>0.34285714285714286</v>
      </c>
      <c r="AY293" s="67">
        <f t="shared" ref="AY293:AY294" si="247">(AV293-W293)/($C$31*AX293-AW293)</f>
        <v>4566.4582767056263</v>
      </c>
      <c r="AZ293" s="66">
        <v>3.0143</v>
      </c>
      <c r="BA293" s="67">
        <f t="shared" ref="BA293:BA294" si="248">AZ293*W293</f>
        <v>1386.578</v>
      </c>
      <c r="BB293" s="66">
        <f t="shared" ref="BB293:BB294" si="249">SQRT(W293/BA293)</f>
        <v>0.57597915085365181</v>
      </c>
      <c r="BC293" s="66">
        <f t="shared" ref="BC293:BC294" si="250">IF(BB293&gt;0.68,((1-(0.222/(BB293^1.05)))*(1/(BB293^1.05))), IF(((0.25) / (BB293^3.6)) &gt; MIN(15, ($B$31)*AX293/AW293), MIN(15, ($B$31)*AX293/AW293),((0.25) / (BB293^3.6))))</f>
        <v>1.8216949779061229</v>
      </c>
      <c r="BD293" s="67">
        <f t="shared" ref="BD293:BD294" si="251">IF(BC293&lt;1, W293*BC293, W293+AY293*AW293*(BC293-1) )</f>
        <v>468.63014241540981</v>
      </c>
      <c r="BE293" s="94">
        <f t="shared" ref="BE293:BE294" si="252">SQRT(AG293*BD293/(1000*AI293))</f>
        <v>0.46486389556827135</v>
      </c>
      <c r="BF293" s="66">
        <f t="shared" ref="BF293:BF294" si="253">0.5*(1+AK293*(BE293-AL293)+(BE293*BE293))</f>
        <v>0.6729408751156809</v>
      </c>
      <c r="BG293" s="66">
        <f t="shared" ref="BG293:BG294" si="254">IF(1/(BF293+SQRT((BF293*BF293)-(BE293*BE293)))&lt;=1,1/(BF293+SQRT((BF293*BF293)-(BE293*BE293))),1)</f>
        <v>0.86243214819164682</v>
      </c>
      <c r="BH293" s="45">
        <f t="shared" ref="BH293:BH294" si="255">0.001*BG293*AG293*BD293/AM293</f>
        <v>570.23541733492198</v>
      </c>
      <c r="BJ293" s="87">
        <f t="shared" si="229"/>
        <v>0.88630085054634611</v>
      </c>
      <c r="BK293" s="87">
        <f t="shared" si="230"/>
        <v>0.8846084545055638</v>
      </c>
    </row>
    <row r="294" spans="6:63" s="15" customFormat="1" x14ac:dyDescent="0.25">
      <c r="F294" s="22">
        <v>292</v>
      </c>
      <c r="G294" s="22">
        <v>100</v>
      </c>
      <c r="H294" s="22">
        <v>100</v>
      </c>
      <c r="I294" s="22">
        <v>8</v>
      </c>
      <c r="J294" s="22">
        <v>5</v>
      </c>
      <c r="K294" s="22">
        <v>900</v>
      </c>
      <c r="L294" s="22" t="s">
        <v>422</v>
      </c>
      <c r="M294" s="22">
        <v>6.25</v>
      </c>
      <c r="N294" s="22">
        <v>6.25</v>
      </c>
      <c r="O294" s="96" t="s">
        <v>52</v>
      </c>
      <c r="P294" s="97" t="s">
        <v>53</v>
      </c>
      <c r="Q294" s="22" t="s">
        <v>48</v>
      </c>
      <c r="R294" s="63" t="s">
        <v>51</v>
      </c>
      <c r="S294" s="41">
        <v>18</v>
      </c>
      <c r="T294" s="22" t="s">
        <v>248</v>
      </c>
      <c r="U294" s="22" t="s">
        <v>314</v>
      </c>
      <c r="V294" s="22">
        <v>0</v>
      </c>
      <c r="W294" s="22">
        <v>460</v>
      </c>
      <c r="X294" s="22">
        <v>200000</v>
      </c>
      <c r="Y294" s="37">
        <f t="shared" si="227"/>
        <v>84</v>
      </c>
      <c r="Z294" s="81">
        <f t="shared" si="231"/>
        <v>0.69752594436635995</v>
      </c>
      <c r="AA294" s="82">
        <f t="shared" si="232"/>
        <v>24.085125629644214</v>
      </c>
      <c r="AB294" s="41">
        <f t="shared" si="228"/>
        <v>8.5122281801197932</v>
      </c>
      <c r="AC294" s="64"/>
      <c r="AD294" s="40">
        <f t="shared" si="233"/>
        <v>1</v>
      </c>
      <c r="AE294" s="40">
        <f t="shared" si="234"/>
        <v>1</v>
      </c>
      <c r="AF294" s="40">
        <f t="shared" si="235"/>
        <v>1</v>
      </c>
      <c r="AG294" s="40">
        <f t="shared" si="236"/>
        <v>2020</v>
      </c>
      <c r="AH294" s="40">
        <f t="shared" si="221"/>
        <v>3641093.333333333</v>
      </c>
      <c r="AI294" s="77">
        <f t="shared" si="222"/>
        <v>8873.123651220687</v>
      </c>
      <c r="AJ294" s="63">
        <f t="shared" si="223"/>
        <v>0.32360582745442085</v>
      </c>
      <c r="AK294" s="22">
        <v>0.49</v>
      </c>
      <c r="AL294" s="22">
        <v>0.2</v>
      </c>
      <c r="AM294" s="22">
        <v>1.1000000000000001</v>
      </c>
      <c r="AN294" s="63">
        <f t="shared" si="224"/>
        <v>0.58264379350756323</v>
      </c>
      <c r="AO294" s="63">
        <f t="shared" si="225"/>
        <v>0.93706923075734683</v>
      </c>
      <c r="AP294" s="41">
        <f t="shared" si="226"/>
        <v>791.56793565429689</v>
      </c>
      <c r="AQ294" s="64"/>
      <c r="AR294" s="22">
        <v>933499</v>
      </c>
      <c r="AS294" s="63">
        <f t="shared" ref="AS294:AS357" si="256">AR294/(W294*AG294)</f>
        <v>1.0046265604821352</v>
      </c>
      <c r="AT294" s="63">
        <f t="shared" si="220"/>
        <v>0.84795798994353166</v>
      </c>
      <c r="AV294" s="22">
        <v>700</v>
      </c>
      <c r="AW294" s="89">
        <f t="shared" si="245"/>
        <v>2.3E-3</v>
      </c>
      <c r="AX294" s="63">
        <f t="shared" si="246"/>
        <v>0.34285714285714286</v>
      </c>
      <c r="AY294" s="65">
        <f t="shared" si="247"/>
        <v>4566.4582767056263</v>
      </c>
      <c r="AZ294" s="63">
        <v>5.2515000000000001</v>
      </c>
      <c r="BA294" s="65">
        <f t="shared" si="248"/>
        <v>2415.69</v>
      </c>
      <c r="BB294" s="63">
        <f t="shared" si="249"/>
        <v>0.43637344586044469</v>
      </c>
      <c r="BC294" s="63">
        <f t="shared" si="250"/>
        <v>4.9482322373317595</v>
      </c>
      <c r="BD294" s="65">
        <f t="shared" si="251"/>
        <v>501.46770689059503</v>
      </c>
      <c r="BE294" s="90">
        <f t="shared" si="252"/>
        <v>0.33787721309906732</v>
      </c>
      <c r="BF294" s="63">
        <f t="shared" si="253"/>
        <v>0.59086042277506778</v>
      </c>
      <c r="BG294" s="63">
        <f t="shared" si="254"/>
        <v>0.92972918866505727</v>
      </c>
      <c r="BH294" s="41">
        <f t="shared" si="255"/>
        <v>856.16628347601977</v>
      </c>
      <c r="BJ294" s="90">
        <f t="shared" si="229"/>
        <v>0.92155130125379037</v>
      </c>
      <c r="BK294" s="90">
        <f t="shared" si="230"/>
        <v>0.91715822242554057</v>
      </c>
    </row>
    <row r="295" spans="6:63" x14ac:dyDescent="0.25">
      <c r="F295" s="17">
        <v>293</v>
      </c>
      <c r="G295" s="17">
        <v>100</v>
      </c>
      <c r="H295" s="17">
        <v>100</v>
      </c>
      <c r="I295" s="17">
        <v>8</v>
      </c>
      <c r="J295" s="17">
        <v>5</v>
      </c>
      <c r="K295" s="20">
        <v>1300</v>
      </c>
      <c r="L295" s="17" t="s">
        <v>422</v>
      </c>
      <c r="M295" s="17">
        <v>6.25</v>
      </c>
      <c r="N295" s="17">
        <v>6.25</v>
      </c>
      <c r="O295" s="66" t="s">
        <v>52</v>
      </c>
      <c r="P295" s="49" t="s">
        <v>53</v>
      </c>
      <c r="Q295" s="17" t="s">
        <v>48</v>
      </c>
      <c r="R295" s="49" t="s">
        <v>51</v>
      </c>
      <c r="S295" s="50">
        <v>26</v>
      </c>
      <c r="T295" s="20" t="s">
        <v>128</v>
      </c>
      <c r="U295" s="20" t="s">
        <v>316</v>
      </c>
      <c r="V295" s="17">
        <v>0</v>
      </c>
      <c r="W295" s="17">
        <v>460</v>
      </c>
      <c r="X295" s="17">
        <v>200000</v>
      </c>
      <c r="Y295" s="35">
        <f t="shared" si="227"/>
        <v>84</v>
      </c>
      <c r="Z295" s="61">
        <f t="shared" si="231"/>
        <v>0.69752594436635995</v>
      </c>
      <c r="AA295" s="62">
        <f t="shared" si="232"/>
        <v>24.085125629644214</v>
      </c>
      <c r="AB295" s="50">
        <f t="shared" si="228"/>
        <v>8.5122281801197932</v>
      </c>
      <c r="AC295" s="47"/>
      <c r="AD295" s="28">
        <f t="shared" si="233"/>
        <v>1</v>
      </c>
      <c r="AE295" s="28">
        <f t="shared" si="234"/>
        <v>1</v>
      </c>
      <c r="AF295" s="28">
        <f t="shared" si="235"/>
        <v>1</v>
      </c>
      <c r="AG295" s="28">
        <f t="shared" si="236"/>
        <v>2020</v>
      </c>
      <c r="AH295" s="28">
        <f t="shared" si="221"/>
        <v>3641093.333333333</v>
      </c>
      <c r="AI295" s="60">
        <f t="shared" si="222"/>
        <v>4252.7989097566606</v>
      </c>
      <c r="AJ295" s="49">
        <f t="shared" si="223"/>
        <v>0.46743063965638565</v>
      </c>
      <c r="AK295" s="17">
        <v>0.49</v>
      </c>
      <c r="AL295" s="17">
        <v>0.2</v>
      </c>
      <c r="AM295" s="20">
        <v>1.1000000000000001</v>
      </c>
      <c r="AN295" s="49">
        <f t="shared" si="224"/>
        <v>0.6747662081606034</v>
      </c>
      <c r="AO295" s="49">
        <f t="shared" si="225"/>
        <v>0.86102553706069196</v>
      </c>
      <c r="AP295" s="50">
        <f t="shared" si="226"/>
        <v>727.33175366981357</v>
      </c>
      <c r="AQ295" s="46"/>
      <c r="AR295" s="20">
        <v>853213.4375</v>
      </c>
      <c r="AS295" s="49">
        <f t="shared" si="256"/>
        <v>0.91822367359018509</v>
      </c>
      <c r="AT295" s="49">
        <f t="shared" si="220"/>
        <v>0.85246167219420232</v>
      </c>
      <c r="AV295" s="20">
        <v>700</v>
      </c>
      <c r="AW295" s="93">
        <f t="shared" ref="AW295:AW355" si="257">W295/X295</f>
        <v>2.3E-3</v>
      </c>
      <c r="AX295" s="66">
        <f t="shared" ref="AX295:AX355" si="258">$D$31*(1-(W295/AV295))</f>
        <v>0.34285714285714286</v>
      </c>
      <c r="AY295" s="67">
        <f t="shared" ref="AY295:AY355" si="259">(AV295-W295)/($C$31*AX295-AW295)</f>
        <v>4566.4582767056263</v>
      </c>
      <c r="AZ295" s="66">
        <v>5.2515000000000001</v>
      </c>
      <c r="BA295" s="67">
        <f t="shared" ref="BA295:BA355" si="260">AZ295*W295</f>
        <v>2415.69</v>
      </c>
      <c r="BB295" s="66">
        <f t="shared" ref="BB295:BB355" si="261">SQRT(W295/BA295)</f>
        <v>0.43637344586044469</v>
      </c>
      <c r="BC295" s="66">
        <f t="shared" ref="BC295:BC355" si="262">IF(BB295&gt;0.68,((1-(0.222/(BB295^1.05)))*(1/(BB295^1.05))), IF(((0.25) / (BB295^3.6)) &gt; MIN(15, ($B$31)*AX295/AW295), MIN(15, ($B$31)*AX295/AW295),((0.25) / (BB295^3.6))))</f>
        <v>4.9482322373317595</v>
      </c>
      <c r="BD295" s="67">
        <f t="shared" ref="BD295:BD355" si="263">IF(BC295&lt;1, W295*BC295, W295+AY295*AW295*(BC295-1) )</f>
        <v>501.46770689059503</v>
      </c>
      <c r="BE295" s="94">
        <f t="shared" ref="BE295:BE355" si="264">SQRT(AG295*BD295/(1000*AI295))</f>
        <v>0.48804486336531949</v>
      </c>
      <c r="BF295" s="66">
        <f t="shared" ref="BF295:BF355" si="265">0.5*(1+AK295*(BE295-AL295)+(BE295*BE295))</f>
        <v>0.68966488585314001</v>
      </c>
      <c r="BG295" s="66">
        <f t="shared" ref="BG295:BG355" si="266">IF(1/(BF295+SQRT((BF295*BF295)-(BE295*BE295)))&lt;=1,1/(BF295+SQRT((BF295*BF295)-(BE295*BE295))),1)</f>
        <v>0.84965148189268402</v>
      </c>
      <c r="BH295" s="45">
        <f t="shared" ref="BH295:BH355" si="267">0.001*BG295*AG295*BD295/AM295</f>
        <v>782.42456015223513</v>
      </c>
      <c r="BJ295" s="87">
        <f t="shared" si="229"/>
        <v>0.8422933003413442</v>
      </c>
      <c r="BK295" s="87">
        <f t="shared" si="230"/>
        <v>0.91703262719914103</v>
      </c>
    </row>
    <row r="296" spans="6:63" s="15" customFormat="1" x14ac:dyDescent="0.25">
      <c r="F296" s="22">
        <v>294</v>
      </c>
      <c r="G296" s="22">
        <v>120</v>
      </c>
      <c r="H296" s="22">
        <v>100</v>
      </c>
      <c r="I296" s="22">
        <v>6</v>
      </c>
      <c r="J296" s="22">
        <v>5</v>
      </c>
      <c r="K296" s="22">
        <v>900</v>
      </c>
      <c r="L296" s="22" t="s">
        <v>422</v>
      </c>
      <c r="M296" s="22">
        <v>6.25</v>
      </c>
      <c r="N296" s="22">
        <v>6.25</v>
      </c>
      <c r="O296" s="63" t="s">
        <v>52</v>
      </c>
      <c r="P296" s="63" t="s">
        <v>53</v>
      </c>
      <c r="Q296" s="22" t="s">
        <v>48</v>
      </c>
      <c r="R296" s="63" t="s">
        <v>51</v>
      </c>
      <c r="S296" s="41">
        <v>18</v>
      </c>
      <c r="T296" s="22" t="s">
        <v>317</v>
      </c>
      <c r="U296" s="22" t="s">
        <v>318</v>
      </c>
      <c r="V296" s="22">
        <v>0</v>
      </c>
      <c r="W296" s="22">
        <v>460</v>
      </c>
      <c r="X296" s="22">
        <v>200000</v>
      </c>
      <c r="Y296" s="37">
        <f t="shared" si="227"/>
        <v>108</v>
      </c>
      <c r="Z296" s="81">
        <f t="shared" si="231"/>
        <v>0.69752594436635995</v>
      </c>
      <c r="AA296" s="82">
        <f t="shared" si="232"/>
        <v>30.966590095256848</v>
      </c>
      <c r="AB296" s="41">
        <f t="shared" si="228"/>
        <v>11.349637573493057</v>
      </c>
      <c r="AC296" s="64"/>
      <c r="AD296" s="40">
        <f t="shared" si="233"/>
        <v>3</v>
      </c>
      <c r="AE296" s="40">
        <f t="shared" si="234"/>
        <v>1</v>
      </c>
      <c r="AF296" s="40">
        <f t="shared" si="235"/>
        <v>3</v>
      </c>
      <c r="AG296" s="40">
        <f t="shared" si="236"/>
        <v>1740</v>
      </c>
      <c r="AH296" s="40">
        <f t="shared" si="221"/>
        <v>4427280</v>
      </c>
      <c r="AI296" s="77">
        <f t="shared" si="222"/>
        <v>10789.012882186393</v>
      </c>
      <c r="AJ296" s="63">
        <f t="shared" si="223"/>
        <v>0.27237214070158711</v>
      </c>
      <c r="AK296" s="22">
        <v>0.49</v>
      </c>
      <c r="AL296" s="22">
        <v>0.2</v>
      </c>
      <c r="AM296" s="22">
        <v>1.1000000000000001</v>
      </c>
      <c r="AN296" s="63">
        <f t="shared" si="224"/>
        <v>0.55482446598707147</v>
      </c>
      <c r="AO296" s="63">
        <f t="shared" si="225"/>
        <v>0.96321351526679766</v>
      </c>
      <c r="AP296" s="41">
        <f t="shared" si="226"/>
        <v>700.86917965413159</v>
      </c>
      <c r="AQ296" s="64"/>
      <c r="AR296" s="22">
        <v>800667.125</v>
      </c>
      <c r="AS296" s="63">
        <f t="shared" si="256"/>
        <v>1.0003337393803098</v>
      </c>
      <c r="AT296" s="63">
        <f t="shared" si="220"/>
        <v>0.87535650930357811</v>
      </c>
      <c r="AV296" s="22">
        <v>700</v>
      </c>
      <c r="AW296" s="89">
        <f t="shared" si="257"/>
        <v>2.3E-3</v>
      </c>
      <c r="AX296" s="63">
        <f t="shared" si="258"/>
        <v>0.34285714285714286</v>
      </c>
      <c r="AY296" s="65">
        <f t="shared" si="259"/>
        <v>4566.4582767056263</v>
      </c>
      <c r="AZ296" s="63">
        <v>3.0781000000000001</v>
      </c>
      <c r="BA296" s="65">
        <f t="shared" si="260"/>
        <v>1415.9259999999999</v>
      </c>
      <c r="BB296" s="63">
        <f t="shared" si="261"/>
        <v>0.56997871454235072</v>
      </c>
      <c r="BC296" s="63">
        <f t="shared" si="262"/>
        <v>1.8916854065799427</v>
      </c>
      <c r="BD296" s="65">
        <f t="shared" si="263"/>
        <v>469.36524167171757</v>
      </c>
      <c r="BE296" s="90">
        <f t="shared" si="264"/>
        <v>0.27513081265355388</v>
      </c>
      <c r="BF296" s="63">
        <f t="shared" si="265"/>
        <v>0.55625553113582316</v>
      </c>
      <c r="BG296" s="63">
        <f t="shared" si="266"/>
        <v>0.96181141417605898</v>
      </c>
      <c r="BH296" s="41">
        <f t="shared" si="267"/>
        <v>714.09733957437311</v>
      </c>
      <c r="BJ296" s="90">
        <f t="shared" si="229"/>
        <v>0.98037408666230585</v>
      </c>
      <c r="BK296" s="90">
        <f t="shared" si="230"/>
        <v>0.89187793188632924</v>
      </c>
    </row>
    <row r="297" spans="6:63" x14ac:dyDescent="0.25">
      <c r="F297" s="17">
        <v>295</v>
      </c>
      <c r="G297" s="17">
        <v>120</v>
      </c>
      <c r="H297" s="17">
        <v>100</v>
      </c>
      <c r="I297" s="17">
        <v>6</v>
      </c>
      <c r="J297" s="17">
        <v>5</v>
      </c>
      <c r="K297" s="17">
        <v>1300</v>
      </c>
      <c r="L297" s="17" t="s">
        <v>422</v>
      </c>
      <c r="M297" s="17">
        <v>6.25</v>
      </c>
      <c r="N297" s="17">
        <v>6.25</v>
      </c>
      <c r="O297" s="66" t="s">
        <v>52</v>
      </c>
      <c r="P297" s="49" t="s">
        <v>53</v>
      </c>
      <c r="Q297" s="17" t="s">
        <v>48</v>
      </c>
      <c r="R297" s="49" t="s">
        <v>51</v>
      </c>
      <c r="S297" s="50">
        <v>26</v>
      </c>
      <c r="T297" s="20" t="s">
        <v>319</v>
      </c>
      <c r="U297" s="20" t="s">
        <v>320</v>
      </c>
      <c r="V297" s="17">
        <v>0</v>
      </c>
      <c r="W297" s="17">
        <v>460</v>
      </c>
      <c r="X297" s="17">
        <v>200000</v>
      </c>
      <c r="Y297" s="35">
        <f t="shared" si="227"/>
        <v>108</v>
      </c>
      <c r="Z297" s="61">
        <f t="shared" si="231"/>
        <v>0.69752594436635995</v>
      </c>
      <c r="AA297" s="62">
        <f t="shared" si="232"/>
        <v>30.966590095256848</v>
      </c>
      <c r="AB297" s="50">
        <f t="shared" si="228"/>
        <v>11.349637573493057</v>
      </c>
      <c r="AC297" s="47"/>
      <c r="AD297" s="28">
        <f t="shared" si="233"/>
        <v>3</v>
      </c>
      <c r="AE297" s="28">
        <f t="shared" si="234"/>
        <v>1</v>
      </c>
      <c r="AF297" s="28">
        <f t="shared" si="235"/>
        <v>3</v>
      </c>
      <c r="AG297" s="28">
        <f t="shared" si="236"/>
        <v>1740</v>
      </c>
      <c r="AH297" s="28">
        <f t="shared" si="221"/>
        <v>4427280</v>
      </c>
      <c r="AI297" s="60">
        <f t="shared" si="222"/>
        <v>5171.0653458999868</v>
      </c>
      <c r="AJ297" s="49">
        <f t="shared" si="223"/>
        <v>0.39342642545784801</v>
      </c>
      <c r="AK297" s="17">
        <v>0.49</v>
      </c>
      <c r="AL297" s="17">
        <v>0.2</v>
      </c>
      <c r="AM297" s="20">
        <v>1.1000000000000001</v>
      </c>
      <c r="AN297" s="49">
        <f t="shared" si="224"/>
        <v>0.62478165036144262</v>
      </c>
      <c r="AO297" s="49">
        <f t="shared" si="225"/>
        <v>0.9007914418495141</v>
      </c>
      <c r="AP297" s="50">
        <f t="shared" si="226"/>
        <v>655.44860914213723</v>
      </c>
      <c r="AQ297" s="46"/>
      <c r="AR297" s="20">
        <v>748811.875</v>
      </c>
      <c r="AS297" s="49">
        <f t="shared" si="256"/>
        <v>0.93554707021489258</v>
      </c>
      <c r="AT297" s="49">
        <f t="shared" si="220"/>
        <v>0.87531812865833258</v>
      </c>
      <c r="AV297" s="20">
        <v>700</v>
      </c>
      <c r="AW297" s="93">
        <f t="shared" si="257"/>
        <v>2.3E-3</v>
      </c>
      <c r="AX297" s="66">
        <f t="shared" si="258"/>
        <v>0.34285714285714286</v>
      </c>
      <c r="AY297" s="67">
        <f t="shared" si="259"/>
        <v>4566.4582767056263</v>
      </c>
      <c r="AZ297" s="66">
        <v>3.0781000000000001</v>
      </c>
      <c r="BA297" s="67">
        <f t="shared" si="260"/>
        <v>1415.9259999999999</v>
      </c>
      <c r="BB297" s="66">
        <f t="shared" si="261"/>
        <v>0.56997871454235072</v>
      </c>
      <c r="BC297" s="66">
        <f t="shared" si="262"/>
        <v>1.8916854065799427</v>
      </c>
      <c r="BD297" s="67">
        <f t="shared" si="263"/>
        <v>469.36524167171757</v>
      </c>
      <c r="BE297" s="94">
        <f t="shared" si="264"/>
        <v>0.39741117383291114</v>
      </c>
      <c r="BF297" s="66">
        <f t="shared" si="265"/>
        <v>0.62733355813268943</v>
      </c>
      <c r="BG297" s="66">
        <f t="shared" si="266"/>
        <v>0.89868890538982982</v>
      </c>
      <c r="BH297" s="45">
        <f t="shared" si="267"/>
        <v>667.23200305710964</v>
      </c>
      <c r="BJ297" s="87">
        <f t="shared" si="229"/>
        <v>0.91688010549329557</v>
      </c>
      <c r="BK297" s="87">
        <f t="shared" si="230"/>
        <v>0.8910542491825596</v>
      </c>
    </row>
    <row r="298" spans="6:63" s="15" customFormat="1" x14ac:dyDescent="0.25">
      <c r="F298" s="22">
        <v>296</v>
      </c>
      <c r="G298" s="22">
        <v>120</v>
      </c>
      <c r="H298" s="22">
        <v>100</v>
      </c>
      <c r="I298" s="22">
        <v>8</v>
      </c>
      <c r="J298" s="22">
        <v>6</v>
      </c>
      <c r="K298" s="22">
        <v>900</v>
      </c>
      <c r="L298" s="22" t="s">
        <v>422</v>
      </c>
      <c r="M298" s="22">
        <v>6.25</v>
      </c>
      <c r="N298" s="22">
        <v>6.25</v>
      </c>
      <c r="O298" s="63" t="s">
        <v>52</v>
      </c>
      <c r="P298" s="63" t="s">
        <v>53</v>
      </c>
      <c r="Q298" s="22" t="s">
        <v>48</v>
      </c>
      <c r="R298" s="63" t="s">
        <v>51</v>
      </c>
      <c r="S298" s="41">
        <v>18</v>
      </c>
      <c r="T298" s="22" t="s">
        <v>321</v>
      </c>
      <c r="U298" s="22" t="s">
        <v>318</v>
      </c>
      <c r="V298" s="22">
        <v>0</v>
      </c>
      <c r="W298" s="22">
        <v>460</v>
      </c>
      <c r="X298" s="22">
        <v>200000</v>
      </c>
      <c r="Y298" s="37">
        <f t="shared" si="227"/>
        <v>104</v>
      </c>
      <c r="Z298" s="81">
        <f t="shared" si="231"/>
        <v>0.69752594436635995</v>
      </c>
      <c r="AA298" s="82">
        <f t="shared" si="232"/>
        <v>24.849732792490059</v>
      </c>
      <c r="AB298" s="41">
        <f t="shared" si="228"/>
        <v>8.4226257782237948</v>
      </c>
      <c r="AC298" s="64"/>
      <c r="AD298" s="40">
        <f t="shared" si="233"/>
        <v>1</v>
      </c>
      <c r="AE298" s="40">
        <f t="shared" si="234"/>
        <v>1</v>
      </c>
      <c r="AF298" s="40">
        <f t="shared" si="235"/>
        <v>1</v>
      </c>
      <c r="AG298" s="40">
        <f t="shared" si="236"/>
        <v>2224</v>
      </c>
      <c r="AH298" s="40">
        <f t="shared" si="221"/>
        <v>5588565.333333334</v>
      </c>
      <c r="AI298" s="77">
        <f t="shared" si="222"/>
        <v>13618.994817195577</v>
      </c>
      <c r="AJ298" s="63">
        <f t="shared" si="223"/>
        <v>0.27407774976750837</v>
      </c>
      <c r="AK298" s="22">
        <v>0.49</v>
      </c>
      <c r="AL298" s="22">
        <v>0.2</v>
      </c>
      <c r="AM298" s="22">
        <v>1.1000000000000001</v>
      </c>
      <c r="AN298" s="63">
        <f t="shared" si="224"/>
        <v>0.55570835515185002</v>
      </c>
      <c r="AO298" s="63">
        <f t="shared" si="225"/>
        <v>0.96234668250736022</v>
      </c>
      <c r="AP298" s="41">
        <f t="shared" si="226"/>
        <v>895.01740915666346</v>
      </c>
      <c r="AQ298" s="64"/>
      <c r="AR298" s="22">
        <v>1052872.625</v>
      </c>
      <c r="AS298" s="63">
        <f t="shared" si="256"/>
        <v>1.029160761065061</v>
      </c>
      <c r="AT298" s="63">
        <f t="shared" si="220"/>
        <v>0.85007187755182012</v>
      </c>
      <c r="AV298" s="22">
        <v>700</v>
      </c>
      <c r="AW298" s="89">
        <f t="shared" si="257"/>
        <v>2.3E-3</v>
      </c>
      <c r="AX298" s="63">
        <f t="shared" si="258"/>
        <v>0.34285714285714286</v>
      </c>
      <c r="AY298" s="65">
        <f t="shared" si="259"/>
        <v>4566.4582767056263</v>
      </c>
      <c r="AZ298" s="63">
        <v>5.1642999999999999</v>
      </c>
      <c r="BA298" s="65">
        <f t="shared" si="260"/>
        <v>2375.578</v>
      </c>
      <c r="BB298" s="63">
        <f t="shared" si="261"/>
        <v>0.44004214045315132</v>
      </c>
      <c r="BC298" s="63">
        <f t="shared" si="262"/>
        <v>4.801319890563934</v>
      </c>
      <c r="BD298" s="65">
        <f t="shared" si="263"/>
        <v>499.92470795634421</v>
      </c>
      <c r="BE298" s="90">
        <f t="shared" si="264"/>
        <v>0.28572429179850112</v>
      </c>
      <c r="BF298" s="63">
        <f t="shared" si="265"/>
        <v>0.56182163695251019</v>
      </c>
      <c r="BG298" s="63">
        <f t="shared" si="266"/>
        <v>0.95642301754355352</v>
      </c>
      <c r="BH298" s="41">
        <f t="shared" si="267"/>
        <v>966.71112995226053</v>
      </c>
      <c r="BJ298" s="90">
        <f t="shared" si="229"/>
        <v>0.94697049886813922</v>
      </c>
      <c r="BK298" s="90">
        <f t="shared" si="230"/>
        <v>0.91816531933505297</v>
      </c>
    </row>
    <row r="299" spans="6:63" x14ac:dyDescent="0.25">
      <c r="F299" s="17">
        <v>297</v>
      </c>
      <c r="G299" s="17">
        <v>120</v>
      </c>
      <c r="H299" s="17">
        <v>100</v>
      </c>
      <c r="I299" s="17">
        <v>8</v>
      </c>
      <c r="J299" s="17">
        <v>6</v>
      </c>
      <c r="K299" s="17">
        <v>1300</v>
      </c>
      <c r="L299" s="17" t="s">
        <v>422</v>
      </c>
      <c r="M299" s="17">
        <v>6.25</v>
      </c>
      <c r="N299" s="27">
        <v>6.25</v>
      </c>
      <c r="O299" s="66" t="s">
        <v>52</v>
      </c>
      <c r="P299" s="49" t="s">
        <v>53</v>
      </c>
      <c r="Q299" s="17" t="s">
        <v>48</v>
      </c>
      <c r="R299" s="49" t="s">
        <v>51</v>
      </c>
      <c r="S299" s="50">
        <v>26</v>
      </c>
      <c r="T299" s="20" t="s">
        <v>140</v>
      </c>
      <c r="U299" s="20" t="s">
        <v>322</v>
      </c>
      <c r="V299" s="17">
        <v>0</v>
      </c>
      <c r="W299" s="17">
        <v>460</v>
      </c>
      <c r="X299" s="17">
        <v>200000</v>
      </c>
      <c r="Y299" s="35">
        <f t="shared" si="227"/>
        <v>104</v>
      </c>
      <c r="Z299" s="61">
        <f t="shared" si="231"/>
        <v>0.69752594436635995</v>
      </c>
      <c r="AA299" s="62">
        <f t="shared" si="232"/>
        <v>24.849732792490059</v>
      </c>
      <c r="AB299" s="50">
        <f t="shared" si="228"/>
        <v>8.4226257782237948</v>
      </c>
      <c r="AC299" s="47"/>
      <c r="AD299" s="28">
        <f t="shared" si="233"/>
        <v>1</v>
      </c>
      <c r="AE299" s="28">
        <f t="shared" si="234"/>
        <v>1</v>
      </c>
      <c r="AF299" s="28">
        <f t="shared" si="235"/>
        <v>1</v>
      </c>
      <c r="AG299" s="28">
        <f t="shared" si="236"/>
        <v>2224</v>
      </c>
      <c r="AH299" s="28">
        <f t="shared" si="221"/>
        <v>5588565.333333334</v>
      </c>
      <c r="AI299" s="60">
        <f t="shared" si="222"/>
        <v>6527.4472200759865</v>
      </c>
      <c r="AJ299" s="49">
        <f t="shared" si="223"/>
        <v>0.39589008299751205</v>
      </c>
      <c r="AK299" s="17">
        <v>0.49</v>
      </c>
      <c r="AL299" s="17">
        <v>0.2</v>
      </c>
      <c r="AM299" s="20">
        <v>1.1000000000000001</v>
      </c>
      <c r="AN299" s="49">
        <f t="shared" si="224"/>
        <v>0.62635754924227893</v>
      </c>
      <c r="AO299" s="49">
        <f t="shared" si="225"/>
        <v>0.89949197316725238</v>
      </c>
      <c r="AP299" s="50">
        <f t="shared" si="226"/>
        <v>836.56024384456896</v>
      </c>
      <c r="AQ299" s="46"/>
      <c r="AR299" s="20">
        <v>981178.875</v>
      </c>
      <c r="AS299" s="49">
        <f t="shared" si="256"/>
        <v>0.95908163414920233</v>
      </c>
      <c r="AT299" s="49">
        <f t="shared" si="220"/>
        <v>0.85260727188461838</v>
      </c>
      <c r="AV299" s="20">
        <v>700</v>
      </c>
      <c r="AW299" s="93">
        <f t="shared" si="257"/>
        <v>2.3E-3</v>
      </c>
      <c r="AX299" s="66">
        <f t="shared" si="258"/>
        <v>0.34285714285714286</v>
      </c>
      <c r="AY299" s="67">
        <f t="shared" si="259"/>
        <v>4566.4582767056263</v>
      </c>
      <c r="AZ299" s="66">
        <v>5.1642999999999999</v>
      </c>
      <c r="BA299" s="67">
        <f t="shared" si="260"/>
        <v>2375.578</v>
      </c>
      <c r="BB299" s="66">
        <f t="shared" si="261"/>
        <v>0.44004214045315132</v>
      </c>
      <c r="BC299" s="66">
        <f t="shared" si="262"/>
        <v>4.801319890563934</v>
      </c>
      <c r="BD299" s="67">
        <f t="shared" si="263"/>
        <v>499.92470795634421</v>
      </c>
      <c r="BE299" s="94">
        <f t="shared" si="264"/>
        <v>0.41271286593116824</v>
      </c>
      <c r="BF299" s="66">
        <f t="shared" si="265"/>
        <v>0.63728060700569544</v>
      </c>
      <c r="BG299" s="66">
        <f t="shared" si="266"/>
        <v>0.89057700122163086</v>
      </c>
      <c r="BH299" s="45">
        <f t="shared" si="267"/>
        <v>900.15681698213996</v>
      </c>
      <c r="BJ299" s="87">
        <f t="shared" si="229"/>
        <v>0.88248799206611495</v>
      </c>
      <c r="BK299" s="87">
        <f t="shared" si="230"/>
        <v>0.91742376432853789</v>
      </c>
    </row>
    <row r="300" spans="6:63" s="15" customFormat="1" x14ac:dyDescent="0.25">
      <c r="F300" s="22">
        <v>298</v>
      </c>
      <c r="G300" s="22">
        <v>140</v>
      </c>
      <c r="H300" s="22">
        <v>100</v>
      </c>
      <c r="I300" s="22">
        <v>10</v>
      </c>
      <c r="J300" s="95">
        <v>6</v>
      </c>
      <c r="K300" s="22">
        <v>900</v>
      </c>
      <c r="L300" s="22" t="s">
        <v>422</v>
      </c>
      <c r="M300" s="22">
        <v>6.25</v>
      </c>
      <c r="N300" s="22">
        <v>6.25</v>
      </c>
      <c r="O300" s="63" t="s">
        <v>52</v>
      </c>
      <c r="P300" s="63" t="s">
        <v>53</v>
      </c>
      <c r="Q300" s="22" t="s">
        <v>48</v>
      </c>
      <c r="R300" s="63" t="s">
        <v>51</v>
      </c>
      <c r="S300" s="41">
        <v>18</v>
      </c>
      <c r="T300" s="22" t="s">
        <v>323</v>
      </c>
      <c r="U300" s="22" t="s">
        <v>324</v>
      </c>
      <c r="V300" s="22">
        <v>0</v>
      </c>
      <c r="W300" s="22">
        <v>460</v>
      </c>
      <c r="X300" s="22">
        <v>200000</v>
      </c>
      <c r="Y300" s="37">
        <f t="shared" si="227"/>
        <v>120</v>
      </c>
      <c r="Z300" s="81">
        <f t="shared" si="231"/>
        <v>0.69752594436635995</v>
      </c>
      <c r="AA300" s="82">
        <f t="shared" si="232"/>
        <v>28.672768606719302</v>
      </c>
      <c r="AB300" s="41">
        <f t="shared" si="228"/>
        <v>6.7381006225790356</v>
      </c>
      <c r="AC300" s="64"/>
      <c r="AD300" s="40">
        <f t="shared" si="233"/>
        <v>1</v>
      </c>
      <c r="AE300" s="40">
        <f t="shared" si="234"/>
        <v>1</v>
      </c>
      <c r="AF300" s="40">
        <f t="shared" si="235"/>
        <v>1</v>
      </c>
      <c r="AG300" s="40">
        <f t="shared" si="236"/>
        <v>2720</v>
      </c>
      <c r="AH300" s="40">
        <f t="shared" si="221"/>
        <v>9330666.6666666679</v>
      </c>
      <c r="AI300" s="77">
        <f t="shared" si="222"/>
        <v>22738.268839118791</v>
      </c>
      <c r="AJ300" s="63">
        <f t="shared" si="223"/>
        <v>0.23457659035860035</v>
      </c>
      <c r="AK300" s="22">
        <v>0.49</v>
      </c>
      <c r="AL300" s="22">
        <v>0.2</v>
      </c>
      <c r="AM300" s="22">
        <v>1.1000000000000001</v>
      </c>
      <c r="AN300" s="63">
        <f t="shared" si="224"/>
        <v>0.53598435300999037</v>
      </c>
      <c r="AO300" s="63">
        <f t="shared" si="225"/>
        <v>0.98240440257716488</v>
      </c>
      <c r="AP300" s="41">
        <f t="shared" si="226"/>
        <v>1117.4403531859532</v>
      </c>
      <c r="AQ300" s="64"/>
      <c r="AR300" s="22">
        <v>1315252.125</v>
      </c>
      <c r="AS300" s="63">
        <f t="shared" si="256"/>
        <v>1.0511925551470589</v>
      </c>
      <c r="AT300" s="63">
        <f t="shared" si="220"/>
        <v>0.84960163298421065</v>
      </c>
      <c r="AV300" s="22">
        <v>700</v>
      </c>
      <c r="AW300" s="89">
        <f t="shared" si="257"/>
        <v>2.3E-3</v>
      </c>
      <c r="AX300" s="63">
        <f t="shared" si="258"/>
        <v>0.34285714285714286</v>
      </c>
      <c r="AY300" s="65">
        <f t="shared" si="259"/>
        <v>4566.4582767056263</v>
      </c>
      <c r="AZ300" s="63">
        <v>5.4059999999999997</v>
      </c>
      <c r="BA300" s="65">
        <f t="shared" si="260"/>
        <v>2486.7599999999998</v>
      </c>
      <c r="BB300" s="63">
        <f t="shared" si="261"/>
        <v>0.43009260890912066</v>
      </c>
      <c r="BC300" s="63">
        <f t="shared" si="262"/>
        <v>5.2133500085649001</v>
      </c>
      <c r="BD300" s="65">
        <f t="shared" si="263"/>
        <v>504.25220014431852</v>
      </c>
      <c r="BE300" s="90">
        <f t="shared" si="264"/>
        <v>0.24560073063562615</v>
      </c>
      <c r="BF300" s="63">
        <f t="shared" si="265"/>
        <v>0.54133203845010514</v>
      </c>
      <c r="BG300" s="63">
        <f t="shared" si="266"/>
        <v>0.97680733823867583</v>
      </c>
      <c r="BH300" s="41">
        <f t="shared" si="267"/>
        <v>1217.9597440301748</v>
      </c>
      <c r="BJ300" s="90">
        <f t="shared" si="229"/>
        <v>0.95894192475363316</v>
      </c>
      <c r="BK300" s="90">
        <f t="shared" si="230"/>
        <v>0.92602758123669615</v>
      </c>
    </row>
    <row r="301" spans="6:63" x14ac:dyDescent="0.25">
      <c r="F301" s="17">
        <v>299</v>
      </c>
      <c r="G301" s="17">
        <v>140</v>
      </c>
      <c r="H301" s="17">
        <v>100</v>
      </c>
      <c r="I301" s="17">
        <v>10</v>
      </c>
      <c r="J301" s="79">
        <v>6</v>
      </c>
      <c r="K301" s="20">
        <v>1300</v>
      </c>
      <c r="L301" s="17" t="s">
        <v>422</v>
      </c>
      <c r="M301" s="17">
        <v>6.25</v>
      </c>
      <c r="N301" s="28">
        <v>6.25</v>
      </c>
      <c r="O301" s="66" t="s">
        <v>52</v>
      </c>
      <c r="P301" s="49" t="s">
        <v>53</v>
      </c>
      <c r="Q301" s="17" t="s">
        <v>48</v>
      </c>
      <c r="R301" s="49" t="s">
        <v>51</v>
      </c>
      <c r="S301" s="50">
        <v>26</v>
      </c>
      <c r="T301" s="20" t="s">
        <v>325</v>
      </c>
      <c r="U301" s="20" t="s">
        <v>326</v>
      </c>
      <c r="V301" s="17">
        <v>0</v>
      </c>
      <c r="W301" s="17">
        <v>460</v>
      </c>
      <c r="X301" s="17">
        <v>200000</v>
      </c>
      <c r="Y301" s="35">
        <f t="shared" si="227"/>
        <v>120</v>
      </c>
      <c r="Z301" s="61">
        <f t="shared" si="231"/>
        <v>0.69752594436635995</v>
      </c>
      <c r="AA301" s="62">
        <f t="shared" si="232"/>
        <v>28.672768606719302</v>
      </c>
      <c r="AB301" s="50">
        <f t="shared" si="228"/>
        <v>6.7381006225790356</v>
      </c>
      <c r="AC301" s="47"/>
      <c r="AD301" s="28">
        <f t="shared" si="233"/>
        <v>1</v>
      </c>
      <c r="AE301" s="28">
        <f t="shared" si="234"/>
        <v>1</v>
      </c>
      <c r="AF301" s="28">
        <f t="shared" si="235"/>
        <v>1</v>
      </c>
      <c r="AG301" s="28">
        <f t="shared" si="236"/>
        <v>2720</v>
      </c>
      <c r="AH301" s="28">
        <f t="shared" si="221"/>
        <v>9330666.6666666679</v>
      </c>
      <c r="AI301" s="60">
        <f t="shared" si="222"/>
        <v>10898.223526441552</v>
      </c>
      <c r="AJ301" s="49">
        <f t="shared" si="223"/>
        <v>0.33883285274020047</v>
      </c>
      <c r="AK301" s="17">
        <v>0.49</v>
      </c>
      <c r="AL301" s="17">
        <v>0.2</v>
      </c>
      <c r="AM301" s="20">
        <v>1.1000000000000001</v>
      </c>
      <c r="AN301" s="49">
        <f t="shared" si="224"/>
        <v>0.59141789996938021</v>
      </c>
      <c r="AO301" s="49">
        <f t="shared" si="225"/>
        <v>0.92923651041021538</v>
      </c>
      <c r="AP301" s="50">
        <f t="shared" si="226"/>
        <v>1056.9642925684195</v>
      </c>
      <c r="AQ301" s="46"/>
      <c r="AR301" s="20">
        <v>1237892.5</v>
      </c>
      <c r="AS301" s="49">
        <f t="shared" si="256"/>
        <v>0.98936421035805622</v>
      </c>
      <c r="AT301" s="49">
        <f t="shared" si="220"/>
        <v>0.85384174519873057</v>
      </c>
      <c r="AV301" s="20">
        <v>700</v>
      </c>
      <c r="AW301" s="93">
        <f t="shared" si="257"/>
        <v>2.3E-3</v>
      </c>
      <c r="AX301" s="66">
        <f t="shared" si="258"/>
        <v>0.34285714285714286</v>
      </c>
      <c r="AY301" s="67">
        <f t="shared" si="259"/>
        <v>4566.4582767056263</v>
      </c>
      <c r="AZ301" s="66">
        <v>5.4059999999999997</v>
      </c>
      <c r="BA301" s="67">
        <f t="shared" si="260"/>
        <v>2486.7599999999998</v>
      </c>
      <c r="BB301" s="66">
        <f t="shared" si="261"/>
        <v>0.43009260890912066</v>
      </c>
      <c r="BC301" s="66">
        <f t="shared" si="262"/>
        <v>5.2133500085649001</v>
      </c>
      <c r="BD301" s="67">
        <f t="shared" si="263"/>
        <v>504.25220014431852</v>
      </c>
      <c r="BE301" s="94">
        <f t="shared" si="264"/>
        <v>0.35475661091812666</v>
      </c>
      <c r="BF301" s="66">
        <f t="shared" si="265"/>
        <v>0.6008414961699986</v>
      </c>
      <c r="BG301" s="66">
        <f t="shared" si="266"/>
        <v>0.92100309835947747</v>
      </c>
      <c r="BH301" s="45">
        <f t="shared" si="267"/>
        <v>1148.378655663638</v>
      </c>
      <c r="BJ301" s="87">
        <f t="shared" si="229"/>
        <v>0.90253951620727235</v>
      </c>
      <c r="BK301" s="87">
        <f t="shared" si="230"/>
        <v>0.92768851549196574</v>
      </c>
    </row>
    <row r="302" spans="6:63" s="15" customFormat="1" x14ac:dyDescent="0.25">
      <c r="F302" s="22">
        <v>300</v>
      </c>
      <c r="G302" s="22">
        <v>120</v>
      </c>
      <c r="H302" s="22">
        <v>100</v>
      </c>
      <c r="I302" s="22">
        <v>8</v>
      </c>
      <c r="J302" s="22">
        <v>8</v>
      </c>
      <c r="K302" s="22">
        <v>900</v>
      </c>
      <c r="L302" s="22" t="s">
        <v>422</v>
      </c>
      <c r="M302" s="22">
        <v>6.25</v>
      </c>
      <c r="N302" s="22">
        <v>6.25</v>
      </c>
      <c r="O302" s="63" t="s">
        <v>123</v>
      </c>
      <c r="P302" s="63" t="s">
        <v>124</v>
      </c>
      <c r="Q302" s="22" t="s">
        <v>48</v>
      </c>
      <c r="R302" s="63" t="s">
        <v>51</v>
      </c>
      <c r="S302" s="41">
        <v>18</v>
      </c>
      <c r="T302" s="22" t="s">
        <v>246</v>
      </c>
      <c r="U302" s="22" t="s">
        <v>327</v>
      </c>
      <c r="V302" s="22">
        <v>0</v>
      </c>
      <c r="W302" s="22">
        <v>460</v>
      </c>
      <c r="X302" s="22">
        <v>200000</v>
      </c>
      <c r="Y302" s="37">
        <f t="shared" si="227"/>
        <v>104</v>
      </c>
      <c r="Z302" s="81">
        <f t="shared" si="231"/>
        <v>0.69752594436635995</v>
      </c>
      <c r="AA302" s="82">
        <f t="shared" si="232"/>
        <v>18.637299594367548</v>
      </c>
      <c r="AB302" s="41">
        <f t="shared" si="228"/>
        <v>8.2434209744317997</v>
      </c>
      <c r="AC302" s="64"/>
      <c r="AD302" s="40">
        <f t="shared" si="233"/>
        <v>1</v>
      </c>
      <c r="AE302" s="40">
        <f t="shared" si="234"/>
        <v>1</v>
      </c>
      <c r="AF302" s="40">
        <f t="shared" si="235"/>
        <v>1</v>
      </c>
      <c r="AG302" s="40">
        <f t="shared" si="236"/>
        <v>2432</v>
      </c>
      <c r="AH302" s="40">
        <f t="shared" si="221"/>
        <v>5776042.666666666</v>
      </c>
      <c r="AI302" s="77">
        <f t="shared" si="222"/>
        <v>14075.865709583515</v>
      </c>
      <c r="AJ302" s="63">
        <f t="shared" si="223"/>
        <v>0.28191821940478129</v>
      </c>
      <c r="AK302" s="22">
        <v>0.49</v>
      </c>
      <c r="AL302" s="22">
        <v>0.2</v>
      </c>
      <c r="AM302" s="22">
        <v>1.1000000000000001</v>
      </c>
      <c r="AN302" s="63">
        <f t="shared" si="224"/>
        <v>0.55980890497035252</v>
      </c>
      <c r="AO302" s="63">
        <f t="shared" si="225"/>
        <v>0.9583598407106072</v>
      </c>
      <c r="AP302" s="41">
        <f t="shared" si="226"/>
        <v>974.66938272706409</v>
      </c>
      <c r="AQ302" s="64"/>
      <c r="AR302" s="22">
        <v>1133751.5</v>
      </c>
      <c r="AS302" s="63">
        <f t="shared" si="256"/>
        <v>1.0134363379576659</v>
      </c>
      <c r="AT302" s="63">
        <f t="shared" si="220"/>
        <v>0.85968519797068765</v>
      </c>
      <c r="AV302" s="22">
        <v>700</v>
      </c>
      <c r="AW302" s="89">
        <f t="shared" si="257"/>
        <v>2.3E-3</v>
      </c>
      <c r="AX302" s="63">
        <f t="shared" si="258"/>
        <v>0.34285714285714286</v>
      </c>
      <c r="AY302" s="65">
        <f t="shared" si="259"/>
        <v>4566.4582767056263</v>
      </c>
      <c r="AZ302" s="63">
        <v>6.4257</v>
      </c>
      <c r="BA302" s="65">
        <f t="shared" si="260"/>
        <v>2955.8220000000001</v>
      </c>
      <c r="BB302" s="63">
        <f t="shared" si="261"/>
        <v>0.39449343224693523</v>
      </c>
      <c r="BC302" s="63">
        <f t="shared" si="262"/>
        <v>7.1153588968505748</v>
      </c>
      <c r="BD302" s="65">
        <f t="shared" si="263"/>
        <v>524.22872187396206</v>
      </c>
      <c r="BE302" s="90">
        <f t="shared" si="264"/>
        <v>0.30095712797660545</v>
      </c>
      <c r="BF302" s="63">
        <f t="shared" si="265"/>
        <v>0.57002209279423188</v>
      </c>
      <c r="BG302" s="63">
        <f t="shared" si="266"/>
        <v>0.94865933140425074</v>
      </c>
      <c r="BH302" s="41">
        <f t="shared" si="267"/>
        <v>1099.5170801013874</v>
      </c>
      <c r="BJ302" s="90">
        <f t="shared" si="229"/>
        <v>0.88926969471277473</v>
      </c>
      <c r="BK302" s="90">
        <f t="shared" si="230"/>
        <v>0.96980430023809217</v>
      </c>
    </row>
    <row r="303" spans="6:63" x14ac:dyDescent="0.25">
      <c r="F303" s="20">
        <v>301</v>
      </c>
      <c r="G303" s="20">
        <v>120</v>
      </c>
      <c r="H303" s="20">
        <v>100</v>
      </c>
      <c r="I303" s="20">
        <v>8</v>
      </c>
      <c r="J303" s="20">
        <v>8</v>
      </c>
      <c r="K303" s="20">
        <v>1300</v>
      </c>
      <c r="L303" s="20" t="s">
        <v>422</v>
      </c>
      <c r="M303" s="20">
        <v>6.25</v>
      </c>
      <c r="N303" s="20">
        <v>6.25</v>
      </c>
      <c r="O303" s="49" t="s">
        <v>123</v>
      </c>
      <c r="P303" s="49" t="s">
        <v>124</v>
      </c>
      <c r="Q303" s="20" t="s">
        <v>48</v>
      </c>
      <c r="R303" s="66" t="s">
        <v>51</v>
      </c>
      <c r="S303" s="45">
        <v>26</v>
      </c>
      <c r="T303" s="20" t="s">
        <v>128</v>
      </c>
      <c r="U303" s="20" t="s">
        <v>328</v>
      </c>
      <c r="V303" s="20">
        <v>0</v>
      </c>
      <c r="W303" s="20">
        <v>460</v>
      </c>
      <c r="X303" s="20">
        <v>200000</v>
      </c>
      <c r="Y303" s="35">
        <f t="shared" si="227"/>
        <v>104</v>
      </c>
      <c r="Z303" s="98">
        <f t="shared" si="231"/>
        <v>0.69752594436635995</v>
      </c>
      <c r="AA303" s="39">
        <f t="shared" si="232"/>
        <v>18.637299594367548</v>
      </c>
      <c r="AB303" s="50">
        <f t="shared" si="228"/>
        <v>8.2434209744317997</v>
      </c>
      <c r="AC303" s="46"/>
      <c r="AD303" s="38">
        <f t="shared" si="233"/>
        <v>1</v>
      </c>
      <c r="AE303" s="38">
        <f t="shared" si="234"/>
        <v>1</v>
      </c>
      <c r="AF303" s="38">
        <f t="shared" si="235"/>
        <v>1</v>
      </c>
      <c r="AG303" s="38">
        <f t="shared" si="236"/>
        <v>2432</v>
      </c>
      <c r="AH303" s="38">
        <f t="shared" si="221"/>
        <v>5776042.666666666</v>
      </c>
      <c r="AI303" s="76">
        <f t="shared" si="222"/>
        <v>6746.4208430548215</v>
      </c>
      <c r="AJ303" s="66">
        <f t="shared" si="223"/>
        <v>0.40721520580690629</v>
      </c>
      <c r="AK303" s="20">
        <v>0.49</v>
      </c>
      <c r="AL303" s="20">
        <v>0.2</v>
      </c>
      <c r="AM303" s="20">
        <v>1.1000000000000001</v>
      </c>
      <c r="AN303" s="66">
        <f t="shared" si="224"/>
        <v>0.63367983734287259</v>
      </c>
      <c r="AO303" s="66">
        <f t="shared" si="225"/>
        <v>0.89349857330503768</v>
      </c>
      <c r="AP303" s="45">
        <f t="shared" si="226"/>
        <v>908.70429447982883</v>
      </c>
      <c r="AQ303" s="46"/>
      <c r="AR303" s="20">
        <v>1048977.375</v>
      </c>
      <c r="AS303" s="49">
        <f t="shared" si="256"/>
        <v>0.93765855173770019</v>
      </c>
      <c r="AT303" s="49">
        <f t="shared" ref="AT303:AT366" si="268">1000*AP303/AR303</f>
        <v>0.86627635270000825</v>
      </c>
      <c r="AV303" s="20">
        <v>700</v>
      </c>
      <c r="AW303" s="93">
        <f t="shared" si="257"/>
        <v>2.3E-3</v>
      </c>
      <c r="AX303" s="66">
        <f t="shared" si="258"/>
        <v>0.34285714285714286</v>
      </c>
      <c r="AY303" s="67">
        <f t="shared" si="259"/>
        <v>4566.4582767056263</v>
      </c>
      <c r="AZ303" s="66">
        <v>6.4257</v>
      </c>
      <c r="BA303" s="67">
        <f t="shared" si="260"/>
        <v>2955.8220000000001</v>
      </c>
      <c r="BB303" s="66">
        <f t="shared" si="261"/>
        <v>0.39449343224693523</v>
      </c>
      <c r="BC303" s="66">
        <f t="shared" si="262"/>
        <v>7.1153588968505748</v>
      </c>
      <c r="BD303" s="67">
        <f t="shared" si="263"/>
        <v>524.22872187396206</v>
      </c>
      <c r="BE303" s="94">
        <f t="shared" si="264"/>
        <v>0.4347158515217634</v>
      </c>
      <c r="BF303" s="66">
        <f t="shared" si="265"/>
        <v>0.65199431940497798</v>
      </c>
      <c r="BG303" s="66">
        <f t="shared" si="266"/>
        <v>0.87880041037223922</v>
      </c>
      <c r="BH303" s="45">
        <f t="shared" si="267"/>
        <v>1018.5490504521651</v>
      </c>
      <c r="BJ303" s="87">
        <f t="shared" si="229"/>
        <v>0.82277623449835147</v>
      </c>
      <c r="BK303" s="87">
        <f t="shared" si="230"/>
        <v>0.97099239194950715</v>
      </c>
    </row>
    <row r="304" spans="6:63" x14ac:dyDescent="0.25">
      <c r="F304" s="17">
        <v>302</v>
      </c>
      <c r="G304" s="20">
        <v>120</v>
      </c>
      <c r="H304" s="17">
        <v>100</v>
      </c>
      <c r="I304" s="17">
        <v>8</v>
      </c>
      <c r="J304" s="17">
        <v>8</v>
      </c>
      <c r="K304" s="17">
        <v>1700</v>
      </c>
      <c r="L304" s="17" t="s">
        <v>422</v>
      </c>
      <c r="M304" s="17">
        <v>6.25</v>
      </c>
      <c r="N304" s="17">
        <v>6.25</v>
      </c>
      <c r="O304" s="49" t="s">
        <v>123</v>
      </c>
      <c r="P304" s="49" t="s">
        <v>124</v>
      </c>
      <c r="Q304" s="17" t="s">
        <v>48</v>
      </c>
      <c r="R304" s="49" t="s">
        <v>51</v>
      </c>
      <c r="S304" s="45">
        <v>21.25</v>
      </c>
      <c r="T304" s="20" t="s">
        <v>128</v>
      </c>
      <c r="U304" s="20" t="s">
        <v>329</v>
      </c>
      <c r="V304" s="17">
        <v>0</v>
      </c>
      <c r="W304" s="17">
        <v>460</v>
      </c>
      <c r="X304" s="17">
        <v>200000</v>
      </c>
      <c r="Y304" s="35">
        <f t="shared" si="227"/>
        <v>104</v>
      </c>
      <c r="Z304" s="61">
        <f t="shared" si="231"/>
        <v>0.69752594436635995</v>
      </c>
      <c r="AA304" s="62">
        <f t="shared" si="232"/>
        <v>18.637299594367548</v>
      </c>
      <c r="AB304" s="50">
        <f t="shared" si="228"/>
        <v>8.2434209744317997</v>
      </c>
      <c r="AC304" s="47"/>
      <c r="AD304" s="28">
        <f t="shared" si="233"/>
        <v>1</v>
      </c>
      <c r="AE304" s="28">
        <f t="shared" si="234"/>
        <v>1</v>
      </c>
      <c r="AF304" s="28">
        <f t="shared" si="235"/>
        <v>1</v>
      </c>
      <c r="AG304" s="28">
        <f t="shared" si="236"/>
        <v>2432</v>
      </c>
      <c r="AH304" s="28">
        <f t="shared" si="221"/>
        <v>5776042.666666666</v>
      </c>
      <c r="AI304" s="60">
        <f t="shared" si="222"/>
        <v>3945.1388320978022</v>
      </c>
      <c r="AJ304" s="49">
        <f t="shared" si="223"/>
        <v>0.53251219220903123</v>
      </c>
      <c r="AK304" s="17">
        <v>0.49</v>
      </c>
      <c r="AL304" s="17">
        <v>0.2</v>
      </c>
      <c r="AM304" s="20">
        <v>1.1000000000000001</v>
      </c>
      <c r="AN304" s="49">
        <f t="shared" si="224"/>
        <v>0.72325010451684668</v>
      </c>
      <c r="AO304" s="49">
        <f t="shared" si="225"/>
        <v>0.82463384432174214</v>
      </c>
      <c r="AP304" s="50">
        <f t="shared" si="226"/>
        <v>838.66761301783572</v>
      </c>
      <c r="AQ304" s="46"/>
      <c r="AR304" s="20">
        <v>971163.625</v>
      </c>
      <c r="AS304" s="49">
        <f t="shared" si="256"/>
        <v>0.86810249660326089</v>
      </c>
      <c r="AT304" s="49">
        <f t="shared" si="268"/>
        <v>0.86356983666664389</v>
      </c>
      <c r="AV304" s="20">
        <v>700</v>
      </c>
      <c r="AW304" s="93">
        <f t="shared" si="257"/>
        <v>2.3E-3</v>
      </c>
      <c r="AX304" s="66">
        <f t="shared" si="258"/>
        <v>0.34285714285714286</v>
      </c>
      <c r="AY304" s="67">
        <f t="shared" si="259"/>
        <v>4566.4582767056263</v>
      </c>
      <c r="AZ304" s="66">
        <v>6.4257</v>
      </c>
      <c r="BA304" s="67">
        <f t="shared" si="260"/>
        <v>2955.8220000000001</v>
      </c>
      <c r="BB304" s="66">
        <f t="shared" si="261"/>
        <v>0.39449343224693523</v>
      </c>
      <c r="BC304" s="66">
        <f t="shared" si="262"/>
        <v>7.1153588968505748</v>
      </c>
      <c r="BD304" s="67">
        <f t="shared" si="263"/>
        <v>524.22872187396206</v>
      </c>
      <c r="BE304" s="94">
        <f t="shared" si="264"/>
        <v>0.56847457506692145</v>
      </c>
      <c r="BF304" s="66">
        <f t="shared" si="265"/>
        <v>0.75185794214015422</v>
      </c>
      <c r="BG304" s="66">
        <f t="shared" si="266"/>
        <v>0.80390893620597648</v>
      </c>
      <c r="BH304" s="45">
        <f t="shared" si="267"/>
        <v>931.74818076811573</v>
      </c>
      <c r="BJ304" s="87">
        <f t="shared" si="229"/>
        <v>0.76174221627923011</v>
      </c>
      <c r="BK304" s="87">
        <f t="shared" si="230"/>
        <v>0.95941420866964167</v>
      </c>
    </row>
    <row r="305" spans="6:63" x14ac:dyDescent="0.25">
      <c r="F305" s="17">
        <v>303</v>
      </c>
      <c r="G305" s="20">
        <v>120</v>
      </c>
      <c r="H305" s="20">
        <v>100</v>
      </c>
      <c r="I305" s="20">
        <v>8</v>
      </c>
      <c r="J305" s="20">
        <v>8</v>
      </c>
      <c r="K305" s="17">
        <v>2100</v>
      </c>
      <c r="L305" s="20" t="s">
        <v>422</v>
      </c>
      <c r="M305" s="20">
        <v>6.25</v>
      </c>
      <c r="N305" s="20">
        <v>6.25</v>
      </c>
      <c r="O305" s="49" t="s">
        <v>123</v>
      </c>
      <c r="P305" s="49" t="s">
        <v>124</v>
      </c>
      <c r="Q305" s="17" t="s">
        <v>48</v>
      </c>
      <c r="R305" s="49" t="s">
        <v>51</v>
      </c>
      <c r="S305" s="45">
        <v>26.25</v>
      </c>
      <c r="T305" s="20" t="s">
        <v>128</v>
      </c>
      <c r="U305" s="20" t="s">
        <v>330</v>
      </c>
      <c r="V305" s="17">
        <v>0</v>
      </c>
      <c r="W305" s="17">
        <v>460</v>
      </c>
      <c r="X305" s="17">
        <v>200000</v>
      </c>
      <c r="Y305" s="35">
        <f t="shared" si="227"/>
        <v>104</v>
      </c>
      <c r="Z305" s="61">
        <f t="shared" si="231"/>
        <v>0.69752594436635995</v>
      </c>
      <c r="AA305" s="62">
        <f t="shared" si="232"/>
        <v>18.637299594367548</v>
      </c>
      <c r="AB305" s="50">
        <f t="shared" si="228"/>
        <v>8.2434209744317997</v>
      </c>
      <c r="AC305" s="47"/>
      <c r="AD305" s="28">
        <f t="shared" si="233"/>
        <v>1</v>
      </c>
      <c r="AE305" s="28">
        <f t="shared" si="234"/>
        <v>1</v>
      </c>
      <c r="AF305" s="28">
        <f t="shared" si="235"/>
        <v>1</v>
      </c>
      <c r="AG305" s="28">
        <f t="shared" si="236"/>
        <v>2432</v>
      </c>
      <c r="AH305" s="28">
        <f t="shared" si="221"/>
        <v>5776042.666666666</v>
      </c>
      <c r="AI305" s="60">
        <f t="shared" si="222"/>
        <v>2585.3630895153397</v>
      </c>
      <c r="AJ305" s="49">
        <f t="shared" si="223"/>
        <v>0.65780917861115629</v>
      </c>
      <c r="AK305" s="17">
        <v>0.49</v>
      </c>
      <c r="AL305" s="17">
        <v>0.2</v>
      </c>
      <c r="AM305" s="20">
        <v>1.1000000000000001</v>
      </c>
      <c r="AN305" s="49">
        <f t="shared" si="224"/>
        <v>0.82851970649227535</v>
      </c>
      <c r="AO305" s="49">
        <f t="shared" si="225"/>
        <v>0.75061670462168739</v>
      </c>
      <c r="AP305" s="50">
        <f t="shared" si="226"/>
        <v>763.39083617670371</v>
      </c>
      <c r="AQ305" s="46"/>
      <c r="AR305" s="20">
        <v>881890.9375</v>
      </c>
      <c r="AS305" s="49">
        <f t="shared" si="256"/>
        <v>0.78830354110054346</v>
      </c>
      <c r="AT305" s="49">
        <f t="shared" si="268"/>
        <v>0.86562952822803407</v>
      </c>
      <c r="AV305" s="20">
        <v>700</v>
      </c>
      <c r="AW305" s="93">
        <f t="shared" si="257"/>
        <v>2.3E-3</v>
      </c>
      <c r="AX305" s="66">
        <f t="shared" si="258"/>
        <v>0.34285714285714286</v>
      </c>
      <c r="AY305" s="67">
        <f t="shared" si="259"/>
        <v>4566.4582767056263</v>
      </c>
      <c r="AZ305" s="66">
        <v>6.4257</v>
      </c>
      <c r="BA305" s="67">
        <f t="shared" si="260"/>
        <v>2955.8220000000001</v>
      </c>
      <c r="BB305" s="66">
        <f t="shared" si="261"/>
        <v>0.39449343224693523</v>
      </c>
      <c r="BC305" s="66">
        <f t="shared" si="262"/>
        <v>7.1153588968505748</v>
      </c>
      <c r="BD305" s="67">
        <f t="shared" si="263"/>
        <v>524.22872187396206</v>
      </c>
      <c r="BE305" s="94">
        <f t="shared" si="264"/>
        <v>0.70223329861207939</v>
      </c>
      <c r="BF305" s="66">
        <f t="shared" si="265"/>
        <v>0.86961296099976038</v>
      </c>
      <c r="BG305" s="66">
        <f t="shared" si="266"/>
        <v>0.72330589417883195</v>
      </c>
      <c r="BH305" s="45">
        <f t="shared" si="267"/>
        <v>838.32747801090022</v>
      </c>
      <c r="BJ305" s="87">
        <f t="shared" si="229"/>
        <v>0.69172026212145044</v>
      </c>
      <c r="BK305" s="87">
        <f t="shared" si="230"/>
        <v>0.95060221435930137</v>
      </c>
    </row>
    <row r="306" spans="6:63" x14ac:dyDescent="0.25">
      <c r="F306" s="17">
        <v>304</v>
      </c>
      <c r="G306" s="20">
        <v>120</v>
      </c>
      <c r="H306" s="17">
        <v>100</v>
      </c>
      <c r="I306" s="17">
        <v>8</v>
      </c>
      <c r="J306" s="17">
        <v>8</v>
      </c>
      <c r="K306" s="17">
        <v>2500</v>
      </c>
      <c r="L306" s="17" t="s">
        <v>422</v>
      </c>
      <c r="M306" s="20">
        <v>6.25</v>
      </c>
      <c r="N306" s="20">
        <v>6.25</v>
      </c>
      <c r="O306" s="49" t="s">
        <v>123</v>
      </c>
      <c r="P306" s="49" t="s">
        <v>124</v>
      </c>
      <c r="Q306" s="17" t="s">
        <v>48</v>
      </c>
      <c r="R306" s="49" t="s">
        <v>51</v>
      </c>
      <c r="S306" s="45">
        <v>31.25</v>
      </c>
      <c r="T306" s="20" t="s">
        <v>137</v>
      </c>
      <c r="U306" s="20" t="s">
        <v>331</v>
      </c>
      <c r="V306" s="17">
        <v>0</v>
      </c>
      <c r="W306" s="17">
        <v>460</v>
      </c>
      <c r="X306" s="17">
        <v>200000</v>
      </c>
      <c r="Y306" s="35">
        <f t="shared" si="227"/>
        <v>104</v>
      </c>
      <c r="Z306" s="61">
        <f t="shared" si="231"/>
        <v>0.69752594436635995</v>
      </c>
      <c r="AA306" s="62">
        <f t="shared" si="232"/>
        <v>18.637299594367548</v>
      </c>
      <c r="AB306" s="50">
        <f t="shared" si="228"/>
        <v>8.2434209744317997</v>
      </c>
      <c r="AC306" s="47"/>
      <c r="AD306" s="28">
        <f t="shared" si="233"/>
        <v>1</v>
      </c>
      <c r="AE306" s="28">
        <f t="shared" si="234"/>
        <v>1</v>
      </c>
      <c r="AF306" s="28">
        <f t="shared" si="235"/>
        <v>1</v>
      </c>
      <c r="AG306" s="28">
        <f t="shared" si="236"/>
        <v>2432</v>
      </c>
      <c r="AH306" s="28">
        <f t="shared" si="221"/>
        <v>5776042.666666666</v>
      </c>
      <c r="AI306" s="60">
        <f t="shared" si="222"/>
        <v>1824.2321959620235</v>
      </c>
      <c r="AJ306" s="49">
        <f t="shared" si="223"/>
        <v>0.78310616501328134</v>
      </c>
      <c r="AK306" s="17">
        <v>0.49</v>
      </c>
      <c r="AL306" s="17">
        <v>0.2</v>
      </c>
      <c r="AM306" s="20">
        <v>1.1000000000000001</v>
      </c>
      <c r="AN306" s="49">
        <f t="shared" si="224"/>
        <v>0.94948864326915827</v>
      </c>
      <c r="AO306" s="49">
        <f t="shared" si="225"/>
        <v>0.67276657860843125</v>
      </c>
      <c r="AP306" s="50">
        <f t="shared" si="226"/>
        <v>684.21584256438564</v>
      </c>
      <c r="AQ306" s="46"/>
      <c r="AR306" s="20">
        <v>794629.875</v>
      </c>
      <c r="AS306" s="49">
        <f t="shared" si="256"/>
        <v>0.71030273437500002</v>
      </c>
      <c r="AT306" s="49">
        <f t="shared" si="268"/>
        <v>0.86104973408454544</v>
      </c>
      <c r="AV306" s="20">
        <v>700</v>
      </c>
      <c r="AW306" s="93">
        <f t="shared" si="257"/>
        <v>2.3E-3</v>
      </c>
      <c r="AX306" s="66">
        <f t="shared" si="258"/>
        <v>0.34285714285714286</v>
      </c>
      <c r="AY306" s="67">
        <f t="shared" si="259"/>
        <v>4566.4582767056263</v>
      </c>
      <c r="AZ306" s="66">
        <v>6.4257</v>
      </c>
      <c r="BA306" s="67">
        <f t="shared" si="260"/>
        <v>2955.8220000000001</v>
      </c>
      <c r="BB306" s="66">
        <f t="shared" si="261"/>
        <v>0.39449343224693523</v>
      </c>
      <c r="BC306" s="66">
        <f t="shared" si="262"/>
        <v>7.1153588968505748</v>
      </c>
      <c r="BD306" s="67">
        <f t="shared" si="263"/>
        <v>524.22872187396206</v>
      </c>
      <c r="BE306" s="94">
        <f t="shared" si="264"/>
        <v>0.83599202215723745</v>
      </c>
      <c r="BF306" s="66">
        <f t="shared" si="265"/>
        <v>1.0052593759837967</v>
      </c>
      <c r="BG306" s="66">
        <f t="shared" si="266"/>
        <v>0.63957924639432795</v>
      </c>
      <c r="BH306" s="45">
        <f t="shared" si="267"/>
        <v>741.28644731506006</v>
      </c>
      <c r="BJ306" s="87">
        <f t="shared" si="229"/>
        <v>0.62327614680192289</v>
      </c>
      <c r="BK306" s="87">
        <f t="shared" si="230"/>
        <v>0.93287009542028621</v>
      </c>
    </row>
    <row r="307" spans="6:63" x14ac:dyDescent="0.25">
      <c r="F307" s="17">
        <v>305</v>
      </c>
      <c r="G307" s="20">
        <v>120</v>
      </c>
      <c r="H307" s="20">
        <v>100</v>
      </c>
      <c r="I307" s="20">
        <v>8</v>
      </c>
      <c r="J307" s="20">
        <v>8</v>
      </c>
      <c r="K307" s="20">
        <v>2900</v>
      </c>
      <c r="L307" s="20" t="s">
        <v>422</v>
      </c>
      <c r="M307" s="20">
        <v>6.25</v>
      </c>
      <c r="N307" s="20">
        <v>6.25</v>
      </c>
      <c r="O307" s="49" t="s">
        <v>123</v>
      </c>
      <c r="P307" s="49" t="s">
        <v>124</v>
      </c>
      <c r="Q307" s="17" t="s">
        <v>48</v>
      </c>
      <c r="R307" s="49" t="s">
        <v>51</v>
      </c>
      <c r="S307" s="45">
        <v>36.25</v>
      </c>
      <c r="T307" s="20" t="s">
        <v>131</v>
      </c>
      <c r="U307" s="20" t="s">
        <v>332</v>
      </c>
      <c r="V307" s="17">
        <v>0</v>
      </c>
      <c r="W307" s="17">
        <v>460</v>
      </c>
      <c r="X307" s="17">
        <v>200000</v>
      </c>
      <c r="Y307" s="35">
        <f t="shared" si="227"/>
        <v>104</v>
      </c>
      <c r="Z307" s="61">
        <f t="shared" si="231"/>
        <v>0.69752594436635995</v>
      </c>
      <c r="AA307" s="62">
        <f t="shared" si="232"/>
        <v>18.637299594367548</v>
      </c>
      <c r="AB307" s="50">
        <f t="shared" si="228"/>
        <v>8.2434209744317997</v>
      </c>
      <c r="AC307" s="47"/>
      <c r="AD307" s="28">
        <f t="shared" si="233"/>
        <v>1</v>
      </c>
      <c r="AE307" s="28">
        <f t="shared" si="234"/>
        <v>1</v>
      </c>
      <c r="AF307" s="28">
        <f t="shared" si="235"/>
        <v>1</v>
      </c>
      <c r="AG307" s="28">
        <f t="shared" si="236"/>
        <v>2432</v>
      </c>
      <c r="AH307" s="28">
        <f t="shared" si="221"/>
        <v>5776042.666666666</v>
      </c>
      <c r="AI307" s="60">
        <f t="shared" si="222"/>
        <v>1355.7016914105407</v>
      </c>
      <c r="AJ307" s="49">
        <f t="shared" si="223"/>
        <v>0.9084031514154064</v>
      </c>
      <c r="AK307" s="17">
        <v>0.49</v>
      </c>
      <c r="AL307" s="17">
        <v>0.2</v>
      </c>
      <c r="AM307" s="20">
        <v>1.1000000000000001</v>
      </c>
      <c r="AN307" s="49">
        <f t="shared" si="224"/>
        <v>1.0861569148474954</v>
      </c>
      <c r="AO307" s="49">
        <f t="shared" si="225"/>
        <v>0.59467527777987494</v>
      </c>
      <c r="AP307" s="50">
        <f t="shared" si="226"/>
        <v>604.79556977991058</v>
      </c>
      <c r="AQ307" s="46"/>
      <c r="AR307" s="20">
        <v>711184.25</v>
      </c>
      <c r="AS307" s="49">
        <f t="shared" si="256"/>
        <v>0.63571246603260867</v>
      </c>
      <c r="AT307" s="49">
        <f t="shared" si="268"/>
        <v>0.85040630438583331</v>
      </c>
      <c r="AV307" s="20">
        <v>700</v>
      </c>
      <c r="AW307" s="93">
        <f t="shared" si="257"/>
        <v>2.3E-3</v>
      </c>
      <c r="AX307" s="66">
        <f t="shared" si="258"/>
        <v>0.34285714285714286</v>
      </c>
      <c r="AY307" s="67">
        <f t="shared" si="259"/>
        <v>4566.4582767056263</v>
      </c>
      <c r="AZ307" s="66">
        <v>6.4257</v>
      </c>
      <c r="BA307" s="67">
        <f t="shared" si="260"/>
        <v>2955.8220000000001</v>
      </c>
      <c r="BB307" s="66">
        <f t="shared" si="261"/>
        <v>0.39449343224693523</v>
      </c>
      <c r="BC307" s="66">
        <f t="shared" si="262"/>
        <v>7.1153588968505748</v>
      </c>
      <c r="BD307" s="67">
        <f t="shared" si="263"/>
        <v>524.22872187396206</v>
      </c>
      <c r="BE307" s="94">
        <f t="shared" si="264"/>
        <v>0.96975074570239539</v>
      </c>
      <c r="BF307" s="66">
        <f t="shared" si="265"/>
        <v>1.1587971870922629</v>
      </c>
      <c r="BG307" s="66">
        <f t="shared" si="266"/>
        <v>0.55768005517717389</v>
      </c>
      <c r="BH307" s="45">
        <f t="shared" si="267"/>
        <v>646.36347907054301</v>
      </c>
      <c r="BJ307" s="87">
        <f t="shared" si="229"/>
        <v>0.55782470927891481</v>
      </c>
      <c r="BK307" s="87">
        <f t="shared" si="230"/>
        <v>0.90885516526911692</v>
      </c>
    </row>
    <row r="308" spans="6:63" x14ac:dyDescent="0.25">
      <c r="F308" s="17">
        <v>306</v>
      </c>
      <c r="G308" s="20">
        <v>120</v>
      </c>
      <c r="H308" s="17">
        <v>100</v>
      </c>
      <c r="I308" s="17">
        <v>8</v>
      </c>
      <c r="J308" s="17">
        <v>8</v>
      </c>
      <c r="K308" s="17">
        <v>3300</v>
      </c>
      <c r="L308" s="17" t="s">
        <v>422</v>
      </c>
      <c r="M308" s="20">
        <v>6.25</v>
      </c>
      <c r="N308" s="20">
        <v>6.25</v>
      </c>
      <c r="O308" s="49" t="s">
        <v>123</v>
      </c>
      <c r="P308" s="49" t="s">
        <v>124</v>
      </c>
      <c r="Q308" s="20" t="s">
        <v>48</v>
      </c>
      <c r="R308" s="66" t="s">
        <v>51</v>
      </c>
      <c r="S308" s="45">
        <v>41.25</v>
      </c>
      <c r="T308" s="20" t="s">
        <v>132</v>
      </c>
      <c r="U308" s="20" t="s">
        <v>333</v>
      </c>
      <c r="V308" s="20">
        <v>0</v>
      </c>
      <c r="W308" s="20">
        <v>460</v>
      </c>
      <c r="X308" s="20">
        <v>200000</v>
      </c>
      <c r="Y308" s="35">
        <f t="shared" si="227"/>
        <v>104</v>
      </c>
      <c r="Z308" s="98">
        <f t="shared" si="231"/>
        <v>0.69752594436635995</v>
      </c>
      <c r="AA308" s="39">
        <f t="shared" si="232"/>
        <v>18.637299594367548</v>
      </c>
      <c r="AB308" s="50">
        <f t="shared" si="228"/>
        <v>8.2434209744317997</v>
      </c>
      <c r="AC308" s="46"/>
      <c r="AD308" s="38">
        <f t="shared" si="233"/>
        <v>1</v>
      </c>
      <c r="AE308" s="38">
        <f t="shared" si="234"/>
        <v>1</v>
      </c>
      <c r="AF308" s="38">
        <f t="shared" si="235"/>
        <v>1</v>
      </c>
      <c r="AG308" s="38">
        <f t="shared" si="236"/>
        <v>2432</v>
      </c>
      <c r="AH308" s="38">
        <f t="shared" si="221"/>
        <v>5776042.666666666</v>
      </c>
      <c r="AI308" s="76">
        <f t="shared" si="222"/>
        <v>1046.9652180681953</v>
      </c>
      <c r="AJ308" s="66">
        <f t="shared" si="223"/>
        <v>1.0337001378175315</v>
      </c>
      <c r="AK308" s="20">
        <v>0.49</v>
      </c>
      <c r="AL308" s="20">
        <v>0.2</v>
      </c>
      <c r="AM308" s="20">
        <v>1.1000000000000001</v>
      </c>
      <c r="AN308" s="66">
        <f t="shared" si="224"/>
        <v>1.2385245212272871</v>
      </c>
      <c r="AO308" s="66">
        <f t="shared" si="225"/>
        <v>0.52063484712813046</v>
      </c>
      <c r="AP308" s="45">
        <f t="shared" si="226"/>
        <v>529.4951056174383</v>
      </c>
      <c r="AQ308" s="46"/>
      <c r="AR308" s="20">
        <v>632300</v>
      </c>
      <c r="AS308" s="49">
        <f t="shared" si="256"/>
        <v>0.56519951372997712</v>
      </c>
      <c r="AT308" s="49">
        <f t="shared" si="268"/>
        <v>0.83741120610064579</v>
      </c>
      <c r="AV308" s="20">
        <v>700</v>
      </c>
      <c r="AW308" s="93">
        <f t="shared" si="257"/>
        <v>2.3E-3</v>
      </c>
      <c r="AX308" s="66">
        <f t="shared" si="258"/>
        <v>0.34285714285714286</v>
      </c>
      <c r="AY308" s="67">
        <f t="shared" si="259"/>
        <v>4566.4582767056263</v>
      </c>
      <c r="AZ308" s="66">
        <v>6.4257</v>
      </c>
      <c r="BA308" s="67">
        <f t="shared" si="260"/>
        <v>2955.8220000000001</v>
      </c>
      <c r="BB308" s="66">
        <f t="shared" si="261"/>
        <v>0.39449343224693523</v>
      </c>
      <c r="BC308" s="66">
        <f t="shared" si="262"/>
        <v>7.1153588968505748</v>
      </c>
      <c r="BD308" s="67">
        <f t="shared" si="263"/>
        <v>524.22872187396206</v>
      </c>
      <c r="BE308" s="94">
        <f t="shared" si="264"/>
        <v>1.1035094692475533</v>
      </c>
      <c r="BF308" s="66">
        <f t="shared" si="265"/>
        <v>1.3302263943251589</v>
      </c>
      <c r="BG308" s="66">
        <f t="shared" si="266"/>
        <v>0.48238382040586825</v>
      </c>
      <c r="BH308" s="45">
        <f t="shared" si="267"/>
        <v>559.09348292152981</v>
      </c>
      <c r="BJ308" s="87">
        <f t="shared" si="229"/>
        <v>0.4959510333321609</v>
      </c>
      <c r="BK308" s="87">
        <f t="shared" si="230"/>
        <v>0.88422186133406577</v>
      </c>
    </row>
    <row r="309" spans="6:63" x14ac:dyDescent="0.25">
      <c r="F309" s="17">
        <v>307</v>
      </c>
      <c r="G309" s="20">
        <v>120</v>
      </c>
      <c r="H309" s="20">
        <v>100</v>
      </c>
      <c r="I309" s="20">
        <v>8</v>
      </c>
      <c r="J309" s="20">
        <v>8</v>
      </c>
      <c r="K309" s="17">
        <v>3700</v>
      </c>
      <c r="L309" s="20" t="s">
        <v>422</v>
      </c>
      <c r="M309" s="20">
        <v>6.25</v>
      </c>
      <c r="N309" s="20">
        <v>6.25</v>
      </c>
      <c r="O309" s="49" t="s">
        <v>123</v>
      </c>
      <c r="P309" s="49" t="s">
        <v>124</v>
      </c>
      <c r="Q309" s="17" t="s">
        <v>48</v>
      </c>
      <c r="R309" s="49" t="s">
        <v>51</v>
      </c>
      <c r="S309" s="45">
        <v>46.25</v>
      </c>
      <c r="T309" s="20" t="s">
        <v>139</v>
      </c>
      <c r="U309" s="20" t="s">
        <v>235</v>
      </c>
      <c r="V309" s="17">
        <v>0</v>
      </c>
      <c r="W309" s="17">
        <v>460</v>
      </c>
      <c r="X309" s="17">
        <v>200000</v>
      </c>
      <c r="Y309" s="35">
        <f t="shared" si="227"/>
        <v>104</v>
      </c>
      <c r="Z309" s="61">
        <f t="shared" si="231"/>
        <v>0.69752594436635995</v>
      </c>
      <c r="AA309" s="62">
        <f t="shared" si="232"/>
        <v>18.637299594367548</v>
      </c>
      <c r="AB309" s="50">
        <f t="shared" si="228"/>
        <v>8.2434209744317997</v>
      </c>
      <c r="AC309" s="47"/>
      <c r="AD309" s="28">
        <f t="shared" si="233"/>
        <v>1</v>
      </c>
      <c r="AE309" s="28">
        <f t="shared" si="234"/>
        <v>1</v>
      </c>
      <c r="AF309" s="28">
        <f t="shared" si="235"/>
        <v>1</v>
      </c>
      <c r="AG309" s="28">
        <f t="shared" si="236"/>
        <v>2432</v>
      </c>
      <c r="AH309" s="28">
        <f t="shared" si="221"/>
        <v>5776042.666666666</v>
      </c>
      <c r="AI309" s="60">
        <f t="shared" si="222"/>
        <v>832.83062269997424</v>
      </c>
      <c r="AJ309" s="49">
        <f t="shared" si="223"/>
        <v>1.1589971242196564</v>
      </c>
      <c r="AK309" s="17">
        <v>0.49</v>
      </c>
      <c r="AL309" s="17">
        <v>0.2</v>
      </c>
      <c r="AM309" s="20">
        <v>1.1000000000000001</v>
      </c>
      <c r="AN309" s="49">
        <f t="shared" si="224"/>
        <v>1.4065914624085327</v>
      </c>
      <c r="AO309" s="49">
        <f t="shared" si="225"/>
        <v>0.45380253223723682</v>
      </c>
      <c r="AP309" s="50">
        <f t="shared" si="226"/>
        <v>461.52542624040143</v>
      </c>
      <c r="AQ309" s="46"/>
      <c r="AR309" s="20">
        <v>559294.875</v>
      </c>
      <c r="AS309" s="49">
        <f t="shared" si="256"/>
        <v>0.49994178614845536</v>
      </c>
      <c r="AT309" s="49">
        <f t="shared" si="268"/>
        <v>0.82519158831984907</v>
      </c>
      <c r="AV309" s="20">
        <v>700</v>
      </c>
      <c r="AW309" s="93">
        <f t="shared" si="257"/>
        <v>2.3E-3</v>
      </c>
      <c r="AX309" s="66">
        <f t="shared" si="258"/>
        <v>0.34285714285714286</v>
      </c>
      <c r="AY309" s="67">
        <f t="shared" si="259"/>
        <v>4566.4582767056263</v>
      </c>
      <c r="AZ309" s="66">
        <v>6.4257</v>
      </c>
      <c r="BA309" s="67">
        <f t="shared" si="260"/>
        <v>2955.8220000000001</v>
      </c>
      <c r="BB309" s="66">
        <f t="shared" si="261"/>
        <v>0.39449343224693523</v>
      </c>
      <c r="BC309" s="66">
        <f t="shared" si="262"/>
        <v>7.1153588968505748</v>
      </c>
      <c r="BD309" s="67">
        <f t="shared" si="263"/>
        <v>524.22872187396206</v>
      </c>
      <c r="BE309" s="94">
        <f t="shared" si="264"/>
        <v>1.2372681927927114</v>
      </c>
      <c r="BF309" s="66">
        <f t="shared" si="265"/>
        <v>1.5195469976824851</v>
      </c>
      <c r="BG309" s="66">
        <f t="shared" si="266"/>
        <v>0.41637207296447259</v>
      </c>
      <c r="BH309" s="45">
        <f t="shared" si="267"/>
        <v>482.58441228210881</v>
      </c>
      <c r="BJ309" s="87">
        <f t="shared" si="229"/>
        <v>0.4386887097795853</v>
      </c>
      <c r="BK309" s="87">
        <f t="shared" si="230"/>
        <v>0.86284433105543623</v>
      </c>
    </row>
    <row r="310" spans="6:63" x14ac:dyDescent="0.25">
      <c r="F310" s="17">
        <v>308</v>
      </c>
      <c r="G310" s="20">
        <v>120</v>
      </c>
      <c r="H310" s="17">
        <v>100</v>
      </c>
      <c r="I310" s="17">
        <v>8</v>
      </c>
      <c r="J310" s="17">
        <v>8</v>
      </c>
      <c r="K310" s="20">
        <v>4100</v>
      </c>
      <c r="L310" s="17" t="s">
        <v>422</v>
      </c>
      <c r="M310" s="20">
        <v>6.25</v>
      </c>
      <c r="N310" s="20">
        <v>6.25</v>
      </c>
      <c r="O310" s="49" t="s">
        <v>123</v>
      </c>
      <c r="P310" s="49" t="s">
        <v>124</v>
      </c>
      <c r="Q310" s="17" t="s">
        <v>48</v>
      </c>
      <c r="R310" s="49" t="s">
        <v>51</v>
      </c>
      <c r="S310" s="45">
        <v>51.25</v>
      </c>
      <c r="T310" s="20" t="s">
        <v>133</v>
      </c>
      <c r="U310" s="20" t="s">
        <v>334</v>
      </c>
      <c r="V310" s="17">
        <v>0</v>
      </c>
      <c r="W310" s="17">
        <v>460</v>
      </c>
      <c r="X310" s="17">
        <v>200000</v>
      </c>
      <c r="Y310" s="35">
        <f t="shared" si="227"/>
        <v>104</v>
      </c>
      <c r="Z310" s="61">
        <f t="shared" si="231"/>
        <v>0.69752594436635995</v>
      </c>
      <c r="AA310" s="62">
        <f t="shared" si="232"/>
        <v>18.637299594367548</v>
      </c>
      <c r="AB310" s="50">
        <f t="shared" si="228"/>
        <v>8.2434209744317997</v>
      </c>
      <c r="AC310" s="47"/>
      <c r="AD310" s="28">
        <f t="shared" si="233"/>
        <v>1</v>
      </c>
      <c r="AE310" s="28">
        <f t="shared" si="234"/>
        <v>1</v>
      </c>
      <c r="AF310" s="28">
        <f t="shared" si="235"/>
        <v>1</v>
      </c>
      <c r="AG310" s="28">
        <f t="shared" si="236"/>
        <v>2432</v>
      </c>
      <c r="AH310" s="28">
        <f t="shared" si="221"/>
        <v>5776042.666666666</v>
      </c>
      <c r="AI310" s="60">
        <f t="shared" si="222"/>
        <v>678.25408832615392</v>
      </c>
      <c r="AJ310" s="49">
        <f t="shared" si="223"/>
        <v>1.2842941106217816</v>
      </c>
      <c r="AK310" s="17">
        <v>0.49</v>
      </c>
      <c r="AL310" s="17">
        <v>0.2</v>
      </c>
      <c r="AM310" s="20">
        <v>1.1000000000000001</v>
      </c>
      <c r="AN310" s="49">
        <f t="shared" si="224"/>
        <v>1.5903577383912328</v>
      </c>
      <c r="AO310" s="49">
        <f t="shared" si="225"/>
        <v>0.39551512074990497</v>
      </c>
      <c r="AP310" s="50">
        <f t="shared" si="226"/>
        <v>402.24606898666701</v>
      </c>
      <c r="AQ310" s="46"/>
      <c r="AR310" s="20">
        <v>493181.28125</v>
      </c>
      <c r="AS310" s="49">
        <f t="shared" si="256"/>
        <v>0.44084425168943076</v>
      </c>
      <c r="AT310" s="49">
        <f t="shared" si="268"/>
        <v>0.81561503706537331</v>
      </c>
      <c r="AV310" s="20">
        <v>700</v>
      </c>
      <c r="AW310" s="93">
        <f t="shared" si="257"/>
        <v>2.3E-3</v>
      </c>
      <c r="AX310" s="66">
        <f t="shared" si="258"/>
        <v>0.34285714285714286</v>
      </c>
      <c r="AY310" s="67">
        <f t="shared" si="259"/>
        <v>4566.4582767056263</v>
      </c>
      <c r="AZ310" s="66">
        <v>6.4257</v>
      </c>
      <c r="BA310" s="67">
        <f t="shared" si="260"/>
        <v>2955.8220000000001</v>
      </c>
      <c r="BB310" s="66">
        <f t="shared" si="261"/>
        <v>0.39449343224693523</v>
      </c>
      <c r="BC310" s="66">
        <f t="shared" si="262"/>
        <v>7.1153588968505748</v>
      </c>
      <c r="BD310" s="67">
        <f t="shared" si="263"/>
        <v>524.22872187396206</v>
      </c>
      <c r="BE310" s="94">
        <f t="shared" si="264"/>
        <v>1.3710269163378692</v>
      </c>
      <c r="BF310" s="66">
        <f t="shared" si="265"/>
        <v>1.7267589971642412</v>
      </c>
      <c r="BG310" s="66">
        <f t="shared" si="266"/>
        <v>0.36016409104117519</v>
      </c>
      <c r="BH310" s="45">
        <f t="shared" si="267"/>
        <v>417.43812202086849</v>
      </c>
      <c r="BJ310" s="87">
        <f t="shared" si="229"/>
        <v>0.38683182991620524</v>
      </c>
      <c r="BK310" s="87">
        <f t="shared" si="230"/>
        <v>0.84641923343652548</v>
      </c>
    </row>
    <row r="311" spans="6:63" x14ac:dyDescent="0.25">
      <c r="F311" s="17">
        <v>309</v>
      </c>
      <c r="G311" s="20">
        <v>120</v>
      </c>
      <c r="H311" s="20">
        <v>100</v>
      </c>
      <c r="I311" s="20">
        <v>8</v>
      </c>
      <c r="J311" s="20">
        <v>8</v>
      </c>
      <c r="K311" s="17">
        <v>4500</v>
      </c>
      <c r="L311" s="20" t="s">
        <v>422</v>
      </c>
      <c r="M311" s="20">
        <v>6.25</v>
      </c>
      <c r="N311" s="20">
        <v>6.25</v>
      </c>
      <c r="O311" s="49" t="s">
        <v>123</v>
      </c>
      <c r="P311" s="49" t="s">
        <v>124</v>
      </c>
      <c r="Q311" s="17" t="s">
        <v>48</v>
      </c>
      <c r="R311" s="49" t="s">
        <v>51</v>
      </c>
      <c r="S311" s="45">
        <v>56.25</v>
      </c>
      <c r="T311" s="20" t="s">
        <v>134</v>
      </c>
      <c r="U311" s="20" t="s">
        <v>335</v>
      </c>
      <c r="V311" s="17">
        <v>0</v>
      </c>
      <c r="W311" s="17">
        <v>460</v>
      </c>
      <c r="X311" s="17">
        <v>200000</v>
      </c>
      <c r="Y311" s="35">
        <f t="shared" si="227"/>
        <v>104</v>
      </c>
      <c r="Z311" s="61">
        <f t="shared" si="231"/>
        <v>0.69752594436635995</v>
      </c>
      <c r="AA311" s="62">
        <f t="shared" si="232"/>
        <v>18.637299594367548</v>
      </c>
      <c r="AB311" s="50">
        <f t="shared" si="228"/>
        <v>8.2434209744317997</v>
      </c>
      <c r="AC311" s="47"/>
      <c r="AD311" s="28">
        <f t="shared" si="233"/>
        <v>1</v>
      </c>
      <c r="AE311" s="28">
        <f t="shared" si="234"/>
        <v>1</v>
      </c>
      <c r="AF311" s="28">
        <f t="shared" si="235"/>
        <v>1</v>
      </c>
      <c r="AG311" s="28">
        <f t="shared" si="236"/>
        <v>2432</v>
      </c>
      <c r="AH311" s="28">
        <f t="shared" si="221"/>
        <v>5776042.666666666</v>
      </c>
      <c r="AI311" s="60">
        <f t="shared" si="222"/>
        <v>563.03462838334065</v>
      </c>
      <c r="AJ311" s="49">
        <f t="shared" si="223"/>
        <v>1.4095910970239063</v>
      </c>
      <c r="AK311" s="17">
        <v>0.49</v>
      </c>
      <c r="AL311" s="17">
        <v>0.2</v>
      </c>
      <c r="AM311" s="20">
        <v>1.1000000000000001</v>
      </c>
      <c r="AN311" s="49">
        <f t="shared" si="224"/>
        <v>1.789823349175387</v>
      </c>
      <c r="AO311" s="49">
        <f t="shared" si="225"/>
        <v>0.34568784136841496</v>
      </c>
      <c r="AP311" s="50">
        <f t="shared" si="226"/>
        <v>351.57081990515741</v>
      </c>
      <c r="AQ311" s="46"/>
      <c r="AR311" s="20">
        <v>434590.25</v>
      </c>
      <c r="AS311" s="49">
        <f t="shared" si="256"/>
        <v>0.38847097575800915</v>
      </c>
      <c r="AT311" s="49">
        <f t="shared" si="268"/>
        <v>0.80897079468570088</v>
      </c>
      <c r="AV311" s="20">
        <v>700</v>
      </c>
      <c r="AW311" s="93">
        <f t="shared" si="257"/>
        <v>2.3E-3</v>
      </c>
      <c r="AX311" s="66">
        <f t="shared" si="258"/>
        <v>0.34285714285714286</v>
      </c>
      <c r="AY311" s="67">
        <f t="shared" si="259"/>
        <v>4566.4582767056263</v>
      </c>
      <c r="AZ311" s="66">
        <v>6.4257</v>
      </c>
      <c r="BA311" s="67">
        <f t="shared" si="260"/>
        <v>2955.8220000000001</v>
      </c>
      <c r="BB311" s="66">
        <f t="shared" si="261"/>
        <v>0.39449343224693523</v>
      </c>
      <c r="BC311" s="66">
        <f t="shared" si="262"/>
        <v>7.1153588968505748</v>
      </c>
      <c r="BD311" s="67">
        <f t="shared" si="263"/>
        <v>524.22872187396206</v>
      </c>
      <c r="BE311" s="94">
        <f t="shared" si="264"/>
        <v>1.5047856398830273</v>
      </c>
      <c r="BF311" s="66">
        <f t="shared" si="265"/>
        <v>1.9518623927704275</v>
      </c>
      <c r="BG311" s="66">
        <f t="shared" si="266"/>
        <v>0.31298920819691195</v>
      </c>
      <c r="BH311" s="45">
        <f t="shared" si="267"/>
        <v>362.76139274412225</v>
      </c>
      <c r="BJ311" s="87">
        <f t="shared" si="229"/>
        <v>0.34087534961819099</v>
      </c>
      <c r="BK311" s="87">
        <f t="shared" si="230"/>
        <v>0.83472050453069813</v>
      </c>
    </row>
    <row r="312" spans="6:63" x14ac:dyDescent="0.25">
      <c r="F312" s="17">
        <v>310</v>
      </c>
      <c r="G312" s="20">
        <v>120</v>
      </c>
      <c r="H312" s="17">
        <v>100</v>
      </c>
      <c r="I312" s="17">
        <v>8</v>
      </c>
      <c r="J312" s="17">
        <v>8</v>
      </c>
      <c r="K312" s="17">
        <v>4900</v>
      </c>
      <c r="L312" s="17" t="s">
        <v>422</v>
      </c>
      <c r="M312" s="20">
        <v>6.25</v>
      </c>
      <c r="N312" s="20">
        <v>6.25</v>
      </c>
      <c r="O312" s="49" t="s">
        <v>123</v>
      </c>
      <c r="P312" s="49" t="s">
        <v>124</v>
      </c>
      <c r="Q312" s="17" t="s">
        <v>48</v>
      </c>
      <c r="R312" s="49" t="s">
        <v>51</v>
      </c>
      <c r="S312" s="45">
        <v>61.25</v>
      </c>
      <c r="T312" s="20" t="s">
        <v>135</v>
      </c>
      <c r="U312" s="20" t="s">
        <v>336</v>
      </c>
      <c r="V312" s="17">
        <v>0</v>
      </c>
      <c r="W312" s="17">
        <v>460</v>
      </c>
      <c r="X312" s="17">
        <v>200000</v>
      </c>
      <c r="Y312" s="35">
        <f t="shared" si="227"/>
        <v>104</v>
      </c>
      <c r="Z312" s="61">
        <f t="shared" si="231"/>
        <v>0.69752594436635995</v>
      </c>
      <c r="AA312" s="62">
        <f t="shared" si="232"/>
        <v>18.637299594367548</v>
      </c>
      <c r="AB312" s="50">
        <f t="shared" si="228"/>
        <v>8.2434209744317997</v>
      </c>
      <c r="AC312" s="47"/>
      <c r="AD312" s="28">
        <f t="shared" si="233"/>
        <v>1</v>
      </c>
      <c r="AE312" s="28">
        <f t="shared" si="234"/>
        <v>1</v>
      </c>
      <c r="AF312" s="28">
        <f t="shared" si="235"/>
        <v>1</v>
      </c>
      <c r="AG312" s="28">
        <f t="shared" si="236"/>
        <v>2432</v>
      </c>
      <c r="AH312" s="28">
        <f t="shared" si="221"/>
        <v>5776042.666666666</v>
      </c>
      <c r="AI312" s="60">
        <f t="shared" si="222"/>
        <v>474.86260827832768</v>
      </c>
      <c r="AJ312" s="49">
        <f t="shared" si="223"/>
        <v>1.5348880834260314</v>
      </c>
      <c r="AK312" s="17">
        <v>0.49</v>
      </c>
      <c r="AL312" s="17">
        <v>0.2</v>
      </c>
      <c r="AM312" s="20">
        <v>1.1000000000000001</v>
      </c>
      <c r="AN312" s="49">
        <f t="shared" si="224"/>
        <v>2.004988294760996</v>
      </c>
      <c r="AO312" s="49">
        <f t="shared" si="225"/>
        <v>0.3034913348860912</v>
      </c>
      <c r="AP312" s="50">
        <f t="shared" si="226"/>
        <v>308.65620560342541</v>
      </c>
      <c r="AQ312" s="46"/>
      <c r="AR312" s="20">
        <v>383315.25</v>
      </c>
      <c r="AS312" s="49">
        <f t="shared" si="256"/>
        <v>0.34263734446510297</v>
      </c>
      <c r="AT312" s="49">
        <f t="shared" si="268"/>
        <v>0.80522808733392526</v>
      </c>
      <c r="AV312" s="20">
        <v>700</v>
      </c>
      <c r="AW312" s="93">
        <f t="shared" si="257"/>
        <v>2.3E-3</v>
      </c>
      <c r="AX312" s="66">
        <f t="shared" si="258"/>
        <v>0.34285714285714286</v>
      </c>
      <c r="AY312" s="67">
        <f t="shared" si="259"/>
        <v>4566.4582767056263</v>
      </c>
      <c r="AZ312" s="66">
        <v>6.4257</v>
      </c>
      <c r="BA312" s="67">
        <f t="shared" si="260"/>
        <v>2955.8220000000001</v>
      </c>
      <c r="BB312" s="66">
        <f t="shared" si="261"/>
        <v>0.39449343224693523</v>
      </c>
      <c r="BC312" s="66">
        <f t="shared" si="262"/>
        <v>7.1153588968505748</v>
      </c>
      <c r="BD312" s="67">
        <f t="shared" si="263"/>
        <v>524.22872187396206</v>
      </c>
      <c r="BE312" s="94">
        <f t="shared" si="264"/>
        <v>1.6385443634281853</v>
      </c>
      <c r="BF312" s="66">
        <f t="shared" si="265"/>
        <v>2.1948571845010436</v>
      </c>
      <c r="BG312" s="66">
        <f t="shared" si="266"/>
        <v>0.27358362786889229</v>
      </c>
      <c r="BH312" s="45">
        <f t="shared" si="267"/>
        <v>317.08945637279072</v>
      </c>
      <c r="BJ312" s="87">
        <f t="shared" si="229"/>
        <v>0.3006572739672238</v>
      </c>
      <c r="BK312" s="87">
        <f t="shared" si="230"/>
        <v>0.82722890981454755</v>
      </c>
    </row>
    <row r="313" spans="6:63" x14ac:dyDescent="0.25">
      <c r="F313" s="17">
        <v>311</v>
      </c>
      <c r="G313" s="20">
        <v>120</v>
      </c>
      <c r="H313" s="20">
        <v>100</v>
      </c>
      <c r="I313" s="20">
        <v>8</v>
      </c>
      <c r="J313" s="20">
        <v>8</v>
      </c>
      <c r="K313" s="20">
        <v>5300</v>
      </c>
      <c r="L313" s="20" t="s">
        <v>422</v>
      </c>
      <c r="M313" s="20">
        <v>6.25</v>
      </c>
      <c r="N313" s="20">
        <v>6.25</v>
      </c>
      <c r="O313" s="49" t="s">
        <v>123</v>
      </c>
      <c r="P313" s="49" t="s">
        <v>124</v>
      </c>
      <c r="Q313" s="17" t="s">
        <v>48</v>
      </c>
      <c r="R313" s="49" t="s">
        <v>51</v>
      </c>
      <c r="S313" s="45">
        <v>66.25</v>
      </c>
      <c r="T313" s="20" t="s">
        <v>238</v>
      </c>
      <c r="U313" s="20" t="s">
        <v>337</v>
      </c>
      <c r="V313" s="17">
        <v>0</v>
      </c>
      <c r="W313" s="17">
        <v>460</v>
      </c>
      <c r="X313" s="17">
        <v>200000</v>
      </c>
      <c r="Y313" s="35">
        <f t="shared" si="227"/>
        <v>104</v>
      </c>
      <c r="Z313" s="61">
        <f t="shared" si="231"/>
        <v>0.69752594436635995</v>
      </c>
      <c r="AA313" s="62">
        <f t="shared" si="232"/>
        <v>18.637299594367548</v>
      </c>
      <c r="AB313" s="50">
        <f t="shared" si="228"/>
        <v>8.2434209744317997</v>
      </c>
      <c r="AC313" s="47"/>
      <c r="AD313" s="28">
        <f t="shared" si="233"/>
        <v>1</v>
      </c>
      <c r="AE313" s="28">
        <f t="shared" si="234"/>
        <v>1</v>
      </c>
      <c r="AF313" s="28">
        <f t="shared" si="235"/>
        <v>1</v>
      </c>
      <c r="AG313" s="28">
        <f t="shared" si="236"/>
        <v>2432</v>
      </c>
      <c r="AH313" s="28">
        <f t="shared" si="221"/>
        <v>5776042.666666666</v>
      </c>
      <c r="AI313" s="60">
        <f t="shared" si="222"/>
        <v>405.89004004139008</v>
      </c>
      <c r="AJ313" s="49">
        <f t="shared" si="223"/>
        <v>1.6601850698281564</v>
      </c>
      <c r="AK313" s="17">
        <v>0.49</v>
      </c>
      <c r="AL313" s="17">
        <v>0.2</v>
      </c>
      <c r="AM313" s="20">
        <v>1.1000000000000001</v>
      </c>
      <c r="AN313" s="49">
        <f t="shared" si="224"/>
        <v>2.2358525751480585</v>
      </c>
      <c r="AO313" s="49">
        <f t="shared" si="225"/>
        <v>0.26784819233694396</v>
      </c>
      <c r="AP313" s="50">
        <f t="shared" si="226"/>
        <v>272.40648157380537</v>
      </c>
      <c r="AQ313" s="46"/>
      <c r="AR313" s="20">
        <v>338865.78125</v>
      </c>
      <c r="AS313" s="49">
        <f t="shared" si="256"/>
        <v>0.30290491029927058</v>
      </c>
      <c r="AT313" s="49">
        <f t="shared" si="268"/>
        <v>0.80387721819818714</v>
      </c>
      <c r="AV313" s="20">
        <v>700</v>
      </c>
      <c r="AW313" s="93">
        <f t="shared" si="257"/>
        <v>2.3E-3</v>
      </c>
      <c r="AX313" s="66">
        <f t="shared" si="258"/>
        <v>0.34285714285714286</v>
      </c>
      <c r="AY313" s="67">
        <f t="shared" si="259"/>
        <v>4566.4582767056263</v>
      </c>
      <c r="AZ313" s="66">
        <v>6.4257</v>
      </c>
      <c r="BA313" s="67">
        <f t="shared" si="260"/>
        <v>2955.8220000000001</v>
      </c>
      <c r="BB313" s="66">
        <f t="shared" si="261"/>
        <v>0.39449343224693523</v>
      </c>
      <c r="BC313" s="66">
        <f t="shared" si="262"/>
        <v>7.1153588968505748</v>
      </c>
      <c r="BD313" s="67">
        <f t="shared" si="263"/>
        <v>524.22872187396206</v>
      </c>
      <c r="BE313" s="94">
        <f t="shared" si="264"/>
        <v>1.7723030869733432</v>
      </c>
      <c r="BF313" s="66">
        <f t="shared" si="265"/>
        <v>2.45574337235609</v>
      </c>
      <c r="BG313" s="66">
        <f t="shared" si="266"/>
        <v>0.2406373538146318</v>
      </c>
      <c r="BH313" s="45">
        <f t="shared" si="267"/>
        <v>278.90399838046943</v>
      </c>
      <c r="BJ313" s="87">
        <f t="shared" si="229"/>
        <v>0.26579287422401948</v>
      </c>
      <c r="BK313" s="87">
        <f t="shared" si="230"/>
        <v>0.82305152603976428</v>
      </c>
    </row>
    <row r="314" spans="6:63" x14ac:dyDescent="0.25">
      <c r="F314" s="20">
        <v>312</v>
      </c>
      <c r="G314" s="20">
        <v>120</v>
      </c>
      <c r="H314" s="17">
        <v>100</v>
      </c>
      <c r="I314" s="17">
        <v>8</v>
      </c>
      <c r="J314" s="17">
        <v>8</v>
      </c>
      <c r="K314" s="17">
        <v>5700</v>
      </c>
      <c r="L314" s="17" t="s">
        <v>422</v>
      </c>
      <c r="M314" s="20">
        <v>6.25</v>
      </c>
      <c r="N314" s="20">
        <v>6.25</v>
      </c>
      <c r="O314" s="49" t="s">
        <v>123</v>
      </c>
      <c r="P314" s="49" t="s">
        <v>124</v>
      </c>
      <c r="Q314" s="20" t="s">
        <v>48</v>
      </c>
      <c r="R314" s="66" t="s">
        <v>51</v>
      </c>
      <c r="S314" s="45">
        <v>71.25</v>
      </c>
      <c r="T314" s="20" t="s">
        <v>136</v>
      </c>
      <c r="U314" s="20" t="s">
        <v>338</v>
      </c>
      <c r="V314" s="20">
        <v>0</v>
      </c>
      <c r="W314" s="20">
        <v>460</v>
      </c>
      <c r="X314" s="20">
        <v>200000</v>
      </c>
      <c r="Y314" s="35">
        <f t="shared" si="227"/>
        <v>104</v>
      </c>
      <c r="Z314" s="98">
        <f t="shared" si="231"/>
        <v>0.69752594436635995</v>
      </c>
      <c r="AA314" s="39">
        <f t="shared" si="232"/>
        <v>18.637299594367548</v>
      </c>
      <c r="AB314" s="50">
        <f t="shared" si="228"/>
        <v>8.2434209744317997</v>
      </c>
      <c r="AC314" s="46"/>
      <c r="AD314" s="38">
        <f t="shared" si="233"/>
        <v>1</v>
      </c>
      <c r="AE314" s="38">
        <f t="shared" si="234"/>
        <v>1</v>
      </c>
      <c r="AF314" s="38">
        <f t="shared" si="235"/>
        <v>1</v>
      </c>
      <c r="AG314" s="38">
        <f t="shared" si="236"/>
        <v>2432</v>
      </c>
      <c r="AH314" s="38">
        <f t="shared" si="221"/>
        <v>5776042.666666666</v>
      </c>
      <c r="AI314" s="76">
        <f t="shared" si="222"/>
        <v>350.92185979571093</v>
      </c>
      <c r="AJ314" s="66">
        <f t="shared" si="223"/>
        <v>1.7854820562302813</v>
      </c>
      <c r="AK314" s="20">
        <v>0.49</v>
      </c>
      <c r="AL314" s="20">
        <v>0.2</v>
      </c>
      <c r="AM314" s="20">
        <v>1.1000000000000001</v>
      </c>
      <c r="AN314" s="66">
        <f t="shared" si="224"/>
        <v>2.4824161903365756</v>
      </c>
      <c r="AO314" s="66">
        <f t="shared" si="225"/>
        <v>0.23769490167305621</v>
      </c>
      <c r="AP314" s="45">
        <f t="shared" si="226"/>
        <v>241.74003672698311</v>
      </c>
      <c r="AQ314" s="46"/>
      <c r="AR314" s="20">
        <v>300568.75</v>
      </c>
      <c r="AS314" s="49">
        <f t="shared" si="256"/>
        <v>0.26867200908180777</v>
      </c>
      <c r="AT314" s="49">
        <f t="shared" si="268"/>
        <v>0.80427535040480125</v>
      </c>
      <c r="AV314" s="20">
        <v>700</v>
      </c>
      <c r="AW314" s="93">
        <f t="shared" si="257"/>
        <v>2.3E-3</v>
      </c>
      <c r="AX314" s="66">
        <f t="shared" si="258"/>
        <v>0.34285714285714286</v>
      </c>
      <c r="AY314" s="67">
        <f t="shared" si="259"/>
        <v>4566.4582767056263</v>
      </c>
      <c r="AZ314" s="66">
        <v>6.4257</v>
      </c>
      <c r="BA314" s="67">
        <f t="shared" si="260"/>
        <v>2955.8220000000001</v>
      </c>
      <c r="BB314" s="66">
        <f t="shared" si="261"/>
        <v>0.39449343224693523</v>
      </c>
      <c r="BC314" s="66">
        <f t="shared" si="262"/>
        <v>7.1153588968505748</v>
      </c>
      <c r="BD314" s="67">
        <f t="shared" si="263"/>
        <v>524.22872187396206</v>
      </c>
      <c r="BE314" s="94">
        <f t="shared" si="264"/>
        <v>1.9060618105185012</v>
      </c>
      <c r="BF314" s="66">
        <f t="shared" si="265"/>
        <v>2.7345209563355661</v>
      </c>
      <c r="BG314" s="66">
        <f t="shared" si="266"/>
        <v>0.21298033856973453</v>
      </c>
      <c r="BH314" s="45">
        <f t="shared" si="267"/>
        <v>246.84890795999615</v>
      </c>
      <c r="BJ314" s="87">
        <f t="shared" si="229"/>
        <v>0.23575420235624853</v>
      </c>
      <c r="BK314" s="87">
        <f t="shared" si="230"/>
        <v>0.82127269704517236</v>
      </c>
    </row>
    <row r="315" spans="6:63" s="15" customFormat="1" x14ac:dyDescent="0.25">
      <c r="F315" s="22">
        <v>313</v>
      </c>
      <c r="G315" s="22">
        <v>140</v>
      </c>
      <c r="H315" s="22">
        <v>100</v>
      </c>
      <c r="I315" s="22">
        <v>10</v>
      </c>
      <c r="J315" s="22">
        <v>10</v>
      </c>
      <c r="K315" s="22">
        <v>900</v>
      </c>
      <c r="L315" s="20" t="s">
        <v>422</v>
      </c>
      <c r="M315" s="22">
        <v>6.25</v>
      </c>
      <c r="N315" s="22">
        <v>6.25</v>
      </c>
      <c r="O315" s="63" t="s">
        <v>125</v>
      </c>
      <c r="P315" s="63" t="s">
        <v>126</v>
      </c>
      <c r="Q315" s="22" t="s">
        <v>48</v>
      </c>
      <c r="R315" s="63" t="s">
        <v>51</v>
      </c>
      <c r="S315" s="41">
        <v>18</v>
      </c>
      <c r="T315" s="22" t="s">
        <v>339</v>
      </c>
      <c r="U315" s="22" t="s">
        <v>324</v>
      </c>
      <c r="V315" s="22">
        <v>0</v>
      </c>
      <c r="W315" s="22">
        <v>460</v>
      </c>
      <c r="X315" s="22">
        <v>200000</v>
      </c>
      <c r="Y315" s="37">
        <f t="shared" si="227"/>
        <v>120</v>
      </c>
      <c r="Z315" s="81">
        <f t="shared" si="231"/>
        <v>0.69752594436635995</v>
      </c>
      <c r="AA315" s="82">
        <f t="shared" si="232"/>
        <v>17.20366116403158</v>
      </c>
      <c r="AB315" s="41">
        <f t="shared" si="228"/>
        <v>6.4513729365118424</v>
      </c>
      <c r="AC315" s="64"/>
      <c r="AD315" s="40">
        <f t="shared" si="233"/>
        <v>1</v>
      </c>
      <c r="AE315" s="40">
        <f t="shared" si="234"/>
        <v>1</v>
      </c>
      <c r="AF315" s="40">
        <f t="shared" si="235"/>
        <v>1</v>
      </c>
      <c r="AG315" s="40">
        <f t="shared" si="236"/>
        <v>3200</v>
      </c>
      <c r="AH315" s="40">
        <f t="shared" si="221"/>
        <v>9906666.6666666679</v>
      </c>
      <c r="AI315" s="77">
        <f t="shared" si="222"/>
        <v>24141.945909495949</v>
      </c>
      <c r="AJ315" s="63">
        <f t="shared" si="223"/>
        <v>0.24692653870815037</v>
      </c>
      <c r="AK315" s="22">
        <v>0.49</v>
      </c>
      <c r="AL315" s="22">
        <v>0.2</v>
      </c>
      <c r="AM315" s="22">
        <v>1.1000000000000001</v>
      </c>
      <c r="AN315" s="63">
        <f t="shared" si="224"/>
        <v>0.54198335974269063</v>
      </c>
      <c r="AO315" s="63">
        <f t="shared" si="225"/>
        <v>0.97613433712811704</v>
      </c>
      <c r="AP315" s="41">
        <f t="shared" si="226"/>
        <v>1306.2452220478076</v>
      </c>
      <c r="AQ315" s="64"/>
      <c r="AR315" s="22">
        <v>1545294</v>
      </c>
      <c r="AS315" s="63">
        <f t="shared" si="256"/>
        <v>1.0497921195652173</v>
      </c>
      <c r="AT315" s="63">
        <f t="shared" si="268"/>
        <v>0.84530530892361433</v>
      </c>
      <c r="AV315" s="22">
        <v>700</v>
      </c>
      <c r="AW315" s="89">
        <f t="shared" si="257"/>
        <v>2.3E-3</v>
      </c>
      <c r="AX315" s="63">
        <f t="shared" si="258"/>
        <v>0.34285714285714286</v>
      </c>
      <c r="AY315" s="65">
        <f t="shared" si="259"/>
        <v>4566.4582767056263</v>
      </c>
      <c r="AZ315" s="63">
        <v>8.7245000000000008</v>
      </c>
      <c r="BA315" s="65">
        <f t="shared" si="260"/>
        <v>4013.2700000000004</v>
      </c>
      <c r="BB315" s="63">
        <f t="shared" si="261"/>
        <v>0.3385553853991245</v>
      </c>
      <c r="BC315" s="63">
        <f t="shared" si="262"/>
        <v>12.338801944657789</v>
      </c>
      <c r="BD315" s="65">
        <f t="shared" si="263"/>
        <v>579.0897817726493</v>
      </c>
      <c r="BE315" s="90">
        <f t="shared" si="264"/>
        <v>0.27705232798637813</v>
      </c>
      <c r="BF315" s="63">
        <f t="shared" si="265"/>
        <v>0.55725681657799842</v>
      </c>
      <c r="BG315" s="63">
        <f t="shared" si="266"/>
        <v>0.96083455641912663</v>
      </c>
      <c r="BH315" s="41">
        <f t="shared" si="267"/>
        <v>1618.6457413712649</v>
      </c>
      <c r="BJ315" s="90">
        <f t="shared" si="229"/>
        <v>0.83390242791330815</v>
      </c>
      <c r="BK315" s="90">
        <f t="shared" si="230"/>
        <v>1.0474678225446192</v>
      </c>
    </row>
    <row r="316" spans="6:63" x14ac:dyDescent="0.25">
      <c r="F316" s="17">
        <v>314</v>
      </c>
      <c r="G316" s="17">
        <v>140</v>
      </c>
      <c r="H316" s="17">
        <v>100</v>
      </c>
      <c r="I316" s="17">
        <v>10</v>
      </c>
      <c r="J316" s="17">
        <v>10</v>
      </c>
      <c r="K316" s="20">
        <v>1300</v>
      </c>
      <c r="L316" s="17" t="s">
        <v>422</v>
      </c>
      <c r="M316" s="20">
        <v>6.25</v>
      </c>
      <c r="N316" s="20">
        <v>6.25</v>
      </c>
      <c r="O316" s="49" t="s">
        <v>125</v>
      </c>
      <c r="P316" s="49" t="s">
        <v>126</v>
      </c>
      <c r="Q316" s="20" t="s">
        <v>48</v>
      </c>
      <c r="R316" s="66" t="s">
        <v>51</v>
      </c>
      <c r="S316" s="45">
        <v>26</v>
      </c>
      <c r="T316" s="20" t="s">
        <v>128</v>
      </c>
      <c r="U316" s="20" t="s">
        <v>340</v>
      </c>
      <c r="V316" s="20">
        <v>0</v>
      </c>
      <c r="W316" s="20">
        <v>460</v>
      </c>
      <c r="X316" s="20">
        <v>200000</v>
      </c>
      <c r="Y316" s="35">
        <f t="shared" si="227"/>
        <v>120</v>
      </c>
      <c r="Z316" s="98">
        <f t="shared" si="231"/>
        <v>0.69752594436635995</v>
      </c>
      <c r="AA316" s="39">
        <f t="shared" si="232"/>
        <v>17.20366116403158</v>
      </c>
      <c r="AB316" s="50">
        <f t="shared" si="228"/>
        <v>6.4513729365118424</v>
      </c>
      <c r="AC316" s="46"/>
      <c r="AD316" s="38">
        <f t="shared" si="233"/>
        <v>1</v>
      </c>
      <c r="AE316" s="38">
        <f t="shared" si="234"/>
        <v>1</v>
      </c>
      <c r="AF316" s="38">
        <f t="shared" si="235"/>
        <v>1</v>
      </c>
      <c r="AG316" s="38">
        <f t="shared" si="236"/>
        <v>3200</v>
      </c>
      <c r="AH316" s="38">
        <f t="shared" si="221"/>
        <v>9906666.6666666679</v>
      </c>
      <c r="AI316" s="76">
        <f t="shared" si="222"/>
        <v>11570.991826444804</v>
      </c>
      <c r="AJ316" s="66">
        <f t="shared" si="223"/>
        <v>0.35667166702288389</v>
      </c>
      <c r="AK316" s="20">
        <v>0.49</v>
      </c>
      <c r="AL316" s="20">
        <v>0.2</v>
      </c>
      <c r="AM316" s="20">
        <v>1.1000000000000001</v>
      </c>
      <c r="AN316" s="66">
        <f t="shared" si="224"/>
        <v>0.60199189744904802</v>
      </c>
      <c r="AO316" s="66">
        <f t="shared" si="225"/>
        <v>0.92000970422497563</v>
      </c>
      <c r="AP316" s="45">
        <f t="shared" si="226"/>
        <v>1231.1402587446946</v>
      </c>
      <c r="AQ316" s="46"/>
      <c r="AR316" s="20">
        <v>1465688.375</v>
      </c>
      <c r="AS316" s="49">
        <f t="shared" si="256"/>
        <v>0.99571221127717391</v>
      </c>
      <c r="AT316" s="49">
        <f t="shared" si="268"/>
        <v>0.83997408981612109</v>
      </c>
      <c r="AV316" s="20">
        <v>700</v>
      </c>
      <c r="AW316" s="93">
        <f t="shared" si="257"/>
        <v>2.3E-3</v>
      </c>
      <c r="AX316" s="66">
        <f t="shared" si="258"/>
        <v>0.34285714285714286</v>
      </c>
      <c r="AY316" s="67">
        <f t="shared" si="259"/>
        <v>4566.4582767056263</v>
      </c>
      <c r="AZ316" s="66">
        <v>8.7245000000000008</v>
      </c>
      <c r="BA316" s="67">
        <f t="shared" si="260"/>
        <v>4013.2700000000004</v>
      </c>
      <c r="BB316" s="66">
        <f t="shared" si="261"/>
        <v>0.3385553853991245</v>
      </c>
      <c r="BC316" s="66">
        <f t="shared" si="262"/>
        <v>12.338801944657789</v>
      </c>
      <c r="BD316" s="67">
        <f t="shared" si="263"/>
        <v>579.0897817726493</v>
      </c>
      <c r="BE316" s="94">
        <f t="shared" si="264"/>
        <v>0.40018669598032397</v>
      </c>
      <c r="BF316" s="66">
        <f t="shared" si="265"/>
        <v>0.62912043633500359</v>
      </c>
      <c r="BG316" s="66">
        <f t="shared" si="266"/>
        <v>0.89722204106637082</v>
      </c>
      <c r="BH316" s="45">
        <f t="shared" si="267"/>
        <v>1511.482519164322</v>
      </c>
      <c r="BJ316" s="87">
        <f t="shared" si="229"/>
        <v>0.79094404979040311</v>
      </c>
      <c r="BK316" s="87">
        <f t="shared" si="230"/>
        <v>1.0312441204729634</v>
      </c>
    </row>
    <row r="317" spans="6:63" x14ac:dyDescent="0.25">
      <c r="F317" s="17">
        <v>315</v>
      </c>
      <c r="G317" s="17">
        <v>140</v>
      </c>
      <c r="H317" s="17">
        <v>100</v>
      </c>
      <c r="I317" s="17">
        <v>10</v>
      </c>
      <c r="J317" s="17">
        <v>10</v>
      </c>
      <c r="K317" s="17">
        <v>1700</v>
      </c>
      <c r="L317" s="20" t="s">
        <v>422</v>
      </c>
      <c r="M317" s="20">
        <v>6.25</v>
      </c>
      <c r="N317" s="20">
        <v>6.25</v>
      </c>
      <c r="O317" s="49" t="s">
        <v>125</v>
      </c>
      <c r="P317" s="49" t="s">
        <v>126</v>
      </c>
      <c r="Q317" s="17" t="s">
        <v>48</v>
      </c>
      <c r="R317" s="49" t="s">
        <v>51</v>
      </c>
      <c r="S317" s="45">
        <v>21.25</v>
      </c>
      <c r="T317" s="20" t="s">
        <v>128</v>
      </c>
      <c r="U317" s="20" t="s">
        <v>142</v>
      </c>
      <c r="V317" s="17">
        <v>0</v>
      </c>
      <c r="W317" s="17">
        <v>460</v>
      </c>
      <c r="X317" s="17">
        <v>200000</v>
      </c>
      <c r="Y317" s="35">
        <f t="shared" si="227"/>
        <v>120</v>
      </c>
      <c r="Z317" s="61">
        <f t="shared" si="231"/>
        <v>0.69752594436635995</v>
      </c>
      <c r="AA317" s="62">
        <f t="shared" si="232"/>
        <v>17.20366116403158</v>
      </c>
      <c r="AB317" s="50">
        <f t="shared" si="228"/>
        <v>6.4513729365118424</v>
      </c>
      <c r="AC317" s="47"/>
      <c r="AD317" s="28">
        <f t="shared" si="233"/>
        <v>1</v>
      </c>
      <c r="AE317" s="28">
        <f t="shared" si="234"/>
        <v>1</v>
      </c>
      <c r="AF317" s="28">
        <f t="shared" si="235"/>
        <v>1</v>
      </c>
      <c r="AG317" s="28">
        <f t="shared" si="236"/>
        <v>3200</v>
      </c>
      <c r="AH317" s="28">
        <f t="shared" si="221"/>
        <v>9906666.6666666679</v>
      </c>
      <c r="AI317" s="60">
        <f t="shared" si="222"/>
        <v>6766.4277462601103</v>
      </c>
      <c r="AJ317" s="49">
        <f t="shared" si="223"/>
        <v>0.46641679533761743</v>
      </c>
      <c r="AK317" s="17">
        <v>0.49</v>
      </c>
      <c r="AL317" s="17">
        <v>0.2</v>
      </c>
      <c r="AM317" s="20">
        <v>1.1000000000000001</v>
      </c>
      <c r="AN317" s="49">
        <f t="shared" si="224"/>
        <v>0.67404442834422262</v>
      </c>
      <c r="AO317" s="49">
        <f t="shared" si="225"/>
        <v>0.86158138849821342</v>
      </c>
      <c r="AP317" s="50">
        <f t="shared" si="226"/>
        <v>1152.9525489721545</v>
      </c>
      <c r="AQ317" s="46"/>
      <c r="AR317" s="20">
        <v>1378098.25</v>
      </c>
      <c r="AS317" s="49">
        <f t="shared" si="256"/>
        <v>0.93620805027173915</v>
      </c>
      <c r="AT317" s="49">
        <f t="shared" si="268"/>
        <v>0.83662579861207609</v>
      </c>
      <c r="AV317" s="20">
        <v>700</v>
      </c>
      <c r="AW317" s="93">
        <f t="shared" si="257"/>
        <v>2.3E-3</v>
      </c>
      <c r="AX317" s="66">
        <f t="shared" si="258"/>
        <v>0.34285714285714286</v>
      </c>
      <c r="AY317" s="67">
        <f t="shared" si="259"/>
        <v>4566.4582767056263</v>
      </c>
      <c r="AZ317" s="66">
        <v>8.7245000000000008</v>
      </c>
      <c r="BA317" s="67">
        <f t="shared" si="260"/>
        <v>4013.2700000000004</v>
      </c>
      <c r="BB317" s="66">
        <f t="shared" si="261"/>
        <v>0.3385553853991245</v>
      </c>
      <c r="BC317" s="66">
        <f t="shared" si="262"/>
        <v>12.338801944657789</v>
      </c>
      <c r="BD317" s="67">
        <f t="shared" si="263"/>
        <v>579.0897817726493</v>
      </c>
      <c r="BE317" s="94">
        <f t="shared" si="264"/>
        <v>0.52332106397426981</v>
      </c>
      <c r="BF317" s="66">
        <f t="shared" si="265"/>
        <v>0.71614612867327698</v>
      </c>
      <c r="BG317" s="66">
        <f t="shared" si="266"/>
        <v>0.82985985771955106</v>
      </c>
      <c r="BH317" s="45">
        <f t="shared" si="267"/>
        <v>1398.0025131889356</v>
      </c>
      <c r="BJ317" s="87">
        <f t="shared" si="229"/>
        <v>0.74367691622311416</v>
      </c>
      <c r="BK317" s="87">
        <f t="shared" si="230"/>
        <v>1.0144432831178296</v>
      </c>
    </row>
    <row r="318" spans="6:63" x14ac:dyDescent="0.25">
      <c r="F318" s="17">
        <v>316</v>
      </c>
      <c r="G318" s="17">
        <v>140</v>
      </c>
      <c r="H318" s="17">
        <v>100</v>
      </c>
      <c r="I318" s="17">
        <v>10</v>
      </c>
      <c r="J318" s="17">
        <v>10</v>
      </c>
      <c r="K318" s="17">
        <v>2100</v>
      </c>
      <c r="L318" s="17" t="s">
        <v>422</v>
      </c>
      <c r="M318" s="20">
        <v>6.25</v>
      </c>
      <c r="N318" s="20">
        <v>6.25</v>
      </c>
      <c r="O318" s="49" t="s">
        <v>125</v>
      </c>
      <c r="P318" s="49" t="s">
        <v>126</v>
      </c>
      <c r="Q318" s="17" t="s">
        <v>48</v>
      </c>
      <c r="R318" s="49" t="s">
        <v>51</v>
      </c>
      <c r="S318" s="45">
        <v>26.25</v>
      </c>
      <c r="T318" s="20" t="s">
        <v>137</v>
      </c>
      <c r="U318" s="20" t="s">
        <v>157</v>
      </c>
      <c r="V318" s="17">
        <v>0</v>
      </c>
      <c r="W318" s="17">
        <v>460</v>
      </c>
      <c r="X318" s="17">
        <v>200000</v>
      </c>
      <c r="Y318" s="35">
        <f t="shared" si="227"/>
        <v>120</v>
      </c>
      <c r="Z318" s="61">
        <f t="shared" si="231"/>
        <v>0.69752594436635995</v>
      </c>
      <c r="AA318" s="62">
        <f t="shared" si="232"/>
        <v>17.20366116403158</v>
      </c>
      <c r="AB318" s="50">
        <f t="shared" si="228"/>
        <v>6.4513729365118424</v>
      </c>
      <c r="AC318" s="47"/>
      <c r="AD318" s="28">
        <f t="shared" si="233"/>
        <v>1</v>
      </c>
      <c r="AE318" s="28">
        <f t="shared" si="234"/>
        <v>1</v>
      </c>
      <c r="AF318" s="28">
        <f t="shared" si="235"/>
        <v>1</v>
      </c>
      <c r="AG318" s="28">
        <f t="shared" si="236"/>
        <v>3200</v>
      </c>
      <c r="AH318" s="28">
        <f t="shared" si="221"/>
        <v>9906666.6666666679</v>
      </c>
      <c r="AI318" s="60">
        <f t="shared" si="222"/>
        <v>4434.2349629686441</v>
      </c>
      <c r="AJ318" s="49">
        <f t="shared" si="223"/>
        <v>0.57616192365235097</v>
      </c>
      <c r="AK318" s="17">
        <v>0.49</v>
      </c>
      <c r="AL318" s="17">
        <v>0.2</v>
      </c>
      <c r="AM318" s="20">
        <v>1.1000000000000001</v>
      </c>
      <c r="AN318" s="49">
        <f t="shared" si="224"/>
        <v>0.75814095242821467</v>
      </c>
      <c r="AO318" s="49">
        <f t="shared" si="225"/>
        <v>0.7994220394027306</v>
      </c>
      <c r="AP318" s="50">
        <f t="shared" si="226"/>
        <v>1069.7720381825632</v>
      </c>
      <c r="AQ318" s="46"/>
      <c r="AR318" s="20">
        <v>1280753</v>
      </c>
      <c r="AS318" s="49">
        <f t="shared" si="256"/>
        <v>0.87007676630434783</v>
      </c>
      <c r="AT318" s="49">
        <f t="shared" si="268"/>
        <v>0.83526803230799629</v>
      </c>
      <c r="AV318" s="20">
        <v>700</v>
      </c>
      <c r="AW318" s="93">
        <f t="shared" si="257"/>
        <v>2.3E-3</v>
      </c>
      <c r="AX318" s="66">
        <f t="shared" si="258"/>
        <v>0.34285714285714286</v>
      </c>
      <c r="AY318" s="67">
        <f t="shared" si="259"/>
        <v>4566.4582767056263</v>
      </c>
      <c r="AZ318" s="66">
        <v>8.7245000000000008</v>
      </c>
      <c r="BA318" s="67">
        <f t="shared" si="260"/>
        <v>4013.2700000000004</v>
      </c>
      <c r="BB318" s="66">
        <f t="shared" si="261"/>
        <v>0.3385553853991245</v>
      </c>
      <c r="BC318" s="66">
        <f t="shared" si="262"/>
        <v>12.338801944657789</v>
      </c>
      <c r="BD318" s="67">
        <f t="shared" si="263"/>
        <v>579.0897817726493</v>
      </c>
      <c r="BE318" s="94">
        <f t="shared" si="264"/>
        <v>0.64645543196821564</v>
      </c>
      <c r="BF318" s="66">
        <f t="shared" si="265"/>
        <v>0.81833389359281894</v>
      </c>
      <c r="BG318" s="66">
        <f t="shared" si="266"/>
        <v>0.75752036526870958</v>
      </c>
      <c r="BH318" s="45">
        <f t="shared" si="267"/>
        <v>1276.1376087615843</v>
      </c>
      <c r="BJ318" s="87">
        <f t="shared" si="229"/>
        <v>0.69114552716651534</v>
      </c>
      <c r="BK318" s="87">
        <f t="shared" si="230"/>
        <v>0.9963963455573277</v>
      </c>
    </row>
    <row r="319" spans="6:63" x14ac:dyDescent="0.25">
      <c r="F319" s="17">
        <v>317</v>
      </c>
      <c r="G319" s="17">
        <v>140</v>
      </c>
      <c r="H319" s="17">
        <v>100</v>
      </c>
      <c r="I319" s="17">
        <v>10</v>
      </c>
      <c r="J319" s="17">
        <v>10</v>
      </c>
      <c r="K319" s="17">
        <v>2500</v>
      </c>
      <c r="L319" s="20" t="s">
        <v>422</v>
      </c>
      <c r="M319" s="20">
        <v>6.25</v>
      </c>
      <c r="N319" s="20">
        <v>6.25</v>
      </c>
      <c r="O319" s="49" t="s">
        <v>125</v>
      </c>
      <c r="P319" s="49" t="s">
        <v>126</v>
      </c>
      <c r="Q319" s="17" t="s">
        <v>48</v>
      </c>
      <c r="R319" s="49" t="s">
        <v>51</v>
      </c>
      <c r="S319" s="45">
        <v>31.25</v>
      </c>
      <c r="T319" s="20" t="s">
        <v>132</v>
      </c>
      <c r="U319" s="20" t="s">
        <v>158</v>
      </c>
      <c r="V319" s="17">
        <v>0</v>
      </c>
      <c r="W319" s="17">
        <v>460</v>
      </c>
      <c r="X319" s="17">
        <v>200000</v>
      </c>
      <c r="Y319" s="35">
        <f t="shared" si="227"/>
        <v>120</v>
      </c>
      <c r="Z319" s="61">
        <f t="shared" si="231"/>
        <v>0.69752594436635995</v>
      </c>
      <c r="AA319" s="62">
        <f t="shared" si="232"/>
        <v>17.20366116403158</v>
      </c>
      <c r="AB319" s="50">
        <f t="shared" si="228"/>
        <v>6.4513729365118424</v>
      </c>
      <c r="AC319" s="47"/>
      <c r="AD319" s="28">
        <f t="shared" si="233"/>
        <v>1</v>
      </c>
      <c r="AE319" s="28">
        <f t="shared" si="234"/>
        <v>1</v>
      </c>
      <c r="AF319" s="28">
        <f t="shared" si="235"/>
        <v>1</v>
      </c>
      <c r="AG319" s="28">
        <f t="shared" si="236"/>
        <v>3200</v>
      </c>
      <c r="AH319" s="28">
        <f t="shared" si="221"/>
        <v>9906666.6666666679</v>
      </c>
      <c r="AI319" s="60">
        <f t="shared" si="222"/>
        <v>3128.7961898706749</v>
      </c>
      <c r="AJ319" s="49">
        <f t="shared" si="223"/>
        <v>0.68590705196708446</v>
      </c>
      <c r="AK319" s="17">
        <v>0.49</v>
      </c>
      <c r="AL319" s="17">
        <v>0.2</v>
      </c>
      <c r="AM319" s="20">
        <v>1.1000000000000001</v>
      </c>
      <c r="AN319" s="49">
        <f t="shared" si="224"/>
        <v>0.85428146970102403</v>
      </c>
      <c r="AO319" s="49">
        <f t="shared" si="225"/>
        <v>0.73339355855898658</v>
      </c>
      <c r="AP319" s="50">
        <f t="shared" si="226"/>
        <v>981.41392563529826</v>
      </c>
      <c r="AQ319" s="46"/>
      <c r="AR319" s="20">
        <v>1180890.75</v>
      </c>
      <c r="AS319" s="49">
        <f t="shared" si="256"/>
        <v>0.80223556385869565</v>
      </c>
      <c r="AT319" s="49">
        <f t="shared" si="268"/>
        <v>0.83107935737094918</v>
      </c>
      <c r="AV319" s="20">
        <v>700</v>
      </c>
      <c r="AW319" s="93">
        <f t="shared" si="257"/>
        <v>2.3E-3</v>
      </c>
      <c r="AX319" s="66">
        <f t="shared" si="258"/>
        <v>0.34285714285714286</v>
      </c>
      <c r="AY319" s="67">
        <f t="shared" si="259"/>
        <v>4566.4582767056263</v>
      </c>
      <c r="AZ319" s="66">
        <v>8.7245000000000008</v>
      </c>
      <c r="BA319" s="67">
        <f t="shared" si="260"/>
        <v>4013.2700000000004</v>
      </c>
      <c r="BB319" s="66">
        <f t="shared" si="261"/>
        <v>0.3385553853991245</v>
      </c>
      <c r="BC319" s="66">
        <f t="shared" si="262"/>
        <v>12.338801944657789</v>
      </c>
      <c r="BD319" s="67">
        <f t="shared" si="263"/>
        <v>579.0897817726493</v>
      </c>
      <c r="BE319" s="94">
        <f t="shared" si="264"/>
        <v>0.76958979996216148</v>
      </c>
      <c r="BF319" s="66">
        <f t="shared" si="265"/>
        <v>0.93568373109362946</v>
      </c>
      <c r="BG319" s="66">
        <f t="shared" si="266"/>
        <v>0.6812534143057698</v>
      </c>
      <c r="BH319" s="45">
        <f t="shared" si="267"/>
        <v>1147.6564102464013</v>
      </c>
      <c r="BJ319" s="87">
        <f t="shared" si="229"/>
        <v>0.63725586427266745</v>
      </c>
      <c r="BK319" s="87">
        <f t="shared" si="230"/>
        <v>0.97185655002073756</v>
      </c>
    </row>
    <row r="320" spans="6:63" x14ac:dyDescent="0.25">
      <c r="F320" s="17">
        <v>318</v>
      </c>
      <c r="G320" s="17">
        <v>140</v>
      </c>
      <c r="H320" s="17">
        <v>100</v>
      </c>
      <c r="I320" s="17">
        <v>10</v>
      </c>
      <c r="J320" s="17">
        <v>10</v>
      </c>
      <c r="K320" s="20">
        <v>2900</v>
      </c>
      <c r="L320" s="17" t="s">
        <v>422</v>
      </c>
      <c r="M320" s="20">
        <v>6.25</v>
      </c>
      <c r="N320" s="20">
        <v>6.25</v>
      </c>
      <c r="O320" s="49" t="s">
        <v>125</v>
      </c>
      <c r="P320" s="49" t="s">
        <v>126</v>
      </c>
      <c r="Q320" s="17" t="s">
        <v>48</v>
      </c>
      <c r="R320" s="49" t="s">
        <v>51</v>
      </c>
      <c r="S320" s="45">
        <v>36.25</v>
      </c>
      <c r="T320" s="20" t="s">
        <v>139</v>
      </c>
      <c r="U320" s="20" t="s">
        <v>159</v>
      </c>
      <c r="V320" s="17">
        <v>0</v>
      </c>
      <c r="W320" s="17">
        <v>460</v>
      </c>
      <c r="X320" s="17">
        <v>200000</v>
      </c>
      <c r="Y320" s="35">
        <f t="shared" si="227"/>
        <v>120</v>
      </c>
      <c r="Z320" s="61">
        <f t="shared" si="231"/>
        <v>0.69752594436635995</v>
      </c>
      <c r="AA320" s="62">
        <f t="shared" si="232"/>
        <v>17.20366116403158</v>
      </c>
      <c r="AB320" s="50">
        <f t="shared" si="228"/>
        <v>6.4513729365118424</v>
      </c>
      <c r="AC320" s="47"/>
      <c r="AD320" s="28">
        <f t="shared" si="233"/>
        <v>1</v>
      </c>
      <c r="AE320" s="28">
        <f t="shared" si="234"/>
        <v>1</v>
      </c>
      <c r="AF320" s="28">
        <f t="shared" si="235"/>
        <v>1</v>
      </c>
      <c r="AG320" s="28">
        <f t="shared" si="236"/>
        <v>3200</v>
      </c>
      <c r="AH320" s="28">
        <f t="shared" si="221"/>
        <v>9906666.6666666679</v>
      </c>
      <c r="AI320" s="60">
        <f t="shared" si="222"/>
        <v>2325.2052540656027</v>
      </c>
      <c r="AJ320" s="49">
        <f t="shared" si="223"/>
        <v>0.79565218028181794</v>
      </c>
      <c r="AK320" s="17">
        <v>0.49</v>
      </c>
      <c r="AL320" s="17">
        <v>0.2</v>
      </c>
      <c r="AM320" s="20">
        <v>1.1000000000000001</v>
      </c>
      <c r="AN320" s="49">
        <f t="shared" si="224"/>
        <v>0.96246598016265061</v>
      </c>
      <c r="AO320" s="49">
        <f t="shared" si="225"/>
        <v>0.664885749083163</v>
      </c>
      <c r="AP320" s="50">
        <f t="shared" si="226"/>
        <v>889.73802059128707</v>
      </c>
      <c r="AQ320" s="46"/>
      <c r="AR320" s="20">
        <v>1079452</v>
      </c>
      <c r="AS320" s="49">
        <f t="shared" si="256"/>
        <v>0.73332336956521738</v>
      </c>
      <c r="AT320" s="49">
        <f t="shared" si="268"/>
        <v>0.82424973096653398</v>
      </c>
      <c r="AV320" s="20">
        <v>700</v>
      </c>
      <c r="AW320" s="93">
        <f t="shared" si="257"/>
        <v>2.3E-3</v>
      </c>
      <c r="AX320" s="66">
        <f t="shared" si="258"/>
        <v>0.34285714285714286</v>
      </c>
      <c r="AY320" s="67">
        <f t="shared" si="259"/>
        <v>4566.4582767056263</v>
      </c>
      <c r="AZ320" s="66">
        <v>8.7245000000000008</v>
      </c>
      <c r="BA320" s="67">
        <f t="shared" si="260"/>
        <v>4013.2700000000004</v>
      </c>
      <c r="BB320" s="66">
        <f t="shared" si="261"/>
        <v>0.3385553853991245</v>
      </c>
      <c r="BC320" s="66">
        <f t="shared" si="262"/>
        <v>12.338801944657789</v>
      </c>
      <c r="BD320" s="67">
        <f t="shared" si="263"/>
        <v>579.0897817726493</v>
      </c>
      <c r="BE320" s="94">
        <f t="shared" si="264"/>
        <v>0.89272416795610743</v>
      </c>
      <c r="BF320" s="66">
        <f t="shared" si="265"/>
        <v>1.0681956411757083</v>
      </c>
      <c r="BG320" s="66">
        <f t="shared" si="266"/>
        <v>0.60430860688440236</v>
      </c>
      <c r="BH320" s="45">
        <f t="shared" si="267"/>
        <v>1018.0332779171556</v>
      </c>
      <c r="BJ320" s="87">
        <f t="shared" si="229"/>
        <v>0.58251545894559631</v>
      </c>
      <c r="BK320" s="87">
        <f t="shared" si="230"/>
        <v>0.94310194239035705</v>
      </c>
    </row>
    <row r="321" spans="6:63" x14ac:dyDescent="0.25">
      <c r="F321" s="17">
        <v>319</v>
      </c>
      <c r="G321" s="17">
        <v>140</v>
      </c>
      <c r="H321" s="17">
        <v>100</v>
      </c>
      <c r="I321" s="17">
        <v>10</v>
      </c>
      <c r="J321" s="17">
        <v>10</v>
      </c>
      <c r="K321" s="17">
        <v>3300</v>
      </c>
      <c r="L321" s="20" t="s">
        <v>422</v>
      </c>
      <c r="M321" s="20">
        <v>6.25</v>
      </c>
      <c r="N321" s="20">
        <v>6.25</v>
      </c>
      <c r="O321" s="49" t="s">
        <v>125</v>
      </c>
      <c r="P321" s="49" t="s">
        <v>126</v>
      </c>
      <c r="Q321" s="17" t="s">
        <v>48</v>
      </c>
      <c r="R321" s="49" t="s">
        <v>51</v>
      </c>
      <c r="S321" s="45">
        <v>41.25</v>
      </c>
      <c r="T321" s="20" t="s">
        <v>133</v>
      </c>
      <c r="U321" s="20" t="s">
        <v>160</v>
      </c>
      <c r="V321" s="17">
        <v>0</v>
      </c>
      <c r="W321" s="17">
        <v>460</v>
      </c>
      <c r="X321" s="17">
        <v>200000</v>
      </c>
      <c r="Y321" s="35">
        <f t="shared" si="227"/>
        <v>120</v>
      </c>
      <c r="Z321" s="61">
        <f t="shared" si="231"/>
        <v>0.69752594436635995</v>
      </c>
      <c r="AA321" s="62">
        <f t="shared" si="232"/>
        <v>17.20366116403158</v>
      </c>
      <c r="AB321" s="50">
        <f t="shared" si="228"/>
        <v>6.4513729365118424</v>
      </c>
      <c r="AC321" s="47"/>
      <c r="AD321" s="28">
        <f t="shared" si="233"/>
        <v>1</v>
      </c>
      <c r="AE321" s="28">
        <f t="shared" si="234"/>
        <v>1</v>
      </c>
      <c r="AF321" s="28">
        <f t="shared" si="235"/>
        <v>1</v>
      </c>
      <c r="AG321" s="28">
        <f t="shared" si="236"/>
        <v>3200</v>
      </c>
      <c r="AH321" s="28">
        <f t="shared" si="221"/>
        <v>9906666.6666666679</v>
      </c>
      <c r="AI321" s="60">
        <f t="shared" si="222"/>
        <v>1795.6819271525912</v>
      </c>
      <c r="AJ321" s="49">
        <f t="shared" si="223"/>
        <v>0.90539730859655143</v>
      </c>
      <c r="AK321" s="17">
        <v>0.49</v>
      </c>
      <c r="AL321" s="17">
        <v>0.2</v>
      </c>
      <c r="AM321" s="20">
        <v>1.1000000000000001</v>
      </c>
      <c r="AN321" s="49">
        <f t="shared" si="224"/>
        <v>1.0826944838130945</v>
      </c>
      <c r="AO321" s="49">
        <f t="shared" si="225"/>
        <v>0.59651729782812146</v>
      </c>
      <c r="AP321" s="50">
        <f t="shared" si="226"/>
        <v>798.24860218454069</v>
      </c>
      <c r="AQ321" s="46"/>
      <c r="AR321" s="20">
        <v>979445.25</v>
      </c>
      <c r="AS321" s="49">
        <f t="shared" si="256"/>
        <v>0.66538400135869569</v>
      </c>
      <c r="AT321" s="49">
        <f t="shared" si="268"/>
        <v>0.8150007386166207</v>
      </c>
      <c r="AV321" s="20">
        <v>700</v>
      </c>
      <c r="AW321" s="93">
        <f t="shared" si="257"/>
        <v>2.3E-3</v>
      </c>
      <c r="AX321" s="66">
        <f t="shared" si="258"/>
        <v>0.34285714285714286</v>
      </c>
      <c r="AY321" s="67">
        <f t="shared" si="259"/>
        <v>4566.4582767056263</v>
      </c>
      <c r="AZ321" s="66">
        <v>8.7245000000000008</v>
      </c>
      <c r="BA321" s="67">
        <f t="shared" si="260"/>
        <v>4013.2700000000004</v>
      </c>
      <c r="BB321" s="66">
        <f t="shared" si="261"/>
        <v>0.3385553853991245</v>
      </c>
      <c r="BC321" s="66">
        <f t="shared" si="262"/>
        <v>12.338801944657789</v>
      </c>
      <c r="BD321" s="67">
        <f t="shared" si="263"/>
        <v>579.0897817726493</v>
      </c>
      <c r="BE321" s="94">
        <f t="shared" si="264"/>
        <v>1.0158585359500532</v>
      </c>
      <c r="BF321" s="66">
        <f t="shared" si="265"/>
        <v>1.2158696238390556</v>
      </c>
      <c r="BG321" s="66">
        <f t="shared" si="266"/>
        <v>0.53079142879027863</v>
      </c>
      <c r="BH321" s="45">
        <f t="shared" si="267"/>
        <v>894.18441502532414</v>
      </c>
      <c r="BJ321" s="87">
        <f t="shared" si="229"/>
        <v>0.5285478180742027</v>
      </c>
      <c r="BK321" s="87">
        <f t="shared" si="230"/>
        <v>0.91294987139436745</v>
      </c>
    </row>
    <row r="322" spans="6:63" x14ac:dyDescent="0.25">
      <c r="F322" s="17">
        <v>320</v>
      </c>
      <c r="G322" s="17">
        <v>140</v>
      </c>
      <c r="H322" s="17">
        <v>100</v>
      </c>
      <c r="I322" s="17">
        <v>10</v>
      </c>
      <c r="J322" s="17">
        <v>10</v>
      </c>
      <c r="K322" s="17">
        <v>3700</v>
      </c>
      <c r="L322" s="17" t="s">
        <v>422</v>
      </c>
      <c r="M322" s="20">
        <v>6.25</v>
      </c>
      <c r="N322" s="20">
        <v>6.25</v>
      </c>
      <c r="O322" s="49" t="s">
        <v>125</v>
      </c>
      <c r="P322" s="49" t="s">
        <v>126</v>
      </c>
      <c r="Q322" s="17" t="s">
        <v>48</v>
      </c>
      <c r="R322" s="49" t="s">
        <v>51</v>
      </c>
      <c r="S322" s="45">
        <v>46.25</v>
      </c>
      <c r="T322" s="20" t="s">
        <v>140</v>
      </c>
      <c r="U322" s="20" t="s">
        <v>161</v>
      </c>
      <c r="V322" s="17">
        <v>0</v>
      </c>
      <c r="W322" s="17">
        <v>460</v>
      </c>
      <c r="X322" s="17">
        <v>200000</v>
      </c>
      <c r="Y322" s="35">
        <f t="shared" si="227"/>
        <v>120</v>
      </c>
      <c r="Z322" s="61">
        <f t="shared" si="231"/>
        <v>0.69752594436635995</v>
      </c>
      <c r="AA322" s="62">
        <f t="shared" si="232"/>
        <v>17.20366116403158</v>
      </c>
      <c r="AB322" s="50">
        <f t="shared" si="228"/>
        <v>6.4513729365118424</v>
      </c>
      <c r="AC322" s="47"/>
      <c r="AD322" s="28">
        <f t="shared" si="233"/>
        <v>1</v>
      </c>
      <c r="AE322" s="28">
        <f t="shared" si="234"/>
        <v>1</v>
      </c>
      <c r="AF322" s="28">
        <f t="shared" si="235"/>
        <v>1</v>
      </c>
      <c r="AG322" s="28">
        <f t="shared" si="236"/>
        <v>3200</v>
      </c>
      <c r="AH322" s="28">
        <f t="shared" si="221"/>
        <v>9906666.6666666679</v>
      </c>
      <c r="AI322" s="60">
        <f t="shared" si="222"/>
        <v>1428.4131619205054</v>
      </c>
      <c r="AJ322" s="49">
        <f t="shared" si="223"/>
        <v>1.0151424369112849</v>
      </c>
      <c r="AK322" s="17">
        <v>0.49</v>
      </c>
      <c r="AL322" s="17">
        <v>0.2</v>
      </c>
      <c r="AM322" s="20">
        <v>1.1000000000000001</v>
      </c>
      <c r="AN322" s="49">
        <f t="shared" si="224"/>
        <v>1.2149669806523558</v>
      </c>
      <c r="AO322" s="49">
        <f t="shared" si="225"/>
        <v>0.53120210265834034</v>
      </c>
      <c r="AP322" s="50">
        <f t="shared" si="226"/>
        <v>710.84499555734271</v>
      </c>
      <c r="AQ322" s="46"/>
      <c r="AR322" s="20">
        <v>882104</v>
      </c>
      <c r="AS322" s="49">
        <f t="shared" si="256"/>
        <v>0.59925543478260868</v>
      </c>
      <c r="AT322" s="49">
        <f t="shared" si="268"/>
        <v>0.80585168592064271</v>
      </c>
      <c r="AV322" s="20">
        <v>700</v>
      </c>
      <c r="AW322" s="93">
        <f t="shared" si="257"/>
        <v>2.3E-3</v>
      </c>
      <c r="AX322" s="66">
        <f t="shared" si="258"/>
        <v>0.34285714285714286</v>
      </c>
      <c r="AY322" s="67">
        <f t="shared" si="259"/>
        <v>4566.4582767056263</v>
      </c>
      <c r="AZ322" s="66">
        <v>8.7245000000000008</v>
      </c>
      <c r="BA322" s="67">
        <f t="shared" si="260"/>
        <v>4013.2700000000004</v>
      </c>
      <c r="BB322" s="66">
        <f t="shared" si="261"/>
        <v>0.3385553853991245</v>
      </c>
      <c r="BC322" s="66">
        <f t="shared" si="262"/>
        <v>12.338801944657789</v>
      </c>
      <c r="BD322" s="67">
        <f t="shared" si="263"/>
        <v>579.0897817726493</v>
      </c>
      <c r="BE322" s="94">
        <f t="shared" si="264"/>
        <v>1.138992903943999</v>
      </c>
      <c r="BF322" s="66">
        <f t="shared" si="265"/>
        <v>1.3787056790836716</v>
      </c>
      <c r="BG322" s="66">
        <f t="shared" si="266"/>
        <v>0.46391353871477153</v>
      </c>
      <c r="BH322" s="45">
        <f t="shared" si="267"/>
        <v>781.52026151480595</v>
      </c>
      <c r="BJ322" s="87">
        <f t="shared" si="229"/>
        <v>0.4760185875775359</v>
      </c>
      <c r="BK322" s="87">
        <f t="shared" si="230"/>
        <v>0.88597292554484042</v>
      </c>
    </row>
    <row r="323" spans="6:63" x14ac:dyDescent="0.25">
      <c r="F323" s="17">
        <v>321</v>
      </c>
      <c r="G323" s="17">
        <v>140</v>
      </c>
      <c r="H323" s="17">
        <v>100</v>
      </c>
      <c r="I323" s="17">
        <v>10</v>
      </c>
      <c r="J323" s="17">
        <v>10</v>
      </c>
      <c r="K323" s="20">
        <v>4100</v>
      </c>
      <c r="L323" s="20" t="s">
        <v>422</v>
      </c>
      <c r="M323" s="20">
        <v>6.25</v>
      </c>
      <c r="N323" s="20">
        <v>6.25</v>
      </c>
      <c r="O323" s="49" t="s">
        <v>125</v>
      </c>
      <c r="P323" s="49" t="s">
        <v>126</v>
      </c>
      <c r="Q323" s="17" t="s">
        <v>48</v>
      </c>
      <c r="R323" s="49" t="s">
        <v>51</v>
      </c>
      <c r="S323" s="45">
        <v>51.25</v>
      </c>
      <c r="T323" s="20" t="s">
        <v>141</v>
      </c>
      <c r="U323" s="20" t="s">
        <v>162</v>
      </c>
      <c r="V323" s="17">
        <v>0</v>
      </c>
      <c r="W323" s="17">
        <v>460</v>
      </c>
      <c r="X323" s="17">
        <v>200000</v>
      </c>
      <c r="Y323" s="35">
        <f t="shared" si="227"/>
        <v>120</v>
      </c>
      <c r="Z323" s="61">
        <f t="shared" si="231"/>
        <v>0.69752594436635995</v>
      </c>
      <c r="AA323" s="62">
        <f t="shared" si="232"/>
        <v>17.20366116403158</v>
      </c>
      <c r="AB323" s="50">
        <f t="shared" si="228"/>
        <v>6.4513729365118424</v>
      </c>
      <c r="AC323" s="47"/>
      <c r="AD323" s="28">
        <f t="shared" si="233"/>
        <v>1</v>
      </c>
      <c r="AE323" s="28">
        <f t="shared" si="234"/>
        <v>1</v>
      </c>
      <c r="AF323" s="28">
        <f t="shared" si="235"/>
        <v>1</v>
      </c>
      <c r="AG323" s="28">
        <f t="shared" si="236"/>
        <v>3200</v>
      </c>
      <c r="AH323" s="28">
        <f t="shared" ref="AH323:AH386" si="269">(((G323^3)*H323/12)-(((G323-2*I323)^3)*(H323-J323)/12))</f>
        <v>9906666.6666666679</v>
      </c>
      <c r="AI323" s="60">
        <f t="shared" ref="AI323:AI386" si="270">0.001*PI()*PI()*X323*AH323/(K323*K323)</f>
        <v>1163.2942407312146</v>
      </c>
      <c r="AJ323" s="49">
        <f t="shared" ref="AJ323:AJ386" si="271">SQRT(AG323*W323/(1000*AI323))</f>
        <v>1.1248875652260184</v>
      </c>
      <c r="AK323" s="17">
        <v>0.49</v>
      </c>
      <c r="AL323" s="17">
        <v>0.2</v>
      </c>
      <c r="AM323" s="20">
        <v>1.1000000000000001</v>
      </c>
      <c r="AN323" s="49">
        <f t="shared" ref="AN323:AN386" si="272">0.5*(1+AK323*(AJ323-AL323)+(AJ323*AJ323))</f>
        <v>1.3592834706804344</v>
      </c>
      <c r="AO323" s="49">
        <f t="shared" ref="AO323:AO386" si="273">IF(1/(AN323+SQRT((AN323*AN323)-(AJ323*AJ323)))&lt;=1,1/(AN323+SQRT((AN323*AN323)-(AJ323*AJ323))),1)</f>
        <v>0.47117451133028598</v>
      </c>
      <c r="AP323" s="50">
        <f t="shared" ref="AP323:AP386" si="274">0.001*AG323*W323*AO323/AM323</f>
        <v>630.5171642528918</v>
      </c>
      <c r="AQ323" s="46"/>
      <c r="AR323" s="20">
        <v>790070.0625</v>
      </c>
      <c r="AS323" s="49">
        <f t="shared" si="256"/>
        <v>0.53673237941576091</v>
      </c>
      <c r="AT323" s="49">
        <f t="shared" si="268"/>
        <v>0.79805221610063448</v>
      </c>
      <c r="AV323" s="20">
        <v>700</v>
      </c>
      <c r="AW323" s="93">
        <f t="shared" si="257"/>
        <v>2.3E-3</v>
      </c>
      <c r="AX323" s="66">
        <f t="shared" si="258"/>
        <v>0.34285714285714286</v>
      </c>
      <c r="AY323" s="67">
        <f t="shared" si="259"/>
        <v>4566.4582767056263</v>
      </c>
      <c r="AZ323" s="66">
        <v>8.7245000000000008</v>
      </c>
      <c r="BA323" s="67">
        <f t="shared" si="260"/>
        <v>4013.2700000000004</v>
      </c>
      <c r="BB323" s="66">
        <f t="shared" si="261"/>
        <v>0.3385553853991245</v>
      </c>
      <c r="BC323" s="66">
        <f t="shared" si="262"/>
        <v>12.338801944657789</v>
      </c>
      <c r="BD323" s="67">
        <f t="shared" si="263"/>
        <v>579.0897817726493</v>
      </c>
      <c r="BE323" s="94">
        <f t="shared" si="264"/>
        <v>1.2621272719379448</v>
      </c>
      <c r="BF323" s="66">
        <f t="shared" si="265"/>
        <v>1.556703806909556</v>
      </c>
      <c r="BG323" s="66">
        <f t="shared" si="266"/>
        <v>0.40519532734282815</v>
      </c>
      <c r="BH323" s="45">
        <f t="shared" si="267"/>
        <v>682.60210526910691</v>
      </c>
      <c r="BJ323" s="87">
        <f t="shared" si="229"/>
        <v>0.42635339510822479</v>
      </c>
      <c r="BK323" s="87">
        <f t="shared" si="230"/>
        <v>0.86397667456119676</v>
      </c>
    </row>
    <row r="324" spans="6:63" x14ac:dyDescent="0.25">
      <c r="F324" s="17">
        <v>322</v>
      </c>
      <c r="G324" s="17">
        <v>140</v>
      </c>
      <c r="H324" s="17">
        <v>100</v>
      </c>
      <c r="I324" s="17">
        <v>10</v>
      </c>
      <c r="J324" s="17">
        <v>10</v>
      </c>
      <c r="K324" s="17">
        <v>4500</v>
      </c>
      <c r="L324" s="17" t="s">
        <v>422</v>
      </c>
      <c r="M324" s="20">
        <v>6.25</v>
      </c>
      <c r="N324" s="20">
        <v>6.25</v>
      </c>
      <c r="O324" s="49" t="s">
        <v>125</v>
      </c>
      <c r="P324" s="49" t="s">
        <v>126</v>
      </c>
      <c r="Q324" s="20" t="s">
        <v>48</v>
      </c>
      <c r="R324" s="66" t="s">
        <v>51</v>
      </c>
      <c r="S324" s="45">
        <v>56.25</v>
      </c>
      <c r="T324" s="20" t="s">
        <v>136</v>
      </c>
      <c r="U324" s="20" t="s">
        <v>163</v>
      </c>
      <c r="V324" s="20">
        <v>0</v>
      </c>
      <c r="W324" s="20">
        <v>460</v>
      </c>
      <c r="X324" s="20">
        <v>200000</v>
      </c>
      <c r="Y324" s="35">
        <f t="shared" ref="Y324:Y387" si="275">G324-2*I324-2*SQRT(2)*V324</f>
        <v>120</v>
      </c>
      <c r="Z324" s="98">
        <f t="shared" si="231"/>
        <v>0.69752594436635995</v>
      </c>
      <c r="AA324" s="39">
        <f t="shared" si="232"/>
        <v>17.20366116403158</v>
      </c>
      <c r="AB324" s="50">
        <f t="shared" ref="AB324:AB387" si="276">(((((H324-J324)*0.5)-(V324*SQRT(2)))/I324)*(1/Z324))</f>
        <v>6.4513729365118424</v>
      </c>
      <c r="AC324" s="47"/>
      <c r="AD324" s="38">
        <f t="shared" si="233"/>
        <v>1</v>
      </c>
      <c r="AE324" s="38">
        <f t="shared" si="234"/>
        <v>1</v>
      </c>
      <c r="AF324" s="38">
        <f t="shared" si="235"/>
        <v>1</v>
      </c>
      <c r="AG324" s="38">
        <f t="shared" si="236"/>
        <v>3200</v>
      </c>
      <c r="AH324" s="38">
        <f t="shared" si="269"/>
        <v>9906666.6666666679</v>
      </c>
      <c r="AI324" s="76">
        <f t="shared" si="270"/>
        <v>965.67783637983803</v>
      </c>
      <c r="AJ324" s="66">
        <f t="shared" si="271"/>
        <v>1.2346326935407519</v>
      </c>
      <c r="AK324" s="20">
        <v>0.49</v>
      </c>
      <c r="AL324" s="20">
        <v>0.2</v>
      </c>
      <c r="AM324" s="20">
        <v>1.1000000000000001</v>
      </c>
      <c r="AN324" s="66">
        <f t="shared" si="272"/>
        <v>1.5156439538973303</v>
      </c>
      <c r="AO324" s="66">
        <f t="shared" si="273"/>
        <v>0.41757702231840849</v>
      </c>
      <c r="AP324" s="45">
        <f t="shared" si="274"/>
        <v>558.79397895699753</v>
      </c>
      <c r="AQ324" s="46"/>
      <c r="AR324" s="20">
        <v>705393.3125</v>
      </c>
      <c r="AS324" s="49">
        <f t="shared" si="256"/>
        <v>0.47920741338315215</v>
      </c>
      <c r="AT324" s="49">
        <f t="shared" si="268"/>
        <v>0.79217362718759476</v>
      </c>
      <c r="AV324" s="20">
        <v>700</v>
      </c>
      <c r="AW324" s="93">
        <f t="shared" si="257"/>
        <v>2.3E-3</v>
      </c>
      <c r="AX324" s="66">
        <f t="shared" si="258"/>
        <v>0.34285714285714286</v>
      </c>
      <c r="AY324" s="67">
        <f t="shared" si="259"/>
        <v>4566.4582767056263</v>
      </c>
      <c r="AZ324" s="66">
        <v>8.7245000000000008</v>
      </c>
      <c r="BA324" s="67">
        <f t="shared" si="260"/>
        <v>4013.2700000000004</v>
      </c>
      <c r="BB324" s="66">
        <f t="shared" si="261"/>
        <v>0.3385553853991245</v>
      </c>
      <c r="BC324" s="66">
        <f t="shared" si="262"/>
        <v>12.338801944657789</v>
      </c>
      <c r="BD324" s="67">
        <f t="shared" si="263"/>
        <v>579.0897817726493</v>
      </c>
      <c r="BE324" s="94">
        <f t="shared" si="264"/>
        <v>1.3852616399318907</v>
      </c>
      <c r="BF324" s="66">
        <f t="shared" si="265"/>
        <v>1.7498640073167087</v>
      </c>
      <c r="BG324" s="66">
        <f t="shared" si="266"/>
        <v>0.35473439999771383</v>
      </c>
      <c r="BH324" s="45">
        <f t="shared" si="267"/>
        <v>597.59437463833524</v>
      </c>
      <c r="BJ324" s="87">
        <f t="shared" ref="BJ324:BJ387" si="277">AR324/(AG324*BD324)</f>
        <v>0.38065843517645243</v>
      </c>
      <c r="BK324" s="87">
        <f t="shared" ref="BK324:BK387" si="278">1000*BH324/AR324</f>
        <v>0.8471789625002083</v>
      </c>
    </row>
    <row r="325" spans="6:63" x14ac:dyDescent="0.25">
      <c r="F325" s="20">
        <v>323</v>
      </c>
      <c r="G325" s="17">
        <v>140</v>
      </c>
      <c r="H325" s="17">
        <v>100</v>
      </c>
      <c r="I325" s="17">
        <v>10</v>
      </c>
      <c r="J325" s="17">
        <v>10</v>
      </c>
      <c r="K325" s="17">
        <v>4900</v>
      </c>
      <c r="L325" s="20" t="s">
        <v>422</v>
      </c>
      <c r="M325" s="20">
        <v>6.25</v>
      </c>
      <c r="N325" s="20">
        <v>6.25</v>
      </c>
      <c r="O325" s="49" t="s">
        <v>125</v>
      </c>
      <c r="P325" s="49" t="s">
        <v>126</v>
      </c>
      <c r="Q325" s="20" t="s">
        <v>48</v>
      </c>
      <c r="R325" s="66" t="s">
        <v>51</v>
      </c>
      <c r="S325" s="45">
        <v>61.25</v>
      </c>
      <c r="T325" s="20" t="s">
        <v>341</v>
      </c>
      <c r="U325" s="20" t="s">
        <v>164</v>
      </c>
      <c r="V325" s="20">
        <v>0</v>
      </c>
      <c r="W325" s="20">
        <v>460</v>
      </c>
      <c r="X325" s="20">
        <v>200000</v>
      </c>
      <c r="Y325" s="35">
        <f t="shared" si="275"/>
        <v>120</v>
      </c>
      <c r="Z325" s="98">
        <f t="shared" si="231"/>
        <v>0.69752594436635995</v>
      </c>
      <c r="AA325" s="39">
        <f t="shared" si="232"/>
        <v>17.20366116403158</v>
      </c>
      <c r="AB325" s="50">
        <f t="shared" si="276"/>
        <v>6.4513729365118424</v>
      </c>
      <c r="AC325" s="47"/>
      <c r="AD325" s="38">
        <f t="shared" si="233"/>
        <v>1</v>
      </c>
      <c r="AE325" s="38">
        <f t="shared" si="234"/>
        <v>1</v>
      </c>
      <c r="AF325" s="38">
        <f t="shared" si="235"/>
        <v>1</v>
      </c>
      <c r="AG325" s="38">
        <f t="shared" si="236"/>
        <v>3200</v>
      </c>
      <c r="AH325" s="38">
        <f t="shared" si="269"/>
        <v>9906666.6666666679</v>
      </c>
      <c r="AI325" s="76">
        <f t="shared" si="270"/>
        <v>814.45131972893455</v>
      </c>
      <c r="AJ325" s="66">
        <f t="shared" si="271"/>
        <v>1.3443778218554856</v>
      </c>
      <c r="AK325" s="20">
        <v>0.49</v>
      </c>
      <c r="AL325" s="20">
        <v>0.2</v>
      </c>
      <c r="AM325" s="20">
        <v>1.1000000000000001</v>
      </c>
      <c r="AN325" s="66">
        <f t="shared" si="272"/>
        <v>1.6840484303030439</v>
      </c>
      <c r="AO325" s="66">
        <f t="shared" si="273"/>
        <v>0.37060634457613434</v>
      </c>
      <c r="AP325" s="45">
        <f t="shared" si="274"/>
        <v>495.93867201460881</v>
      </c>
      <c r="AQ325" s="46"/>
      <c r="AR325" s="20">
        <v>629163.25</v>
      </c>
      <c r="AS325" s="49">
        <f t="shared" si="256"/>
        <v>0.42742068614130435</v>
      </c>
      <c r="AT325" s="49">
        <f t="shared" si="268"/>
        <v>0.78825117648656184</v>
      </c>
      <c r="AV325" s="20">
        <v>700</v>
      </c>
      <c r="AW325" s="93">
        <f t="shared" si="257"/>
        <v>2.3E-3</v>
      </c>
      <c r="AX325" s="66">
        <f t="shared" si="258"/>
        <v>0.34285714285714286</v>
      </c>
      <c r="AY325" s="67">
        <f t="shared" si="259"/>
        <v>4566.4582767056263</v>
      </c>
      <c r="AZ325" s="66">
        <v>8.7245000000000008</v>
      </c>
      <c r="BA325" s="67">
        <f t="shared" si="260"/>
        <v>4013.2700000000004</v>
      </c>
      <c r="BB325" s="66">
        <f t="shared" si="261"/>
        <v>0.3385553853991245</v>
      </c>
      <c r="BC325" s="66">
        <f t="shared" si="262"/>
        <v>12.338801944657789</v>
      </c>
      <c r="BD325" s="67">
        <f t="shared" si="263"/>
        <v>579.0897817726493</v>
      </c>
      <c r="BE325" s="94">
        <f t="shared" si="264"/>
        <v>1.5083960079258365</v>
      </c>
      <c r="BF325" s="66">
        <f t="shared" si="265"/>
        <v>1.95818628030513</v>
      </c>
      <c r="BG325" s="66">
        <f t="shared" si="266"/>
        <v>0.31182960591135989</v>
      </c>
      <c r="BH325" s="45">
        <f t="shared" si="267"/>
        <v>525.31589363624914</v>
      </c>
      <c r="BJ325" s="87">
        <f t="shared" si="277"/>
        <v>0.33952164554371378</v>
      </c>
      <c r="BK325" s="87">
        <f t="shared" si="278"/>
        <v>0.8349437028247424</v>
      </c>
    </row>
    <row r="326" spans="6:63" x14ac:dyDescent="0.25">
      <c r="F326" s="17">
        <v>324</v>
      </c>
      <c r="G326" s="17">
        <v>140</v>
      </c>
      <c r="H326" s="17">
        <v>100</v>
      </c>
      <c r="I326" s="17">
        <v>10</v>
      </c>
      <c r="J326" s="17">
        <v>10</v>
      </c>
      <c r="K326" s="20">
        <v>5300</v>
      </c>
      <c r="L326" s="17" t="s">
        <v>422</v>
      </c>
      <c r="M326" s="20">
        <v>6.25</v>
      </c>
      <c r="N326" s="20">
        <v>6.25</v>
      </c>
      <c r="O326" s="49" t="s">
        <v>125</v>
      </c>
      <c r="P326" s="49" t="s">
        <v>126</v>
      </c>
      <c r="Q326" s="17" t="s">
        <v>48</v>
      </c>
      <c r="R326" s="49" t="s">
        <v>51</v>
      </c>
      <c r="S326" s="45">
        <v>66.25</v>
      </c>
      <c r="T326" s="20" t="s">
        <v>242</v>
      </c>
      <c r="U326" s="20" t="s">
        <v>165</v>
      </c>
      <c r="V326" s="17">
        <v>0</v>
      </c>
      <c r="W326" s="17">
        <v>460</v>
      </c>
      <c r="X326" s="17">
        <v>200000</v>
      </c>
      <c r="Y326" s="35">
        <f t="shared" si="275"/>
        <v>120</v>
      </c>
      <c r="Z326" s="61">
        <f t="shared" si="231"/>
        <v>0.69752594436635995</v>
      </c>
      <c r="AA326" s="62">
        <f t="shared" si="232"/>
        <v>17.20366116403158</v>
      </c>
      <c r="AB326" s="50">
        <f t="shared" si="276"/>
        <v>6.4513729365118424</v>
      </c>
      <c r="AC326" s="47"/>
      <c r="AD326" s="28">
        <f t="shared" si="233"/>
        <v>1</v>
      </c>
      <c r="AE326" s="28">
        <f t="shared" si="234"/>
        <v>1</v>
      </c>
      <c r="AF326" s="28">
        <f t="shared" si="235"/>
        <v>1</v>
      </c>
      <c r="AG326" s="28">
        <f t="shared" si="236"/>
        <v>3200</v>
      </c>
      <c r="AH326" s="28">
        <f t="shared" si="269"/>
        <v>9906666.6666666679</v>
      </c>
      <c r="AI326" s="60">
        <f t="shared" si="270"/>
        <v>696.1543676287547</v>
      </c>
      <c r="AJ326" s="49">
        <f t="shared" si="271"/>
        <v>1.4541229501702191</v>
      </c>
      <c r="AK326" s="17">
        <v>0.49</v>
      </c>
      <c r="AL326" s="17">
        <v>0.2</v>
      </c>
      <c r="AM326" s="20">
        <v>1.1000000000000001</v>
      </c>
      <c r="AN326" s="49">
        <f t="shared" si="272"/>
        <v>1.8644968998975746</v>
      </c>
      <c r="AO326" s="49">
        <f t="shared" si="273"/>
        <v>0.32987068518681756</v>
      </c>
      <c r="AP326" s="50">
        <f t="shared" si="274"/>
        <v>441.42695326817761</v>
      </c>
      <c r="AQ326" s="46"/>
      <c r="AR326" s="20">
        <v>561415.4375</v>
      </c>
      <c r="AS326" s="49">
        <f t="shared" si="256"/>
        <v>0.38139635699728258</v>
      </c>
      <c r="AT326" s="49">
        <f t="shared" si="268"/>
        <v>0.78627505369974371</v>
      </c>
      <c r="AV326" s="20">
        <v>700</v>
      </c>
      <c r="AW326" s="93">
        <f t="shared" si="257"/>
        <v>2.3E-3</v>
      </c>
      <c r="AX326" s="66">
        <f t="shared" si="258"/>
        <v>0.34285714285714286</v>
      </c>
      <c r="AY326" s="67">
        <f t="shared" si="259"/>
        <v>4566.4582767056263</v>
      </c>
      <c r="AZ326" s="66">
        <v>8.7245000000000008</v>
      </c>
      <c r="BA326" s="67">
        <f t="shared" si="260"/>
        <v>4013.2700000000004</v>
      </c>
      <c r="BB326" s="66">
        <f t="shared" si="261"/>
        <v>0.3385553853991245</v>
      </c>
      <c r="BC326" s="66">
        <f t="shared" si="262"/>
        <v>12.338801944657789</v>
      </c>
      <c r="BD326" s="67">
        <f t="shared" si="263"/>
        <v>579.0897817726493</v>
      </c>
      <c r="BE326" s="94">
        <f t="shared" si="264"/>
        <v>1.6315303759197823</v>
      </c>
      <c r="BF326" s="66">
        <f t="shared" si="265"/>
        <v>2.18167062587482</v>
      </c>
      <c r="BG326" s="66">
        <f t="shared" si="266"/>
        <v>0.27547849460916085</v>
      </c>
      <c r="BH326" s="45">
        <f t="shared" si="267"/>
        <v>464.0779093128055</v>
      </c>
      <c r="BJ326" s="87">
        <f t="shared" si="277"/>
        <v>0.3029622171569048</v>
      </c>
      <c r="BK326" s="87">
        <f t="shared" si="278"/>
        <v>0.82662121187717696</v>
      </c>
    </row>
    <row r="327" spans="6:63" x14ac:dyDescent="0.25">
      <c r="F327" s="17">
        <v>325</v>
      </c>
      <c r="G327" s="17">
        <v>140</v>
      </c>
      <c r="H327" s="17">
        <v>100</v>
      </c>
      <c r="I327" s="17">
        <v>10</v>
      </c>
      <c r="J327" s="17">
        <v>10</v>
      </c>
      <c r="K327" s="17">
        <v>5700</v>
      </c>
      <c r="L327" s="20" t="s">
        <v>422</v>
      </c>
      <c r="M327" s="20">
        <v>6.25</v>
      </c>
      <c r="N327" s="20">
        <v>6.25</v>
      </c>
      <c r="O327" s="49" t="s">
        <v>125</v>
      </c>
      <c r="P327" s="49" t="s">
        <v>126</v>
      </c>
      <c r="Q327" s="17" t="s">
        <v>48</v>
      </c>
      <c r="R327" s="49" t="s">
        <v>51</v>
      </c>
      <c r="S327" s="45">
        <v>71.25</v>
      </c>
      <c r="T327" s="20" t="s">
        <v>244</v>
      </c>
      <c r="U327" s="20" t="s">
        <v>166</v>
      </c>
      <c r="V327" s="17">
        <v>0</v>
      </c>
      <c r="W327" s="17">
        <v>460</v>
      </c>
      <c r="X327" s="17">
        <v>200000</v>
      </c>
      <c r="Y327" s="35">
        <f t="shared" si="275"/>
        <v>120</v>
      </c>
      <c r="Z327" s="61">
        <f t="shared" si="231"/>
        <v>0.69752594436635995</v>
      </c>
      <c r="AA327" s="62">
        <f t="shared" si="232"/>
        <v>17.20366116403158</v>
      </c>
      <c r="AB327" s="50">
        <f t="shared" si="276"/>
        <v>6.4513729365118424</v>
      </c>
      <c r="AC327" s="47"/>
      <c r="AD327" s="28">
        <f t="shared" si="233"/>
        <v>1</v>
      </c>
      <c r="AE327" s="28">
        <f t="shared" si="234"/>
        <v>1</v>
      </c>
      <c r="AF327" s="28">
        <f t="shared" si="235"/>
        <v>1</v>
      </c>
      <c r="AG327" s="28">
        <f t="shared" si="236"/>
        <v>3200</v>
      </c>
      <c r="AH327" s="28">
        <f t="shared" si="269"/>
        <v>9906666.6666666679</v>
      </c>
      <c r="AI327" s="60">
        <f t="shared" si="270"/>
        <v>601.87676782676886</v>
      </c>
      <c r="AJ327" s="49">
        <f t="shared" si="271"/>
        <v>1.5638680784849526</v>
      </c>
      <c r="AK327" s="17">
        <v>0.49</v>
      </c>
      <c r="AL327" s="17">
        <v>0.2</v>
      </c>
      <c r="AM327" s="20">
        <v>1.1000000000000001</v>
      </c>
      <c r="AN327" s="49">
        <f t="shared" si="272"/>
        <v>2.0569893626809224</v>
      </c>
      <c r="AO327" s="49">
        <f t="shared" si="273"/>
        <v>0.29470501361762097</v>
      </c>
      <c r="AP327" s="50">
        <f t="shared" si="274"/>
        <v>394.36889095012549</v>
      </c>
      <c r="AQ327" s="46"/>
      <c r="AR327" s="20">
        <v>501759</v>
      </c>
      <c r="AS327" s="49">
        <f t="shared" si="256"/>
        <v>0.34086888586956521</v>
      </c>
      <c r="AT327" s="49">
        <f t="shared" si="268"/>
        <v>0.78597272983668542</v>
      </c>
      <c r="AV327" s="20">
        <v>700</v>
      </c>
      <c r="AW327" s="93">
        <f t="shared" si="257"/>
        <v>2.3E-3</v>
      </c>
      <c r="AX327" s="66">
        <f t="shared" si="258"/>
        <v>0.34285714285714286</v>
      </c>
      <c r="AY327" s="67">
        <f t="shared" si="259"/>
        <v>4566.4582767056263</v>
      </c>
      <c r="AZ327" s="66">
        <v>8.7245000000000008</v>
      </c>
      <c r="BA327" s="67">
        <f t="shared" si="260"/>
        <v>4013.2700000000004</v>
      </c>
      <c r="BB327" s="66">
        <f t="shared" si="261"/>
        <v>0.3385553853991245</v>
      </c>
      <c r="BC327" s="66">
        <f t="shared" si="262"/>
        <v>12.338801944657789</v>
      </c>
      <c r="BD327" s="67">
        <f t="shared" si="263"/>
        <v>579.0897817726493</v>
      </c>
      <c r="BE327" s="94">
        <f t="shared" si="264"/>
        <v>1.7546647439137282</v>
      </c>
      <c r="BF327" s="66">
        <f t="shared" si="265"/>
        <v>2.420317044025778</v>
      </c>
      <c r="BG327" s="66">
        <f t="shared" si="266"/>
        <v>0.24465572803394373</v>
      </c>
      <c r="BH327" s="45">
        <f t="shared" si="267"/>
        <v>412.1531117283057</v>
      </c>
      <c r="BJ327" s="87">
        <f t="shared" si="277"/>
        <v>0.27076921823766453</v>
      </c>
      <c r="BK327" s="87">
        <f t="shared" si="278"/>
        <v>0.82141648027898995</v>
      </c>
    </row>
    <row r="328" spans="6:63" s="15" customFormat="1" x14ac:dyDescent="0.25">
      <c r="F328" s="22">
        <v>326</v>
      </c>
      <c r="G328" s="22">
        <v>170</v>
      </c>
      <c r="H328" s="22">
        <v>100</v>
      </c>
      <c r="I328" s="22">
        <v>8</v>
      </c>
      <c r="J328" s="22">
        <v>8</v>
      </c>
      <c r="K328" s="22">
        <v>900</v>
      </c>
      <c r="L328" s="17" t="s">
        <v>422</v>
      </c>
      <c r="M328" s="22">
        <v>6.25</v>
      </c>
      <c r="N328" s="22">
        <v>9.375</v>
      </c>
      <c r="O328" s="63" t="s">
        <v>342</v>
      </c>
      <c r="P328" s="63" t="s">
        <v>343</v>
      </c>
      <c r="Q328" s="22" t="s">
        <v>48</v>
      </c>
      <c r="R328" s="63" t="s">
        <v>51</v>
      </c>
      <c r="S328" s="41">
        <v>18</v>
      </c>
      <c r="T328" s="22" t="s">
        <v>344</v>
      </c>
      <c r="U328" s="22" t="s">
        <v>345</v>
      </c>
      <c r="V328" s="22">
        <v>0</v>
      </c>
      <c r="W328" s="22">
        <v>460</v>
      </c>
      <c r="X328" s="22">
        <v>200000</v>
      </c>
      <c r="Y328" s="37">
        <f t="shared" si="275"/>
        <v>154</v>
      </c>
      <c r="Z328" s="81">
        <f t="shared" si="231"/>
        <v>0.69752594436635995</v>
      </c>
      <c r="AA328" s="82">
        <f t="shared" si="232"/>
        <v>27.597539783967328</v>
      </c>
      <c r="AB328" s="41">
        <f t="shared" si="276"/>
        <v>8.2434209744317997</v>
      </c>
      <c r="AC328" s="64"/>
      <c r="AD328" s="40">
        <f t="shared" si="233"/>
        <v>1</v>
      </c>
      <c r="AE328" s="40">
        <f t="shared" si="234"/>
        <v>1</v>
      </c>
      <c r="AF328" s="40">
        <f t="shared" si="235"/>
        <v>1</v>
      </c>
      <c r="AG328" s="40">
        <f t="shared" si="236"/>
        <v>2832</v>
      </c>
      <c r="AH328" s="40">
        <f t="shared" si="269"/>
        <v>12940975.999999996</v>
      </c>
      <c r="AI328" s="77">
        <f t="shared" si="270"/>
        <v>31536.373749133756</v>
      </c>
      <c r="AJ328" s="63">
        <f t="shared" si="271"/>
        <v>0.20324490312234639</v>
      </c>
      <c r="AK328" s="22">
        <v>0.49</v>
      </c>
      <c r="AL328" s="22">
        <v>0.2</v>
      </c>
      <c r="AM328" s="22">
        <v>1.1000000000000001</v>
      </c>
      <c r="AN328" s="63">
        <f t="shared" si="272"/>
        <v>0.52144924658758085</v>
      </c>
      <c r="AO328" s="63">
        <f t="shared" si="273"/>
        <v>0.99834435082160389</v>
      </c>
      <c r="AP328" s="41">
        <f t="shared" si="274"/>
        <v>1182.3301388202908</v>
      </c>
      <c r="AQ328" s="64"/>
      <c r="AR328" s="22">
        <v>1404424</v>
      </c>
      <c r="AS328" s="63">
        <f t="shared" si="256"/>
        <v>1.0780704986489806</v>
      </c>
      <c r="AT328" s="63">
        <f t="shared" si="268"/>
        <v>0.84186124619081615</v>
      </c>
      <c r="AV328" s="22">
        <v>700</v>
      </c>
      <c r="AW328" s="89">
        <f t="shared" si="257"/>
        <v>2.3E-3</v>
      </c>
      <c r="AX328" s="63">
        <f t="shared" si="258"/>
        <v>0.34285714285714286</v>
      </c>
      <c r="AY328" s="65">
        <f t="shared" si="259"/>
        <v>4566.4582767056263</v>
      </c>
      <c r="AZ328" s="63">
        <v>4.2697000000000003</v>
      </c>
      <c r="BA328" s="65">
        <f t="shared" si="260"/>
        <v>1964.0620000000001</v>
      </c>
      <c r="BB328" s="63">
        <f t="shared" si="261"/>
        <v>0.4839509194122214</v>
      </c>
      <c r="BC328" s="63">
        <f t="shared" si="262"/>
        <v>3.4092218193047281</v>
      </c>
      <c r="BD328" s="65">
        <f t="shared" si="263"/>
        <v>485.30370510952287</v>
      </c>
      <c r="BE328" s="90">
        <f t="shared" si="264"/>
        <v>0.20876012634956354</v>
      </c>
      <c r="BF328" s="63">
        <f t="shared" si="265"/>
        <v>0.5239366261323859</v>
      </c>
      <c r="BG328" s="63">
        <f t="shared" si="266"/>
        <v>0.99553290296600938</v>
      </c>
      <c r="BH328" s="41">
        <f t="shared" si="267"/>
        <v>1243.8550942124841</v>
      </c>
      <c r="BJ328" s="90">
        <f t="shared" si="277"/>
        <v>1.0218599696588222</v>
      </c>
      <c r="BK328" s="90">
        <f t="shared" si="278"/>
        <v>0.88566920973472685</v>
      </c>
    </row>
    <row r="329" spans="6:63" x14ac:dyDescent="0.25">
      <c r="F329" s="17">
        <v>327</v>
      </c>
      <c r="G329" s="17">
        <v>170</v>
      </c>
      <c r="H329" s="17">
        <v>100</v>
      </c>
      <c r="I329" s="17">
        <v>8</v>
      </c>
      <c r="J329" s="17">
        <v>8</v>
      </c>
      <c r="K329" s="20">
        <v>1300</v>
      </c>
      <c r="L329" s="20" t="s">
        <v>422</v>
      </c>
      <c r="M329" s="20">
        <v>6.25</v>
      </c>
      <c r="N329" s="20">
        <v>9.375</v>
      </c>
      <c r="O329" s="49" t="s">
        <v>342</v>
      </c>
      <c r="P329" s="49" t="s">
        <v>343</v>
      </c>
      <c r="Q329" s="17" t="s">
        <v>48</v>
      </c>
      <c r="R329" s="49" t="s">
        <v>51</v>
      </c>
      <c r="S329" s="45">
        <v>26</v>
      </c>
      <c r="T329" s="20" t="s">
        <v>346</v>
      </c>
      <c r="U329" s="20" t="s">
        <v>347</v>
      </c>
      <c r="V329" s="17">
        <v>0</v>
      </c>
      <c r="W329" s="17">
        <v>460</v>
      </c>
      <c r="X329" s="17">
        <v>200000</v>
      </c>
      <c r="Y329" s="35">
        <f t="shared" si="275"/>
        <v>154</v>
      </c>
      <c r="Z329" s="61">
        <f t="shared" si="231"/>
        <v>0.69752594436635995</v>
      </c>
      <c r="AA329" s="62">
        <f t="shared" si="232"/>
        <v>27.597539783967328</v>
      </c>
      <c r="AB329" s="50">
        <f t="shared" si="276"/>
        <v>8.2434209744317997</v>
      </c>
      <c r="AC329" s="47"/>
      <c r="AD329" s="28">
        <f t="shared" si="233"/>
        <v>1</v>
      </c>
      <c r="AE329" s="28">
        <f t="shared" si="234"/>
        <v>1</v>
      </c>
      <c r="AF329" s="28">
        <f t="shared" si="235"/>
        <v>1</v>
      </c>
      <c r="AG329" s="28">
        <f t="shared" si="236"/>
        <v>2832</v>
      </c>
      <c r="AH329" s="28">
        <f t="shared" si="269"/>
        <v>12940975.999999996</v>
      </c>
      <c r="AI329" s="60">
        <f t="shared" si="270"/>
        <v>15115.066708164701</v>
      </c>
      <c r="AJ329" s="49">
        <f t="shared" si="271"/>
        <v>0.29357597117672252</v>
      </c>
      <c r="AK329" s="17">
        <v>0.49</v>
      </c>
      <c r="AL329" s="17">
        <v>0.2</v>
      </c>
      <c r="AM329" s="20">
        <v>1.1000000000000001</v>
      </c>
      <c r="AN329" s="49">
        <f t="shared" si="272"/>
        <v>0.56601953836447494</v>
      </c>
      <c r="AO329" s="49">
        <f t="shared" si="273"/>
        <v>0.95242389239698311</v>
      </c>
      <c r="AP329" s="50">
        <f t="shared" si="274"/>
        <v>1127.9469573667252</v>
      </c>
      <c r="AQ329" s="46"/>
      <c r="AR329" s="20">
        <v>1336713.75</v>
      </c>
      <c r="AS329" s="49">
        <f t="shared" si="256"/>
        <v>1.0260944408621959</v>
      </c>
      <c r="AT329" s="49">
        <f t="shared" si="268"/>
        <v>0.84382086842955362</v>
      </c>
      <c r="AV329" s="20">
        <v>700</v>
      </c>
      <c r="AW329" s="93">
        <f t="shared" si="257"/>
        <v>2.3E-3</v>
      </c>
      <c r="AX329" s="66">
        <f t="shared" si="258"/>
        <v>0.34285714285714286</v>
      </c>
      <c r="AY329" s="67">
        <f t="shared" si="259"/>
        <v>4566.4582767056263</v>
      </c>
      <c r="AZ329" s="66">
        <v>4.2697000000000003</v>
      </c>
      <c r="BA329" s="67">
        <f t="shared" si="260"/>
        <v>1964.0620000000001</v>
      </c>
      <c r="BB329" s="66">
        <f t="shared" si="261"/>
        <v>0.4839509194122214</v>
      </c>
      <c r="BC329" s="66">
        <f t="shared" si="262"/>
        <v>3.4092218193047281</v>
      </c>
      <c r="BD329" s="67">
        <f t="shared" si="263"/>
        <v>485.30370510952287</v>
      </c>
      <c r="BE329" s="94">
        <f t="shared" si="264"/>
        <v>0.30154240472714727</v>
      </c>
      <c r="BF329" s="66">
        <f t="shared" si="265"/>
        <v>0.57034180008246638</v>
      </c>
      <c r="BG329" s="66">
        <f t="shared" si="266"/>
        <v>0.9483605924616284</v>
      </c>
      <c r="BH329" s="45">
        <f t="shared" si="267"/>
        <v>1184.9162901289285</v>
      </c>
      <c r="BJ329" s="87">
        <f t="shared" si="277"/>
        <v>0.97259394030401825</v>
      </c>
      <c r="BK329" s="87">
        <f t="shared" si="278"/>
        <v>0.88643981565157737</v>
      </c>
    </row>
    <row r="330" spans="6:63" x14ac:dyDescent="0.25">
      <c r="F330" s="17">
        <v>328</v>
      </c>
      <c r="G330" s="17">
        <v>170</v>
      </c>
      <c r="H330" s="17">
        <v>100</v>
      </c>
      <c r="I330" s="17">
        <v>8</v>
      </c>
      <c r="J330" s="17">
        <v>8</v>
      </c>
      <c r="K330" s="17">
        <v>1700</v>
      </c>
      <c r="L330" s="17" t="s">
        <v>422</v>
      </c>
      <c r="M330" s="20">
        <v>6.25</v>
      </c>
      <c r="N330" s="20">
        <v>9.375</v>
      </c>
      <c r="O330" s="49" t="s">
        <v>342</v>
      </c>
      <c r="P330" s="49" t="s">
        <v>343</v>
      </c>
      <c r="Q330" s="17" t="s">
        <v>48</v>
      </c>
      <c r="R330" s="49" t="s">
        <v>51</v>
      </c>
      <c r="S330" s="45">
        <v>21.25</v>
      </c>
      <c r="T330" s="20" t="s">
        <v>260</v>
      </c>
      <c r="U330" s="20" t="s">
        <v>348</v>
      </c>
      <c r="V330" s="17">
        <v>0</v>
      </c>
      <c r="W330" s="17">
        <v>460</v>
      </c>
      <c r="X330" s="17">
        <v>200000</v>
      </c>
      <c r="Y330" s="35">
        <f t="shared" si="275"/>
        <v>154</v>
      </c>
      <c r="Z330" s="61">
        <f t="shared" si="231"/>
        <v>0.69752594436635995</v>
      </c>
      <c r="AA330" s="62">
        <f t="shared" si="232"/>
        <v>27.597539783967328</v>
      </c>
      <c r="AB330" s="50">
        <f t="shared" si="276"/>
        <v>8.2434209744317997</v>
      </c>
      <c r="AC330" s="47"/>
      <c r="AD330" s="28">
        <f t="shared" si="233"/>
        <v>1</v>
      </c>
      <c r="AE330" s="28">
        <f t="shared" si="234"/>
        <v>1</v>
      </c>
      <c r="AF330" s="28">
        <f t="shared" si="235"/>
        <v>1</v>
      </c>
      <c r="AG330" s="28">
        <f t="shared" si="236"/>
        <v>2832</v>
      </c>
      <c r="AH330" s="28">
        <f t="shared" si="269"/>
        <v>12940975.999999996</v>
      </c>
      <c r="AI330" s="60">
        <f t="shared" si="270"/>
        <v>8838.9144417987354</v>
      </c>
      <c r="AJ330" s="49">
        <f t="shared" si="271"/>
        <v>0.3839070392310987</v>
      </c>
      <c r="AK330" s="17">
        <v>0.49</v>
      </c>
      <c r="AL330" s="17">
        <v>0.2</v>
      </c>
      <c r="AM330" s="20">
        <v>1.1000000000000001</v>
      </c>
      <c r="AN330" s="49">
        <f t="shared" si="272"/>
        <v>0.61874953199721339</v>
      </c>
      <c r="AO330" s="49">
        <f t="shared" si="273"/>
        <v>0.9057984947873523</v>
      </c>
      <c r="AP330" s="50">
        <f t="shared" si="274"/>
        <v>1072.7289228448903</v>
      </c>
      <c r="AQ330" s="46"/>
      <c r="AR330" s="20">
        <v>1275485.625</v>
      </c>
      <c r="AS330" s="49">
        <f t="shared" si="256"/>
        <v>0.9790942220891673</v>
      </c>
      <c r="AT330" s="49">
        <f t="shared" si="268"/>
        <v>0.8410356822679913</v>
      </c>
      <c r="AV330" s="20">
        <v>700</v>
      </c>
      <c r="AW330" s="93">
        <f t="shared" si="257"/>
        <v>2.3E-3</v>
      </c>
      <c r="AX330" s="66">
        <f t="shared" si="258"/>
        <v>0.34285714285714286</v>
      </c>
      <c r="AY330" s="67">
        <f t="shared" si="259"/>
        <v>4566.4582767056263</v>
      </c>
      <c r="AZ330" s="66">
        <v>4.2697000000000003</v>
      </c>
      <c r="BA330" s="67">
        <f t="shared" si="260"/>
        <v>1964.0620000000001</v>
      </c>
      <c r="BB330" s="66">
        <f t="shared" si="261"/>
        <v>0.4839509194122214</v>
      </c>
      <c r="BC330" s="66">
        <f t="shared" si="262"/>
        <v>3.4092218193047281</v>
      </c>
      <c r="BD330" s="67">
        <f t="shared" si="263"/>
        <v>485.30370510952287</v>
      </c>
      <c r="BE330" s="94">
        <f t="shared" si="264"/>
        <v>0.39432468310473107</v>
      </c>
      <c r="BF330" s="66">
        <f t="shared" si="265"/>
        <v>0.62535552521348248</v>
      </c>
      <c r="BG330" s="66">
        <f t="shared" si="266"/>
        <v>0.90031782687472983</v>
      </c>
      <c r="BH330" s="45">
        <f t="shared" si="267"/>
        <v>1124.8899077388724</v>
      </c>
      <c r="BJ330" s="87">
        <f t="shared" si="277"/>
        <v>0.92804431002515186</v>
      </c>
      <c r="BK330" s="87">
        <f t="shared" si="278"/>
        <v>0.88193068247152717</v>
      </c>
    </row>
    <row r="331" spans="6:63" x14ac:dyDescent="0.25">
      <c r="F331" s="17">
        <v>329</v>
      </c>
      <c r="G331" s="17">
        <v>170</v>
      </c>
      <c r="H331" s="17">
        <v>100</v>
      </c>
      <c r="I331" s="17">
        <v>8</v>
      </c>
      <c r="J331" s="17">
        <v>8</v>
      </c>
      <c r="K331" s="17">
        <v>2100</v>
      </c>
      <c r="L331" s="20" t="s">
        <v>422</v>
      </c>
      <c r="M331" s="20">
        <v>6.25</v>
      </c>
      <c r="N331" s="20">
        <v>9.375</v>
      </c>
      <c r="O331" s="49" t="s">
        <v>342</v>
      </c>
      <c r="P331" s="49" t="s">
        <v>343</v>
      </c>
      <c r="Q331" s="17" t="s">
        <v>48</v>
      </c>
      <c r="R331" s="49" t="s">
        <v>51</v>
      </c>
      <c r="S331" s="45">
        <v>26.25</v>
      </c>
      <c r="T331" s="20" t="s">
        <v>139</v>
      </c>
      <c r="U331" s="20" t="s">
        <v>349</v>
      </c>
      <c r="V331" s="17">
        <v>0</v>
      </c>
      <c r="W331" s="17">
        <v>460</v>
      </c>
      <c r="X331" s="17">
        <v>200000</v>
      </c>
      <c r="Y331" s="35">
        <f t="shared" si="275"/>
        <v>154</v>
      </c>
      <c r="Z331" s="61">
        <f t="shared" si="231"/>
        <v>0.69752594436635995</v>
      </c>
      <c r="AA331" s="62">
        <f t="shared" si="232"/>
        <v>27.597539783967328</v>
      </c>
      <c r="AB331" s="50">
        <f t="shared" si="276"/>
        <v>8.2434209744317997</v>
      </c>
      <c r="AC331" s="47"/>
      <c r="AD331" s="28">
        <f t="shared" si="233"/>
        <v>1</v>
      </c>
      <c r="AE331" s="28">
        <f t="shared" si="234"/>
        <v>1</v>
      </c>
      <c r="AF331" s="28">
        <f t="shared" si="235"/>
        <v>1</v>
      </c>
      <c r="AG331" s="28">
        <f t="shared" si="236"/>
        <v>2832</v>
      </c>
      <c r="AH331" s="28">
        <f t="shared" si="269"/>
        <v>12940975.999999996</v>
      </c>
      <c r="AI331" s="60">
        <f t="shared" si="270"/>
        <v>5792.3951784123228</v>
      </c>
      <c r="AJ331" s="49">
        <f t="shared" si="271"/>
        <v>0.47423810728547489</v>
      </c>
      <c r="AK331" s="17">
        <v>0.49</v>
      </c>
      <c r="AL331" s="17">
        <v>0.2</v>
      </c>
      <c r="AM331" s="20">
        <v>1.1000000000000001</v>
      </c>
      <c r="AN331" s="49">
        <f t="shared" si="272"/>
        <v>0.67963922748579619</v>
      </c>
      <c r="AO331" s="49">
        <f t="shared" si="273"/>
        <v>0.85728473240605896</v>
      </c>
      <c r="AP331" s="50">
        <f t="shared" si="274"/>
        <v>1015.2745150909283</v>
      </c>
      <c r="AQ331" s="46"/>
      <c r="AR331" s="20">
        <v>1207219.75</v>
      </c>
      <c r="AS331" s="49">
        <f t="shared" si="256"/>
        <v>0.92669165284942279</v>
      </c>
      <c r="AT331" s="49">
        <f t="shared" si="268"/>
        <v>0.84100224096808252</v>
      </c>
      <c r="AV331" s="20">
        <v>700</v>
      </c>
      <c r="AW331" s="93">
        <f t="shared" si="257"/>
        <v>2.3E-3</v>
      </c>
      <c r="AX331" s="66">
        <f t="shared" si="258"/>
        <v>0.34285714285714286</v>
      </c>
      <c r="AY331" s="67">
        <f t="shared" si="259"/>
        <v>4566.4582767056263</v>
      </c>
      <c r="AZ331" s="66">
        <v>4.2697000000000003</v>
      </c>
      <c r="BA331" s="67">
        <f t="shared" si="260"/>
        <v>1964.0620000000001</v>
      </c>
      <c r="BB331" s="66">
        <f t="shared" si="261"/>
        <v>0.4839509194122214</v>
      </c>
      <c r="BC331" s="66">
        <f t="shared" si="262"/>
        <v>3.4092218193047281</v>
      </c>
      <c r="BD331" s="67">
        <f t="shared" si="263"/>
        <v>485.30370510952287</v>
      </c>
      <c r="BE331" s="94">
        <f t="shared" si="264"/>
        <v>0.48710696148231486</v>
      </c>
      <c r="BF331" s="66">
        <f t="shared" si="265"/>
        <v>0.68897780152543386</v>
      </c>
      <c r="BG331" s="66">
        <f t="shared" si="266"/>
        <v>0.85017199580232128</v>
      </c>
      <c r="BH331" s="45">
        <f t="shared" si="267"/>
        <v>1062.2358786785553</v>
      </c>
      <c r="BJ331" s="87">
        <f t="shared" si="277"/>
        <v>0.87837400749811378</v>
      </c>
      <c r="BK331" s="87">
        <f t="shared" si="278"/>
        <v>0.87990266782709226</v>
      </c>
    </row>
    <row r="332" spans="6:63" x14ac:dyDescent="0.25">
      <c r="F332" s="17">
        <v>330</v>
      </c>
      <c r="G332" s="17">
        <v>170</v>
      </c>
      <c r="H332" s="17">
        <v>100</v>
      </c>
      <c r="I332" s="17">
        <v>8</v>
      </c>
      <c r="J332" s="17">
        <v>8</v>
      </c>
      <c r="K332" s="17">
        <v>2500</v>
      </c>
      <c r="L332" s="17" t="s">
        <v>422</v>
      </c>
      <c r="M332" s="20">
        <v>6.25</v>
      </c>
      <c r="N332" s="20">
        <v>9.375</v>
      </c>
      <c r="O332" s="49" t="s">
        <v>342</v>
      </c>
      <c r="P332" s="49" t="s">
        <v>343</v>
      </c>
      <c r="Q332" s="20" t="s">
        <v>48</v>
      </c>
      <c r="R332" s="66" t="s">
        <v>51</v>
      </c>
      <c r="S332" s="45">
        <v>31.25</v>
      </c>
      <c r="T332" s="20" t="s">
        <v>128</v>
      </c>
      <c r="U332" s="20" t="s">
        <v>350</v>
      </c>
      <c r="V332" s="20">
        <v>0</v>
      </c>
      <c r="W332" s="20">
        <v>460</v>
      </c>
      <c r="X332" s="20">
        <v>200000</v>
      </c>
      <c r="Y332" s="35">
        <f t="shared" si="275"/>
        <v>154</v>
      </c>
      <c r="Z332" s="98">
        <f t="shared" si="231"/>
        <v>0.69752594436635995</v>
      </c>
      <c r="AA332" s="39">
        <f t="shared" si="232"/>
        <v>27.597539783967328</v>
      </c>
      <c r="AB332" s="50">
        <f t="shared" si="276"/>
        <v>8.2434209744317997</v>
      </c>
      <c r="AC332" s="47"/>
      <c r="AD332" s="38">
        <f t="shared" si="233"/>
        <v>1</v>
      </c>
      <c r="AE332" s="38">
        <f t="shared" si="234"/>
        <v>1</v>
      </c>
      <c r="AF332" s="38">
        <f t="shared" si="235"/>
        <v>1</v>
      </c>
      <c r="AG332" s="38">
        <f t="shared" si="236"/>
        <v>2832</v>
      </c>
      <c r="AH332" s="38">
        <f t="shared" si="269"/>
        <v>12940975.999999996</v>
      </c>
      <c r="AI332" s="76">
        <f t="shared" si="270"/>
        <v>4087.1140378877349</v>
      </c>
      <c r="AJ332" s="66">
        <f t="shared" si="271"/>
        <v>0.56456917533985107</v>
      </c>
      <c r="AK332" s="20">
        <v>0.49</v>
      </c>
      <c r="AL332" s="20">
        <v>0.2</v>
      </c>
      <c r="AM332" s="20">
        <v>1.1000000000000001</v>
      </c>
      <c r="AN332" s="66">
        <f t="shared" si="272"/>
        <v>0.74868862483022325</v>
      </c>
      <c r="AO332" s="66">
        <f t="shared" si="273"/>
        <v>0.80618082717412842</v>
      </c>
      <c r="AP332" s="45">
        <f t="shared" si="274"/>
        <v>954.75262470570954</v>
      </c>
      <c r="AQ332" s="46"/>
      <c r="AR332" s="20">
        <v>1137287.5</v>
      </c>
      <c r="AS332" s="49">
        <f t="shared" si="256"/>
        <v>0.87300993306312946</v>
      </c>
      <c r="AT332" s="49">
        <f t="shared" si="268"/>
        <v>0.83949979640654582</v>
      </c>
      <c r="AV332" s="20">
        <v>700</v>
      </c>
      <c r="AW332" s="93">
        <f t="shared" si="257"/>
        <v>2.3E-3</v>
      </c>
      <c r="AX332" s="66">
        <f t="shared" si="258"/>
        <v>0.34285714285714286</v>
      </c>
      <c r="AY332" s="67">
        <f t="shared" si="259"/>
        <v>4566.4582767056263</v>
      </c>
      <c r="AZ332" s="66">
        <v>4.2697000000000003</v>
      </c>
      <c r="BA332" s="67">
        <f t="shared" si="260"/>
        <v>1964.0620000000001</v>
      </c>
      <c r="BB332" s="66">
        <f t="shared" si="261"/>
        <v>0.4839509194122214</v>
      </c>
      <c r="BC332" s="66">
        <f t="shared" si="262"/>
        <v>3.4092218193047281</v>
      </c>
      <c r="BD332" s="67">
        <f t="shared" si="263"/>
        <v>485.30370510952287</v>
      </c>
      <c r="BE332" s="94">
        <f t="shared" si="264"/>
        <v>0.5798892398598986</v>
      </c>
      <c r="BF332" s="66">
        <f t="shared" si="265"/>
        <v>0.76120862901832065</v>
      </c>
      <c r="BG332" s="66">
        <f t="shared" si="266"/>
        <v>0.7972394232936254</v>
      </c>
      <c r="BH332" s="45">
        <f t="shared" si="267"/>
        <v>996.09999329641153</v>
      </c>
      <c r="BJ332" s="87">
        <f t="shared" si="277"/>
        <v>0.82749124925475337</v>
      </c>
      <c r="BK332" s="87">
        <f t="shared" si="278"/>
        <v>0.87585592323525185</v>
      </c>
    </row>
    <row r="333" spans="6:63" x14ac:dyDescent="0.25">
      <c r="F333" s="17">
        <v>331</v>
      </c>
      <c r="G333" s="17">
        <v>170</v>
      </c>
      <c r="H333" s="17">
        <v>100</v>
      </c>
      <c r="I333" s="17">
        <v>8</v>
      </c>
      <c r="J333" s="17">
        <v>8</v>
      </c>
      <c r="K333" s="20">
        <v>2900</v>
      </c>
      <c r="L333" s="20" t="s">
        <v>422</v>
      </c>
      <c r="M333" s="20">
        <v>6.25</v>
      </c>
      <c r="N333" s="20">
        <v>9.375</v>
      </c>
      <c r="O333" s="49" t="s">
        <v>342</v>
      </c>
      <c r="P333" s="49" t="s">
        <v>343</v>
      </c>
      <c r="Q333" s="17" t="s">
        <v>48</v>
      </c>
      <c r="R333" s="49" t="s">
        <v>51</v>
      </c>
      <c r="S333" s="45">
        <v>36.25</v>
      </c>
      <c r="T333" s="20" t="s">
        <v>129</v>
      </c>
      <c r="U333" s="20" t="s">
        <v>351</v>
      </c>
      <c r="V333" s="17">
        <v>0</v>
      </c>
      <c r="W333" s="17">
        <v>460</v>
      </c>
      <c r="X333" s="17">
        <v>200000</v>
      </c>
      <c r="Y333" s="35">
        <f t="shared" si="275"/>
        <v>154</v>
      </c>
      <c r="Z333" s="61">
        <f t="shared" si="231"/>
        <v>0.69752594436635995</v>
      </c>
      <c r="AA333" s="62">
        <f t="shared" si="232"/>
        <v>27.597539783967328</v>
      </c>
      <c r="AB333" s="50">
        <f t="shared" si="276"/>
        <v>8.2434209744317997</v>
      </c>
      <c r="AC333" s="47"/>
      <c r="AD333" s="28">
        <f t="shared" si="233"/>
        <v>1</v>
      </c>
      <c r="AE333" s="28">
        <f t="shared" si="234"/>
        <v>1</v>
      </c>
      <c r="AF333" s="28">
        <f t="shared" si="235"/>
        <v>1</v>
      </c>
      <c r="AG333" s="28">
        <f t="shared" si="236"/>
        <v>2832</v>
      </c>
      <c r="AH333" s="28">
        <f t="shared" si="269"/>
        <v>12940975.999999996</v>
      </c>
      <c r="AI333" s="60">
        <f t="shared" si="270"/>
        <v>3037.3915263731683</v>
      </c>
      <c r="AJ333" s="49">
        <f t="shared" si="271"/>
        <v>0.65490024339422714</v>
      </c>
      <c r="AK333" s="17">
        <v>0.49</v>
      </c>
      <c r="AL333" s="17">
        <v>0.2</v>
      </c>
      <c r="AM333" s="20">
        <v>1.1000000000000001</v>
      </c>
      <c r="AN333" s="49">
        <f t="shared" si="272"/>
        <v>0.82589772403049466</v>
      </c>
      <c r="AO333" s="49">
        <f t="shared" si="273"/>
        <v>0.7523887269910412</v>
      </c>
      <c r="AP333" s="50">
        <f t="shared" si="274"/>
        <v>891.04712947797202</v>
      </c>
      <c r="AQ333" s="46"/>
      <c r="AR333" s="20">
        <v>1066986.375</v>
      </c>
      <c r="AS333" s="49">
        <f t="shared" si="256"/>
        <v>0.81904505572955044</v>
      </c>
      <c r="AT333" s="49">
        <f t="shared" si="268"/>
        <v>0.83510638032090334</v>
      </c>
      <c r="AV333" s="20">
        <v>700</v>
      </c>
      <c r="AW333" s="93">
        <f t="shared" si="257"/>
        <v>2.3E-3</v>
      </c>
      <c r="AX333" s="66">
        <f t="shared" si="258"/>
        <v>0.34285714285714286</v>
      </c>
      <c r="AY333" s="67">
        <f t="shared" si="259"/>
        <v>4566.4582767056263</v>
      </c>
      <c r="AZ333" s="66">
        <v>4.2697000000000003</v>
      </c>
      <c r="BA333" s="67">
        <f t="shared" si="260"/>
        <v>1964.0620000000001</v>
      </c>
      <c r="BB333" s="66">
        <f t="shared" si="261"/>
        <v>0.4839509194122214</v>
      </c>
      <c r="BC333" s="66">
        <f t="shared" si="262"/>
        <v>3.4092218193047281</v>
      </c>
      <c r="BD333" s="67">
        <f t="shared" si="263"/>
        <v>485.30370510952287</v>
      </c>
      <c r="BE333" s="94">
        <f t="shared" si="264"/>
        <v>0.67267151823748239</v>
      </c>
      <c r="BF333" s="66">
        <f t="shared" si="265"/>
        <v>0.84204800769214294</v>
      </c>
      <c r="BG333" s="66">
        <f t="shared" si="266"/>
        <v>0.74152982034293902</v>
      </c>
      <c r="BH333" s="45">
        <f t="shared" si="267"/>
        <v>926.49438486266195</v>
      </c>
      <c r="BJ333" s="87">
        <f t="shared" si="277"/>
        <v>0.77634009728107511</v>
      </c>
      <c r="BK333" s="87">
        <f t="shared" si="278"/>
        <v>0.86832822477481209</v>
      </c>
    </row>
    <row r="334" spans="6:63" x14ac:dyDescent="0.25">
      <c r="F334" s="17">
        <v>332</v>
      </c>
      <c r="G334" s="17">
        <v>170</v>
      </c>
      <c r="H334" s="17">
        <v>100</v>
      </c>
      <c r="I334" s="17">
        <v>8</v>
      </c>
      <c r="J334" s="17">
        <v>8</v>
      </c>
      <c r="K334" s="17">
        <v>3300</v>
      </c>
      <c r="L334" s="17" t="s">
        <v>422</v>
      </c>
      <c r="M334" s="20">
        <v>6.25</v>
      </c>
      <c r="N334" s="20">
        <v>9.375</v>
      </c>
      <c r="O334" s="49" t="s">
        <v>342</v>
      </c>
      <c r="P334" s="49" t="s">
        <v>343</v>
      </c>
      <c r="Q334" s="17" t="s">
        <v>48</v>
      </c>
      <c r="R334" s="49" t="s">
        <v>51</v>
      </c>
      <c r="S334" s="45">
        <v>41.25</v>
      </c>
      <c r="T334" s="20" t="s">
        <v>130</v>
      </c>
      <c r="U334" s="20" t="s">
        <v>352</v>
      </c>
      <c r="V334" s="17">
        <v>0</v>
      </c>
      <c r="W334" s="17">
        <v>460</v>
      </c>
      <c r="X334" s="17">
        <v>200000</v>
      </c>
      <c r="Y334" s="35">
        <f t="shared" si="275"/>
        <v>154</v>
      </c>
      <c r="Z334" s="61">
        <f t="shared" si="231"/>
        <v>0.69752594436635995</v>
      </c>
      <c r="AA334" s="62">
        <f t="shared" si="232"/>
        <v>27.597539783967328</v>
      </c>
      <c r="AB334" s="50">
        <f t="shared" si="276"/>
        <v>8.2434209744317997</v>
      </c>
      <c r="AC334" s="47"/>
      <c r="AD334" s="28">
        <f t="shared" si="233"/>
        <v>1</v>
      </c>
      <c r="AE334" s="28">
        <f t="shared" si="234"/>
        <v>1</v>
      </c>
      <c r="AF334" s="28">
        <f t="shared" si="235"/>
        <v>1</v>
      </c>
      <c r="AG334" s="28">
        <f t="shared" si="236"/>
        <v>2832</v>
      </c>
      <c r="AH334" s="28">
        <f t="shared" si="269"/>
        <v>12940975.999999996</v>
      </c>
      <c r="AI334" s="60">
        <f t="shared" si="270"/>
        <v>2345.6806920843292</v>
      </c>
      <c r="AJ334" s="49">
        <f t="shared" si="271"/>
        <v>0.74523131144860344</v>
      </c>
      <c r="AK334" s="17">
        <v>0.49</v>
      </c>
      <c r="AL334" s="17">
        <v>0.2</v>
      </c>
      <c r="AM334" s="20">
        <v>1.1000000000000001</v>
      </c>
      <c r="AN334" s="49">
        <f t="shared" si="272"/>
        <v>0.91126652508661055</v>
      </c>
      <c r="AO334" s="49">
        <f t="shared" si="273"/>
        <v>0.69652133583761056</v>
      </c>
      <c r="AP334" s="50">
        <f t="shared" si="274"/>
        <v>824.8838860203382</v>
      </c>
      <c r="AQ334" s="46"/>
      <c r="AR334" s="20">
        <v>993109.6875</v>
      </c>
      <c r="AS334" s="49">
        <f t="shared" si="256"/>
        <v>0.76233548843957255</v>
      </c>
      <c r="AT334" s="49">
        <f t="shared" si="268"/>
        <v>0.83060702800800956</v>
      </c>
      <c r="AV334" s="20">
        <v>700</v>
      </c>
      <c r="AW334" s="93">
        <f t="shared" si="257"/>
        <v>2.3E-3</v>
      </c>
      <c r="AX334" s="66">
        <f t="shared" si="258"/>
        <v>0.34285714285714286</v>
      </c>
      <c r="AY334" s="67">
        <f t="shared" si="259"/>
        <v>4566.4582767056263</v>
      </c>
      <c r="AZ334" s="66">
        <v>4.2697000000000003</v>
      </c>
      <c r="BA334" s="67">
        <f t="shared" si="260"/>
        <v>1964.0620000000001</v>
      </c>
      <c r="BB334" s="66">
        <f t="shared" si="261"/>
        <v>0.4839509194122214</v>
      </c>
      <c r="BC334" s="66">
        <f t="shared" si="262"/>
        <v>3.4092218193047281</v>
      </c>
      <c r="BD334" s="67">
        <f t="shared" si="263"/>
        <v>485.30370510952287</v>
      </c>
      <c r="BE334" s="94">
        <f t="shared" si="264"/>
        <v>0.76545379661506618</v>
      </c>
      <c r="BF334" s="66">
        <f t="shared" si="265"/>
        <v>0.93149593754690074</v>
      </c>
      <c r="BG334" s="66">
        <f t="shared" si="266"/>
        <v>0.68384882182153661</v>
      </c>
      <c r="BH334" s="45">
        <f t="shared" si="267"/>
        <v>854.4256429493081</v>
      </c>
      <c r="BJ334" s="87">
        <f t="shared" si="277"/>
        <v>0.72258736331523277</v>
      </c>
      <c r="BK334" s="87">
        <f t="shared" si="278"/>
        <v>0.86035374914143925</v>
      </c>
    </row>
    <row r="335" spans="6:63" x14ac:dyDescent="0.25">
      <c r="F335" s="17">
        <v>333</v>
      </c>
      <c r="G335" s="17">
        <v>170</v>
      </c>
      <c r="H335" s="17">
        <v>100</v>
      </c>
      <c r="I335" s="17">
        <v>8</v>
      </c>
      <c r="J335" s="17">
        <v>8</v>
      </c>
      <c r="K335" s="17">
        <v>3700</v>
      </c>
      <c r="L335" s="20" t="s">
        <v>422</v>
      </c>
      <c r="M335" s="20">
        <v>6.25</v>
      </c>
      <c r="N335" s="20">
        <v>9.375</v>
      </c>
      <c r="O335" s="49" t="s">
        <v>342</v>
      </c>
      <c r="P335" s="49" t="s">
        <v>343</v>
      </c>
      <c r="Q335" s="17" t="s">
        <v>48</v>
      </c>
      <c r="R335" s="49" t="s">
        <v>51</v>
      </c>
      <c r="S335" s="45">
        <v>46.25</v>
      </c>
      <c r="T335" s="20" t="s">
        <v>130</v>
      </c>
      <c r="U335" s="20" t="s">
        <v>353</v>
      </c>
      <c r="V335" s="17">
        <v>0</v>
      </c>
      <c r="W335" s="17">
        <v>460</v>
      </c>
      <c r="X335" s="17">
        <v>200000</v>
      </c>
      <c r="Y335" s="35">
        <f t="shared" si="275"/>
        <v>154</v>
      </c>
      <c r="Z335" s="61">
        <f t="shared" si="231"/>
        <v>0.69752594436635995</v>
      </c>
      <c r="AA335" s="62">
        <f t="shared" si="232"/>
        <v>27.597539783967328</v>
      </c>
      <c r="AB335" s="50">
        <f t="shared" si="276"/>
        <v>8.2434209744317997</v>
      </c>
      <c r="AC335" s="47"/>
      <c r="AD335" s="28">
        <f t="shared" si="233"/>
        <v>1</v>
      </c>
      <c r="AE335" s="28">
        <f t="shared" si="234"/>
        <v>1</v>
      </c>
      <c r="AF335" s="28">
        <f t="shared" si="235"/>
        <v>1</v>
      </c>
      <c r="AG335" s="28">
        <f t="shared" si="236"/>
        <v>2832</v>
      </c>
      <c r="AH335" s="28">
        <f t="shared" si="269"/>
        <v>12940975.999999996</v>
      </c>
      <c r="AI335" s="60">
        <f t="shared" si="270"/>
        <v>1865.9213102117124</v>
      </c>
      <c r="AJ335" s="49">
        <f t="shared" si="271"/>
        <v>0.83556237950297962</v>
      </c>
      <c r="AK335" s="17">
        <v>0.49</v>
      </c>
      <c r="AL335" s="17">
        <v>0.2</v>
      </c>
      <c r="AM335" s="20">
        <v>1.1000000000000001</v>
      </c>
      <c r="AN335" s="49">
        <f t="shared" si="272"/>
        <v>1.0047950279985707</v>
      </c>
      <c r="AO335" s="49">
        <f t="shared" si="273"/>
        <v>0.63984815967204456</v>
      </c>
      <c r="AP335" s="50">
        <f t="shared" si="274"/>
        <v>757.76635869815084</v>
      </c>
      <c r="AQ335" s="46"/>
      <c r="AR335" s="20">
        <v>919555.25</v>
      </c>
      <c r="AS335" s="49">
        <f t="shared" si="256"/>
        <v>0.70587328819700323</v>
      </c>
      <c r="AT335" s="49">
        <f t="shared" si="268"/>
        <v>0.82405745462075375</v>
      </c>
      <c r="AV335" s="20">
        <v>700</v>
      </c>
      <c r="AW335" s="93">
        <f t="shared" si="257"/>
        <v>2.3E-3</v>
      </c>
      <c r="AX335" s="66">
        <f t="shared" si="258"/>
        <v>0.34285714285714286</v>
      </c>
      <c r="AY335" s="67">
        <f t="shared" si="259"/>
        <v>4566.4582767056263</v>
      </c>
      <c r="AZ335" s="66">
        <v>4.2697000000000003</v>
      </c>
      <c r="BA335" s="67">
        <f t="shared" si="260"/>
        <v>1964.0620000000001</v>
      </c>
      <c r="BB335" s="66">
        <f t="shared" si="261"/>
        <v>0.4839509194122214</v>
      </c>
      <c r="BC335" s="66">
        <f t="shared" si="262"/>
        <v>3.4092218193047281</v>
      </c>
      <c r="BD335" s="67">
        <f t="shared" si="263"/>
        <v>485.30370510952287</v>
      </c>
      <c r="BE335" s="94">
        <f t="shared" si="264"/>
        <v>0.85823607499265009</v>
      </c>
      <c r="BF335" s="66">
        <f t="shared" si="265"/>
        <v>1.0295524185825942</v>
      </c>
      <c r="BG335" s="66">
        <f t="shared" si="266"/>
        <v>0.62568706720836276</v>
      </c>
      <c r="BH335" s="45">
        <f t="shared" si="267"/>
        <v>781.75622685226642</v>
      </c>
      <c r="BJ335" s="87">
        <f t="shared" si="277"/>
        <v>0.66906909869427655</v>
      </c>
      <c r="BK335" s="87">
        <f t="shared" si="278"/>
        <v>0.85014601009810609</v>
      </c>
    </row>
    <row r="336" spans="6:63" x14ac:dyDescent="0.25">
      <c r="F336" s="20">
        <v>334</v>
      </c>
      <c r="G336" s="17">
        <v>170</v>
      </c>
      <c r="H336" s="17">
        <v>100</v>
      </c>
      <c r="I336" s="17">
        <v>8</v>
      </c>
      <c r="J336" s="17">
        <v>8</v>
      </c>
      <c r="K336" s="20">
        <v>4100</v>
      </c>
      <c r="L336" s="17" t="s">
        <v>422</v>
      </c>
      <c r="M336" s="20">
        <v>6.25</v>
      </c>
      <c r="N336" s="20">
        <v>9.375</v>
      </c>
      <c r="O336" s="49" t="s">
        <v>342</v>
      </c>
      <c r="P336" s="49" t="s">
        <v>343</v>
      </c>
      <c r="Q336" s="20" t="s">
        <v>48</v>
      </c>
      <c r="R336" s="66" t="s">
        <v>51</v>
      </c>
      <c r="S336" s="45">
        <v>51.25</v>
      </c>
      <c r="T336" s="20" t="s">
        <v>131</v>
      </c>
      <c r="U336" s="20" t="s">
        <v>354</v>
      </c>
      <c r="V336" s="20">
        <v>0</v>
      </c>
      <c r="W336" s="20">
        <v>460</v>
      </c>
      <c r="X336" s="20">
        <v>200000</v>
      </c>
      <c r="Y336" s="35">
        <f t="shared" si="275"/>
        <v>154</v>
      </c>
      <c r="Z336" s="98">
        <f t="shared" si="231"/>
        <v>0.69752594436635995</v>
      </c>
      <c r="AA336" s="39">
        <f t="shared" si="232"/>
        <v>27.597539783967328</v>
      </c>
      <c r="AB336" s="50">
        <f t="shared" si="276"/>
        <v>8.2434209744317997</v>
      </c>
      <c r="AC336" s="47"/>
      <c r="AD336" s="38">
        <f t="shared" si="233"/>
        <v>1</v>
      </c>
      <c r="AE336" s="38">
        <f t="shared" si="234"/>
        <v>1</v>
      </c>
      <c r="AF336" s="38">
        <f t="shared" si="235"/>
        <v>1</v>
      </c>
      <c r="AG336" s="38">
        <f t="shared" si="236"/>
        <v>2832</v>
      </c>
      <c r="AH336" s="38">
        <f t="shared" si="269"/>
        <v>12940975.999999996</v>
      </c>
      <c r="AI336" s="76">
        <f t="shared" si="270"/>
        <v>1519.5992109933577</v>
      </c>
      <c r="AJ336" s="66">
        <f t="shared" si="271"/>
        <v>0.9258934475573557</v>
      </c>
      <c r="AK336" s="20">
        <v>0.49</v>
      </c>
      <c r="AL336" s="20">
        <v>0.2</v>
      </c>
      <c r="AM336" s="20">
        <v>1.1000000000000001</v>
      </c>
      <c r="AN336" s="66">
        <f t="shared" si="272"/>
        <v>1.1064832327663749</v>
      </c>
      <c r="AO336" s="66">
        <f t="shared" si="273"/>
        <v>0.58400628916667441</v>
      </c>
      <c r="AP336" s="45">
        <f t="shared" si="274"/>
        <v>691.63333911200914</v>
      </c>
      <c r="AQ336" s="46"/>
      <c r="AR336" s="20">
        <v>847090.125</v>
      </c>
      <c r="AS336" s="49">
        <f t="shared" si="256"/>
        <v>0.65024727109432567</v>
      </c>
      <c r="AT336" s="49">
        <f t="shared" si="268"/>
        <v>0.81648140935654179</v>
      </c>
      <c r="AV336" s="20">
        <v>700</v>
      </c>
      <c r="AW336" s="93">
        <f t="shared" si="257"/>
        <v>2.3E-3</v>
      </c>
      <c r="AX336" s="66">
        <f t="shared" si="258"/>
        <v>0.34285714285714286</v>
      </c>
      <c r="AY336" s="67">
        <f t="shared" si="259"/>
        <v>4566.4582767056263</v>
      </c>
      <c r="AZ336" s="66">
        <v>4.2697000000000003</v>
      </c>
      <c r="BA336" s="67">
        <f t="shared" si="260"/>
        <v>1964.0620000000001</v>
      </c>
      <c r="BB336" s="66">
        <f t="shared" si="261"/>
        <v>0.4839509194122214</v>
      </c>
      <c r="BC336" s="66">
        <f t="shared" si="262"/>
        <v>3.4092218193047281</v>
      </c>
      <c r="BD336" s="67">
        <f t="shared" si="263"/>
        <v>485.30370510952287</v>
      </c>
      <c r="BE336" s="94">
        <f t="shared" si="264"/>
        <v>0.95101835337023377</v>
      </c>
      <c r="BF336" s="66">
        <f t="shared" si="265"/>
        <v>1.1362174507992227</v>
      </c>
      <c r="BG336" s="66">
        <f t="shared" si="266"/>
        <v>0.56884365765319767</v>
      </c>
      <c r="BH336" s="45">
        <f t="shared" si="267"/>
        <v>710.73399912182583</v>
      </c>
      <c r="BJ336" s="87">
        <f t="shared" si="277"/>
        <v>0.61634341867611775</v>
      </c>
      <c r="BK336" s="87">
        <f t="shared" si="278"/>
        <v>0.83902996640626137</v>
      </c>
    </row>
    <row r="337" spans="6:63" x14ac:dyDescent="0.25">
      <c r="F337" s="17">
        <v>335</v>
      </c>
      <c r="G337" s="17">
        <v>170</v>
      </c>
      <c r="H337" s="17">
        <v>100</v>
      </c>
      <c r="I337" s="17">
        <v>8</v>
      </c>
      <c r="J337" s="17">
        <v>8</v>
      </c>
      <c r="K337" s="17">
        <v>4500</v>
      </c>
      <c r="L337" s="20" t="s">
        <v>422</v>
      </c>
      <c r="M337" s="20">
        <v>6.25</v>
      </c>
      <c r="N337" s="20">
        <v>9.375</v>
      </c>
      <c r="O337" s="49" t="s">
        <v>342</v>
      </c>
      <c r="P337" s="49" t="s">
        <v>343</v>
      </c>
      <c r="Q337" s="17" t="s">
        <v>48</v>
      </c>
      <c r="R337" s="49" t="s">
        <v>51</v>
      </c>
      <c r="S337" s="45">
        <v>56.25</v>
      </c>
      <c r="T337" s="20" t="s">
        <v>131</v>
      </c>
      <c r="U337" s="20" t="s">
        <v>355</v>
      </c>
      <c r="V337" s="17">
        <v>0</v>
      </c>
      <c r="W337" s="17">
        <v>460</v>
      </c>
      <c r="X337" s="17">
        <v>200000</v>
      </c>
      <c r="Y337" s="35">
        <f t="shared" si="275"/>
        <v>154</v>
      </c>
      <c r="Z337" s="61">
        <f t="shared" si="231"/>
        <v>0.69752594436635995</v>
      </c>
      <c r="AA337" s="62">
        <f t="shared" si="232"/>
        <v>27.597539783967328</v>
      </c>
      <c r="AB337" s="50">
        <f t="shared" si="276"/>
        <v>8.2434209744317997</v>
      </c>
      <c r="AC337" s="47"/>
      <c r="AD337" s="28">
        <f t="shared" si="233"/>
        <v>1</v>
      </c>
      <c r="AE337" s="28">
        <f t="shared" si="234"/>
        <v>1</v>
      </c>
      <c r="AF337" s="28">
        <f t="shared" si="235"/>
        <v>1</v>
      </c>
      <c r="AG337" s="28">
        <f t="shared" si="236"/>
        <v>2832</v>
      </c>
      <c r="AH337" s="28">
        <f t="shared" si="269"/>
        <v>12940975.999999996</v>
      </c>
      <c r="AI337" s="60">
        <f t="shared" si="270"/>
        <v>1261.4549499653504</v>
      </c>
      <c r="AJ337" s="49">
        <f t="shared" si="271"/>
        <v>1.016224515611732</v>
      </c>
      <c r="AK337" s="17">
        <v>0.49</v>
      </c>
      <c r="AL337" s="17">
        <v>0.2</v>
      </c>
      <c r="AM337" s="20">
        <v>1.1000000000000001</v>
      </c>
      <c r="AN337" s="49">
        <f t="shared" si="272"/>
        <v>1.216331139390024</v>
      </c>
      <c r="AO337" s="49">
        <f t="shared" si="273"/>
        <v>0.53058163270996384</v>
      </c>
      <c r="AP337" s="50">
        <f t="shared" si="274"/>
        <v>628.36300414902189</v>
      </c>
      <c r="AQ337" s="46"/>
      <c r="AR337" s="20">
        <v>776711.6875</v>
      </c>
      <c r="AS337" s="49">
        <f t="shared" si="256"/>
        <v>0.59622304677904692</v>
      </c>
      <c r="AT337" s="49">
        <f t="shared" si="268"/>
        <v>0.80900418296978693</v>
      </c>
      <c r="AV337" s="20">
        <v>700</v>
      </c>
      <c r="AW337" s="93">
        <f t="shared" si="257"/>
        <v>2.3E-3</v>
      </c>
      <c r="AX337" s="66">
        <f t="shared" si="258"/>
        <v>0.34285714285714286</v>
      </c>
      <c r="AY337" s="67">
        <f t="shared" si="259"/>
        <v>4566.4582767056263</v>
      </c>
      <c r="AZ337" s="66">
        <v>4.2697000000000003</v>
      </c>
      <c r="BA337" s="67">
        <f t="shared" si="260"/>
        <v>1964.0620000000001</v>
      </c>
      <c r="BB337" s="66">
        <f t="shared" si="261"/>
        <v>0.4839509194122214</v>
      </c>
      <c r="BC337" s="66">
        <f t="shared" si="262"/>
        <v>3.4092218193047281</v>
      </c>
      <c r="BD337" s="67">
        <f t="shared" si="263"/>
        <v>485.30370510952287</v>
      </c>
      <c r="BE337" s="94">
        <f t="shared" si="264"/>
        <v>1.0438006317478175</v>
      </c>
      <c r="BF337" s="66">
        <f t="shared" si="265"/>
        <v>1.2514910341967866</v>
      </c>
      <c r="BG337" s="66">
        <f t="shared" si="266"/>
        <v>0.51495083596731961</v>
      </c>
      <c r="BH337" s="45">
        <f t="shared" si="267"/>
        <v>643.398343418487</v>
      </c>
      <c r="BJ337" s="87">
        <f t="shared" si="277"/>
        <v>0.56513601406868763</v>
      </c>
      <c r="BK337" s="87">
        <f t="shared" si="278"/>
        <v>0.82836186679434642</v>
      </c>
    </row>
    <row r="338" spans="6:63" x14ac:dyDescent="0.25">
      <c r="F338" s="17">
        <v>336</v>
      </c>
      <c r="G338" s="17">
        <v>170</v>
      </c>
      <c r="H338" s="17">
        <v>100</v>
      </c>
      <c r="I338" s="17">
        <v>8</v>
      </c>
      <c r="J338" s="17">
        <v>8</v>
      </c>
      <c r="K338" s="17">
        <v>4900</v>
      </c>
      <c r="L338" s="17" t="s">
        <v>422</v>
      </c>
      <c r="M338" s="20">
        <v>6.25</v>
      </c>
      <c r="N338" s="20">
        <v>9.375</v>
      </c>
      <c r="O338" s="49" t="s">
        <v>342</v>
      </c>
      <c r="P338" s="49" t="s">
        <v>343</v>
      </c>
      <c r="Q338" s="17" t="s">
        <v>48</v>
      </c>
      <c r="R338" s="49" t="s">
        <v>51</v>
      </c>
      <c r="S338" s="45">
        <v>61.25</v>
      </c>
      <c r="T338" s="20" t="s">
        <v>133</v>
      </c>
      <c r="U338" s="20" t="s">
        <v>356</v>
      </c>
      <c r="V338" s="17">
        <v>0</v>
      </c>
      <c r="W338" s="17">
        <v>460</v>
      </c>
      <c r="X338" s="17">
        <v>200000</v>
      </c>
      <c r="Y338" s="35">
        <f t="shared" si="275"/>
        <v>154</v>
      </c>
      <c r="Z338" s="61">
        <f t="shared" si="231"/>
        <v>0.69752594436635995</v>
      </c>
      <c r="AA338" s="62">
        <f t="shared" si="232"/>
        <v>27.597539783967328</v>
      </c>
      <c r="AB338" s="50">
        <f t="shared" si="276"/>
        <v>8.2434209744317997</v>
      </c>
      <c r="AC338" s="47"/>
      <c r="AD338" s="28">
        <f t="shared" si="233"/>
        <v>1</v>
      </c>
      <c r="AE338" s="28">
        <f t="shared" si="234"/>
        <v>1</v>
      </c>
      <c r="AF338" s="28">
        <f t="shared" si="235"/>
        <v>1</v>
      </c>
      <c r="AG338" s="28">
        <f t="shared" si="236"/>
        <v>2832</v>
      </c>
      <c r="AH338" s="28">
        <f t="shared" si="269"/>
        <v>12940975.999999996</v>
      </c>
      <c r="AI338" s="60">
        <f t="shared" si="270"/>
        <v>1063.909318483896</v>
      </c>
      <c r="AJ338" s="49">
        <f t="shared" si="271"/>
        <v>1.1065555836661081</v>
      </c>
      <c r="AK338" s="17">
        <v>0.49</v>
      </c>
      <c r="AL338" s="17">
        <v>0.2</v>
      </c>
      <c r="AM338" s="20">
        <v>1.1000000000000001</v>
      </c>
      <c r="AN338" s="49">
        <f t="shared" si="272"/>
        <v>1.334338747869517</v>
      </c>
      <c r="AO338" s="49">
        <f t="shared" si="273"/>
        <v>0.48077172126227619</v>
      </c>
      <c r="AP338" s="50">
        <f t="shared" si="274"/>
        <v>569.37357883890218</v>
      </c>
      <c r="AQ338" s="46"/>
      <c r="AR338" s="20">
        <v>709166.75</v>
      </c>
      <c r="AS338" s="49">
        <f t="shared" si="256"/>
        <v>0.54437388694423972</v>
      </c>
      <c r="AT338" s="49">
        <f t="shared" si="268"/>
        <v>0.80287686758988941</v>
      </c>
      <c r="AV338" s="20">
        <v>700</v>
      </c>
      <c r="AW338" s="93">
        <f t="shared" si="257"/>
        <v>2.3E-3</v>
      </c>
      <c r="AX338" s="66">
        <f t="shared" si="258"/>
        <v>0.34285714285714286</v>
      </c>
      <c r="AY338" s="67">
        <f t="shared" si="259"/>
        <v>4566.4582767056263</v>
      </c>
      <c r="AZ338" s="66">
        <v>4.2697000000000003</v>
      </c>
      <c r="BA338" s="67">
        <f t="shared" si="260"/>
        <v>1964.0620000000001</v>
      </c>
      <c r="BB338" s="66">
        <f t="shared" si="261"/>
        <v>0.4839509194122214</v>
      </c>
      <c r="BC338" s="66">
        <f t="shared" si="262"/>
        <v>3.4092218193047281</v>
      </c>
      <c r="BD338" s="67">
        <f t="shared" si="263"/>
        <v>485.30370510952287</v>
      </c>
      <c r="BE338" s="94">
        <f t="shared" si="264"/>
        <v>1.1365829101254015</v>
      </c>
      <c r="BF338" s="66">
        <f t="shared" si="265"/>
        <v>1.3753731687752866</v>
      </c>
      <c r="BG338" s="66">
        <f t="shared" si="266"/>
        <v>0.4651464573279781</v>
      </c>
      <c r="BH338" s="45">
        <f t="shared" si="267"/>
        <v>581.17093747332422</v>
      </c>
      <c r="BJ338" s="87">
        <f t="shared" si="277"/>
        <v>0.51599026621450894</v>
      </c>
      <c r="BK338" s="87">
        <f t="shared" si="278"/>
        <v>0.81951238897385448</v>
      </c>
    </row>
    <row r="339" spans="6:63" x14ac:dyDescent="0.25">
      <c r="F339" s="17">
        <v>337</v>
      </c>
      <c r="G339" s="17">
        <v>170</v>
      </c>
      <c r="H339" s="17">
        <v>100</v>
      </c>
      <c r="I339" s="17">
        <v>8</v>
      </c>
      <c r="J339" s="17">
        <v>8</v>
      </c>
      <c r="K339" s="20">
        <v>5300</v>
      </c>
      <c r="L339" s="20" t="s">
        <v>422</v>
      </c>
      <c r="M339" s="20">
        <v>6.25</v>
      </c>
      <c r="N339" s="20">
        <v>9.375</v>
      </c>
      <c r="O339" s="49" t="s">
        <v>342</v>
      </c>
      <c r="P339" s="49" t="s">
        <v>343</v>
      </c>
      <c r="Q339" s="17" t="s">
        <v>48</v>
      </c>
      <c r="R339" s="49" t="s">
        <v>51</v>
      </c>
      <c r="S339" s="45">
        <v>66.25</v>
      </c>
      <c r="T339" s="20" t="s">
        <v>133</v>
      </c>
      <c r="U339" s="20" t="s">
        <v>357</v>
      </c>
      <c r="V339" s="17">
        <v>0</v>
      </c>
      <c r="W339" s="17">
        <v>460</v>
      </c>
      <c r="X339" s="17">
        <v>200000</v>
      </c>
      <c r="Y339" s="35">
        <f t="shared" si="275"/>
        <v>154</v>
      </c>
      <c r="Z339" s="61">
        <f t="shared" si="231"/>
        <v>0.69752594436635995</v>
      </c>
      <c r="AA339" s="62">
        <f t="shared" si="232"/>
        <v>27.597539783967328</v>
      </c>
      <c r="AB339" s="50">
        <f t="shared" si="276"/>
        <v>8.2434209744317997</v>
      </c>
      <c r="AC339" s="47"/>
      <c r="AD339" s="28">
        <f t="shared" si="233"/>
        <v>1</v>
      </c>
      <c r="AE339" s="28">
        <f t="shared" si="234"/>
        <v>1</v>
      </c>
      <c r="AF339" s="28">
        <f t="shared" si="235"/>
        <v>1</v>
      </c>
      <c r="AG339" s="28">
        <f t="shared" si="236"/>
        <v>2832</v>
      </c>
      <c r="AH339" s="28">
        <f t="shared" si="269"/>
        <v>12940975.999999996</v>
      </c>
      <c r="AI339" s="60">
        <f t="shared" si="270"/>
        <v>909.37923591307742</v>
      </c>
      <c r="AJ339" s="49">
        <f t="shared" si="271"/>
        <v>1.1968866517204841</v>
      </c>
      <c r="AK339" s="17">
        <v>0.49</v>
      </c>
      <c r="AL339" s="17">
        <v>0.2</v>
      </c>
      <c r="AM339" s="20">
        <v>1.1000000000000001</v>
      </c>
      <c r="AN339" s="49">
        <f t="shared" si="272"/>
        <v>1.4605060582048544</v>
      </c>
      <c r="AO339" s="49">
        <f t="shared" si="273"/>
        <v>0.43525781430448413</v>
      </c>
      <c r="AP339" s="50">
        <f t="shared" si="274"/>
        <v>515.47187259157954</v>
      </c>
      <c r="AQ339" s="46"/>
      <c r="AR339" s="20">
        <v>646175.5625</v>
      </c>
      <c r="AS339" s="49">
        <f t="shared" si="256"/>
        <v>0.49602029791513141</v>
      </c>
      <c r="AT339" s="49">
        <f t="shared" si="268"/>
        <v>0.7977272780129</v>
      </c>
      <c r="AV339" s="20">
        <v>700</v>
      </c>
      <c r="AW339" s="93">
        <f t="shared" si="257"/>
        <v>2.3E-3</v>
      </c>
      <c r="AX339" s="66">
        <f t="shared" si="258"/>
        <v>0.34285714285714286</v>
      </c>
      <c r="AY339" s="67">
        <f t="shared" si="259"/>
        <v>4566.4582767056263</v>
      </c>
      <c r="AZ339" s="66">
        <v>4.2697000000000003</v>
      </c>
      <c r="BA339" s="67">
        <f t="shared" si="260"/>
        <v>1964.0620000000001</v>
      </c>
      <c r="BB339" s="66">
        <f t="shared" si="261"/>
        <v>0.4839509194122214</v>
      </c>
      <c r="BC339" s="66">
        <f t="shared" si="262"/>
        <v>3.4092218193047281</v>
      </c>
      <c r="BD339" s="67">
        <f t="shared" si="263"/>
        <v>485.30370510952287</v>
      </c>
      <c r="BE339" s="94">
        <f t="shared" si="264"/>
        <v>1.2293651885029853</v>
      </c>
      <c r="BF339" s="66">
        <f t="shared" si="265"/>
        <v>1.5078638545347216</v>
      </c>
      <c r="BG339" s="66">
        <f t="shared" si="266"/>
        <v>0.41999686213606074</v>
      </c>
      <c r="BH339" s="45">
        <f t="shared" si="267"/>
        <v>524.75938762521685</v>
      </c>
      <c r="BJ339" s="87">
        <f t="shared" si="277"/>
        <v>0.47015783032084496</v>
      </c>
      <c r="BK339" s="87">
        <f t="shared" si="278"/>
        <v>0.81210033012540128</v>
      </c>
    </row>
    <row r="340" spans="6:63" x14ac:dyDescent="0.25">
      <c r="F340" s="17">
        <v>338</v>
      </c>
      <c r="G340" s="17">
        <v>170</v>
      </c>
      <c r="H340" s="17">
        <v>100</v>
      </c>
      <c r="I340" s="17">
        <v>8</v>
      </c>
      <c r="J340" s="17">
        <v>8</v>
      </c>
      <c r="K340" s="17">
        <v>5700</v>
      </c>
      <c r="L340" s="17" t="s">
        <v>422</v>
      </c>
      <c r="M340" s="20">
        <v>6.25</v>
      </c>
      <c r="N340" s="20">
        <v>9.375</v>
      </c>
      <c r="O340" s="49" t="s">
        <v>342</v>
      </c>
      <c r="P340" s="49" t="s">
        <v>343</v>
      </c>
      <c r="Q340" s="20" t="s">
        <v>48</v>
      </c>
      <c r="R340" s="66" t="s">
        <v>51</v>
      </c>
      <c r="S340" s="45">
        <v>71.25</v>
      </c>
      <c r="T340" s="20" t="s">
        <v>134</v>
      </c>
      <c r="U340" s="20" t="s">
        <v>358</v>
      </c>
      <c r="V340" s="20">
        <v>0</v>
      </c>
      <c r="W340" s="20">
        <v>460</v>
      </c>
      <c r="X340" s="20">
        <v>200000</v>
      </c>
      <c r="Y340" s="35">
        <f t="shared" si="275"/>
        <v>154</v>
      </c>
      <c r="Z340" s="98">
        <f t="shared" si="231"/>
        <v>0.69752594436635995</v>
      </c>
      <c r="AA340" s="39">
        <f t="shared" si="232"/>
        <v>27.597539783967328</v>
      </c>
      <c r="AB340" s="50">
        <f t="shared" si="276"/>
        <v>8.2434209744317997</v>
      </c>
      <c r="AC340" s="47"/>
      <c r="AD340" s="38">
        <f t="shared" si="233"/>
        <v>1</v>
      </c>
      <c r="AE340" s="38">
        <f t="shared" si="234"/>
        <v>1</v>
      </c>
      <c r="AF340" s="38">
        <f t="shared" si="235"/>
        <v>1</v>
      </c>
      <c r="AG340" s="38">
        <f t="shared" si="236"/>
        <v>2832</v>
      </c>
      <c r="AH340" s="38">
        <f t="shared" si="269"/>
        <v>12940975.999999996</v>
      </c>
      <c r="AI340" s="76">
        <f t="shared" si="270"/>
        <v>786.22538432743443</v>
      </c>
      <c r="AJ340" s="66">
        <f t="shared" si="271"/>
        <v>1.2872177197748602</v>
      </c>
      <c r="AK340" s="20">
        <v>0.49</v>
      </c>
      <c r="AL340" s="20">
        <v>0.2</v>
      </c>
      <c r="AM340" s="20">
        <v>1.1000000000000001</v>
      </c>
      <c r="AN340" s="66">
        <f t="shared" si="272"/>
        <v>1.5948330703960361</v>
      </c>
      <c r="AO340" s="66">
        <f t="shared" si="273"/>
        <v>0.39425836040672729</v>
      </c>
      <c r="AP340" s="45">
        <f t="shared" si="274"/>
        <v>466.91659206277438</v>
      </c>
      <c r="AQ340" s="46"/>
      <c r="AR340" s="20">
        <v>588348.375</v>
      </c>
      <c r="AS340" s="49">
        <f t="shared" si="256"/>
        <v>0.45163072264185705</v>
      </c>
      <c r="AT340" s="49">
        <f t="shared" si="268"/>
        <v>0.79360564574139325</v>
      </c>
      <c r="AV340" s="20">
        <v>700</v>
      </c>
      <c r="AW340" s="93">
        <f t="shared" si="257"/>
        <v>2.3E-3</v>
      </c>
      <c r="AX340" s="66">
        <f t="shared" si="258"/>
        <v>0.34285714285714286</v>
      </c>
      <c r="AY340" s="67">
        <f t="shared" si="259"/>
        <v>4566.4582767056263</v>
      </c>
      <c r="AZ340" s="66">
        <v>4.2697000000000003</v>
      </c>
      <c r="BA340" s="67">
        <f t="shared" si="260"/>
        <v>1964.0620000000001</v>
      </c>
      <c r="BB340" s="66">
        <f t="shared" si="261"/>
        <v>0.4839509194122214</v>
      </c>
      <c r="BC340" s="66">
        <f t="shared" si="262"/>
        <v>3.4092218193047281</v>
      </c>
      <c r="BD340" s="67">
        <f t="shared" si="263"/>
        <v>485.30370510952287</v>
      </c>
      <c r="BE340" s="94">
        <f t="shared" si="264"/>
        <v>1.3221474668805688</v>
      </c>
      <c r="BF340" s="66">
        <f t="shared" si="265"/>
        <v>1.6489630914750917</v>
      </c>
      <c r="BG340" s="66">
        <f t="shared" si="266"/>
        <v>0.37959896529953502</v>
      </c>
      <c r="BH340" s="45">
        <f t="shared" si="267"/>
        <v>474.2847828925407</v>
      </c>
      <c r="BJ340" s="87">
        <f t="shared" si="277"/>
        <v>0.42808272475144071</v>
      </c>
      <c r="BK340" s="87">
        <f t="shared" si="278"/>
        <v>0.80612916266241186</v>
      </c>
    </row>
    <row r="341" spans="6:63" s="15" customFormat="1" x14ac:dyDescent="0.25">
      <c r="F341" s="22">
        <v>339</v>
      </c>
      <c r="G341" s="22">
        <v>200</v>
      </c>
      <c r="H341" s="22">
        <v>100</v>
      </c>
      <c r="I341" s="22">
        <v>12</v>
      </c>
      <c r="J341" s="22">
        <v>8</v>
      </c>
      <c r="K341" s="22">
        <v>900</v>
      </c>
      <c r="L341" s="20" t="s">
        <v>422</v>
      </c>
      <c r="M341" s="22">
        <v>6.25</v>
      </c>
      <c r="N341" s="22">
        <v>12.5</v>
      </c>
      <c r="O341" s="63" t="s">
        <v>359</v>
      </c>
      <c r="P341" s="63" t="s">
        <v>53</v>
      </c>
      <c r="Q341" s="22" t="s">
        <v>48</v>
      </c>
      <c r="R341" s="63" t="s">
        <v>51</v>
      </c>
      <c r="S341" s="41">
        <v>35</v>
      </c>
      <c r="T341" s="22" t="s">
        <v>360</v>
      </c>
      <c r="U341" s="22" t="s">
        <v>361</v>
      </c>
      <c r="V341" s="22">
        <v>0</v>
      </c>
      <c r="W341" s="22">
        <v>460</v>
      </c>
      <c r="X341" s="22">
        <v>200000</v>
      </c>
      <c r="Y341" s="37">
        <f t="shared" si="275"/>
        <v>176</v>
      </c>
      <c r="Z341" s="81">
        <f t="shared" si="231"/>
        <v>0.69752594436635995</v>
      </c>
      <c r="AA341" s="82">
        <f t="shared" si="232"/>
        <v>31.540045467391231</v>
      </c>
      <c r="AB341" s="41">
        <f t="shared" si="276"/>
        <v>5.4956139829545325</v>
      </c>
      <c r="AC341" s="64"/>
      <c r="AD341" s="40">
        <f t="shared" si="233"/>
        <v>1</v>
      </c>
      <c r="AE341" s="40">
        <f t="shared" si="234"/>
        <v>1</v>
      </c>
      <c r="AF341" s="40">
        <f t="shared" si="235"/>
        <v>1</v>
      </c>
      <c r="AG341" s="40">
        <f t="shared" si="236"/>
        <v>3808</v>
      </c>
      <c r="AH341" s="40">
        <f t="shared" si="269"/>
        <v>24869717.333333328</v>
      </c>
      <c r="AI341" s="77">
        <f t="shared" si="270"/>
        <v>60605.992999238246</v>
      </c>
      <c r="AJ341" s="63">
        <f t="shared" si="271"/>
        <v>0.1700080946348832</v>
      </c>
      <c r="AK341" s="22">
        <v>0.49</v>
      </c>
      <c r="AL341" s="22">
        <v>0.2</v>
      </c>
      <c r="AM341" s="22">
        <v>1.1000000000000001</v>
      </c>
      <c r="AN341" s="63">
        <f t="shared" si="272"/>
        <v>0.50710335930623807</v>
      </c>
      <c r="AO341" s="63">
        <f t="shared" si="273"/>
        <v>1</v>
      </c>
      <c r="AP341" s="41">
        <f t="shared" si="274"/>
        <v>1592.4363636363635</v>
      </c>
      <c r="AQ341" s="64"/>
      <c r="AR341" s="22">
        <v>1885693.5</v>
      </c>
      <c r="AS341" s="63">
        <f t="shared" si="256"/>
        <v>1.0765056973876508</v>
      </c>
      <c r="AT341" s="63">
        <f t="shared" si="268"/>
        <v>0.84448313770841521</v>
      </c>
      <c r="AV341" s="22">
        <v>700</v>
      </c>
      <c r="AW341" s="89">
        <f t="shared" si="257"/>
        <v>2.3E-3</v>
      </c>
      <c r="AX341" s="63">
        <f t="shared" si="258"/>
        <v>0.34285714285714286</v>
      </c>
      <c r="AY341" s="65">
        <f t="shared" si="259"/>
        <v>4566.4582767056263</v>
      </c>
      <c r="AZ341" s="63">
        <v>4.4287999999999998</v>
      </c>
      <c r="BA341" s="65">
        <f t="shared" si="260"/>
        <v>2037.2479999999998</v>
      </c>
      <c r="BB341" s="63">
        <f t="shared" si="261"/>
        <v>0.47517870079356594</v>
      </c>
      <c r="BC341" s="63">
        <f t="shared" si="262"/>
        <v>3.6412871780466389</v>
      </c>
      <c r="BD341" s="65">
        <f t="shared" si="263"/>
        <v>487.7410536992993</v>
      </c>
      <c r="BE341" s="90">
        <f t="shared" si="264"/>
        <v>0.17505936156569071</v>
      </c>
      <c r="BF341" s="63">
        <f t="shared" si="265"/>
        <v>0.50921243361948787</v>
      </c>
      <c r="BG341" s="63">
        <f t="shared" si="266"/>
        <v>1</v>
      </c>
      <c r="BH341" s="41">
        <f t="shared" si="267"/>
        <v>1688.4708477153924</v>
      </c>
      <c r="BJ341" s="90">
        <f t="shared" si="277"/>
        <v>1.0152777114874854</v>
      </c>
      <c r="BK341" s="90">
        <f t="shared" si="278"/>
        <v>0.89541107699389777</v>
      </c>
    </row>
    <row r="342" spans="6:63" x14ac:dyDescent="0.25">
      <c r="F342" s="17">
        <v>340</v>
      </c>
      <c r="G342" s="17">
        <v>200</v>
      </c>
      <c r="H342" s="17">
        <v>100</v>
      </c>
      <c r="I342" s="17">
        <v>12</v>
      </c>
      <c r="J342" s="17">
        <v>8</v>
      </c>
      <c r="K342" s="20">
        <v>1300</v>
      </c>
      <c r="L342" s="17" t="s">
        <v>422</v>
      </c>
      <c r="M342" s="20">
        <v>6.25</v>
      </c>
      <c r="N342" s="20">
        <v>12.5</v>
      </c>
      <c r="O342" s="49" t="s">
        <v>359</v>
      </c>
      <c r="P342" s="49" t="s">
        <v>53</v>
      </c>
      <c r="Q342" s="17" t="s">
        <v>48</v>
      </c>
      <c r="R342" s="49" t="s">
        <v>51</v>
      </c>
      <c r="S342" s="45">
        <v>30</v>
      </c>
      <c r="T342" s="20" t="s">
        <v>222</v>
      </c>
      <c r="U342" s="20" t="s">
        <v>362</v>
      </c>
      <c r="V342" s="17">
        <v>0</v>
      </c>
      <c r="W342" s="17">
        <v>460</v>
      </c>
      <c r="X342" s="17">
        <v>200000</v>
      </c>
      <c r="Y342" s="35">
        <f t="shared" si="275"/>
        <v>176</v>
      </c>
      <c r="Z342" s="61">
        <f t="shared" si="231"/>
        <v>0.69752594436635995</v>
      </c>
      <c r="AA342" s="62">
        <f t="shared" si="232"/>
        <v>31.540045467391231</v>
      </c>
      <c r="AB342" s="50">
        <f t="shared" si="276"/>
        <v>5.4956139829545325</v>
      </c>
      <c r="AC342" s="47"/>
      <c r="AD342" s="28">
        <f t="shared" si="233"/>
        <v>1</v>
      </c>
      <c r="AE342" s="28">
        <f t="shared" si="234"/>
        <v>1</v>
      </c>
      <c r="AF342" s="28">
        <f t="shared" si="235"/>
        <v>1</v>
      </c>
      <c r="AG342" s="28">
        <f t="shared" si="236"/>
        <v>3808</v>
      </c>
      <c r="AH342" s="28">
        <f t="shared" si="269"/>
        <v>24869717.333333328</v>
      </c>
      <c r="AI342" s="60">
        <f t="shared" si="270"/>
        <v>29047.842798451467</v>
      </c>
      <c r="AJ342" s="49">
        <f t="shared" si="271"/>
        <v>0.24556724780594241</v>
      </c>
      <c r="AK342" s="17">
        <v>0.49</v>
      </c>
      <c r="AL342" s="17">
        <v>0.2</v>
      </c>
      <c r="AM342" s="20">
        <v>1.1000000000000001</v>
      </c>
      <c r="AN342" s="49">
        <f t="shared" si="272"/>
        <v>0.5413156123099484</v>
      </c>
      <c r="AO342" s="49">
        <f t="shared" si="273"/>
        <v>0.97682433481123354</v>
      </c>
      <c r="AP342" s="50">
        <f t="shared" si="274"/>
        <v>1555.5305916383104</v>
      </c>
      <c r="AQ342" s="46"/>
      <c r="AR342" s="20">
        <v>1847606</v>
      </c>
      <c r="AS342" s="49">
        <f t="shared" si="256"/>
        <v>1.0547622853489222</v>
      </c>
      <c r="AT342" s="49">
        <f t="shared" si="268"/>
        <v>0.84191683272207951</v>
      </c>
      <c r="AV342" s="20">
        <v>700</v>
      </c>
      <c r="AW342" s="93">
        <f t="shared" si="257"/>
        <v>2.3E-3</v>
      </c>
      <c r="AX342" s="66">
        <f t="shared" si="258"/>
        <v>0.34285714285714286</v>
      </c>
      <c r="AY342" s="67">
        <f t="shared" si="259"/>
        <v>4566.4582767056263</v>
      </c>
      <c r="AZ342" s="66">
        <v>4.4287999999999998</v>
      </c>
      <c r="BA342" s="67">
        <f t="shared" si="260"/>
        <v>2037.2479999999998</v>
      </c>
      <c r="BB342" s="66">
        <f t="shared" si="261"/>
        <v>0.47517870079356594</v>
      </c>
      <c r="BC342" s="66">
        <f t="shared" si="262"/>
        <v>3.6412871780466389</v>
      </c>
      <c r="BD342" s="67">
        <f t="shared" si="263"/>
        <v>487.7410536992993</v>
      </c>
      <c r="BE342" s="94">
        <f t="shared" si="264"/>
        <v>0.25286352226155323</v>
      </c>
      <c r="BF342" s="66">
        <f t="shared" si="265"/>
        <v>0.54492154339934007</v>
      </c>
      <c r="BG342" s="66">
        <f t="shared" si="266"/>
        <v>0.9731206658260152</v>
      </c>
      <c r="BH342" s="45">
        <f t="shared" si="267"/>
        <v>1643.0858755566189</v>
      </c>
      <c r="BJ342" s="87">
        <f t="shared" si="277"/>
        <v>0.9947709908373481</v>
      </c>
      <c r="BK342" s="87">
        <f t="shared" si="278"/>
        <v>0.88930533650389687</v>
      </c>
    </row>
    <row r="343" spans="6:63" x14ac:dyDescent="0.25">
      <c r="F343" s="17">
        <v>341</v>
      </c>
      <c r="G343" s="17">
        <v>200</v>
      </c>
      <c r="H343" s="17">
        <v>100</v>
      </c>
      <c r="I343" s="17">
        <v>12</v>
      </c>
      <c r="J343" s="17">
        <v>8</v>
      </c>
      <c r="K343" s="17">
        <v>1700</v>
      </c>
      <c r="L343" s="20" t="s">
        <v>422</v>
      </c>
      <c r="M343" s="20">
        <v>6.25</v>
      </c>
      <c r="N343" s="20">
        <v>12.5</v>
      </c>
      <c r="O343" s="49" t="s">
        <v>359</v>
      </c>
      <c r="P343" s="49" t="s">
        <v>53</v>
      </c>
      <c r="Q343" s="17" t="s">
        <v>48</v>
      </c>
      <c r="R343" s="49" t="s">
        <v>51</v>
      </c>
      <c r="S343" s="45">
        <v>30</v>
      </c>
      <c r="T343" s="20" t="s">
        <v>227</v>
      </c>
      <c r="U343" s="20" t="s">
        <v>363</v>
      </c>
      <c r="V343" s="17">
        <v>0</v>
      </c>
      <c r="W343" s="17">
        <v>460</v>
      </c>
      <c r="X343" s="17">
        <v>200000</v>
      </c>
      <c r="Y343" s="35">
        <f t="shared" si="275"/>
        <v>176</v>
      </c>
      <c r="Z343" s="61">
        <f t="shared" si="231"/>
        <v>0.69752594436635995</v>
      </c>
      <c r="AA343" s="62">
        <f t="shared" si="232"/>
        <v>31.540045467391231</v>
      </c>
      <c r="AB343" s="50">
        <f t="shared" si="276"/>
        <v>5.4956139829545325</v>
      </c>
      <c r="AC343" s="47"/>
      <c r="AD343" s="28">
        <f t="shared" si="233"/>
        <v>1</v>
      </c>
      <c r="AE343" s="28">
        <f t="shared" si="234"/>
        <v>1</v>
      </c>
      <c r="AF343" s="28">
        <f t="shared" si="235"/>
        <v>1</v>
      </c>
      <c r="AG343" s="28">
        <f t="shared" si="236"/>
        <v>3808</v>
      </c>
      <c r="AH343" s="28">
        <f t="shared" si="269"/>
        <v>24869717.333333328</v>
      </c>
      <c r="AI343" s="60">
        <f t="shared" si="270"/>
        <v>16986.454785253627</v>
      </c>
      <c r="AJ343" s="49">
        <f t="shared" si="271"/>
        <v>0.32112640097700162</v>
      </c>
      <c r="AK343" s="17">
        <v>0.49</v>
      </c>
      <c r="AL343" s="17">
        <v>0.2</v>
      </c>
      <c r="AM343" s="20">
        <v>1.1000000000000001</v>
      </c>
      <c r="AN343" s="49">
        <f t="shared" si="272"/>
        <v>0.5812370509415864</v>
      </c>
      <c r="AO343" s="49">
        <f t="shared" si="273"/>
        <v>0.93834129738818628</v>
      </c>
      <c r="AP343" s="50">
        <f t="shared" si="274"/>
        <v>1494.248803462671</v>
      </c>
      <c r="AQ343" s="46"/>
      <c r="AR343" s="20">
        <v>1772251.375</v>
      </c>
      <c r="AS343" s="49">
        <f t="shared" si="256"/>
        <v>1.0117437973830836</v>
      </c>
      <c r="AT343" s="49">
        <f t="shared" si="268"/>
        <v>0.84313592560348338</v>
      </c>
      <c r="AV343" s="20">
        <v>700</v>
      </c>
      <c r="AW343" s="93">
        <f t="shared" si="257"/>
        <v>2.3E-3</v>
      </c>
      <c r="AX343" s="66">
        <f t="shared" si="258"/>
        <v>0.34285714285714286</v>
      </c>
      <c r="AY343" s="67">
        <f t="shared" si="259"/>
        <v>4566.4582767056263</v>
      </c>
      <c r="AZ343" s="66">
        <v>4.4287999999999998</v>
      </c>
      <c r="BA343" s="67">
        <f t="shared" si="260"/>
        <v>2037.2479999999998</v>
      </c>
      <c r="BB343" s="66">
        <f t="shared" si="261"/>
        <v>0.47517870079356594</v>
      </c>
      <c r="BC343" s="66">
        <f t="shared" si="262"/>
        <v>3.6412871780466389</v>
      </c>
      <c r="BD343" s="67">
        <f t="shared" si="263"/>
        <v>487.7410536992993</v>
      </c>
      <c r="BE343" s="94">
        <f t="shared" si="264"/>
        <v>0.33066768295741578</v>
      </c>
      <c r="BF343" s="66">
        <f t="shared" si="265"/>
        <v>0.58668414060077989</v>
      </c>
      <c r="BG343" s="66">
        <f t="shared" si="266"/>
        <v>0.93344118174954704</v>
      </c>
      <c r="BH343" s="45">
        <f t="shared" si="267"/>
        <v>1576.0882234411154</v>
      </c>
      <c r="BJ343" s="87">
        <f t="shared" si="277"/>
        <v>0.95419924828215685</v>
      </c>
      <c r="BK343" s="87">
        <f t="shared" si="278"/>
        <v>0.88931414903888306</v>
      </c>
    </row>
    <row r="344" spans="6:63" x14ac:dyDescent="0.25">
      <c r="F344" s="17">
        <v>342</v>
      </c>
      <c r="G344" s="17">
        <v>200</v>
      </c>
      <c r="H344" s="17">
        <v>100</v>
      </c>
      <c r="I344" s="17">
        <v>12</v>
      </c>
      <c r="J344" s="17">
        <v>8</v>
      </c>
      <c r="K344" s="17">
        <v>2100</v>
      </c>
      <c r="L344" s="17" t="s">
        <v>422</v>
      </c>
      <c r="M344" s="20">
        <v>6.25</v>
      </c>
      <c r="N344" s="20">
        <v>12.5</v>
      </c>
      <c r="O344" s="49" t="s">
        <v>359</v>
      </c>
      <c r="P344" s="49" t="s">
        <v>53</v>
      </c>
      <c r="Q344" s="17" t="s">
        <v>48</v>
      </c>
      <c r="R344" s="49" t="s">
        <v>51</v>
      </c>
      <c r="S344" s="45">
        <v>26.25</v>
      </c>
      <c r="T344" s="20" t="s">
        <v>364</v>
      </c>
      <c r="U344" s="20" t="s">
        <v>365</v>
      </c>
      <c r="V344" s="17">
        <v>0</v>
      </c>
      <c r="W344" s="17">
        <v>460</v>
      </c>
      <c r="X344" s="17">
        <v>200000</v>
      </c>
      <c r="Y344" s="35">
        <f t="shared" si="275"/>
        <v>176</v>
      </c>
      <c r="Z344" s="61">
        <f t="shared" si="231"/>
        <v>0.69752594436635995</v>
      </c>
      <c r="AA344" s="62">
        <f t="shared" si="232"/>
        <v>31.540045467391231</v>
      </c>
      <c r="AB344" s="50">
        <f t="shared" si="276"/>
        <v>5.4956139829545325</v>
      </c>
      <c r="AC344" s="47"/>
      <c r="AD344" s="28">
        <f t="shared" si="233"/>
        <v>1</v>
      </c>
      <c r="AE344" s="28">
        <f t="shared" si="234"/>
        <v>1</v>
      </c>
      <c r="AF344" s="28">
        <f t="shared" si="235"/>
        <v>1</v>
      </c>
      <c r="AG344" s="28">
        <f t="shared" si="236"/>
        <v>3808</v>
      </c>
      <c r="AH344" s="28">
        <f t="shared" si="269"/>
        <v>24869717.333333328</v>
      </c>
      <c r="AI344" s="60">
        <f t="shared" si="270"/>
        <v>11131.712999860087</v>
      </c>
      <c r="AJ344" s="49">
        <f t="shared" si="271"/>
        <v>0.39668555414806078</v>
      </c>
      <c r="AK344" s="17">
        <v>0.49</v>
      </c>
      <c r="AL344" s="17">
        <v>0.2</v>
      </c>
      <c r="AM344" s="20">
        <v>1.1000000000000001</v>
      </c>
      <c r="AN344" s="49">
        <f t="shared" si="272"/>
        <v>0.62686767520115194</v>
      </c>
      <c r="AO344" s="49">
        <f t="shared" si="273"/>
        <v>0.89907207288263868</v>
      </c>
      <c r="AP344" s="50">
        <f t="shared" si="274"/>
        <v>1431.7150623882367</v>
      </c>
      <c r="AQ344" s="46"/>
      <c r="AR344" s="20">
        <v>1701768.375</v>
      </c>
      <c r="AS344" s="49">
        <f t="shared" si="256"/>
        <v>0.97150642526032149</v>
      </c>
      <c r="AT344" s="49">
        <f t="shared" si="268"/>
        <v>0.84131018264353197</v>
      </c>
      <c r="AV344" s="20">
        <v>700</v>
      </c>
      <c r="AW344" s="93">
        <f t="shared" si="257"/>
        <v>2.3E-3</v>
      </c>
      <c r="AX344" s="66">
        <f t="shared" si="258"/>
        <v>0.34285714285714286</v>
      </c>
      <c r="AY344" s="67">
        <f t="shared" si="259"/>
        <v>4566.4582767056263</v>
      </c>
      <c r="AZ344" s="66">
        <v>4.4287999999999998</v>
      </c>
      <c r="BA344" s="67">
        <f t="shared" si="260"/>
        <v>2037.2479999999998</v>
      </c>
      <c r="BB344" s="66">
        <f t="shared" si="261"/>
        <v>0.47517870079356594</v>
      </c>
      <c r="BC344" s="66">
        <f t="shared" si="262"/>
        <v>3.6412871780466389</v>
      </c>
      <c r="BD344" s="67">
        <f t="shared" si="263"/>
        <v>487.7410536992993</v>
      </c>
      <c r="BE344" s="94">
        <f t="shared" si="264"/>
        <v>0.40847184365327827</v>
      </c>
      <c r="BF344" s="66">
        <f t="shared" si="265"/>
        <v>0.63450022522380733</v>
      </c>
      <c r="BG344" s="66">
        <f t="shared" si="266"/>
        <v>0.8928314819794666</v>
      </c>
      <c r="BH344" s="45">
        <f t="shared" si="267"/>
        <v>1507.5199292448601</v>
      </c>
      <c r="BJ344" s="87">
        <f t="shared" si="277"/>
        <v>0.91625044115163834</v>
      </c>
      <c r="BK344" s="87">
        <f t="shared" si="278"/>
        <v>0.88585494441619295</v>
      </c>
    </row>
    <row r="345" spans="6:63" x14ac:dyDescent="0.25">
      <c r="F345" s="17">
        <v>343</v>
      </c>
      <c r="G345" s="17">
        <v>200</v>
      </c>
      <c r="H345" s="17">
        <v>100</v>
      </c>
      <c r="I345" s="17">
        <v>12</v>
      </c>
      <c r="J345" s="17">
        <v>8</v>
      </c>
      <c r="K345" s="17">
        <v>2500</v>
      </c>
      <c r="L345" s="20" t="s">
        <v>422</v>
      </c>
      <c r="M345" s="20">
        <v>6.25</v>
      </c>
      <c r="N345" s="20">
        <v>12.5</v>
      </c>
      <c r="O345" s="49" t="s">
        <v>359</v>
      </c>
      <c r="P345" s="49" t="s">
        <v>53</v>
      </c>
      <c r="Q345" s="17" t="s">
        <v>48</v>
      </c>
      <c r="R345" s="49" t="s">
        <v>51</v>
      </c>
      <c r="S345" s="45">
        <v>31.25</v>
      </c>
      <c r="T345" s="20" t="s">
        <v>137</v>
      </c>
      <c r="U345" s="20" t="s">
        <v>366</v>
      </c>
      <c r="V345" s="17">
        <v>0</v>
      </c>
      <c r="W345" s="17">
        <v>460</v>
      </c>
      <c r="X345" s="17">
        <v>200000</v>
      </c>
      <c r="Y345" s="35">
        <f t="shared" si="275"/>
        <v>176</v>
      </c>
      <c r="Z345" s="61">
        <f t="shared" si="231"/>
        <v>0.69752594436635995</v>
      </c>
      <c r="AA345" s="62">
        <f t="shared" si="232"/>
        <v>31.540045467391231</v>
      </c>
      <c r="AB345" s="50">
        <f t="shared" si="276"/>
        <v>5.4956139829545325</v>
      </c>
      <c r="AC345" s="47"/>
      <c r="AD345" s="28">
        <f t="shared" si="233"/>
        <v>1</v>
      </c>
      <c r="AE345" s="28">
        <f t="shared" si="234"/>
        <v>1</v>
      </c>
      <c r="AF345" s="28">
        <f t="shared" si="235"/>
        <v>1</v>
      </c>
      <c r="AG345" s="28">
        <f t="shared" si="236"/>
        <v>3808</v>
      </c>
      <c r="AH345" s="28">
        <f t="shared" si="269"/>
        <v>24869717.333333328</v>
      </c>
      <c r="AI345" s="60">
        <f t="shared" si="270"/>
        <v>7854.5366927012765</v>
      </c>
      <c r="AJ345" s="49">
        <f t="shared" si="271"/>
        <v>0.47224470731911999</v>
      </c>
      <c r="AK345" s="17">
        <v>0.49</v>
      </c>
      <c r="AL345" s="17">
        <v>0.2</v>
      </c>
      <c r="AM345" s="20">
        <v>1.1000000000000001</v>
      </c>
      <c r="AN345" s="49">
        <f t="shared" si="272"/>
        <v>0.67820748508864515</v>
      </c>
      <c r="AO345" s="49">
        <f t="shared" si="273"/>
        <v>0.85838167945816679</v>
      </c>
      <c r="AP345" s="50">
        <f t="shared" si="274"/>
        <v>1366.9182002484376</v>
      </c>
      <c r="AQ345" s="46"/>
      <c r="AR345" s="20">
        <v>1620273.75</v>
      </c>
      <c r="AS345" s="49">
        <f t="shared" si="256"/>
        <v>0.92498273086408478</v>
      </c>
      <c r="AT345" s="49">
        <f t="shared" si="268"/>
        <v>0.8436341082785781</v>
      </c>
      <c r="AV345" s="20">
        <v>700</v>
      </c>
      <c r="AW345" s="93">
        <f t="shared" si="257"/>
        <v>2.3E-3</v>
      </c>
      <c r="AX345" s="66">
        <f t="shared" si="258"/>
        <v>0.34285714285714286</v>
      </c>
      <c r="AY345" s="67">
        <f t="shared" si="259"/>
        <v>4566.4582767056263</v>
      </c>
      <c r="AZ345" s="66">
        <v>4.4287999999999998</v>
      </c>
      <c r="BA345" s="67">
        <f t="shared" si="260"/>
        <v>2037.2479999999998</v>
      </c>
      <c r="BB345" s="66">
        <f t="shared" si="261"/>
        <v>0.47517870079356594</v>
      </c>
      <c r="BC345" s="66">
        <f t="shared" si="262"/>
        <v>3.6412871780466389</v>
      </c>
      <c r="BD345" s="67">
        <f t="shared" si="263"/>
        <v>487.7410536992993</v>
      </c>
      <c r="BE345" s="94">
        <f t="shared" si="264"/>
        <v>0.48627600434914087</v>
      </c>
      <c r="BF345" s="66">
        <f t="shared" si="265"/>
        <v>0.6883697972684224</v>
      </c>
      <c r="BG345" s="66">
        <f t="shared" si="266"/>
        <v>0.85063291495907123</v>
      </c>
      <c r="BH345" s="45">
        <f t="shared" si="267"/>
        <v>1436.2688790155582</v>
      </c>
      <c r="BJ345" s="87">
        <f t="shared" si="277"/>
        <v>0.87237285639646422</v>
      </c>
      <c r="BK345" s="87">
        <f t="shared" si="278"/>
        <v>0.88643593652958841</v>
      </c>
    </row>
    <row r="346" spans="6:63" x14ac:dyDescent="0.25">
      <c r="F346" s="17">
        <v>344</v>
      </c>
      <c r="G346" s="17">
        <v>200</v>
      </c>
      <c r="H346" s="17">
        <v>100</v>
      </c>
      <c r="I346" s="17">
        <v>12</v>
      </c>
      <c r="J346" s="17">
        <v>8</v>
      </c>
      <c r="K346" s="20">
        <v>2900</v>
      </c>
      <c r="L346" s="17" t="s">
        <v>422</v>
      </c>
      <c r="M346" s="20">
        <v>6.25</v>
      </c>
      <c r="N346" s="20">
        <v>12.5</v>
      </c>
      <c r="O346" s="49" t="s">
        <v>359</v>
      </c>
      <c r="P346" s="49" t="s">
        <v>53</v>
      </c>
      <c r="Q346" s="17" t="s">
        <v>48</v>
      </c>
      <c r="R346" s="49" t="s">
        <v>51</v>
      </c>
      <c r="S346" s="45">
        <v>36.25</v>
      </c>
      <c r="T346" s="20" t="s">
        <v>137</v>
      </c>
      <c r="U346" s="20" t="s">
        <v>367</v>
      </c>
      <c r="V346" s="17">
        <v>0</v>
      </c>
      <c r="W346" s="17">
        <v>460</v>
      </c>
      <c r="X346" s="17">
        <v>200000</v>
      </c>
      <c r="Y346" s="35">
        <f t="shared" si="275"/>
        <v>176</v>
      </c>
      <c r="Z346" s="61">
        <f t="shared" si="231"/>
        <v>0.69752594436635995</v>
      </c>
      <c r="AA346" s="62">
        <f t="shared" si="232"/>
        <v>31.540045467391231</v>
      </c>
      <c r="AB346" s="50">
        <f t="shared" si="276"/>
        <v>5.4956139829545325</v>
      </c>
      <c r="AC346" s="47"/>
      <c r="AD346" s="28">
        <f t="shared" si="233"/>
        <v>1</v>
      </c>
      <c r="AE346" s="28">
        <f t="shared" si="234"/>
        <v>1</v>
      </c>
      <c r="AF346" s="28">
        <f t="shared" si="235"/>
        <v>1</v>
      </c>
      <c r="AG346" s="28">
        <f t="shared" si="236"/>
        <v>3808</v>
      </c>
      <c r="AH346" s="28">
        <f t="shared" si="269"/>
        <v>24869717.333333328</v>
      </c>
      <c r="AI346" s="60">
        <f t="shared" si="270"/>
        <v>5837.2002769777619</v>
      </c>
      <c r="AJ346" s="49">
        <f t="shared" si="271"/>
        <v>0.54780386049017926</v>
      </c>
      <c r="AK346" s="17">
        <v>0.49</v>
      </c>
      <c r="AL346" s="17">
        <v>0.2</v>
      </c>
      <c r="AM346" s="20">
        <v>1.1000000000000001</v>
      </c>
      <c r="AN346" s="49">
        <f t="shared" si="272"/>
        <v>0.73525648060406579</v>
      </c>
      <c r="AO346" s="49">
        <f t="shared" si="273"/>
        <v>0.81587513437349757</v>
      </c>
      <c r="AP346" s="50">
        <f t="shared" si="274"/>
        <v>1299.2292321630619</v>
      </c>
      <c r="AQ346" s="46"/>
      <c r="AR346" s="20">
        <v>1538075.625</v>
      </c>
      <c r="AS346" s="49">
        <f t="shared" si="256"/>
        <v>0.87805742201772008</v>
      </c>
      <c r="AT346" s="49">
        <f t="shared" si="268"/>
        <v>0.84471089135364319</v>
      </c>
      <c r="AV346" s="20">
        <v>700</v>
      </c>
      <c r="AW346" s="93">
        <f t="shared" si="257"/>
        <v>2.3E-3</v>
      </c>
      <c r="AX346" s="66">
        <f t="shared" si="258"/>
        <v>0.34285714285714286</v>
      </c>
      <c r="AY346" s="67">
        <f t="shared" si="259"/>
        <v>4566.4582767056263</v>
      </c>
      <c r="AZ346" s="66">
        <v>4.4287999999999998</v>
      </c>
      <c r="BA346" s="67">
        <f t="shared" si="260"/>
        <v>2037.2479999999998</v>
      </c>
      <c r="BB346" s="66">
        <f t="shared" si="261"/>
        <v>0.47517870079356594</v>
      </c>
      <c r="BC346" s="66">
        <f t="shared" si="262"/>
        <v>3.6412871780466389</v>
      </c>
      <c r="BD346" s="67">
        <f t="shared" si="263"/>
        <v>487.7410536992993</v>
      </c>
      <c r="BE346" s="94">
        <f t="shared" si="264"/>
        <v>0.56408016504500347</v>
      </c>
      <c r="BF346" s="66">
        <f t="shared" si="265"/>
        <v>0.74829285673462498</v>
      </c>
      <c r="BG346" s="66">
        <f t="shared" si="266"/>
        <v>0.80646493786666962</v>
      </c>
      <c r="BH346" s="45">
        <f t="shared" si="267"/>
        <v>1361.6925372924768</v>
      </c>
      <c r="BJ346" s="87">
        <f t="shared" si="277"/>
        <v>0.82811649965632472</v>
      </c>
      <c r="BK346" s="87">
        <f t="shared" si="278"/>
        <v>0.88532222678743555</v>
      </c>
    </row>
    <row r="347" spans="6:63" x14ac:dyDescent="0.25">
      <c r="F347" s="17">
        <v>345</v>
      </c>
      <c r="G347" s="17">
        <v>200</v>
      </c>
      <c r="H347" s="17">
        <v>100</v>
      </c>
      <c r="I347" s="17">
        <v>12</v>
      </c>
      <c r="J347" s="17">
        <v>8</v>
      </c>
      <c r="K347" s="17">
        <v>3300</v>
      </c>
      <c r="L347" s="20" t="s">
        <v>422</v>
      </c>
      <c r="M347" s="20">
        <v>6.25</v>
      </c>
      <c r="N347" s="20">
        <v>12.5</v>
      </c>
      <c r="O347" s="49" t="s">
        <v>359</v>
      </c>
      <c r="P347" s="49" t="s">
        <v>53</v>
      </c>
      <c r="Q347" s="17" t="s">
        <v>48</v>
      </c>
      <c r="R347" s="49" t="s">
        <v>51</v>
      </c>
      <c r="S347" s="45">
        <v>41.25</v>
      </c>
      <c r="T347" s="20" t="s">
        <v>128</v>
      </c>
      <c r="U347" s="20" t="s">
        <v>368</v>
      </c>
      <c r="V347" s="17">
        <v>0</v>
      </c>
      <c r="W347" s="17">
        <v>460</v>
      </c>
      <c r="X347" s="17">
        <v>200000</v>
      </c>
      <c r="Y347" s="35">
        <f t="shared" si="275"/>
        <v>176</v>
      </c>
      <c r="Z347" s="61">
        <f t="shared" si="231"/>
        <v>0.69752594436635995</v>
      </c>
      <c r="AA347" s="62">
        <f t="shared" si="232"/>
        <v>31.540045467391231</v>
      </c>
      <c r="AB347" s="50">
        <f t="shared" si="276"/>
        <v>5.4956139829545325</v>
      </c>
      <c r="AC347" s="47"/>
      <c r="AD347" s="28">
        <f t="shared" si="233"/>
        <v>1</v>
      </c>
      <c r="AE347" s="28">
        <f t="shared" si="234"/>
        <v>1</v>
      </c>
      <c r="AF347" s="28">
        <f t="shared" si="235"/>
        <v>1</v>
      </c>
      <c r="AG347" s="28">
        <f t="shared" si="236"/>
        <v>3808</v>
      </c>
      <c r="AH347" s="28">
        <f t="shared" si="269"/>
        <v>24869717.333333328</v>
      </c>
      <c r="AI347" s="60">
        <f t="shared" si="270"/>
        <v>4507.8837768028452</v>
      </c>
      <c r="AJ347" s="49">
        <f t="shared" si="271"/>
        <v>0.62336301366123836</v>
      </c>
      <c r="AK347" s="17">
        <v>0.49</v>
      </c>
      <c r="AL347" s="17">
        <v>0.2</v>
      </c>
      <c r="AM347" s="20">
        <v>1.1000000000000001</v>
      </c>
      <c r="AN347" s="49">
        <f t="shared" si="272"/>
        <v>0.79801466174741409</v>
      </c>
      <c r="AO347" s="49">
        <f t="shared" si="273"/>
        <v>0.77145164333539129</v>
      </c>
      <c r="AP347" s="50">
        <f t="shared" si="274"/>
        <v>1228.4876496343074</v>
      </c>
      <c r="AQ347" s="46"/>
      <c r="AR347" s="20">
        <v>1450395.5</v>
      </c>
      <c r="AS347" s="49">
        <f t="shared" si="256"/>
        <v>0.82800254612714652</v>
      </c>
      <c r="AT347" s="49">
        <f t="shared" si="268"/>
        <v>0.84700183476459179</v>
      </c>
      <c r="AV347" s="20">
        <v>700</v>
      </c>
      <c r="AW347" s="93">
        <f t="shared" si="257"/>
        <v>2.3E-3</v>
      </c>
      <c r="AX347" s="66">
        <f t="shared" si="258"/>
        <v>0.34285714285714286</v>
      </c>
      <c r="AY347" s="67">
        <f t="shared" si="259"/>
        <v>4566.4582767056263</v>
      </c>
      <c r="AZ347" s="66">
        <v>4.4287999999999998</v>
      </c>
      <c r="BA347" s="67">
        <f t="shared" si="260"/>
        <v>2037.2479999999998</v>
      </c>
      <c r="BB347" s="66">
        <f t="shared" si="261"/>
        <v>0.47517870079356594</v>
      </c>
      <c r="BC347" s="66">
        <f t="shared" si="262"/>
        <v>3.6412871780466389</v>
      </c>
      <c r="BD347" s="67">
        <f t="shared" si="263"/>
        <v>487.7410536992993</v>
      </c>
      <c r="BE347" s="94">
        <f t="shared" si="264"/>
        <v>0.64188432574086585</v>
      </c>
      <c r="BF347" s="66">
        <f t="shared" si="265"/>
        <v>0.81426940362241518</v>
      </c>
      <c r="BG347" s="66">
        <f t="shared" si="266"/>
        <v>0.76029002691859582</v>
      </c>
      <c r="BH347" s="45">
        <f t="shared" si="267"/>
        <v>1283.7275462608</v>
      </c>
      <c r="BJ347" s="87">
        <f t="shared" si="277"/>
        <v>0.78090857501059807</v>
      </c>
      <c r="BK347" s="87">
        <f t="shared" si="278"/>
        <v>0.8850879268867009</v>
      </c>
    </row>
    <row r="348" spans="6:63" x14ac:dyDescent="0.25">
      <c r="F348" s="17">
        <v>346</v>
      </c>
      <c r="G348" s="17">
        <v>200</v>
      </c>
      <c r="H348" s="17">
        <v>100</v>
      </c>
      <c r="I348" s="17">
        <v>12</v>
      </c>
      <c r="J348" s="17">
        <v>8</v>
      </c>
      <c r="K348" s="17">
        <v>3700</v>
      </c>
      <c r="L348" s="17" t="s">
        <v>422</v>
      </c>
      <c r="M348" s="20">
        <v>6.25</v>
      </c>
      <c r="N348" s="20">
        <v>12.5</v>
      </c>
      <c r="O348" s="49" t="s">
        <v>359</v>
      </c>
      <c r="P348" s="49" t="s">
        <v>53</v>
      </c>
      <c r="Q348" s="17" t="s">
        <v>48</v>
      </c>
      <c r="R348" s="49" t="s">
        <v>51</v>
      </c>
      <c r="S348" s="45">
        <v>46.25</v>
      </c>
      <c r="T348" s="20" t="s">
        <v>129</v>
      </c>
      <c r="U348" s="20" t="s">
        <v>369</v>
      </c>
      <c r="V348" s="17">
        <v>0</v>
      </c>
      <c r="W348" s="17">
        <v>460</v>
      </c>
      <c r="X348" s="17">
        <v>200000</v>
      </c>
      <c r="Y348" s="35">
        <f t="shared" si="275"/>
        <v>176</v>
      </c>
      <c r="Z348" s="61">
        <f t="shared" si="231"/>
        <v>0.69752594436635995</v>
      </c>
      <c r="AA348" s="62">
        <f t="shared" si="232"/>
        <v>31.540045467391231</v>
      </c>
      <c r="AB348" s="50">
        <f t="shared" si="276"/>
        <v>5.4956139829545325</v>
      </c>
      <c r="AC348" s="47"/>
      <c r="AD348" s="28">
        <f t="shared" si="233"/>
        <v>1</v>
      </c>
      <c r="AE348" s="28">
        <f t="shared" si="234"/>
        <v>1</v>
      </c>
      <c r="AF348" s="28">
        <f t="shared" si="235"/>
        <v>1</v>
      </c>
      <c r="AG348" s="28">
        <f t="shared" si="236"/>
        <v>3808</v>
      </c>
      <c r="AH348" s="28">
        <f t="shared" si="269"/>
        <v>24869717.333333328</v>
      </c>
      <c r="AI348" s="60">
        <f t="shared" si="270"/>
        <v>3585.8914776758934</v>
      </c>
      <c r="AJ348" s="49">
        <f t="shared" si="271"/>
        <v>0.69892216683229758</v>
      </c>
      <c r="AK348" s="17">
        <v>0.49</v>
      </c>
      <c r="AL348" s="17">
        <v>0.2</v>
      </c>
      <c r="AM348" s="20">
        <v>1.1000000000000001</v>
      </c>
      <c r="AN348" s="49">
        <f t="shared" si="272"/>
        <v>0.86648202851868994</v>
      </c>
      <c r="AO348" s="49">
        <f t="shared" si="273"/>
        <v>0.72535605386438007</v>
      </c>
      <c r="AP348" s="50">
        <f t="shared" si="274"/>
        <v>1155.0833567574157</v>
      </c>
      <c r="AQ348" s="46"/>
      <c r="AR348" s="20">
        <v>1379570.25</v>
      </c>
      <c r="AS348" s="49">
        <f t="shared" si="256"/>
        <v>0.7875697901443186</v>
      </c>
      <c r="AT348" s="49">
        <f t="shared" si="268"/>
        <v>0.83727766437223161</v>
      </c>
      <c r="AV348" s="20">
        <v>700</v>
      </c>
      <c r="AW348" s="93">
        <f t="shared" si="257"/>
        <v>2.3E-3</v>
      </c>
      <c r="AX348" s="66">
        <f t="shared" si="258"/>
        <v>0.34285714285714286</v>
      </c>
      <c r="AY348" s="67">
        <f t="shared" si="259"/>
        <v>4566.4582767056263</v>
      </c>
      <c r="AZ348" s="66">
        <v>4.4287999999999998</v>
      </c>
      <c r="BA348" s="67">
        <f t="shared" si="260"/>
        <v>2037.2479999999998</v>
      </c>
      <c r="BB348" s="66">
        <f t="shared" si="261"/>
        <v>0.47517870079356594</v>
      </c>
      <c r="BC348" s="66">
        <f t="shared" si="262"/>
        <v>3.6412871780466389</v>
      </c>
      <c r="BD348" s="67">
        <f t="shared" si="263"/>
        <v>487.7410536992993</v>
      </c>
      <c r="BE348" s="94">
        <f t="shared" si="264"/>
        <v>0.71968848643672845</v>
      </c>
      <c r="BF348" s="66">
        <f t="shared" si="265"/>
        <v>0.886299437931793</v>
      </c>
      <c r="BG348" s="66">
        <f t="shared" si="266"/>
        <v>0.71246580689001449</v>
      </c>
      <c r="BH348" s="45">
        <f t="shared" si="267"/>
        <v>1202.9777449278138</v>
      </c>
      <c r="BJ348" s="87">
        <f t="shared" si="277"/>
        <v>0.74277549679002342</v>
      </c>
      <c r="BK348" s="87">
        <f t="shared" si="278"/>
        <v>0.8719945540488524</v>
      </c>
    </row>
    <row r="349" spans="6:63" x14ac:dyDescent="0.25">
      <c r="F349" s="17">
        <v>347</v>
      </c>
      <c r="G349" s="17">
        <v>200</v>
      </c>
      <c r="H349" s="17">
        <v>100</v>
      </c>
      <c r="I349" s="17">
        <v>12</v>
      </c>
      <c r="J349" s="17">
        <v>8</v>
      </c>
      <c r="K349" s="20">
        <v>4100</v>
      </c>
      <c r="L349" s="20" t="s">
        <v>422</v>
      </c>
      <c r="M349" s="20">
        <v>6.25</v>
      </c>
      <c r="N349" s="20">
        <v>12.5</v>
      </c>
      <c r="O349" s="49" t="s">
        <v>359</v>
      </c>
      <c r="P349" s="49" t="s">
        <v>53</v>
      </c>
      <c r="Q349" s="17" t="s">
        <v>48</v>
      </c>
      <c r="R349" s="49" t="s">
        <v>51</v>
      </c>
      <c r="S349" s="45">
        <v>51.25</v>
      </c>
      <c r="T349" s="20" t="s">
        <v>130</v>
      </c>
      <c r="U349" s="20" t="s">
        <v>370</v>
      </c>
      <c r="V349" s="17">
        <v>0</v>
      </c>
      <c r="W349" s="17">
        <v>460</v>
      </c>
      <c r="X349" s="17">
        <v>200000</v>
      </c>
      <c r="Y349" s="35">
        <f t="shared" si="275"/>
        <v>176</v>
      </c>
      <c r="Z349" s="61">
        <f t="shared" si="231"/>
        <v>0.69752594436635995</v>
      </c>
      <c r="AA349" s="62">
        <f t="shared" si="232"/>
        <v>31.540045467391231</v>
      </c>
      <c r="AB349" s="50">
        <f t="shared" si="276"/>
        <v>5.4956139829545325</v>
      </c>
      <c r="AC349" s="47"/>
      <c r="AD349" s="28">
        <f t="shared" si="233"/>
        <v>1</v>
      </c>
      <c r="AE349" s="28">
        <f t="shared" si="234"/>
        <v>1</v>
      </c>
      <c r="AF349" s="28">
        <f t="shared" si="235"/>
        <v>1</v>
      </c>
      <c r="AG349" s="28">
        <f t="shared" si="236"/>
        <v>3808</v>
      </c>
      <c r="AH349" s="28">
        <f t="shared" si="269"/>
        <v>24869717.333333328</v>
      </c>
      <c r="AI349" s="60">
        <f t="shared" si="270"/>
        <v>2920.336367006721</v>
      </c>
      <c r="AJ349" s="49">
        <f t="shared" si="271"/>
        <v>0.77448132000335679</v>
      </c>
      <c r="AK349" s="17">
        <v>0.49</v>
      </c>
      <c r="AL349" s="17">
        <v>0.2</v>
      </c>
      <c r="AM349" s="20">
        <v>1.1000000000000001</v>
      </c>
      <c r="AN349" s="49">
        <f t="shared" si="272"/>
        <v>0.94065858091789334</v>
      </c>
      <c r="AO349" s="49">
        <f t="shared" si="273"/>
        <v>0.67818282126920404</v>
      </c>
      <c r="AP349" s="50">
        <f t="shared" si="274"/>
        <v>1079.9629857825812</v>
      </c>
      <c r="AQ349" s="46"/>
      <c r="AR349" s="20">
        <v>1286342.5</v>
      </c>
      <c r="AS349" s="49">
        <f t="shared" si="256"/>
        <v>0.7343478831750091</v>
      </c>
      <c r="AT349" s="49">
        <f t="shared" si="268"/>
        <v>0.83956099233491943</v>
      </c>
      <c r="AV349" s="20">
        <v>700</v>
      </c>
      <c r="AW349" s="93">
        <f t="shared" si="257"/>
        <v>2.3E-3</v>
      </c>
      <c r="AX349" s="66">
        <f t="shared" si="258"/>
        <v>0.34285714285714286</v>
      </c>
      <c r="AY349" s="67">
        <f t="shared" si="259"/>
        <v>4566.4582767056263</v>
      </c>
      <c r="AZ349" s="66">
        <v>4.4287999999999998</v>
      </c>
      <c r="BA349" s="67">
        <f t="shared" si="260"/>
        <v>2037.2479999999998</v>
      </c>
      <c r="BB349" s="66">
        <f t="shared" si="261"/>
        <v>0.47517870079356594</v>
      </c>
      <c r="BC349" s="66">
        <f t="shared" si="262"/>
        <v>3.6412871780466389</v>
      </c>
      <c r="BD349" s="67">
        <f t="shared" si="263"/>
        <v>487.7410536992993</v>
      </c>
      <c r="BE349" s="94">
        <f t="shared" si="264"/>
        <v>0.79749264713259105</v>
      </c>
      <c r="BF349" s="66">
        <f t="shared" si="265"/>
        <v>0.96438295966275844</v>
      </c>
      <c r="BG349" s="66">
        <f t="shared" si="266"/>
        <v>0.66372966935036148</v>
      </c>
      <c r="BH349" s="45">
        <f t="shared" si="267"/>
        <v>1120.688197461862</v>
      </c>
      <c r="BJ349" s="87">
        <f t="shared" si="277"/>
        <v>0.69258067103115684</v>
      </c>
      <c r="BK349" s="87">
        <f t="shared" si="278"/>
        <v>0.87122068769543271</v>
      </c>
    </row>
    <row r="350" spans="6:63" x14ac:dyDescent="0.25">
      <c r="F350" s="17">
        <v>348</v>
      </c>
      <c r="G350" s="17">
        <v>200</v>
      </c>
      <c r="H350" s="17">
        <v>100</v>
      </c>
      <c r="I350" s="17">
        <v>12</v>
      </c>
      <c r="J350" s="17">
        <v>8</v>
      </c>
      <c r="K350" s="17">
        <v>4500</v>
      </c>
      <c r="L350" s="17" t="s">
        <v>422</v>
      </c>
      <c r="M350" s="20">
        <v>6.25</v>
      </c>
      <c r="N350" s="20">
        <v>12.5</v>
      </c>
      <c r="O350" s="49" t="s">
        <v>359</v>
      </c>
      <c r="P350" s="49" t="s">
        <v>53</v>
      </c>
      <c r="Q350" s="17" t="s">
        <v>48</v>
      </c>
      <c r="R350" s="49" t="s">
        <v>51</v>
      </c>
      <c r="S350" s="45">
        <v>56.25</v>
      </c>
      <c r="T350" s="20" t="s">
        <v>130</v>
      </c>
      <c r="U350" s="20" t="s">
        <v>371</v>
      </c>
      <c r="V350" s="17">
        <v>0</v>
      </c>
      <c r="W350" s="17">
        <v>460</v>
      </c>
      <c r="X350" s="17">
        <v>200000</v>
      </c>
      <c r="Y350" s="35">
        <f t="shared" si="275"/>
        <v>176</v>
      </c>
      <c r="Z350" s="61">
        <f t="shared" si="231"/>
        <v>0.69752594436635995</v>
      </c>
      <c r="AA350" s="62">
        <f t="shared" si="232"/>
        <v>31.540045467391231</v>
      </c>
      <c r="AB350" s="50">
        <f t="shared" si="276"/>
        <v>5.4956139829545325</v>
      </c>
      <c r="AC350" s="47"/>
      <c r="AD350" s="17">
        <f t="shared" si="233"/>
        <v>1</v>
      </c>
      <c r="AE350" s="17">
        <f t="shared" si="234"/>
        <v>1</v>
      </c>
      <c r="AF350" s="17">
        <f t="shared" si="235"/>
        <v>1</v>
      </c>
      <c r="AG350" s="17">
        <f t="shared" si="236"/>
        <v>3808</v>
      </c>
      <c r="AH350" s="17">
        <f t="shared" si="269"/>
        <v>24869717.333333328</v>
      </c>
      <c r="AI350" s="51">
        <f t="shared" si="270"/>
        <v>2424.2397199695297</v>
      </c>
      <c r="AJ350" s="49">
        <f t="shared" si="271"/>
        <v>0.850040473174416</v>
      </c>
      <c r="AK350" s="17">
        <v>0.49</v>
      </c>
      <c r="AL350" s="17">
        <v>0.2</v>
      </c>
      <c r="AM350" s="20">
        <v>1.1000000000000001</v>
      </c>
      <c r="AN350" s="49">
        <f t="shared" si="272"/>
        <v>1.0205443189450245</v>
      </c>
      <c r="AO350" s="49">
        <f t="shared" si="273"/>
        <v>0.63079792663042711</v>
      </c>
      <c r="AP350" s="50">
        <f t="shared" si="274"/>
        <v>1004.5055564727149</v>
      </c>
      <c r="AQ350" s="46"/>
      <c r="AR350" s="20">
        <v>1203584.375</v>
      </c>
      <c r="AS350" s="49">
        <f t="shared" si="256"/>
        <v>0.68710288123401531</v>
      </c>
      <c r="AT350" s="49">
        <f t="shared" si="268"/>
        <v>0.83459504571311416</v>
      </c>
      <c r="AV350" s="20">
        <v>700</v>
      </c>
      <c r="AW350" s="93">
        <f t="shared" si="257"/>
        <v>2.3E-3</v>
      </c>
      <c r="AX350" s="66">
        <f t="shared" si="258"/>
        <v>0.34285714285714286</v>
      </c>
      <c r="AY350" s="67">
        <f t="shared" si="259"/>
        <v>4566.4582767056263</v>
      </c>
      <c r="AZ350" s="66">
        <v>4.4287999999999998</v>
      </c>
      <c r="BA350" s="67">
        <f t="shared" si="260"/>
        <v>2037.2479999999998</v>
      </c>
      <c r="BB350" s="66">
        <f t="shared" si="261"/>
        <v>0.47517870079356594</v>
      </c>
      <c r="BC350" s="66">
        <f t="shared" si="262"/>
        <v>3.6412871780466389</v>
      </c>
      <c r="BD350" s="67">
        <f t="shared" si="263"/>
        <v>487.7410536992993</v>
      </c>
      <c r="BE350" s="94">
        <f t="shared" si="264"/>
        <v>0.87529680782845365</v>
      </c>
      <c r="BF350" s="66">
        <f t="shared" si="265"/>
        <v>1.0485199688153117</v>
      </c>
      <c r="BG350" s="66">
        <f t="shared" si="266"/>
        <v>0.61508266151797775</v>
      </c>
      <c r="BH350" s="45">
        <f t="shared" si="267"/>
        <v>1038.5491429082997</v>
      </c>
      <c r="BJ350" s="87">
        <f t="shared" si="277"/>
        <v>0.64802280425323389</v>
      </c>
      <c r="BK350" s="87">
        <f t="shared" si="278"/>
        <v>0.86288021386809688</v>
      </c>
    </row>
    <row r="351" spans="6:63" x14ac:dyDescent="0.25">
      <c r="F351" s="17">
        <v>349</v>
      </c>
      <c r="G351" s="17">
        <v>200</v>
      </c>
      <c r="H351" s="17">
        <v>100</v>
      </c>
      <c r="I351" s="17">
        <v>12</v>
      </c>
      <c r="J351" s="17">
        <v>8</v>
      </c>
      <c r="K351" s="17">
        <v>4900</v>
      </c>
      <c r="L351" s="20" t="s">
        <v>422</v>
      </c>
      <c r="M351" s="20">
        <v>6.25</v>
      </c>
      <c r="N351" s="20">
        <v>12.5</v>
      </c>
      <c r="O351" s="49" t="s">
        <v>359</v>
      </c>
      <c r="P351" s="49" t="s">
        <v>53</v>
      </c>
      <c r="Q351" s="17" t="s">
        <v>48</v>
      </c>
      <c r="R351" s="49" t="s">
        <v>51</v>
      </c>
      <c r="S351" s="45">
        <v>61.25</v>
      </c>
      <c r="T351" s="20" t="s">
        <v>130</v>
      </c>
      <c r="U351" s="20" t="s">
        <v>372</v>
      </c>
      <c r="V351" s="17">
        <v>0</v>
      </c>
      <c r="W351" s="17">
        <v>460</v>
      </c>
      <c r="X351" s="17">
        <v>200000</v>
      </c>
      <c r="Y351" s="35">
        <f t="shared" si="275"/>
        <v>176</v>
      </c>
      <c r="Z351" s="61">
        <f t="shared" si="231"/>
        <v>0.69752594436635995</v>
      </c>
      <c r="AA351" s="62">
        <f t="shared" si="232"/>
        <v>31.540045467391231</v>
      </c>
      <c r="AB351" s="50">
        <f t="shared" si="276"/>
        <v>5.4956139829545325</v>
      </c>
      <c r="AC351" s="47"/>
      <c r="AD351" s="17">
        <f t="shared" si="233"/>
        <v>1</v>
      </c>
      <c r="AE351" s="17">
        <f t="shared" si="234"/>
        <v>1</v>
      </c>
      <c r="AF351" s="17">
        <f t="shared" si="235"/>
        <v>1</v>
      </c>
      <c r="AG351" s="17">
        <f t="shared" si="236"/>
        <v>3808</v>
      </c>
      <c r="AH351" s="17">
        <f t="shared" si="269"/>
        <v>24869717.333333328</v>
      </c>
      <c r="AI351" s="51">
        <f t="shared" si="270"/>
        <v>2044.6003469130771</v>
      </c>
      <c r="AJ351" s="49">
        <f t="shared" si="271"/>
        <v>0.92559962634547521</v>
      </c>
      <c r="AK351" s="17">
        <v>0.49</v>
      </c>
      <c r="AL351" s="17">
        <v>0.2</v>
      </c>
      <c r="AM351" s="20">
        <v>1.1000000000000001</v>
      </c>
      <c r="AN351" s="49">
        <f t="shared" si="272"/>
        <v>1.1061392426000831</v>
      </c>
      <c r="AO351" s="49">
        <f t="shared" si="273"/>
        <v>0.58418478923461847</v>
      </c>
      <c r="AP351" s="50">
        <f t="shared" si="274"/>
        <v>930.27710146045126</v>
      </c>
      <c r="AQ351" s="46"/>
      <c r="AR351" s="20">
        <v>1118314</v>
      </c>
      <c r="AS351" s="49">
        <f t="shared" si="256"/>
        <v>0.63842368469126776</v>
      </c>
      <c r="AT351" s="49">
        <f t="shared" si="268"/>
        <v>0.83185679644576682</v>
      </c>
      <c r="AV351" s="20">
        <v>700</v>
      </c>
      <c r="AW351" s="93">
        <f t="shared" si="257"/>
        <v>2.3E-3</v>
      </c>
      <c r="AX351" s="66">
        <f t="shared" si="258"/>
        <v>0.34285714285714286</v>
      </c>
      <c r="AY351" s="67">
        <f t="shared" si="259"/>
        <v>4566.4582767056263</v>
      </c>
      <c r="AZ351" s="66">
        <v>4.4287999999999998</v>
      </c>
      <c r="BA351" s="67">
        <f t="shared" si="260"/>
        <v>2037.2479999999998</v>
      </c>
      <c r="BB351" s="66">
        <f t="shared" si="261"/>
        <v>0.47517870079356594</v>
      </c>
      <c r="BC351" s="66">
        <f t="shared" si="262"/>
        <v>3.6412871780466389</v>
      </c>
      <c r="BD351" s="67">
        <f t="shared" si="263"/>
        <v>487.7410536992993</v>
      </c>
      <c r="BE351" s="94">
        <f t="shared" si="264"/>
        <v>0.95310096852431603</v>
      </c>
      <c r="BF351" s="66">
        <f t="shared" si="265"/>
        <v>1.138710465389452</v>
      </c>
      <c r="BG351" s="66">
        <f t="shared" si="266"/>
        <v>0.56759627575360116</v>
      </c>
      <c r="BH351" s="45">
        <f t="shared" si="267"/>
        <v>958.36976488178243</v>
      </c>
      <c r="BJ351" s="87">
        <f t="shared" si="277"/>
        <v>0.60211231498884399</v>
      </c>
      <c r="BK351" s="87">
        <f t="shared" si="278"/>
        <v>0.85697734704365902</v>
      </c>
    </row>
    <row r="352" spans="6:63" x14ac:dyDescent="0.25">
      <c r="F352" s="17">
        <v>350</v>
      </c>
      <c r="G352" s="17">
        <v>200</v>
      </c>
      <c r="H352" s="17">
        <v>100</v>
      </c>
      <c r="I352" s="17">
        <v>12</v>
      </c>
      <c r="J352" s="17">
        <v>8</v>
      </c>
      <c r="K352" s="20">
        <v>5300</v>
      </c>
      <c r="L352" s="17" t="s">
        <v>422</v>
      </c>
      <c r="M352" s="20">
        <v>6.25</v>
      </c>
      <c r="N352" s="20">
        <v>12.5</v>
      </c>
      <c r="O352" s="49" t="s">
        <v>359</v>
      </c>
      <c r="P352" s="49" t="s">
        <v>53</v>
      </c>
      <c r="Q352" s="17" t="s">
        <v>48</v>
      </c>
      <c r="R352" s="49" t="s">
        <v>51</v>
      </c>
      <c r="S352" s="45">
        <v>66.25</v>
      </c>
      <c r="T352" s="20" t="s">
        <v>131</v>
      </c>
      <c r="U352" s="20" t="s">
        <v>373</v>
      </c>
      <c r="V352" s="17">
        <v>0</v>
      </c>
      <c r="W352" s="17">
        <v>460</v>
      </c>
      <c r="X352" s="17">
        <v>200000</v>
      </c>
      <c r="Y352" s="35">
        <f t="shared" si="275"/>
        <v>176</v>
      </c>
      <c r="Z352" s="49">
        <f t="shared" si="231"/>
        <v>0.69752594436635995</v>
      </c>
      <c r="AA352" s="50">
        <f t="shared" si="232"/>
        <v>31.540045467391231</v>
      </c>
      <c r="AB352" s="50">
        <f t="shared" si="276"/>
        <v>5.4956139829545325</v>
      </c>
      <c r="AC352" s="47"/>
      <c r="AD352" s="17">
        <f t="shared" si="233"/>
        <v>1</v>
      </c>
      <c r="AE352" s="17">
        <f t="shared" si="234"/>
        <v>1</v>
      </c>
      <c r="AF352" s="17">
        <f t="shared" si="235"/>
        <v>1</v>
      </c>
      <c r="AG352" s="17">
        <f t="shared" si="236"/>
        <v>3808</v>
      </c>
      <c r="AH352" s="17">
        <f t="shared" si="269"/>
        <v>24869717.333333328</v>
      </c>
      <c r="AI352" s="51">
        <f t="shared" si="270"/>
        <v>1747.6274236163397</v>
      </c>
      <c r="AJ352" s="49">
        <f t="shared" si="271"/>
        <v>1.0011587795165344</v>
      </c>
      <c r="AK352" s="17">
        <v>0.49</v>
      </c>
      <c r="AL352" s="17">
        <v>0.2</v>
      </c>
      <c r="AM352" s="20">
        <v>1.1000000000000001</v>
      </c>
      <c r="AN352" s="49">
        <f t="shared" si="272"/>
        <v>1.1974433518830692</v>
      </c>
      <c r="AO352" s="49">
        <f t="shared" si="273"/>
        <v>0.539266913601676</v>
      </c>
      <c r="AP352" s="50">
        <f t="shared" si="274"/>
        <v>858.74824292525795</v>
      </c>
      <c r="AQ352" s="46"/>
      <c r="AR352" s="20">
        <v>1047473.625</v>
      </c>
      <c r="AS352" s="49">
        <f t="shared" si="256"/>
        <v>0.59798229414048232</v>
      </c>
      <c r="AT352" s="49">
        <f t="shared" si="268"/>
        <v>0.81982803426220685</v>
      </c>
      <c r="AV352" s="20">
        <v>700</v>
      </c>
      <c r="AW352" s="93">
        <f t="shared" si="257"/>
        <v>2.3E-3</v>
      </c>
      <c r="AX352" s="66">
        <f t="shared" si="258"/>
        <v>0.34285714285714286</v>
      </c>
      <c r="AY352" s="67">
        <f t="shared" si="259"/>
        <v>4566.4582767056263</v>
      </c>
      <c r="AZ352" s="66">
        <v>4.4287999999999998</v>
      </c>
      <c r="BA352" s="67">
        <f t="shared" si="260"/>
        <v>2037.2479999999998</v>
      </c>
      <c r="BB352" s="66">
        <f t="shared" si="261"/>
        <v>0.47517870079356594</v>
      </c>
      <c r="BC352" s="66">
        <f t="shared" si="262"/>
        <v>3.6412871780466389</v>
      </c>
      <c r="BD352" s="67">
        <f t="shared" si="263"/>
        <v>487.7410536992993</v>
      </c>
      <c r="BE352" s="94">
        <f t="shared" si="264"/>
        <v>1.0309051292201787</v>
      </c>
      <c r="BF352" s="66">
        <f t="shared" si="265"/>
        <v>1.2349544493851805</v>
      </c>
      <c r="BG352" s="66">
        <f t="shared" si="266"/>
        <v>0.52221623916012827</v>
      </c>
      <c r="BH352" s="45">
        <f t="shared" si="267"/>
        <v>881.74689602544595</v>
      </c>
      <c r="BJ352" s="87">
        <f t="shared" si="277"/>
        <v>0.56397109330519535</v>
      </c>
      <c r="BK352" s="87">
        <f t="shared" si="278"/>
        <v>0.84178434184960593</v>
      </c>
    </row>
    <row r="353" spans="6:63" x14ac:dyDescent="0.25">
      <c r="F353" s="17">
        <v>351</v>
      </c>
      <c r="G353" s="17">
        <v>200</v>
      </c>
      <c r="H353" s="17">
        <v>100</v>
      </c>
      <c r="I353" s="17">
        <v>12</v>
      </c>
      <c r="J353" s="17">
        <v>8</v>
      </c>
      <c r="K353" s="17">
        <v>5700</v>
      </c>
      <c r="L353" s="20" t="s">
        <v>422</v>
      </c>
      <c r="M353" s="20">
        <v>6.25</v>
      </c>
      <c r="N353" s="20">
        <v>12.5</v>
      </c>
      <c r="O353" s="49" t="s">
        <v>359</v>
      </c>
      <c r="P353" s="49" t="s">
        <v>53</v>
      </c>
      <c r="Q353" s="17" t="s">
        <v>48</v>
      </c>
      <c r="R353" s="49" t="s">
        <v>51</v>
      </c>
      <c r="S353" s="45">
        <v>71.25</v>
      </c>
      <c r="T353" s="20" t="s">
        <v>131</v>
      </c>
      <c r="U353" s="20" t="s">
        <v>374</v>
      </c>
      <c r="V353" s="17">
        <v>0</v>
      </c>
      <c r="W353" s="17">
        <v>460</v>
      </c>
      <c r="X353" s="17">
        <v>200000</v>
      </c>
      <c r="Y353" s="35">
        <f t="shared" si="275"/>
        <v>176</v>
      </c>
      <c r="Z353" s="49">
        <f t="shared" si="231"/>
        <v>0.69752594436635995</v>
      </c>
      <c r="AA353" s="50">
        <f t="shared" si="232"/>
        <v>31.540045467391231</v>
      </c>
      <c r="AB353" s="50">
        <f t="shared" si="276"/>
        <v>5.4956139829545325</v>
      </c>
      <c r="AC353" s="47"/>
      <c r="AD353" s="17">
        <f t="shared" si="233"/>
        <v>1</v>
      </c>
      <c r="AE353" s="17">
        <f t="shared" si="234"/>
        <v>1</v>
      </c>
      <c r="AF353" s="17">
        <f t="shared" si="235"/>
        <v>1</v>
      </c>
      <c r="AG353" s="17">
        <f t="shared" si="236"/>
        <v>3808</v>
      </c>
      <c r="AH353" s="17">
        <f t="shared" si="269"/>
        <v>24869717.333333328</v>
      </c>
      <c r="AI353" s="51">
        <f t="shared" si="270"/>
        <v>1510.952734053031</v>
      </c>
      <c r="AJ353" s="49">
        <f t="shared" si="271"/>
        <v>1.0767179326875935</v>
      </c>
      <c r="AK353" s="17">
        <v>0.49</v>
      </c>
      <c r="AL353" s="17">
        <v>0.2</v>
      </c>
      <c r="AM353" s="20">
        <v>1.1000000000000001</v>
      </c>
      <c r="AN353" s="49">
        <f t="shared" si="272"/>
        <v>1.2944566467939831</v>
      </c>
      <c r="AO353" s="49">
        <f t="shared" si="273"/>
        <v>0.49677237036930644</v>
      </c>
      <c r="AP353" s="50">
        <f t="shared" si="274"/>
        <v>791.07838702591516</v>
      </c>
      <c r="AQ353" s="46"/>
      <c r="AR353" s="20">
        <v>971570</v>
      </c>
      <c r="AS353" s="49">
        <f t="shared" si="256"/>
        <v>0.55465039276580197</v>
      </c>
      <c r="AT353" s="49">
        <f t="shared" si="268"/>
        <v>0.81422685655785498</v>
      </c>
      <c r="AV353" s="20">
        <v>700</v>
      </c>
      <c r="AW353" s="93">
        <f t="shared" si="257"/>
        <v>2.3E-3</v>
      </c>
      <c r="AX353" s="66">
        <f t="shared" si="258"/>
        <v>0.34285714285714286</v>
      </c>
      <c r="AY353" s="67">
        <f t="shared" si="259"/>
        <v>4566.4582767056263</v>
      </c>
      <c r="AZ353" s="66">
        <v>4.4287999999999998</v>
      </c>
      <c r="BA353" s="67">
        <f t="shared" si="260"/>
        <v>2037.2479999999998</v>
      </c>
      <c r="BB353" s="66">
        <f t="shared" si="261"/>
        <v>0.47517870079356594</v>
      </c>
      <c r="BC353" s="66">
        <f t="shared" si="262"/>
        <v>3.6412871780466389</v>
      </c>
      <c r="BD353" s="67">
        <f t="shared" si="263"/>
        <v>487.7410536992993</v>
      </c>
      <c r="BE353" s="94">
        <f t="shared" si="264"/>
        <v>1.1087092899160411</v>
      </c>
      <c r="BF353" s="66">
        <f t="shared" si="265"/>
        <v>1.3372519208024962</v>
      </c>
      <c r="BG353" s="66">
        <f t="shared" si="266"/>
        <v>0.47963488658882969</v>
      </c>
      <c r="BH353" s="45">
        <f t="shared" si="267"/>
        <v>809.84952355251733</v>
      </c>
      <c r="BJ353" s="87">
        <f t="shared" si="277"/>
        <v>0.52310376323081997</v>
      </c>
      <c r="BK353" s="87">
        <f t="shared" si="278"/>
        <v>0.83354727250997596</v>
      </c>
    </row>
    <row r="354" spans="6:63" s="33" customFormat="1" x14ac:dyDescent="0.25">
      <c r="F354" s="34">
        <v>352</v>
      </c>
      <c r="G354" s="34">
        <v>100</v>
      </c>
      <c r="H354" s="34">
        <v>100</v>
      </c>
      <c r="I354" s="34">
        <v>6</v>
      </c>
      <c r="J354" s="34">
        <v>4</v>
      </c>
      <c r="K354" s="34">
        <v>900</v>
      </c>
      <c r="L354" s="34" t="s">
        <v>423</v>
      </c>
      <c r="M354" s="34">
        <v>6.25</v>
      </c>
      <c r="N354" s="42">
        <v>6.25</v>
      </c>
      <c r="O354" s="69" t="s">
        <v>52</v>
      </c>
      <c r="P354" s="69" t="s">
        <v>375</v>
      </c>
      <c r="Q354" s="42" t="s">
        <v>48</v>
      </c>
      <c r="R354" s="80" t="s">
        <v>376</v>
      </c>
      <c r="S354" s="43">
        <v>18</v>
      </c>
      <c r="T354" s="42" t="s">
        <v>313</v>
      </c>
      <c r="U354" s="42" t="s">
        <v>314</v>
      </c>
      <c r="V354" s="42">
        <v>0</v>
      </c>
      <c r="W354" s="42">
        <v>480</v>
      </c>
      <c r="X354" s="42">
        <v>200000</v>
      </c>
      <c r="Y354" s="44">
        <f t="shared" si="275"/>
        <v>88</v>
      </c>
      <c r="Z354" s="80">
        <f t="shared" ref="Z354:Z417" si="279">SQRT(235*200000/(W354*210000))</f>
        <v>0.68283954284285653</v>
      </c>
      <c r="AA354" s="43">
        <f t="shared" ref="AA354:AA417" si="280">(Y354/J354)/Z354</f>
        <v>32.218403621453589</v>
      </c>
      <c r="AB354" s="70">
        <f t="shared" si="276"/>
        <v>11.715783135074032</v>
      </c>
      <c r="AC354" s="71"/>
      <c r="AD354" s="42">
        <f t="shared" ref="AD354:AD417" si="281">IF(AB354&gt;$C$7,4,IF(AB354&gt;$C$6,3,IF(AB354&gt;$C$5,2,1)))</f>
        <v>3</v>
      </c>
      <c r="AE354" s="42">
        <f t="shared" ref="AE354:AE417" si="282">IF(AA354&gt;$B$7,4,IF(AA354&gt;$B$6,3,IF(AA354&gt;$B$5,2,1)))</f>
        <v>1</v>
      </c>
      <c r="AF354" s="42">
        <f t="shared" ref="AF354:AF417" si="283">_xlfn.IFS(AE354&gt;3,4,AD354&gt;3,4,AE354&gt;2,3,AD354&gt;2,3,AE354&gt;1,2,AD354&gt;1,2,AE354=1,1,AD354=1,1)</f>
        <v>3</v>
      </c>
      <c r="AG354" s="42">
        <f t="shared" ref="AG354:AG417" si="284">(G354-2*I354)*J354+(H354*I354)*2</f>
        <v>1552</v>
      </c>
      <c r="AH354" s="42">
        <f t="shared" si="269"/>
        <v>2881557.333333333</v>
      </c>
      <c r="AI354" s="74">
        <f t="shared" si="270"/>
        <v>7022.1804787797482</v>
      </c>
      <c r="AJ354" s="80">
        <f t="shared" si="271"/>
        <v>0.32570954327347329</v>
      </c>
      <c r="AK354" s="42">
        <v>0.49</v>
      </c>
      <c r="AL354" s="42">
        <v>0.2</v>
      </c>
      <c r="AM354" s="42">
        <v>1.1000000000000001</v>
      </c>
      <c r="AN354" s="80">
        <f t="shared" si="272"/>
        <v>0.58384219139170823</v>
      </c>
      <c r="AO354" s="80">
        <f t="shared" si="273"/>
        <v>0.93598922392674955</v>
      </c>
      <c r="AP354" s="43">
        <f t="shared" si="274"/>
        <v>633.88593841497391</v>
      </c>
      <c r="AQ354" s="71"/>
      <c r="AR354" s="34">
        <v>741129.4375</v>
      </c>
      <c r="AS354" s="69">
        <f t="shared" si="256"/>
        <v>0.9948580292901632</v>
      </c>
      <c r="AT354" s="69">
        <f t="shared" si="268"/>
        <v>0.85529720766890183</v>
      </c>
      <c r="AV354" s="34">
        <v>680</v>
      </c>
      <c r="AW354" s="91">
        <f t="shared" si="257"/>
        <v>2.3999999999999998E-3</v>
      </c>
      <c r="AX354" s="69">
        <f t="shared" si="258"/>
        <v>0.29411764705882348</v>
      </c>
      <c r="AY354" s="72">
        <f t="shared" si="259"/>
        <v>4478.3983140147529</v>
      </c>
      <c r="AZ354" s="69">
        <v>2.8887</v>
      </c>
      <c r="BA354" s="72">
        <f t="shared" si="260"/>
        <v>1386.576</v>
      </c>
      <c r="BB354" s="69">
        <f t="shared" si="261"/>
        <v>0.5883676408249322</v>
      </c>
      <c r="BC354" s="69">
        <f t="shared" si="262"/>
        <v>1.6873469982631781</v>
      </c>
      <c r="BD354" s="72">
        <f t="shared" si="263"/>
        <v>487.3877127315958</v>
      </c>
      <c r="BE354" s="92">
        <f t="shared" si="264"/>
        <v>0.32820648121954926</v>
      </c>
      <c r="BF354" s="69">
        <f t="shared" si="265"/>
        <v>0.58527033505604875</v>
      </c>
      <c r="BG354" s="69">
        <f t="shared" si="266"/>
        <v>0.93470648970490522</v>
      </c>
      <c r="BH354" s="70">
        <f t="shared" si="267"/>
        <v>642.76003541799707</v>
      </c>
      <c r="BJ354" s="92">
        <f t="shared" si="277"/>
        <v>0.9797781962596479</v>
      </c>
      <c r="BK354" s="92">
        <f t="shared" si="278"/>
        <v>0.86727095551105682</v>
      </c>
    </row>
    <row r="355" spans="6:63" x14ac:dyDescent="0.25">
      <c r="F355" s="17">
        <v>353</v>
      </c>
      <c r="G355" s="17">
        <v>100</v>
      </c>
      <c r="H355" s="17">
        <v>100</v>
      </c>
      <c r="I355" s="17">
        <v>6</v>
      </c>
      <c r="J355" s="17">
        <v>4</v>
      </c>
      <c r="K355" s="20">
        <v>1300</v>
      </c>
      <c r="L355" s="17" t="s">
        <v>423</v>
      </c>
      <c r="M355" s="20">
        <v>6.25</v>
      </c>
      <c r="N355" s="20">
        <v>6.25</v>
      </c>
      <c r="O355" s="49" t="s">
        <v>52</v>
      </c>
      <c r="P355" s="49" t="s">
        <v>375</v>
      </c>
      <c r="Q355" s="17" t="s">
        <v>48</v>
      </c>
      <c r="R355" s="61" t="s">
        <v>376</v>
      </c>
      <c r="S355" s="45">
        <v>26</v>
      </c>
      <c r="T355" s="20" t="s">
        <v>248</v>
      </c>
      <c r="U355" s="20" t="s">
        <v>315</v>
      </c>
      <c r="V355" s="17">
        <v>0</v>
      </c>
      <c r="W355" s="17">
        <v>480</v>
      </c>
      <c r="X355" s="17">
        <v>200000</v>
      </c>
      <c r="Y355" s="35">
        <f t="shared" si="275"/>
        <v>88</v>
      </c>
      <c r="Z355" s="61">
        <f t="shared" si="279"/>
        <v>0.68283954284285653</v>
      </c>
      <c r="AA355" s="62">
        <f t="shared" si="280"/>
        <v>32.218403621453589</v>
      </c>
      <c r="AB355" s="50">
        <f t="shared" si="276"/>
        <v>11.715783135074032</v>
      </c>
      <c r="AC355" s="47"/>
      <c r="AD355" s="28">
        <f t="shared" si="281"/>
        <v>3</v>
      </c>
      <c r="AE355" s="28">
        <f t="shared" si="282"/>
        <v>1</v>
      </c>
      <c r="AF355" s="28">
        <f t="shared" si="283"/>
        <v>3</v>
      </c>
      <c r="AG355" s="28">
        <f t="shared" si="284"/>
        <v>1552</v>
      </c>
      <c r="AH355" s="28">
        <f t="shared" si="269"/>
        <v>2881557.333333333</v>
      </c>
      <c r="AI355" s="60">
        <f t="shared" si="270"/>
        <v>3365.6604661607075</v>
      </c>
      <c r="AJ355" s="49">
        <f t="shared" si="271"/>
        <v>0.47046934028390586</v>
      </c>
      <c r="AK355" s="17">
        <v>0.49</v>
      </c>
      <c r="AL355" s="17">
        <v>0.2</v>
      </c>
      <c r="AM355" s="20">
        <v>1.1000000000000001</v>
      </c>
      <c r="AN355" s="49">
        <f t="shared" si="272"/>
        <v>0.67693568844314378</v>
      </c>
      <c r="AO355" s="49">
        <f t="shared" si="273"/>
        <v>0.8593575665429114</v>
      </c>
      <c r="AP355" s="50">
        <f t="shared" si="274"/>
        <v>581.98819342891568</v>
      </c>
      <c r="AQ355" s="46"/>
      <c r="AR355" s="20">
        <v>672126.125</v>
      </c>
      <c r="AS355" s="49">
        <f t="shared" si="256"/>
        <v>0.90223116006228521</v>
      </c>
      <c r="AT355" s="49">
        <f t="shared" si="268"/>
        <v>0.86589134357620112</v>
      </c>
      <c r="AV355" s="20">
        <v>680</v>
      </c>
      <c r="AW355" s="93">
        <f t="shared" si="257"/>
        <v>2.3999999999999998E-3</v>
      </c>
      <c r="AX355" s="66">
        <f t="shared" si="258"/>
        <v>0.29411764705882348</v>
      </c>
      <c r="AY355" s="67">
        <f t="shared" si="259"/>
        <v>4478.3983140147529</v>
      </c>
      <c r="AZ355" s="66">
        <v>2.8887</v>
      </c>
      <c r="BA355" s="67">
        <f t="shared" si="260"/>
        <v>1386.576</v>
      </c>
      <c r="BB355" s="66">
        <f t="shared" si="261"/>
        <v>0.5883676408249322</v>
      </c>
      <c r="BC355" s="66">
        <f t="shared" si="262"/>
        <v>1.6873469982631781</v>
      </c>
      <c r="BD355" s="67">
        <f t="shared" si="263"/>
        <v>487.3877127315958</v>
      </c>
      <c r="BE355" s="94">
        <f t="shared" si="264"/>
        <v>0.47407602842823782</v>
      </c>
      <c r="BF355" s="66">
        <f t="shared" si="265"/>
        <v>0.67952266733006395</v>
      </c>
      <c r="BG355" s="66">
        <f t="shared" si="266"/>
        <v>0.8573739706600888</v>
      </c>
      <c r="BH355" s="45">
        <f t="shared" si="267"/>
        <v>589.58157434204827</v>
      </c>
      <c r="BJ355" s="87">
        <f t="shared" si="277"/>
        <v>0.88855534416886062</v>
      </c>
      <c r="BK355" s="87">
        <f t="shared" si="278"/>
        <v>0.87718889716130033</v>
      </c>
    </row>
    <row r="356" spans="6:63" x14ac:dyDescent="0.25">
      <c r="F356" s="17">
        <v>354</v>
      </c>
      <c r="G356" s="17">
        <v>100</v>
      </c>
      <c r="H356" s="17">
        <v>100</v>
      </c>
      <c r="I356" s="17">
        <v>6</v>
      </c>
      <c r="J356" s="17">
        <v>4</v>
      </c>
      <c r="K356" s="17">
        <v>1700</v>
      </c>
      <c r="L356" s="17" t="s">
        <v>423</v>
      </c>
      <c r="M356" s="20">
        <v>6.25</v>
      </c>
      <c r="N356" s="38">
        <v>6.25</v>
      </c>
      <c r="O356" s="49" t="s">
        <v>52</v>
      </c>
      <c r="P356" s="49" t="s">
        <v>375</v>
      </c>
      <c r="Q356" s="28" t="s">
        <v>48</v>
      </c>
      <c r="R356" s="61" t="s">
        <v>376</v>
      </c>
      <c r="S356" s="39">
        <v>34</v>
      </c>
      <c r="T356" s="38" t="s">
        <v>128</v>
      </c>
      <c r="U356" s="38" t="s">
        <v>146</v>
      </c>
      <c r="V356" s="28">
        <v>0</v>
      </c>
      <c r="W356" s="28">
        <v>480</v>
      </c>
      <c r="X356" s="28">
        <v>200000</v>
      </c>
      <c r="Y356" s="35">
        <f t="shared" si="275"/>
        <v>88</v>
      </c>
      <c r="Z356" s="61">
        <f t="shared" si="279"/>
        <v>0.68283954284285653</v>
      </c>
      <c r="AA356" s="62">
        <f t="shared" si="280"/>
        <v>32.218403621453589</v>
      </c>
      <c r="AB356" s="50">
        <f t="shared" si="276"/>
        <v>11.715783135074032</v>
      </c>
      <c r="AC356" s="47"/>
      <c r="AD356" s="28">
        <f t="shared" si="281"/>
        <v>3</v>
      </c>
      <c r="AE356" s="28">
        <f t="shared" si="282"/>
        <v>1</v>
      </c>
      <c r="AF356" s="28">
        <f t="shared" si="283"/>
        <v>3</v>
      </c>
      <c r="AG356" s="28">
        <f t="shared" si="284"/>
        <v>1552</v>
      </c>
      <c r="AH356" s="28">
        <f t="shared" si="269"/>
        <v>2881557.333333333</v>
      </c>
      <c r="AI356" s="60">
        <f t="shared" si="270"/>
        <v>1968.154390246227</v>
      </c>
      <c r="AJ356" s="61">
        <f t="shared" si="271"/>
        <v>0.61522913729433837</v>
      </c>
      <c r="AK356" s="28">
        <v>0.49</v>
      </c>
      <c r="AL356" s="28">
        <v>0.2</v>
      </c>
      <c r="AM356" s="38">
        <v>1.1000000000000001</v>
      </c>
      <c r="AN356" s="61">
        <f t="shared" si="272"/>
        <v>0.7909845843250809</v>
      </c>
      <c r="AO356" s="61">
        <f t="shared" si="273"/>
        <v>0.77632148975226367</v>
      </c>
      <c r="AP356" s="62">
        <f t="shared" si="274"/>
        <v>525.75314273258766</v>
      </c>
      <c r="AQ356" s="46"/>
      <c r="AR356" s="20">
        <v>608483.25</v>
      </c>
      <c r="AS356" s="49">
        <f t="shared" si="256"/>
        <v>0.81679989529639174</v>
      </c>
      <c r="AT356" s="49">
        <f t="shared" si="268"/>
        <v>0.8640388091744311</v>
      </c>
      <c r="AV356" s="20">
        <v>680</v>
      </c>
      <c r="AW356" s="93">
        <f t="shared" ref="AW356:AW419" si="285">W356/X356</f>
        <v>2.3999999999999998E-3</v>
      </c>
      <c r="AX356" s="66">
        <f t="shared" ref="AX356:AX419" si="286">$D$31*(1-(W356/AV356))</f>
        <v>0.29411764705882348</v>
      </c>
      <c r="AY356" s="67">
        <f t="shared" ref="AY356:AY419" si="287">(AV356-W356)/($C$31*AX356-AW356)</f>
        <v>4478.3983140147529</v>
      </c>
      <c r="AZ356" s="66">
        <v>2.8887</v>
      </c>
      <c r="BA356" s="67">
        <f t="shared" ref="BA356:BA419" si="288">AZ356*W356</f>
        <v>1386.576</v>
      </c>
      <c r="BB356" s="66">
        <f t="shared" ref="BB356:BB419" si="289">SQRT(W356/BA356)</f>
        <v>0.5883676408249322</v>
      </c>
      <c r="BC356" s="66">
        <f t="shared" ref="BC356:BC419" si="290">IF(BB356&gt;0.68,((1-(0.222/(BB356^1.05)))*(1/(BB356^1.05))), IF(((0.25) / (BB356^3.6)) &gt; MIN(15, ($B$31)*AX356/AW356), MIN(15, ($B$31)*AX356/AW356),((0.25) / (BB356^3.6))))</f>
        <v>1.6873469982631781</v>
      </c>
      <c r="BD356" s="67">
        <f t="shared" ref="BD356:BD419" si="291">IF(BC356&lt;1, W356*BC356, W356+AY356*AW356*(BC356-1) )</f>
        <v>487.3877127315958</v>
      </c>
      <c r="BE356" s="94">
        <f t="shared" ref="BE356:BE419" si="292">SQRT(AG356*BD356/(1000*AI356))</f>
        <v>0.61994557563692632</v>
      </c>
      <c r="BF356" s="66">
        <f t="shared" ref="BF356:BF419" si="293">0.5*(1+AK356*(BE356-AL356)+(BE356*BE356))</f>
        <v>0.79505292440694686</v>
      </c>
      <c r="BG356" s="66">
        <f t="shared" ref="BG356:BG419" si="294">IF(1/(BF356+SQRT((BF356*BF356)-(BE356*BE356)))&lt;=1,1/(BF356+SQRT((BF356*BF356)-(BE356*BE356))),1)</f>
        <v>0.77350013606962664</v>
      </c>
      <c r="BH356" s="45">
        <f t="shared" ref="BH356:BH419" si="295">0.001*BG356*AG356*BD356/AM356</f>
        <v>531.90491382262815</v>
      </c>
      <c r="BJ356" s="87">
        <f t="shared" si="277"/>
        <v>0.80441902719483915</v>
      </c>
      <c r="BK356" s="87">
        <f t="shared" si="278"/>
        <v>0.87414881810243439</v>
      </c>
    </row>
    <row r="357" spans="6:63" x14ac:dyDescent="0.25">
      <c r="F357" s="17">
        <v>355</v>
      </c>
      <c r="G357" s="17">
        <v>100</v>
      </c>
      <c r="H357" s="17">
        <v>100</v>
      </c>
      <c r="I357" s="17">
        <v>6</v>
      </c>
      <c r="J357" s="17">
        <v>4</v>
      </c>
      <c r="K357" s="17">
        <v>2100</v>
      </c>
      <c r="L357" s="17" t="s">
        <v>423</v>
      </c>
      <c r="M357" s="20">
        <v>6.25</v>
      </c>
      <c r="N357" s="20">
        <v>6.25</v>
      </c>
      <c r="O357" s="49" t="s">
        <v>52</v>
      </c>
      <c r="P357" s="49" t="s">
        <v>375</v>
      </c>
      <c r="Q357" s="17" t="s">
        <v>48</v>
      </c>
      <c r="R357" s="61" t="s">
        <v>376</v>
      </c>
      <c r="S357" s="45">
        <v>42</v>
      </c>
      <c r="T357" s="20" t="s">
        <v>128</v>
      </c>
      <c r="U357" s="20" t="s">
        <v>147</v>
      </c>
      <c r="V357" s="17">
        <v>0</v>
      </c>
      <c r="W357" s="17">
        <v>480</v>
      </c>
      <c r="X357" s="17">
        <v>200000</v>
      </c>
      <c r="Y357" s="35">
        <f t="shared" si="275"/>
        <v>88</v>
      </c>
      <c r="Z357" s="61">
        <f t="shared" si="279"/>
        <v>0.68283954284285653</v>
      </c>
      <c r="AA357" s="62">
        <f t="shared" si="280"/>
        <v>32.218403621453589</v>
      </c>
      <c r="AB357" s="50">
        <f t="shared" si="276"/>
        <v>11.715783135074032</v>
      </c>
      <c r="AC357" s="47"/>
      <c r="AD357" s="28">
        <f t="shared" si="281"/>
        <v>3</v>
      </c>
      <c r="AE357" s="28">
        <f t="shared" si="282"/>
        <v>1</v>
      </c>
      <c r="AF357" s="28">
        <f t="shared" si="283"/>
        <v>3</v>
      </c>
      <c r="AG357" s="28">
        <f t="shared" si="284"/>
        <v>1552</v>
      </c>
      <c r="AH357" s="28">
        <f t="shared" si="269"/>
        <v>2881557.333333333</v>
      </c>
      <c r="AI357" s="60">
        <f t="shared" si="270"/>
        <v>1289.7882512044434</v>
      </c>
      <c r="AJ357" s="49">
        <f t="shared" si="271"/>
        <v>0.75998893430477099</v>
      </c>
      <c r="AK357" s="17">
        <v>0.49</v>
      </c>
      <c r="AL357" s="17">
        <v>0.2</v>
      </c>
      <c r="AM357" s="20">
        <v>1.1000000000000001</v>
      </c>
      <c r="AN357" s="49">
        <f t="shared" si="272"/>
        <v>0.9259888790375197</v>
      </c>
      <c r="AO357" s="49">
        <f t="shared" si="273"/>
        <v>0.68727653659558974</v>
      </c>
      <c r="AP357" s="50">
        <f t="shared" si="274"/>
        <v>465.44866245659136</v>
      </c>
      <c r="AQ357" s="46"/>
      <c r="AR357" s="20">
        <v>545762.125</v>
      </c>
      <c r="AS357" s="49">
        <f t="shared" si="256"/>
        <v>0.73260594528565293</v>
      </c>
      <c r="AT357" s="49">
        <f t="shared" si="268"/>
        <v>0.85284163399318225</v>
      </c>
      <c r="AV357" s="20">
        <v>680</v>
      </c>
      <c r="AW357" s="93">
        <f t="shared" si="285"/>
        <v>2.3999999999999998E-3</v>
      </c>
      <c r="AX357" s="66">
        <f t="shared" si="286"/>
        <v>0.29411764705882348</v>
      </c>
      <c r="AY357" s="67">
        <f t="shared" si="287"/>
        <v>4478.3983140147529</v>
      </c>
      <c r="AZ357" s="66">
        <v>2.8887</v>
      </c>
      <c r="BA357" s="67">
        <f t="shared" si="288"/>
        <v>1386.576</v>
      </c>
      <c r="BB357" s="66">
        <f t="shared" si="289"/>
        <v>0.5883676408249322</v>
      </c>
      <c r="BC357" s="66">
        <f t="shared" si="290"/>
        <v>1.6873469982631781</v>
      </c>
      <c r="BD357" s="67">
        <f t="shared" si="291"/>
        <v>487.3877127315958</v>
      </c>
      <c r="BE357" s="94">
        <f t="shared" si="292"/>
        <v>0.76581512284561493</v>
      </c>
      <c r="BF357" s="66">
        <f t="shared" si="293"/>
        <v>0.93186110628669772</v>
      </c>
      <c r="BG357" s="66">
        <f t="shared" si="294"/>
        <v>0.68362212185247817</v>
      </c>
      <c r="BH357" s="45">
        <f t="shared" si="295"/>
        <v>470.0994206140038</v>
      </c>
      <c r="BJ357" s="87">
        <f t="shared" si="277"/>
        <v>0.72150127003872044</v>
      </c>
      <c r="BK357" s="87">
        <f t="shared" si="278"/>
        <v>0.86136321866234999</v>
      </c>
    </row>
    <row r="358" spans="6:63" x14ac:dyDescent="0.25">
      <c r="F358" s="17">
        <v>356</v>
      </c>
      <c r="G358" s="17">
        <v>100</v>
      </c>
      <c r="H358" s="17">
        <v>100</v>
      </c>
      <c r="I358" s="17">
        <v>6</v>
      </c>
      <c r="J358" s="17">
        <v>4</v>
      </c>
      <c r="K358" s="17">
        <v>2500</v>
      </c>
      <c r="L358" s="17" t="s">
        <v>423</v>
      </c>
      <c r="M358" s="20">
        <v>6.25</v>
      </c>
      <c r="N358" s="38">
        <v>6.25</v>
      </c>
      <c r="O358" s="49" t="s">
        <v>52</v>
      </c>
      <c r="P358" s="49" t="s">
        <v>375</v>
      </c>
      <c r="Q358" s="28" t="s">
        <v>48</v>
      </c>
      <c r="R358" s="61" t="s">
        <v>376</v>
      </c>
      <c r="S358" s="39">
        <v>31.25</v>
      </c>
      <c r="T358" s="38" t="s">
        <v>128</v>
      </c>
      <c r="U358" s="38" t="s">
        <v>148</v>
      </c>
      <c r="V358" s="28">
        <v>0</v>
      </c>
      <c r="W358" s="28">
        <v>480</v>
      </c>
      <c r="X358" s="28">
        <v>200000</v>
      </c>
      <c r="Y358" s="35">
        <f t="shared" si="275"/>
        <v>88</v>
      </c>
      <c r="Z358" s="61">
        <f t="shared" si="279"/>
        <v>0.68283954284285653</v>
      </c>
      <c r="AA358" s="62">
        <f t="shared" si="280"/>
        <v>32.218403621453589</v>
      </c>
      <c r="AB358" s="50">
        <f t="shared" si="276"/>
        <v>11.715783135074032</v>
      </c>
      <c r="AC358" s="47"/>
      <c r="AD358" s="28">
        <f t="shared" si="281"/>
        <v>3</v>
      </c>
      <c r="AE358" s="28">
        <f t="shared" si="282"/>
        <v>1</v>
      </c>
      <c r="AF358" s="28">
        <f t="shared" si="283"/>
        <v>3</v>
      </c>
      <c r="AG358" s="28">
        <f t="shared" si="284"/>
        <v>1552</v>
      </c>
      <c r="AH358" s="28">
        <f t="shared" si="269"/>
        <v>2881557.333333333</v>
      </c>
      <c r="AI358" s="60">
        <f t="shared" si="270"/>
        <v>910.07459004985537</v>
      </c>
      <c r="AJ358" s="61">
        <f t="shared" si="271"/>
        <v>0.9047487313152035</v>
      </c>
      <c r="AK358" s="28">
        <v>0.49</v>
      </c>
      <c r="AL358" s="28">
        <v>0.2</v>
      </c>
      <c r="AM358" s="38">
        <v>1.1000000000000001</v>
      </c>
      <c r="AN358" s="61">
        <f t="shared" si="272"/>
        <v>1.0819485725804601</v>
      </c>
      <c r="AO358" s="61">
        <f t="shared" si="273"/>
        <v>0.59691506323600674</v>
      </c>
      <c r="AP358" s="62">
        <f t="shared" si="274"/>
        <v>404.25258682572326</v>
      </c>
      <c r="AQ358" s="46"/>
      <c r="AR358" s="20">
        <v>482159.84375</v>
      </c>
      <c r="AS358" s="49">
        <f t="shared" ref="AS358:AS421" si="296">AR358/(W358*AG358)</f>
        <v>0.64722917170049399</v>
      </c>
      <c r="AT358" s="49">
        <f t="shared" si="268"/>
        <v>0.83842027092436233</v>
      </c>
      <c r="AV358" s="20">
        <v>680</v>
      </c>
      <c r="AW358" s="93">
        <f t="shared" si="285"/>
        <v>2.3999999999999998E-3</v>
      </c>
      <c r="AX358" s="66">
        <f t="shared" si="286"/>
        <v>0.29411764705882348</v>
      </c>
      <c r="AY358" s="67">
        <f t="shared" si="287"/>
        <v>4478.3983140147529</v>
      </c>
      <c r="AZ358" s="66">
        <v>2.8887</v>
      </c>
      <c r="BA358" s="67">
        <f t="shared" si="288"/>
        <v>1386.576</v>
      </c>
      <c r="BB358" s="66">
        <f t="shared" si="289"/>
        <v>0.5883676408249322</v>
      </c>
      <c r="BC358" s="66">
        <f t="shared" si="290"/>
        <v>1.6873469982631781</v>
      </c>
      <c r="BD358" s="67">
        <f t="shared" si="291"/>
        <v>487.3877127315958</v>
      </c>
      <c r="BE358" s="94">
        <f t="shared" si="292"/>
        <v>0.91168467005430343</v>
      </c>
      <c r="BF358" s="66">
        <f t="shared" si="293"/>
        <v>1.0899472129693164</v>
      </c>
      <c r="BG358" s="66">
        <f t="shared" si="294"/>
        <v>0.59266705689731058</v>
      </c>
      <c r="BH358" s="45">
        <f t="shared" si="295"/>
        <v>407.55328295908413</v>
      </c>
      <c r="BJ358" s="87">
        <f t="shared" si="277"/>
        <v>0.63741861828043855</v>
      </c>
      <c r="BK358" s="87">
        <f t="shared" si="278"/>
        <v>0.8452659180186739</v>
      </c>
    </row>
    <row r="359" spans="6:63" x14ac:dyDescent="0.25">
      <c r="F359" s="17">
        <v>357</v>
      </c>
      <c r="G359" s="17">
        <v>100</v>
      </c>
      <c r="H359" s="17">
        <v>100</v>
      </c>
      <c r="I359" s="17">
        <v>6</v>
      </c>
      <c r="J359" s="17">
        <v>4</v>
      </c>
      <c r="K359" s="20">
        <v>2900</v>
      </c>
      <c r="L359" s="17" t="s">
        <v>423</v>
      </c>
      <c r="M359" s="20">
        <v>6.25</v>
      </c>
      <c r="N359" s="20">
        <v>6.25</v>
      </c>
      <c r="O359" s="49" t="s">
        <v>52</v>
      </c>
      <c r="P359" s="49" t="s">
        <v>375</v>
      </c>
      <c r="Q359" s="17" t="s">
        <v>48</v>
      </c>
      <c r="R359" s="61" t="s">
        <v>376</v>
      </c>
      <c r="S359" s="45">
        <v>36.25</v>
      </c>
      <c r="T359" s="20" t="s">
        <v>128</v>
      </c>
      <c r="U359" s="20" t="s">
        <v>149</v>
      </c>
      <c r="V359" s="17">
        <v>0</v>
      </c>
      <c r="W359" s="17">
        <v>480</v>
      </c>
      <c r="X359" s="17">
        <v>200000</v>
      </c>
      <c r="Y359" s="35">
        <f t="shared" si="275"/>
        <v>88</v>
      </c>
      <c r="Z359" s="61">
        <f t="shared" si="279"/>
        <v>0.68283954284285653</v>
      </c>
      <c r="AA359" s="62">
        <f t="shared" si="280"/>
        <v>32.218403621453589</v>
      </c>
      <c r="AB359" s="50">
        <f t="shared" si="276"/>
        <v>11.715783135074032</v>
      </c>
      <c r="AC359" s="47"/>
      <c r="AD359" s="28">
        <f t="shared" si="281"/>
        <v>3</v>
      </c>
      <c r="AE359" s="28">
        <f t="shared" si="282"/>
        <v>1</v>
      </c>
      <c r="AF359" s="28">
        <f t="shared" si="283"/>
        <v>3</v>
      </c>
      <c r="AG359" s="28">
        <f t="shared" si="284"/>
        <v>1552</v>
      </c>
      <c r="AH359" s="28">
        <f t="shared" si="269"/>
        <v>2881557.333333333</v>
      </c>
      <c r="AI359" s="60">
        <f t="shared" si="270"/>
        <v>676.33367274810894</v>
      </c>
      <c r="AJ359" s="49">
        <f t="shared" si="271"/>
        <v>1.049508528325636</v>
      </c>
      <c r="AK359" s="17">
        <v>0.49</v>
      </c>
      <c r="AL359" s="17">
        <v>0.2</v>
      </c>
      <c r="AM359" s="20">
        <v>1.1000000000000001</v>
      </c>
      <c r="AN359" s="49">
        <f t="shared" si="272"/>
        <v>1.258863664953902</v>
      </c>
      <c r="AO359" s="49">
        <f t="shared" si="273"/>
        <v>0.51176035621282057</v>
      </c>
      <c r="AP359" s="50">
        <f t="shared" si="274"/>
        <v>346.58272269482075</v>
      </c>
      <c r="AQ359" s="46"/>
      <c r="AR359" s="20">
        <v>419416.875</v>
      </c>
      <c r="AS359" s="49">
        <f t="shared" si="296"/>
        <v>0.56300589964561853</v>
      </c>
      <c r="AT359" s="49">
        <f t="shared" si="268"/>
        <v>0.82634424925039252</v>
      </c>
      <c r="AV359" s="20">
        <v>680</v>
      </c>
      <c r="AW359" s="93">
        <f t="shared" si="285"/>
        <v>2.3999999999999998E-3</v>
      </c>
      <c r="AX359" s="66">
        <f t="shared" si="286"/>
        <v>0.29411764705882348</v>
      </c>
      <c r="AY359" s="67">
        <f t="shared" si="287"/>
        <v>4478.3983140147529</v>
      </c>
      <c r="AZ359" s="66">
        <v>2.8887</v>
      </c>
      <c r="BA359" s="67">
        <f t="shared" si="288"/>
        <v>1386.576</v>
      </c>
      <c r="BB359" s="66">
        <f t="shared" si="289"/>
        <v>0.5883676408249322</v>
      </c>
      <c r="BC359" s="66">
        <f t="shared" si="290"/>
        <v>1.6873469982631781</v>
      </c>
      <c r="BD359" s="67">
        <f t="shared" si="291"/>
        <v>487.3877127315958</v>
      </c>
      <c r="BE359" s="94">
        <f t="shared" si="292"/>
        <v>1.0575542172629919</v>
      </c>
      <c r="BF359" s="66">
        <f t="shared" si="293"/>
        <v>1.2693112444548027</v>
      </c>
      <c r="BG359" s="66">
        <f t="shared" si="294"/>
        <v>0.50729010984564837</v>
      </c>
      <c r="BH359" s="45">
        <f t="shared" si="295"/>
        <v>348.8429924933231</v>
      </c>
      <c r="BJ359" s="87">
        <f t="shared" si="277"/>
        <v>0.55447198353709726</v>
      </c>
      <c r="BK359" s="87">
        <f t="shared" si="278"/>
        <v>0.83173332616462581</v>
      </c>
    </row>
    <row r="360" spans="6:63" x14ac:dyDescent="0.25">
      <c r="F360" s="17">
        <v>358</v>
      </c>
      <c r="G360" s="17">
        <v>100</v>
      </c>
      <c r="H360" s="17">
        <v>100</v>
      </c>
      <c r="I360" s="17">
        <v>6</v>
      </c>
      <c r="J360" s="17">
        <v>4</v>
      </c>
      <c r="K360" s="17">
        <v>3300</v>
      </c>
      <c r="L360" s="17" t="s">
        <v>423</v>
      </c>
      <c r="M360" s="20">
        <v>6.25</v>
      </c>
      <c r="N360" s="38">
        <v>6.25</v>
      </c>
      <c r="O360" s="49" t="s">
        <v>52</v>
      </c>
      <c r="P360" s="49" t="s">
        <v>375</v>
      </c>
      <c r="Q360" s="28" t="s">
        <v>48</v>
      </c>
      <c r="R360" s="61" t="s">
        <v>376</v>
      </c>
      <c r="S360" s="39">
        <v>41.25</v>
      </c>
      <c r="T360" s="38" t="s">
        <v>129</v>
      </c>
      <c r="U360" s="38" t="s">
        <v>150</v>
      </c>
      <c r="V360" s="28">
        <v>0</v>
      </c>
      <c r="W360" s="28">
        <v>480</v>
      </c>
      <c r="X360" s="28">
        <v>200000</v>
      </c>
      <c r="Y360" s="35">
        <f t="shared" si="275"/>
        <v>88</v>
      </c>
      <c r="Z360" s="61">
        <f t="shared" si="279"/>
        <v>0.68283954284285653</v>
      </c>
      <c r="AA360" s="62">
        <f t="shared" si="280"/>
        <v>32.218403621453589</v>
      </c>
      <c r="AB360" s="50">
        <f t="shared" si="276"/>
        <v>11.715783135074032</v>
      </c>
      <c r="AC360" s="47"/>
      <c r="AD360" s="28">
        <f t="shared" si="281"/>
        <v>3</v>
      </c>
      <c r="AE360" s="28">
        <f t="shared" si="282"/>
        <v>1</v>
      </c>
      <c r="AF360" s="28">
        <f t="shared" si="283"/>
        <v>3</v>
      </c>
      <c r="AG360" s="28">
        <f t="shared" si="284"/>
        <v>1552</v>
      </c>
      <c r="AH360" s="28">
        <f t="shared" si="269"/>
        <v>2881557.333333333</v>
      </c>
      <c r="AI360" s="60">
        <f t="shared" si="270"/>
        <v>522.31094470262587</v>
      </c>
      <c r="AJ360" s="61">
        <f t="shared" si="271"/>
        <v>1.1942683253360686</v>
      </c>
      <c r="AK360" s="28">
        <v>0.49</v>
      </c>
      <c r="AL360" s="28">
        <v>0.2</v>
      </c>
      <c r="AM360" s="38">
        <v>1.1000000000000001</v>
      </c>
      <c r="AN360" s="61">
        <f t="shared" si="272"/>
        <v>1.4567341561578457</v>
      </c>
      <c r="AO360" s="61">
        <f t="shared" si="273"/>
        <v>0.43651367598442964</v>
      </c>
      <c r="AP360" s="62">
        <f t="shared" si="274"/>
        <v>295.62293460123698</v>
      </c>
      <c r="AQ360" s="46"/>
      <c r="AR360" s="20">
        <v>362268.9375</v>
      </c>
      <c r="AS360" s="49">
        <f t="shared" si="296"/>
        <v>0.48629313990012885</v>
      </c>
      <c r="AT360" s="49">
        <f t="shared" si="268"/>
        <v>0.81603169358465066</v>
      </c>
      <c r="AV360" s="20">
        <v>680</v>
      </c>
      <c r="AW360" s="93">
        <f t="shared" si="285"/>
        <v>2.3999999999999998E-3</v>
      </c>
      <c r="AX360" s="66">
        <f t="shared" si="286"/>
        <v>0.29411764705882348</v>
      </c>
      <c r="AY360" s="67">
        <f t="shared" si="287"/>
        <v>4478.3983140147529</v>
      </c>
      <c r="AZ360" s="66">
        <v>2.8887</v>
      </c>
      <c r="BA360" s="67">
        <f t="shared" si="288"/>
        <v>1386.576</v>
      </c>
      <c r="BB360" s="66">
        <f t="shared" si="289"/>
        <v>0.5883676408249322</v>
      </c>
      <c r="BC360" s="66">
        <f t="shared" si="290"/>
        <v>1.6873469982631781</v>
      </c>
      <c r="BD360" s="67">
        <f t="shared" si="291"/>
        <v>487.3877127315958</v>
      </c>
      <c r="BE360" s="94">
        <f t="shared" si="292"/>
        <v>1.2034237644716805</v>
      </c>
      <c r="BF360" s="66">
        <f t="shared" si="293"/>
        <v>1.4699532007431571</v>
      </c>
      <c r="BG360" s="66">
        <f t="shared" si="294"/>
        <v>0.43213899144486556</v>
      </c>
      <c r="BH360" s="45">
        <f t="shared" si="295"/>
        <v>297.16459284913179</v>
      </c>
      <c r="BJ360" s="87">
        <f t="shared" si="277"/>
        <v>0.47892201845598542</v>
      </c>
      <c r="BK360" s="87">
        <f t="shared" si="278"/>
        <v>0.82028725647815659</v>
      </c>
    </row>
    <row r="361" spans="6:63" x14ac:dyDescent="0.25">
      <c r="F361" s="17">
        <v>359</v>
      </c>
      <c r="G361" s="17">
        <v>100</v>
      </c>
      <c r="H361" s="17">
        <v>100</v>
      </c>
      <c r="I361" s="17">
        <v>6</v>
      </c>
      <c r="J361" s="17">
        <v>4</v>
      </c>
      <c r="K361" s="17">
        <v>3700</v>
      </c>
      <c r="L361" s="17" t="s">
        <v>423</v>
      </c>
      <c r="M361" s="20">
        <v>6.25</v>
      </c>
      <c r="N361" s="20">
        <v>6.25</v>
      </c>
      <c r="O361" s="49" t="s">
        <v>52</v>
      </c>
      <c r="P361" s="49" t="s">
        <v>375</v>
      </c>
      <c r="Q361" s="17" t="s">
        <v>48</v>
      </c>
      <c r="R361" s="61" t="s">
        <v>376</v>
      </c>
      <c r="S361" s="45">
        <v>46.25</v>
      </c>
      <c r="T361" s="20" t="s">
        <v>129</v>
      </c>
      <c r="U361" s="20" t="s">
        <v>151</v>
      </c>
      <c r="V361" s="17">
        <v>0</v>
      </c>
      <c r="W361" s="17">
        <v>480</v>
      </c>
      <c r="X361" s="17">
        <v>200000</v>
      </c>
      <c r="Y361" s="35">
        <f t="shared" si="275"/>
        <v>88</v>
      </c>
      <c r="Z361" s="61">
        <f t="shared" si="279"/>
        <v>0.68283954284285653</v>
      </c>
      <c r="AA361" s="62">
        <f t="shared" si="280"/>
        <v>32.218403621453589</v>
      </c>
      <c r="AB361" s="50">
        <f t="shared" si="276"/>
        <v>11.715783135074032</v>
      </c>
      <c r="AC361" s="47"/>
      <c r="AD361" s="28">
        <f t="shared" si="281"/>
        <v>3</v>
      </c>
      <c r="AE361" s="28">
        <f t="shared" si="282"/>
        <v>1</v>
      </c>
      <c r="AF361" s="28">
        <f t="shared" si="283"/>
        <v>3</v>
      </c>
      <c r="AG361" s="28">
        <f t="shared" si="284"/>
        <v>1552</v>
      </c>
      <c r="AH361" s="28">
        <f t="shared" si="269"/>
        <v>2881557.333333333</v>
      </c>
      <c r="AI361" s="60">
        <f t="shared" si="270"/>
        <v>415.48328618054023</v>
      </c>
      <c r="AJ361" s="49">
        <f t="shared" si="271"/>
        <v>1.3390281223465013</v>
      </c>
      <c r="AK361" s="17">
        <v>0.49</v>
      </c>
      <c r="AL361" s="17">
        <v>0.2</v>
      </c>
      <c r="AM361" s="20">
        <v>1.1000000000000001</v>
      </c>
      <c r="AN361" s="49">
        <f t="shared" si="272"/>
        <v>1.6755600461922913</v>
      </c>
      <c r="AO361" s="49">
        <f t="shared" si="273"/>
        <v>0.37274676723529265</v>
      </c>
      <c r="AP361" s="50">
        <f t="shared" si="274"/>
        <v>252.43766519963961</v>
      </c>
      <c r="AQ361" s="46"/>
      <c r="AR361" s="20">
        <v>312120.40625</v>
      </c>
      <c r="AS361" s="49">
        <f t="shared" si="296"/>
        <v>0.41897606079521049</v>
      </c>
      <c r="AT361" s="49">
        <f t="shared" si="268"/>
        <v>0.80878295729707561</v>
      </c>
      <c r="AV361" s="20">
        <v>680</v>
      </c>
      <c r="AW361" s="93">
        <f t="shared" si="285"/>
        <v>2.3999999999999998E-3</v>
      </c>
      <c r="AX361" s="66">
        <f t="shared" si="286"/>
        <v>0.29411764705882348</v>
      </c>
      <c r="AY361" s="67">
        <f t="shared" si="287"/>
        <v>4478.3983140147529</v>
      </c>
      <c r="AZ361" s="66">
        <v>2.8887</v>
      </c>
      <c r="BA361" s="67">
        <f t="shared" si="288"/>
        <v>1386.576</v>
      </c>
      <c r="BB361" s="66">
        <f t="shared" si="289"/>
        <v>0.5883676408249322</v>
      </c>
      <c r="BC361" s="66">
        <f t="shared" si="290"/>
        <v>1.6873469982631781</v>
      </c>
      <c r="BD361" s="67">
        <f t="shared" si="291"/>
        <v>487.3877127315958</v>
      </c>
      <c r="BE361" s="94">
        <f t="shared" si="292"/>
        <v>1.3492933116803691</v>
      </c>
      <c r="BF361" s="66">
        <f t="shared" si="293"/>
        <v>1.6918730818343795</v>
      </c>
      <c r="BG361" s="66">
        <f t="shared" si="294"/>
        <v>0.36865275696071187</v>
      </c>
      <c r="BH361" s="45">
        <f t="shared" si="295"/>
        <v>253.50766441754163</v>
      </c>
      <c r="BJ361" s="87">
        <f t="shared" si="277"/>
        <v>0.41262531641303685</v>
      </c>
      <c r="BK361" s="87">
        <f t="shared" si="278"/>
        <v>0.81221111898236109</v>
      </c>
    </row>
    <row r="362" spans="6:63" x14ac:dyDescent="0.25">
      <c r="F362" s="17">
        <v>360</v>
      </c>
      <c r="G362" s="17">
        <v>100</v>
      </c>
      <c r="H362" s="17">
        <v>100</v>
      </c>
      <c r="I362" s="17">
        <v>6</v>
      </c>
      <c r="J362" s="17">
        <v>4</v>
      </c>
      <c r="K362" s="20">
        <v>4100</v>
      </c>
      <c r="L362" s="17" t="s">
        <v>423</v>
      </c>
      <c r="M362" s="20">
        <v>6.25</v>
      </c>
      <c r="N362" s="38">
        <v>6.25</v>
      </c>
      <c r="O362" s="49" t="s">
        <v>52</v>
      </c>
      <c r="P362" s="49" t="s">
        <v>375</v>
      </c>
      <c r="Q362" s="28" t="s">
        <v>48</v>
      </c>
      <c r="R362" s="61" t="s">
        <v>376</v>
      </c>
      <c r="S362" s="39">
        <v>51.25</v>
      </c>
      <c r="T362" s="38" t="s">
        <v>130</v>
      </c>
      <c r="U362" s="38" t="s">
        <v>152</v>
      </c>
      <c r="V362" s="28">
        <v>0</v>
      </c>
      <c r="W362" s="28">
        <v>480</v>
      </c>
      <c r="X362" s="28">
        <v>200000</v>
      </c>
      <c r="Y362" s="35">
        <f t="shared" si="275"/>
        <v>88</v>
      </c>
      <c r="Z362" s="61">
        <f t="shared" si="279"/>
        <v>0.68283954284285653</v>
      </c>
      <c r="AA362" s="62">
        <f t="shared" si="280"/>
        <v>32.218403621453589</v>
      </c>
      <c r="AB362" s="50">
        <f t="shared" si="276"/>
        <v>11.715783135074032</v>
      </c>
      <c r="AC362" s="47"/>
      <c r="AD362" s="28">
        <f t="shared" si="281"/>
        <v>3</v>
      </c>
      <c r="AE362" s="28">
        <f t="shared" si="282"/>
        <v>1</v>
      </c>
      <c r="AF362" s="28">
        <f t="shared" si="283"/>
        <v>3</v>
      </c>
      <c r="AG362" s="28">
        <f t="shared" si="284"/>
        <v>1552</v>
      </c>
      <c r="AH362" s="28">
        <f t="shared" si="269"/>
        <v>2881557.333333333</v>
      </c>
      <c r="AI362" s="60">
        <f t="shared" si="270"/>
        <v>338.36800641353932</v>
      </c>
      <c r="AJ362" s="61">
        <f t="shared" si="271"/>
        <v>1.4837879193569337</v>
      </c>
      <c r="AK362" s="28">
        <v>0.49</v>
      </c>
      <c r="AL362" s="28">
        <v>0.2</v>
      </c>
      <c r="AM362" s="38">
        <v>1.1000000000000001</v>
      </c>
      <c r="AN362" s="61">
        <f t="shared" si="272"/>
        <v>1.9153413350572377</v>
      </c>
      <c r="AO362" s="61">
        <f t="shared" si="273"/>
        <v>0.31984645137318618</v>
      </c>
      <c r="AP362" s="62">
        <f t="shared" si="274"/>
        <v>216.61164764997162</v>
      </c>
      <c r="AQ362" s="46"/>
      <c r="AR362" s="20">
        <v>269144.78125</v>
      </c>
      <c r="AS362" s="49">
        <f t="shared" si="296"/>
        <v>0.3612875607415163</v>
      </c>
      <c r="AT362" s="49">
        <f t="shared" si="268"/>
        <v>0.80481459326074756</v>
      </c>
      <c r="AV362" s="20">
        <v>680</v>
      </c>
      <c r="AW362" s="93">
        <f t="shared" si="285"/>
        <v>2.3999999999999998E-3</v>
      </c>
      <c r="AX362" s="66">
        <f t="shared" si="286"/>
        <v>0.29411764705882348</v>
      </c>
      <c r="AY362" s="67">
        <f t="shared" si="287"/>
        <v>4478.3983140147529</v>
      </c>
      <c r="AZ362" s="66">
        <v>2.8887</v>
      </c>
      <c r="BA362" s="67">
        <f t="shared" si="288"/>
        <v>1386.576</v>
      </c>
      <c r="BB362" s="66">
        <f t="shared" si="289"/>
        <v>0.5883676408249322</v>
      </c>
      <c r="BC362" s="66">
        <f t="shared" si="290"/>
        <v>1.6873469982631781</v>
      </c>
      <c r="BD362" s="67">
        <f t="shared" si="291"/>
        <v>487.3877127315958</v>
      </c>
      <c r="BE362" s="94">
        <f t="shared" si="292"/>
        <v>1.4951628588890575</v>
      </c>
      <c r="BF362" s="66">
        <f t="shared" si="293"/>
        <v>1.935070887728469</v>
      </c>
      <c r="BG362" s="66">
        <f t="shared" si="294"/>
        <v>0.31610764204077341</v>
      </c>
      <c r="BH362" s="45">
        <f t="shared" si="295"/>
        <v>217.37450358151804</v>
      </c>
      <c r="BJ362" s="87">
        <f t="shared" si="277"/>
        <v>0.35581124559746352</v>
      </c>
      <c r="BK362" s="87">
        <f t="shared" si="278"/>
        <v>0.80764896340161918</v>
      </c>
    </row>
    <row r="363" spans="6:63" x14ac:dyDescent="0.25">
      <c r="F363" s="17">
        <v>361</v>
      </c>
      <c r="G363" s="17">
        <v>100</v>
      </c>
      <c r="H363" s="17">
        <v>100</v>
      </c>
      <c r="I363" s="17">
        <v>6</v>
      </c>
      <c r="J363" s="17">
        <v>4</v>
      </c>
      <c r="K363" s="17">
        <v>4500</v>
      </c>
      <c r="L363" s="17" t="s">
        <v>423</v>
      </c>
      <c r="M363" s="20">
        <v>6.25</v>
      </c>
      <c r="N363" s="20">
        <v>6.25</v>
      </c>
      <c r="O363" s="49" t="s">
        <v>52</v>
      </c>
      <c r="P363" s="49" t="s">
        <v>375</v>
      </c>
      <c r="Q363" s="17" t="s">
        <v>48</v>
      </c>
      <c r="R363" s="61" t="s">
        <v>376</v>
      </c>
      <c r="S363" s="45">
        <v>56.25</v>
      </c>
      <c r="T363" s="20" t="s">
        <v>130</v>
      </c>
      <c r="U363" s="20" t="s">
        <v>153</v>
      </c>
      <c r="V363" s="17">
        <v>0</v>
      </c>
      <c r="W363" s="17">
        <v>480</v>
      </c>
      <c r="X363" s="17">
        <v>200000</v>
      </c>
      <c r="Y363" s="35">
        <f t="shared" si="275"/>
        <v>88</v>
      </c>
      <c r="Z363" s="61">
        <f t="shared" si="279"/>
        <v>0.68283954284285653</v>
      </c>
      <c r="AA363" s="62">
        <f t="shared" si="280"/>
        <v>32.218403621453589</v>
      </c>
      <c r="AB363" s="50">
        <f t="shared" si="276"/>
        <v>11.715783135074032</v>
      </c>
      <c r="AC363" s="47"/>
      <c r="AD363" s="28">
        <f t="shared" si="281"/>
        <v>3</v>
      </c>
      <c r="AE363" s="28">
        <f t="shared" si="282"/>
        <v>1</v>
      </c>
      <c r="AF363" s="28">
        <f t="shared" si="283"/>
        <v>3</v>
      </c>
      <c r="AG363" s="28">
        <f t="shared" si="284"/>
        <v>1552</v>
      </c>
      <c r="AH363" s="28">
        <f t="shared" si="269"/>
        <v>2881557.333333333</v>
      </c>
      <c r="AI363" s="60">
        <f t="shared" si="270"/>
        <v>280.88721915118992</v>
      </c>
      <c r="AJ363" s="49">
        <f t="shared" si="271"/>
        <v>1.6285477163673665</v>
      </c>
      <c r="AK363" s="17">
        <v>0.49</v>
      </c>
      <c r="AL363" s="17">
        <v>0.2</v>
      </c>
      <c r="AM363" s="20">
        <v>1.1000000000000001</v>
      </c>
      <c r="AN363" s="49">
        <f t="shared" si="272"/>
        <v>2.1760780227526872</v>
      </c>
      <c r="AO363" s="49">
        <f t="shared" si="273"/>
        <v>0.2762896924585917</v>
      </c>
      <c r="AP363" s="50">
        <f t="shared" si="274"/>
        <v>187.11342663086586</v>
      </c>
      <c r="AQ363" s="46"/>
      <c r="AR363" s="20">
        <v>232776.5</v>
      </c>
      <c r="AS363" s="49">
        <f t="shared" si="296"/>
        <v>0.31246845468213058</v>
      </c>
      <c r="AT363" s="49">
        <f t="shared" si="268"/>
        <v>0.80383297554033961</v>
      </c>
      <c r="AV363" s="20">
        <v>680</v>
      </c>
      <c r="AW363" s="93">
        <f t="shared" si="285"/>
        <v>2.3999999999999998E-3</v>
      </c>
      <c r="AX363" s="66">
        <f t="shared" si="286"/>
        <v>0.29411764705882348</v>
      </c>
      <c r="AY363" s="67">
        <f t="shared" si="287"/>
        <v>4478.3983140147529</v>
      </c>
      <c r="AZ363" s="66">
        <v>2.8887</v>
      </c>
      <c r="BA363" s="67">
        <f t="shared" si="288"/>
        <v>1386.576</v>
      </c>
      <c r="BB363" s="66">
        <f t="shared" si="289"/>
        <v>0.5883676408249322</v>
      </c>
      <c r="BC363" s="66">
        <f t="shared" si="290"/>
        <v>1.6873469982631781</v>
      </c>
      <c r="BD363" s="67">
        <f t="shared" si="291"/>
        <v>487.3877127315958</v>
      </c>
      <c r="BE363" s="94">
        <f t="shared" si="292"/>
        <v>1.6410324060977464</v>
      </c>
      <c r="BF363" s="66">
        <f t="shared" si="293"/>
        <v>2.1995466184254271</v>
      </c>
      <c r="BG363" s="66">
        <f t="shared" si="294"/>
        <v>0.2729157380816743</v>
      </c>
      <c r="BH363" s="45">
        <f t="shared" si="295"/>
        <v>187.67316950039279</v>
      </c>
      <c r="BJ363" s="87">
        <f t="shared" si="277"/>
        <v>0.30773212850776005</v>
      </c>
      <c r="BK363" s="87">
        <f t="shared" si="278"/>
        <v>0.80623761204585842</v>
      </c>
    </row>
    <row r="364" spans="6:63" x14ac:dyDescent="0.25">
      <c r="F364" s="17">
        <v>362</v>
      </c>
      <c r="G364" s="17">
        <v>100</v>
      </c>
      <c r="H364" s="17">
        <v>100</v>
      </c>
      <c r="I364" s="17">
        <v>6</v>
      </c>
      <c r="J364" s="17">
        <v>4</v>
      </c>
      <c r="K364" s="17">
        <v>4900</v>
      </c>
      <c r="L364" s="17" t="s">
        <v>423</v>
      </c>
      <c r="M364" s="20">
        <v>6.25</v>
      </c>
      <c r="N364" s="38">
        <v>6.25</v>
      </c>
      <c r="O364" s="49" t="s">
        <v>52</v>
      </c>
      <c r="P364" s="49" t="s">
        <v>375</v>
      </c>
      <c r="Q364" s="28" t="s">
        <v>48</v>
      </c>
      <c r="R364" s="61" t="s">
        <v>376</v>
      </c>
      <c r="S364" s="39">
        <v>61.25</v>
      </c>
      <c r="T364" s="38" t="s">
        <v>132</v>
      </c>
      <c r="U364" s="38" t="s">
        <v>154</v>
      </c>
      <c r="V364" s="28">
        <v>0</v>
      </c>
      <c r="W364" s="28">
        <v>480</v>
      </c>
      <c r="X364" s="28">
        <v>200000</v>
      </c>
      <c r="Y364" s="35">
        <f t="shared" si="275"/>
        <v>88</v>
      </c>
      <c r="Z364" s="61">
        <f t="shared" si="279"/>
        <v>0.68283954284285653</v>
      </c>
      <c r="AA364" s="62">
        <f t="shared" si="280"/>
        <v>32.218403621453589</v>
      </c>
      <c r="AB364" s="50">
        <f t="shared" si="276"/>
        <v>11.715783135074032</v>
      </c>
      <c r="AC364" s="47"/>
      <c r="AD364" s="28">
        <f t="shared" si="281"/>
        <v>3</v>
      </c>
      <c r="AE364" s="28">
        <f t="shared" si="282"/>
        <v>1</v>
      </c>
      <c r="AF364" s="28">
        <f t="shared" si="283"/>
        <v>3</v>
      </c>
      <c r="AG364" s="28">
        <f t="shared" si="284"/>
        <v>1552</v>
      </c>
      <c r="AH364" s="28">
        <f t="shared" si="269"/>
        <v>2881557.333333333</v>
      </c>
      <c r="AI364" s="60">
        <f t="shared" si="270"/>
        <v>236.89988287428554</v>
      </c>
      <c r="AJ364" s="61">
        <f t="shared" si="271"/>
        <v>1.7733075133777989</v>
      </c>
      <c r="AK364" s="28">
        <v>0.49</v>
      </c>
      <c r="AL364" s="28">
        <v>0.2</v>
      </c>
      <c r="AM364" s="38">
        <v>1.1000000000000001</v>
      </c>
      <c r="AN364" s="61">
        <f t="shared" si="272"/>
        <v>2.4577701092786368</v>
      </c>
      <c r="AO364" s="61">
        <f t="shared" si="273"/>
        <v>0.24041130779224354</v>
      </c>
      <c r="AP364" s="62">
        <f t="shared" si="274"/>
        <v>162.8152798662816</v>
      </c>
      <c r="AQ364" s="46"/>
      <c r="AR364" s="20">
        <v>202235.265625</v>
      </c>
      <c r="AS364" s="49">
        <f t="shared" si="296"/>
        <v>0.27147130802324959</v>
      </c>
      <c r="AT364" s="49">
        <f t="shared" si="268"/>
        <v>0.80507857698857566</v>
      </c>
      <c r="AV364" s="20">
        <v>680</v>
      </c>
      <c r="AW364" s="93">
        <f t="shared" si="285"/>
        <v>2.3999999999999998E-3</v>
      </c>
      <c r="AX364" s="66">
        <f t="shared" si="286"/>
        <v>0.29411764705882348</v>
      </c>
      <c r="AY364" s="67">
        <f t="shared" si="287"/>
        <v>4478.3983140147529</v>
      </c>
      <c r="AZ364" s="66">
        <v>2.8887</v>
      </c>
      <c r="BA364" s="67">
        <f t="shared" si="288"/>
        <v>1386.576</v>
      </c>
      <c r="BB364" s="66">
        <f t="shared" si="289"/>
        <v>0.5883676408249322</v>
      </c>
      <c r="BC364" s="66">
        <f t="shared" si="290"/>
        <v>1.6873469982631781</v>
      </c>
      <c r="BD364" s="67">
        <f t="shared" si="291"/>
        <v>487.3877127315958</v>
      </c>
      <c r="BE364" s="94">
        <f t="shared" si="292"/>
        <v>1.7869019533064348</v>
      </c>
      <c r="BF364" s="66">
        <f t="shared" si="293"/>
        <v>2.4853002739252528</v>
      </c>
      <c r="BG364" s="66">
        <f t="shared" si="294"/>
        <v>0.23738089465717852</v>
      </c>
      <c r="BH364" s="45">
        <f t="shared" si="295"/>
        <v>163.23728778814231</v>
      </c>
      <c r="BJ364" s="87">
        <f t="shared" si="277"/>
        <v>0.26735640732682847</v>
      </c>
      <c r="BK364" s="87">
        <f t="shared" si="278"/>
        <v>0.80716529475541265</v>
      </c>
    </row>
    <row r="365" spans="6:63" x14ac:dyDescent="0.25">
      <c r="F365" s="17">
        <v>363</v>
      </c>
      <c r="G365" s="17">
        <v>100</v>
      </c>
      <c r="H365" s="17">
        <v>100</v>
      </c>
      <c r="I365" s="17">
        <v>6</v>
      </c>
      <c r="J365" s="17">
        <v>4</v>
      </c>
      <c r="K365" s="20">
        <v>5300</v>
      </c>
      <c r="L365" s="17" t="s">
        <v>423</v>
      </c>
      <c r="M365" s="20">
        <v>6.25</v>
      </c>
      <c r="N365" s="20">
        <v>6.25</v>
      </c>
      <c r="O365" s="49" t="s">
        <v>52</v>
      </c>
      <c r="P365" s="49" t="s">
        <v>375</v>
      </c>
      <c r="Q365" s="17" t="s">
        <v>48</v>
      </c>
      <c r="R365" s="61" t="s">
        <v>376</v>
      </c>
      <c r="S365" s="45">
        <v>66.25</v>
      </c>
      <c r="T365" s="20" t="s">
        <v>132</v>
      </c>
      <c r="U365" s="20" t="s">
        <v>155</v>
      </c>
      <c r="V365" s="17">
        <v>0</v>
      </c>
      <c r="W365" s="17">
        <v>480</v>
      </c>
      <c r="X365" s="17">
        <v>200000</v>
      </c>
      <c r="Y365" s="35">
        <f t="shared" si="275"/>
        <v>88</v>
      </c>
      <c r="Z365" s="61">
        <f t="shared" si="279"/>
        <v>0.68283954284285653</v>
      </c>
      <c r="AA365" s="62">
        <f t="shared" si="280"/>
        <v>32.218403621453589</v>
      </c>
      <c r="AB365" s="50">
        <f t="shared" si="276"/>
        <v>11.715783135074032</v>
      </c>
      <c r="AC365" s="47"/>
      <c r="AD365" s="28">
        <f t="shared" si="281"/>
        <v>3</v>
      </c>
      <c r="AE365" s="28">
        <f t="shared" si="282"/>
        <v>1</v>
      </c>
      <c r="AF365" s="28">
        <f t="shared" si="283"/>
        <v>3</v>
      </c>
      <c r="AG365" s="28">
        <f t="shared" si="284"/>
        <v>1552</v>
      </c>
      <c r="AH365" s="28">
        <f t="shared" si="269"/>
        <v>2881557.333333333</v>
      </c>
      <c r="AI365" s="60">
        <f t="shared" si="270"/>
        <v>202.49078632294751</v>
      </c>
      <c r="AJ365" s="49">
        <f t="shared" si="271"/>
        <v>1.9180673103882315</v>
      </c>
      <c r="AK365" s="17">
        <v>0.49</v>
      </c>
      <c r="AL365" s="17">
        <v>0.2</v>
      </c>
      <c r="AM365" s="20">
        <v>1.1000000000000001</v>
      </c>
      <c r="AN365" s="49">
        <f t="shared" si="272"/>
        <v>2.7604175946350891</v>
      </c>
      <c r="AO365" s="49">
        <f t="shared" si="273"/>
        <v>0.21072180226995024</v>
      </c>
      <c r="AP365" s="50">
        <f t="shared" si="274"/>
        <v>142.70846710820194</v>
      </c>
      <c r="AQ365" s="46"/>
      <c r="AR365" s="20">
        <v>176645.015625</v>
      </c>
      <c r="AS365" s="49">
        <f t="shared" si="296"/>
        <v>0.23712013480589561</v>
      </c>
      <c r="AT365" s="49">
        <f t="shared" si="268"/>
        <v>0.80788278459641327</v>
      </c>
      <c r="AV365" s="20">
        <v>680</v>
      </c>
      <c r="AW365" s="93">
        <f t="shared" si="285"/>
        <v>2.3999999999999998E-3</v>
      </c>
      <c r="AX365" s="66">
        <f t="shared" si="286"/>
        <v>0.29411764705882348</v>
      </c>
      <c r="AY365" s="67">
        <f t="shared" si="287"/>
        <v>4478.3983140147529</v>
      </c>
      <c r="AZ365" s="66">
        <v>2.8887</v>
      </c>
      <c r="BA365" s="67">
        <f t="shared" si="288"/>
        <v>1386.576</v>
      </c>
      <c r="BB365" s="66">
        <f t="shared" si="289"/>
        <v>0.5883676408249322</v>
      </c>
      <c r="BC365" s="66">
        <f t="shared" si="290"/>
        <v>1.6873469982631781</v>
      </c>
      <c r="BD365" s="67">
        <f t="shared" si="291"/>
        <v>487.3877127315958</v>
      </c>
      <c r="BE365" s="94">
        <f t="shared" si="292"/>
        <v>1.9327715005151234</v>
      </c>
      <c r="BF365" s="66">
        <f t="shared" si="293"/>
        <v>2.7923318542279461</v>
      </c>
      <c r="BG365" s="66">
        <f t="shared" si="294"/>
        <v>0.20800178445050427</v>
      </c>
      <c r="BH365" s="45">
        <f t="shared" si="295"/>
        <v>143.03445607039859</v>
      </c>
      <c r="BJ365" s="87">
        <f t="shared" si="277"/>
        <v>0.23352592142491954</v>
      </c>
      <c r="BK365" s="87">
        <f t="shared" si="278"/>
        <v>0.80972823130230109</v>
      </c>
    </row>
    <row r="366" spans="6:63" x14ac:dyDescent="0.25">
      <c r="F366" s="17">
        <v>364</v>
      </c>
      <c r="G366" s="17">
        <v>100</v>
      </c>
      <c r="H366" s="17">
        <v>100</v>
      </c>
      <c r="I366" s="17">
        <v>6</v>
      </c>
      <c r="J366" s="17">
        <v>4</v>
      </c>
      <c r="K366" s="17">
        <v>5700</v>
      </c>
      <c r="L366" s="17" t="s">
        <v>423</v>
      </c>
      <c r="M366" s="20">
        <v>6.25</v>
      </c>
      <c r="N366" s="38">
        <v>6.25</v>
      </c>
      <c r="O366" s="49" t="s">
        <v>52</v>
      </c>
      <c r="P366" s="49" t="s">
        <v>375</v>
      </c>
      <c r="Q366" s="28" t="s">
        <v>48</v>
      </c>
      <c r="R366" s="61" t="s">
        <v>376</v>
      </c>
      <c r="S366" s="39">
        <v>71.25</v>
      </c>
      <c r="T366" s="38" t="s">
        <v>139</v>
      </c>
      <c r="U366" s="38" t="s">
        <v>156</v>
      </c>
      <c r="V366" s="28">
        <v>0</v>
      </c>
      <c r="W366" s="28">
        <v>480</v>
      </c>
      <c r="X366" s="28">
        <v>200000</v>
      </c>
      <c r="Y366" s="35">
        <f t="shared" si="275"/>
        <v>88</v>
      </c>
      <c r="Z366" s="61">
        <f t="shared" si="279"/>
        <v>0.68283954284285653</v>
      </c>
      <c r="AA366" s="62">
        <f t="shared" si="280"/>
        <v>32.218403621453589</v>
      </c>
      <c r="AB366" s="50">
        <f t="shared" si="276"/>
        <v>11.715783135074032</v>
      </c>
      <c r="AC366" s="47"/>
      <c r="AD366" s="28">
        <f t="shared" si="281"/>
        <v>3</v>
      </c>
      <c r="AE366" s="28">
        <f t="shared" si="282"/>
        <v>1</v>
      </c>
      <c r="AF366" s="28">
        <f t="shared" si="283"/>
        <v>3</v>
      </c>
      <c r="AG366" s="28">
        <f t="shared" si="284"/>
        <v>1552</v>
      </c>
      <c r="AH366" s="28">
        <f t="shared" si="269"/>
        <v>2881557.333333333</v>
      </c>
      <c r="AI366" s="60">
        <f t="shared" si="270"/>
        <v>175.06821138232058</v>
      </c>
      <c r="AJ366" s="61">
        <f t="shared" si="271"/>
        <v>2.0628271073986642</v>
      </c>
      <c r="AK366" s="28">
        <v>0.49</v>
      </c>
      <c r="AL366" s="28">
        <v>0.2</v>
      </c>
      <c r="AM366" s="38">
        <v>1.1000000000000001</v>
      </c>
      <c r="AN366" s="61">
        <f t="shared" si="272"/>
        <v>3.0840204788220422</v>
      </c>
      <c r="AO366" s="61">
        <f t="shared" si="273"/>
        <v>0.18599110323047319</v>
      </c>
      <c r="AP366" s="62">
        <f t="shared" si="274"/>
        <v>125.9599384205212</v>
      </c>
      <c r="AQ366" s="46"/>
      <c r="AR366" s="20">
        <v>155198.609375</v>
      </c>
      <c r="AS366" s="49">
        <f t="shared" si="296"/>
        <v>0.20833146662236898</v>
      </c>
      <c r="AT366" s="49">
        <f t="shared" si="268"/>
        <v>0.81160481352103742</v>
      </c>
      <c r="AV366" s="20">
        <v>680</v>
      </c>
      <c r="AW366" s="93">
        <f t="shared" si="285"/>
        <v>2.3999999999999998E-3</v>
      </c>
      <c r="AX366" s="66">
        <f t="shared" si="286"/>
        <v>0.29411764705882348</v>
      </c>
      <c r="AY366" s="67">
        <f t="shared" si="287"/>
        <v>4478.3983140147529</v>
      </c>
      <c r="AZ366" s="66">
        <v>2.8887</v>
      </c>
      <c r="BA366" s="67">
        <f t="shared" si="288"/>
        <v>1386.576</v>
      </c>
      <c r="BB366" s="66">
        <f t="shared" si="289"/>
        <v>0.5883676408249322</v>
      </c>
      <c r="BC366" s="66">
        <f t="shared" si="290"/>
        <v>1.6873469982631781</v>
      </c>
      <c r="BD366" s="67">
        <f t="shared" si="291"/>
        <v>487.3877127315958</v>
      </c>
      <c r="BE366" s="94">
        <f t="shared" si="292"/>
        <v>2.0786410477238122</v>
      </c>
      <c r="BF366" s="66">
        <f t="shared" si="293"/>
        <v>3.1206413593335078</v>
      </c>
      <c r="BG366" s="66">
        <f t="shared" si="294"/>
        <v>0.18354595733011875</v>
      </c>
      <c r="BH366" s="45">
        <f t="shared" si="295"/>
        <v>126.21716799204353</v>
      </c>
      <c r="BJ366" s="87">
        <f t="shared" si="277"/>
        <v>0.20517362536344155</v>
      </c>
      <c r="BK366" s="87">
        <f t="shared" si="278"/>
        <v>0.81326223540489462</v>
      </c>
    </row>
    <row r="367" spans="6:63" s="15" customFormat="1" x14ac:dyDescent="0.25">
      <c r="F367" s="22">
        <v>365</v>
      </c>
      <c r="G367" s="22">
        <v>100</v>
      </c>
      <c r="H367" s="22">
        <v>100</v>
      </c>
      <c r="I367" s="22">
        <v>8</v>
      </c>
      <c r="J367" s="22">
        <v>5</v>
      </c>
      <c r="K367" s="22">
        <v>900</v>
      </c>
      <c r="L367" s="17" t="s">
        <v>423</v>
      </c>
      <c r="M367" s="22">
        <v>6.25</v>
      </c>
      <c r="N367" s="22">
        <v>6.25</v>
      </c>
      <c r="O367" s="63" t="s">
        <v>120</v>
      </c>
      <c r="P367" s="63" t="s">
        <v>377</v>
      </c>
      <c r="Q367" s="22" t="s">
        <v>48</v>
      </c>
      <c r="R367" s="81" t="s">
        <v>376</v>
      </c>
      <c r="S367" s="41">
        <v>18</v>
      </c>
      <c r="T367" s="22" t="s">
        <v>248</v>
      </c>
      <c r="U367" s="22" t="s">
        <v>314</v>
      </c>
      <c r="V367" s="22">
        <v>0</v>
      </c>
      <c r="W367" s="22">
        <v>480</v>
      </c>
      <c r="X367" s="22">
        <v>200000</v>
      </c>
      <c r="Y367" s="37">
        <f t="shared" si="275"/>
        <v>84</v>
      </c>
      <c r="Z367" s="81">
        <f t="shared" si="279"/>
        <v>0.68283954284285653</v>
      </c>
      <c r="AA367" s="82">
        <f t="shared" si="280"/>
        <v>24.603144583655467</v>
      </c>
      <c r="AB367" s="41">
        <f t="shared" si="276"/>
        <v>8.6953077955627585</v>
      </c>
      <c r="AC367" s="64"/>
      <c r="AD367" s="40">
        <f t="shared" si="281"/>
        <v>1</v>
      </c>
      <c r="AE367" s="40">
        <f t="shared" si="282"/>
        <v>1</v>
      </c>
      <c r="AF367" s="40">
        <f t="shared" si="283"/>
        <v>1</v>
      </c>
      <c r="AG367" s="40">
        <f t="shared" si="284"/>
        <v>2020</v>
      </c>
      <c r="AH367" s="40">
        <f t="shared" si="269"/>
        <v>3641093.333333333</v>
      </c>
      <c r="AI367" s="77">
        <f t="shared" si="270"/>
        <v>8873.123651220687</v>
      </c>
      <c r="AJ367" s="63">
        <f t="shared" si="271"/>
        <v>0.33056588881459736</v>
      </c>
      <c r="AK367" s="22">
        <v>0.49</v>
      </c>
      <c r="AL367" s="22">
        <v>0.2</v>
      </c>
      <c r="AM367" s="22">
        <v>1.1000000000000001</v>
      </c>
      <c r="AN367" s="63">
        <f t="shared" si="272"/>
        <v>0.58662554618346874</v>
      </c>
      <c r="AO367" s="63">
        <f t="shared" si="273"/>
        <v>0.93349353296326576</v>
      </c>
      <c r="AP367" s="41">
        <f t="shared" si="274"/>
        <v>822.83211778289319</v>
      </c>
      <c r="AQ367" s="64"/>
      <c r="AR367" s="22">
        <v>973269.4375</v>
      </c>
      <c r="AS367" s="63">
        <f t="shared" si="296"/>
        <v>1.0037844858704621</v>
      </c>
      <c r="AT367" s="63">
        <f t="shared" ref="AT367:AT430" si="297">1000*AP367/AR367</f>
        <v>0.84543096297821763</v>
      </c>
      <c r="AV367" s="22">
        <v>680</v>
      </c>
      <c r="AW367" s="89">
        <f t="shared" si="285"/>
        <v>2.3999999999999998E-3</v>
      </c>
      <c r="AX367" s="63">
        <f t="shared" si="286"/>
        <v>0.29411764705882348</v>
      </c>
      <c r="AY367" s="65">
        <f t="shared" si="287"/>
        <v>4478.3983140147529</v>
      </c>
      <c r="AZ367" s="63">
        <v>5.0327000000000002</v>
      </c>
      <c r="BA367" s="65">
        <f t="shared" si="288"/>
        <v>2415.6959999999999</v>
      </c>
      <c r="BB367" s="63">
        <f t="shared" si="289"/>
        <v>0.44575834118752267</v>
      </c>
      <c r="BC367" s="63">
        <f t="shared" si="290"/>
        <v>4.5833380009740834</v>
      </c>
      <c r="BD367" s="65">
        <f t="shared" si="291"/>
        <v>518.51427566905761</v>
      </c>
      <c r="BE367" s="90">
        <f t="shared" si="292"/>
        <v>0.34357201091158829</v>
      </c>
      <c r="BF367" s="63">
        <f t="shared" si="293"/>
        <v>0.59419600601425537</v>
      </c>
      <c r="BG367" s="63">
        <f t="shared" si="294"/>
        <v>0.92679092096421256</v>
      </c>
      <c r="BH367" s="41">
        <f t="shared" si="295"/>
        <v>882.47248420222127</v>
      </c>
      <c r="BJ367" s="90">
        <f t="shared" si="277"/>
        <v>0.92922524186265953</v>
      </c>
      <c r="BK367" s="90">
        <f t="shared" si="278"/>
        <v>0.90670933474392723</v>
      </c>
    </row>
    <row r="368" spans="6:63" x14ac:dyDescent="0.25">
      <c r="F368" s="17">
        <v>366</v>
      </c>
      <c r="G368" s="17">
        <v>100</v>
      </c>
      <c r="H368" s="17">
        <v>100</v>
      </c>
      <c r="I368" s="17">
        <v>8</v>
      </c>
      <c r="J368" s="17">
        <v>5</v>
      </c>
      <c r="K368" s="20">
        <v>1300</v>
      </c>
      <c r="L368" s="17" t="s">
        <v>423</v>
      </c>
      <c r="M368" s="20">
        <v>6.25</v>
      </c>
      <c r="N368" s="38">
        <v>6.25</v>
      </c>
      <c r="O368" s="49" t="s">
        <v>120</v>
      </c>
      <c r="P368" s="49" t="s">
        <v>377</v>
      </c>
      <c r="Q368" s="28" t="s">
        <v>48</v>
      </c>
      <c r="R368" s="61" t="s">
        <v>376</v>
      </c>
      <c r="S368" s="39">
        <v>26</v>
      </c>
      <c r="T368" s="38" t="s">
        <v>128</v>
      </c>
      <c r="U368" s="38" t="s">
        <v>316</v>
      </c>
      <c r="V368" s="28">
        <v>0</v>
      </c>
      <c r="W368" s="28">
        <v>480</v>
      </c>
      <c r="X368" s="28">
        <v>200000</v>
      </c>
      <c r="Y368" s="35">
        <f t="shared" si="275"/>
        <v>84</v>
      </c>
      <c r="Z368" s="61">
        <f t="shared" si="279"/>
        <v>0.68283954284285653</v>
      </c>
      <c r="AA368" s="62">
        <f t="shared" si="280"/>
        <v>24.603144583655467</v>
      </c>
      <c r="AB368" s="50">
        <f t="shared" si="276"/>
        <v>8.6953077955627585</v>
      </c>
      <c r="AC368" s="47"/>
      <c r="AD368" s="28">
        <f t="shared" si="281"/>
        <v>1</v>
      </c>
      <c r="AE368" s="28">
        <f t="shared" si="282"/>
        <v>1</v>
      </c>
      <c r="AF368" s="28">
        <f t="shared" si="283"/>
        <v>1</v>
      </c>
      <c r="AG368" s="28">
        <f t="shared" si="284"/>
        <v>2020</v>
      </c>
      <c r="AH368" s="28">
        <f t="shared" si="269"/>
        <v>3641093.333333333</v>
      </c>
      <c r="AI368" s="60">
        <f t="shared" si="270"/>
        <v>4252.7989097566606</v>
      </c>
      <c r="AJ368" s="61">
        <f t="shared" si="271"/>
        <v>0.47748406162108509</v>
      </c>
      <c r="AK368" s="28">
        <v>0.49</v>
      </c>
      <c r="AL368" s="28">
        <v>0.2</v>
      </c>
      <c r="AM368" s="38">
        <v>1.1000000000000001</v>
      </c>
      <c r="AN368" s="61">
        <f t="shared" si="272"/>
        <v>0.68197910964824993</v>
      </c>
      <c r="AO368" s="61">
        <f t="shared" si="273"/>
        <v>0.85549576406934802</v>
      </c>
      <c r="AP368" s="62">
        <f t="shared" si="274"/>
        <v>754.08062985603613</v>
      </c>
      <c r="AQ368" s="46"/>
      <c r="AR368" s="20">
        <v>887905.8125</v>
      </c>
      <c r="AS368" s="49">
        <f t="shared" si="296"/>
        <v>0.91574444358498353</v>
      </c>
      <c r="AT368" s="49">
        <f t="shared" si="297"/>
        <v>0.84927997906989283</v>
      </c>
      <c r="AV368" s="20">
        <v>680</v>
      </c>
      <c r="AW368" s="93">
        <f t="shared" si="285"/>
        <v>2.3999999999999998E-3</v>
      </c>
      <c r="AX368" s="66">
        <f t="shared" si="286"/>
        <v>0.29411764705882348</v>
      </c>
      <c r="AY368" s="67">
        <f t="shared" si="287"/>
        <v>4478.3983140147529</v>
      </c>
      <c r="AZ368" s="66">
        <v>5.0327000000000002</v>
      </c>
      <c r="BA368" s="67">
        <f t="shared" si="288"/>
        <v>2415.6959999999999</v>
      </c>
      <c r="BB368" s="66">
        <f t="shared" si="289"/>
        <v>0.44575834118752267</v>
      </c>
      <c r="BC368" s="66">
        <f t="shared" si="290"/>
        <v>4.5833380009740834</v>
      </c>
      <c r="BD368" s="67">
        <f t="shared" si="291"/>
        <v>518.51427566905761</v>
      </c>
      <c r="BE368" s="94">
        <f t="shared" si="292"/>
        <v>0.49627068242784977</v>
      </c>
      <c r="BF368" s="66">
        <f t="shared" si="293"/>
        <v>0.69572861231352512</v>
      </c>
      <c r="BG368" s="66">
        <f t="shared" si="294"/>
        <v>0.84507382936758391</v>
      </c>
      <c r="BH368" s="45">
        <f t="shared" si="295"/>
        <v>804.66304175749758</v>
      </c>
      <c r="BJ368" s="87">
        <f t="shared" si="277"/>
        <v>0.84772465011424314</v>
      </c>
      <c r="BK368" s="87">
        <f t="shared" si="278"/>
        <v>0.90624819708283821</v>
      </c>
    </row>
    <row r="369" spans="6:63" x14ac:dyDescent="0.25">
      <c r="F369" s="17">
        <v>367</v>
      </c>
      <c r="G369" s="17">
        <v>100</v>
      </c>
      <c r="H369" s="17">
        <v>100</v>
      </c>
      <c r="I369" s="17">
        <v>8</v>
      </c>
      <c r="J369" s="17">
        <v>5</v>
      </c>
      <c r="K369" s="17">
        <v>1700</v>
      </c>
      <c r="L369" s="17" t="s">
        <v>423</v>
      </c>
      <c r="M369" s="20">
        <v>6.25</v>
      </c>
      <c r="N369" s="20">
        <v>6.25</v>
      </c>
      <c r="O369" s="49" t="s">
        <v>120</v>
      </c>
      <c r="P369" s="49" t="s">
        <v>377</v>
      </c>
      <c r="Q369" s="17" t="s">
        <v>48</v>
      </c>
      <c r="R369" s="61" t="s">
        <v>376</v>
      </c>
      <c r="S369" s="45">
        <v>34</v>
      </c>
      <c r="T369" s="20" t="s">
        <v>128</v>
      </c>
      <c r="U369" s="20" t="s">
        <v>146</v>
      </c>
      <c r="V369" s="17">
        <v>0</v>
      </c>
      <c r="W369" s="17">
        <v>480</v>
      </c>
      <c r="X369" s="17">
        <v>200000</v>
      </c>
      <c r="Y369" s="35">
        <f t="shared" si="275"/>
        <v>84</v>
      </c>
      <c r="Z369" s="61">
        <f t="shared" si="279"/>
        <v>0.68283954284285653</v>
      </c>
      <c r="AA369" s="62">
        <f t="shared" si="280"/>
        <v>24.603144583655467</v>
      </c>
      <c r="AB369" s="50">
        <f t="shared" si="276"/>
        <v>8.6953077955627585</v>
      </c>
      <c r="AC369" s="47"/>
      <c r="AD369" s="28">
        <f t="shared" si="281"/>
        <v>1</v>
      </c>
      <c r="AE369" s="28">
        <f t="shared" si="282"/>
        <v>1</v>
      </c>
      <c r="AF369" s="28">
        <f t="shared" si="283"/>
        <v>1</v>
      </c>
      <c r="AG369" s="28">
        <f t="shared" si="284"/>
        <v>2020</v>
      </c>
      <c r="AH369" s="28">
        <f t="shared" si="269"/>
        <v>3641093.333333333</v>
      </c>
      <c r="AI369" s="60">
        <f t="shared" si="270"/>
        <v>2486.9308503421303</v>
      </c>
      <c r="AJ369" s="49">
        <f t="shared" si="271"/>
        <v>0.62440223442757281</v>
      </c>
      <c r="AK369" s="17">
        <v>0.49</v>
      </c>
      <c r="AL369" s="17">
        <v>0.2</v>
      </c>
      <c r="AM369" s="20">
        <v>1.1000000000000001</v>
      </c>
      <c r="AN369" s="49">
        <f t="shared" si="272"/>
        <v>0.79891762261382815</v>
      </c>
      <c r="AO369" s="49">
        <f t="shared" si="273"/>
        <v>0.77082801771740606</v>
      </c>
      <c r="AP369" s="50">
        <f t="shared" si="274"/>
        <v>679.44985998072445</v>
      </c>
      <c r="AQ369" s="46"/>
      <c r="AR369" s="20">
        <v>800044.25</v>
      </c>
      <c r="AS369" s="49">
        <f t="shared" si="296"/>
        <v>0.82512814562706271</v>
      </c>
      <c r="AT369" s="49">
        <f t="shared" si="297"/>
        <v>0.84926534998623437</v>
      </c>
      <c r="AV369" s="20">
        <v>680</v>
      </c>
      <c r="AW369" s="93">
        <f t="shared" si="285"/>
        <v>2.3999999999999998E-3</v>
      </c>
      <c r="AX369" s="66">
        <f t="shared" si="286"/>
        <v>0.29411764705882348</v>
      </c>
      <c r="AY369" s="67">
        <f t="shared" si="287"/>
        <v>4478.3983140147529</v>
      </c>
      <c r="AZ369" s="66">
        <v>5.0327000000000002</v>
      </c>
      <c r="BA369" s="67">
        <f t="shared" si="288"/>
        <v>2415.6959999999999</v>
      </c>
      <c r="BB369" s="66">
        <f t="shared" si="289"/>
        <v>0.44575834118752267</v>
      </c>
      <c r="BC369" s="66">
        <f t="shared" si="290"/>
        <v>4.5833380009740834</v>
      </c>
      <c r="BD369" s="67">
        <f t="shared" si="291"/>
        <v>518.51427566905761</v>
      </c>
      <c r="BE369" s="94">
        <f t="shared" si="292"/>
        <v>0.64896935394411126</v>
      </c>
      <c r="BF369" s="66">
        <f t="shared" si="293"/>
        <v>0.82057810289562583</v>
      </c>
      <c r="BG369" s="66">
        <f t="shared" si="294"/>
        <v>0.75599473178718202</v>
      </c>
      <c r="BH369" s="45">
        <f t="shared" si="295"/>
        <v>719.84363885432117</v>
      </c>
      <c r="BJ369" s="87">
        <f t="shared" si="277"/>
        <v>0.76383916217145165</v>
      </c>
      <c r="BK369" s="87">
        <f t="shared" si="278"/>
        <v>0.899754780881584</v>
      </c>
    </row>
    <row r="370" spans="6:63" x14ac:dyDescent="0.25">
      <c r="F370" s="17">
        <v>368</v>
      </c>
      <c r="G370" s="17">
        <v>100</v>
      </c>
      <c r="H370" s="17">
        <v>100</v>
      </c>
      <c r="I370" s="17">
        <v>8</v>
      </c>
      <c r="J370" s="17">
        <v>5</v>
      </c>
      <c r="K370" s="17">
        <v>2100</v>
      </c>
      <c r="L370" s="17" t="s">
        <v>423</v>
      </c>
      <c r="M370" s="20">
        <v>6.25</v>
      </c>
      <c r="N370" s="38">
        <v>6.25</v>
      </c>
      <c r="O370" s="49" t="s">
        <v>120</v>
      </c>
      <c r="P370" s="49" t="s">
        <v>377</v>
      </c>
      <c r="Q370" s="28" t="s">
        <v>48</v>
      </c>
      <c r="R370" s="61" t="s">
        <v>376</v>
      </c>
      <c r="S370" s="39">
        <v>42</v>
      </c>
      <c r="T370" s="38" t="s">
        <v>128</v>
      </c>
      <c r="U370" s="38" t="s">
        <v>147</v>
      </c>
      <c r="V370" s="28">
        <v>0</v>
      </c>
      <c r="W370" s="28">
        <v>480</v>
      </c>
      <c r="X370" s="28">
        <v>200000</v>
      </c>
      <c r="Y370" s="35">
        <f t="shared" si="275"/>
        <v>84</v>
      </c>
      <c r="Z370" s="61">
        <f t="shared" si="279"/>
        <v>0.68283954284285653</v>
      </c>
      <c r="AA370" s="62">
        <f t="shared" si="280"/>
        <v>24.603144583655467</v>
      </c>
      <c r="AB370" s="50">
        <f t="shared" si="276"/>
        <v>8.6953077955627585</v>
      </c>
      <c r="AC370" s="47"/>
      <c r="AD370" s="28">
        <f t="shared" si="281"/>
        <v>1</v>
      </c>
      <c r="AE370" s="28">
        <f t="shared" si="282"/>
        <v>1</v>
      </c>
      <c r="AF370" s="28">
        <f t="shared" si="283"/>
        <v>1</v>
      </c>
      <c r="AG370" s="28">
        <f t="shared" si="284"/>
        <v>2020</v>
      </c>
      <c r="AH370" s="28">
        <f t="shared" si="269"/>
        <v>3641093.333333333</v>
      </c>
      <c r="AI370" s="60">
        <f t="shared" si="270"/>
        <v>1629.7574053262488</v>
      </c>
      <c r="AJ370" s="61">
        <f t="shared" si="271"/>
        <v>0.77132040723406059</v>
      </c>
      <c r="AK370" s="28">
        <v>0.49</v>
      </c>
      <c r="AL370" s="28">
        <v>0.2</v>
      </c>
      <c r="AM370" s="38">
        <v>1.1000000000000001</v>
      </c>
      <c r="AN370" s="61">
        <f t="shared" si="272"/>
        <v>0.93744108508020341</v>
      </c>
      <c r="AO370" s="61">
        <f t="shared" si="273"/>
        <v>0.68016716904478614</v>
      </c>
      <c r="AP370" s="62">
        <f t="shared" si="274"/>
        <v>599.53644282347682</v>
      </c>
      <c r="AQ370" s="46"/>
      <c r="AR370" s="20">
        <v>709851.875</v>
      </c>
      <c r="AS370" s="49">
        <f t="shared" si="296"/>
        <v>0.73210795688943897</v>
      </c>
      <c r="AT370" s="49">
        <f t="shared" si="297"/>
        <v>0.84459372995736171</v>
      </c>
      <c r="AV370" s="20">
        <v>680</v>
      </c>
      <c r="AW370" s="93">
        <f t="shared" si="285"/>
        <v>2.3999999999999998E-3</v>
      </c>
      <c r="AX370" s="66">
        <f t="shared" si="286"/>
        <v>0.29411764705882348</v>
      </c>
      <c r="AY370" s="67">
        <f t="shared" si="287"/>
        <v>4478.3983140147529</v>
      </c>
      <c r="AZ370" s="66">
        <v>5.0327000000000002</v>
      </c>
      <c r="BA370" s="67">
        <f t="shared" si="288"/>
        <v>2415.6959999999999</v>
      </c>
      <c r="BB370" s="66">
        <f t="shared" si="289"/>
        <v>0.44575834118752267</v>
      </c>
      <c r="BC370" s="66">
        <f t="shared" si="290"/>
        <v>4.5833380009740834</v>
      </c>
      <c r="BD370" s="67">
        <f t="shared" si="291"/>
        <v>518.51427566905761</v>
      </c>
      <c r="BE370" s="94">
        <f t="shared" si="292"/>
        <v>0.80166802546037264</v>
      </c>
      <c r="BF370" s="66">
        <f t="shared" si="293"/>
        <v>0.96874447776055761</v>
      </c>
      <c r="BG370" s="66">
        <f t="shared" si="294"/>
        <v>0.66110712238656222</v>
      </c>
      <c r="BH370" s="45">
        <f t="shared" si="295"/>
        <v>629.49348274720467</v>
      </c>
      <c r="BJ370" s="87">
        <f t="shared" si="277"/>
        <v>0.67772833998348725</v>
      </c>
      <c r="BK370" s="87">
        <f t="shared" si="278"/>
        <v>0.88679554836310703</v>
      </c>
    </row>
    <row r="371" spans="6:63" x14ac:dyDescent="0.25">
      <c r="F371" s="17">
        <v>369</v>
      </c>
      <c r="G371" s="17">
        <v>100</v>
      </c>
      <c r="H371" s="17">
        <v>100</v>
      </c>
      <c r="I371" s="17">
        <v>8</v>
      </c>
      <c r="J371" s="17">
        <v>5</v>
      </c>
      <c r="K371" s="17">
        <v>2500</v>
      </c>
      <c r="L371" s="17" t="s">
        <v>423</v>
      </c>
      <c r="M371" s="20">
        <v>6.25</v>
      </c>
      <c r="N371" s="20">
        <v>6.25</v>
      </c>
      <c r="O371" s="49" t="s">
        <v>120</v>
      </c>
      <c r="P371" s="49" t="s">
        <v>377</v>
      </c>
      <c r="Q371" s="17" t="s">
        <v>48</v>
      </c>
      <c r="R371" s="61" t="s">
        <v>376</v>
      </c>
      <c r="S371" s="45">
        <v>31.25</v>
      </c>
      <c r="T371" s="20" t="s">
        <v>128</v>
      </c>
      <c r="U371" s="20" t="s">
        <v>148</v>
      </c>
      <c r="V371" s="17">
        <v>0</v>
      </c>
      <c r="W371" s="17">
        <v>480</v>
      </c>
      <c r="X371" s="17">
        <v>200000</v>
      </c>
      <c r="Y371" s="35">
        <f t="shared" si="275"/>
        <v>84</v>
      </c>
      <c r="Z371" s="61">
        <f t="shared" si="279"/>
        <v>0.68283954284285653</v>
      </c>
      <c r="AA371" s="62">
        <f t="shared" si="280"/>
        <v>24.603144583655467</v>
      </c>
      <c r="AB371" s="50">
        <f t="shared" si="276"/>
        <v>8.6953077955627585</v>
      </c>
      <c r="AC371" s="47"/>
      <c r="AD371" s="28">
        <f t="shared" si="281"/>
        <v>1</v>
      </c>
      <c r="AE371" s="28">
        <f t="shared" si="282"/>
        <v>1</v>
      </c>
      <c r="AF371" s="28">
        <f t="shared" si="283"/>
        <v>1</v>
      </c>
      <c r="AG371" s="28">
        <f t="shared" si="284"/>
        <v>2020</v>
      </c>
      <c r="AH371" s="28">
        <f t="shared" si="269"/>
        <v>3641093.333333333</v>
      </c>
      <c r="AI371" s="60">
        <f t="shared" si="270"/>
        <v>1149.9568251982012</v>
      </c>
      <c r="AJ371" s="49">
        <f t="shared" si="271"/>
        <v>0.91823858004054826</v>
      </c>
      <c r="AK371" s="17">
        <v>0.49</v>
      </c>
      <c r="AL371" s="17">
        <v>0.2</v>
      </c>
      <c r="AM371" s="20">
        <v>1.1000000000000001</v>
      </c>
      <c r="AN371" s="49">
        <f t="shared" si="272"/>
        <v>1.0975494970473756</v>
      </c>
      <c r="AO371" s="49">
        <f t="shared" si="273"/>
        <v>0.58866503625278521</v>
      </c>
      <c r="AP371" s="50">
        <f t="shared" si="274"/>
        <v>518.88147195518229</v>
      </c>
      <c r="AQ371" s="46"/>
      <c r="AR371" s="20">
        <v>621976.3125</v>
      </c>
      <c r="AS371" s="49">
        <f t="shared" si="296"/>
        <v>0.64147721998762375</v>
      </c>
      <c r="AT371" s="49">
        <f t="shared" si="297"/>
        <v>0.83424635557191296</v>
      </c>
      <c r="AV371" s="20">
        <v>680</v>
      </c>
      <c r="AW371" s="93">
        <f t="shared" si="285"/>
        <v>2.3999999999999998E-3</v>
      </c>
      <c r="AX371" s="66">
        <f t="shared" si="286"/>
        <v>0.29411764705882348</v>
      </c>
      <c r="AY371" s="67">
        <f t="shared" si="287"/>
        <v>4478.3983140147529</v>
      </c>
      <c r="AZ371" s="66">
        <v>5.0327000000000002</v>
      </c>
      <c r="BA371" s="67">
        <f t="shared" si="288"/>
        <v>2415.6959999999999</v>
      </c>
      <c r="BB371" s="66">
        <f t="shared" si="289"/>
        <v>0.44575834118752267</v>
      </c>
      <c r="BC371" s="66">
        <f t="shared" si="290"/>
        <v>4.5833380009740834</v>
      </c>
      <c r="BD371" s="67">
        <f t="shared" si="291"/>
        <v>518.51427566905761</v>
      </c>
      <c r="BE371" s="94">
        <f t="shared" si="292"/>
        <v>0.95436669697663412</v>
      </c>
      <c r="BF371" s="66">
        <f t="shared" si="293"/>
        <v>1.1402277369083207</v>
      </c>
      <c r="BG371" s="66">
        <f t="shared" si="294"/>
        <v>0.56683891205443682</v>
      </c>
      <c r="BH371" s="45">
        <f t="shared" si="295"/>
        <v>539.73310651634972</v>
      </c>
      <c r="BJ371" s="87">
        <f t="shared" si="277"/>
        <v>0.59382948559468929</v>
      </c>
      <c r="BK371" s="87">
        <f t="shared" si="278"/>
        <v>0.86777116052365699</v>
      </c>
    </row>
    <row r="372" spans="6:63" x14ac:dyDescent="0.25">
      <c r="F372" s="17">
        <v>370</v>
      </c>
      <c r="G372" s="17">
        <v>100</v>
      </c>
      <c r="H372" s="17">
        <v>100</v>
      </c>
      <c r="I372" s="17">
        <v>8</v>
      </c>
      <c r="J372" s="17">
        <v>5</v>
      </c>
      <c r="K372" s="20">
        <v>2900</v>
      </c>
      <c r="L372" s="17" t="s">
        <v>423</v>
      </c>
      <c r="M372" s="20">
        <v>6.25</v>
      </c>
      <c r="N372" s="38">
        <v>6.25</v>
      </c>
      <c r="O372" s="49" t="s">
        <v>120</v>
      </c>
      <c r="P372" s="49" t="s">
        <v>377</v>
      </c>
      <c r="Q372" s="28" t="s">
        <v>48</v>
      </c>
      <c r="R372" s="61" t="s">
        <v>376</v>
      </c>
      <c r="S372" s="39">
        <v>36.25</v>
      </c>
      <c r="T372" s="38" t="s">
        <v>129</v>
      </c>
      <c r="U372" s="38" t="s">
        <v>149</v>
      </c>
      <c r="V372" s="28">
        <v>0</v>
      </c>
      <c r="W372" s="28">
        <v>480</v>
      </c>
      <c r="X372" s="28">
        <v>200000</v>
      </c>
      <c r="Y372" s="35">
        <f t="shared" si="275"/>
        <v>84</v>
      </c>
      <c r="Z372" s="61">
        <f t="shared" si="279"/>
        <v>0.68283954284285653</v>
      </c>
      <c r="AA372" s="62">
        <f t="shared" si="280"/>
        <v>24.603144583655467</v>
      </c>
      <c r="AB372" s="50">
        <f t="shared" si="276"/>
        <v>8.6953077955627585</v>
      </c>
      <c r="AC372" s="47"/>
      <c r="AD372" s="28">
        <f t="shared" si="281"/>
        <v>1</v>
      </c>
      <c r="AE372" s="28">
        <f t="shared" si="282"/>
        <v>1</v>
      </c>
      <c r="AF372" s="28">
        <f t="shared" si="283"/>
        <v>1</v>
      </c>
      <c r="AG372" s="28">
        <f t="shared" si="284"/>
        <v>2020</v>
      </c>
      <c r="AH372" s="28">
        <f t="shared" si="269"/>
        <v>3641093.333333333</v>
      </c>
      <c r="AI372" s="60">
        <f t="shared" si="270"/>
        <v>854.60525059319343</v>
      </c>
      <c r="AJ372" s="61">
        <f t="shared" si="271"/>
        <v>1.065156752847036</v>
      </c>
      <c r="AK372" s="28">
        <v>0.49</v>
      </c>
      <c r="AL372" s="28">
        <v>0.2</v>
      </c>
      <c r="AM372" s="38">
        <v>1.1000000000000001</v>
      </c>
      <c r="AN372" s="61">
        <f t="shared" si="272"/>
        <v>1.2792428585153446</v>
      </c>
      <c r="AO372" s="61">
        <f t="shared" si="273"/>
        <v>0.50309548204641785</v>
      </c>
      <c r="AP372" s="62">
        <f t="shared" si="274"/>
        <v>443.45579944746066</v>
      </c>
      <c r="AQ372" s="46"/>
      <c r="AR372" s="20">
        <v>538938.9375</v>
      </c>
      <c r="AS372" s="49">
        <f t="shared" si="296"/>
        <v>0.55583636293316829</v>
      </c>
      <c r="AT372" s="49">
        <f t="shared" si="297"/>
        <v>0.82283124968579702</v>
      </c>
      <c r="AV372" s="20">
        <v>680</v>
      </c>
      <c r="AW372" s="93">
        <f t="shared" si="285"/>
        <v>2.3999999999999998E-3</v>
      </c>
      <c r="AX372" s="66">
        <f t="shared" si="286"/>
        <v>0.29411764705882348</v>
      </c>
      <c r="AY372" s="67">
        <f t="shared" si="287"/>
        <v>4478.3983140147529</v>
      </c>
      <c r="AZ372" s="66">
        <v>5.0327000000000002</v>
      </c>
      <c r="BA372" s="67">
        <f t="shared" si="288"/>
        <v>2415.6959999999999</v>
      </c>
      <c r="BB372" s="66">
        <f t="shared" si="289"/>
        <v>0.44575834118752267</v>
      </c>
      <c r="BC372" s="66">
        <f t="shared" si="290"/>
        <v>4.5833380009740834</v>
      </c>
      <c r="BD372" s="67">
        <f t="shared" si="291"/>
        <v>518.51427566905761</v>
      </c>
      <c r="BE372" s="94">
        <f t="shared" si="292"/>
        <v>1.1070653684928955</v>
      </c>
      <c r="BF372" s="66">
        <f t="shared" si="293"/>
        <v>1.3350278803389146</v>
      </c>
      <c r="BG372" s="66">
        <f t="shared" si="294"/>
        <v>0.48050240829925728</v>
      </c>
      <c r="BH372" s="45">
        <f t="shared" si="295"/>
        <v>457.52514868816809</v>
      </c>
      <c r="BJ372" s="87">
        <f t="shared" si="277"/>
        <v>0.51454987206216707</v>
      </c>
      <c r="BK372" s="87">
        <f t="shared" si="278"/>
        <v>0.84893689591349686</v>
      </c>
    </row>
    <row r="373" spans="6:63" x14ac:dyDescent="0.25">
      <c r="F373" s="17">
        <v>371</v>
      </c>
      <c r="G373" s="17">
        <v>100</v>
      </c>
      <c r="H373" s="17">
        <v>100</v>
      </c>
      <c r="I373" s="17">
        <v>8</v>
      </c>
      <c r="J373" s="17">
        <v>5</v>
      </c>
      <c r="K373" s="17">
        <v>3300</v>
      </c>
      <c r="L373" s="17" t="s">
        <v>423</v>
      </c>
      <c r="M373" s="20">
        <v>6.25</v>
      </c>
      <c r="N373" s="20">
        <v>6.25</v>
      </c>
      <c r="O373" s="49" t="s">
        <v>120</v>
      </c>
      <c r="P373" s="49" t="s">
        <v>377</v>
      </c>
      <c r="Q373" s="17" t="s">
        <v>48</v>
      </c>
      <c r="R373" s="61" t="s">
        <v>376</v>
      </c>
      <c r="S373" s="45">
        <v>41.25</v>
      </c>
      <c r="T373" s="20" t="s">
        <v>130</v>
      </c>
      <c r="U373" s="20" t="s">
        <v>150</v>
      </c>
      <c r="V373" s="17">
        <v>0</v>
      </c>
      <c r="W373" s="17">
        <v>480</v>
      </c>
      <c r="X373" s="17">
        <v>200000</v>
      </c>
      <c r="Y373" s="35">
        <f t="shared" si="275"/>
        <v>84</v>
      </c>
      <c r="Z373" s="61">
        <f t="shared" si="279"/>
        <v>0.68283954284285653</v>
      </c>
      <c r="AA373" s="62">
        <f t="shared" si="280"/>
        <v>24.603144583655467</v>
      </c>
      <c r="AB373" s="50">
        <f t="shared" si="276"/>
        <v>8.6953077955627585</v>
      </c>
      <c r="AC373" s="47"/>
      <c r="AD373" s="28">
        <f t="shared" si="281"/>
        <v>1</v>
      </c>
      <c r="AE373" s="28">
        <f t="shared" si="282"/>
        <v>1</v>
      </c>
      <c r="AF373" s="28">
        <f t="shared" si="283"/>
        <v>1</v>
      </c>
      <c r="AG373" s="28">
        <f t="shared" si="284"/>
        <v>2020</v>
      </c>
      <c r="AH373" s="28">
        <f t="shared" si="269"/>
        <v>3641093.333333333</v>
      </c>
      <c r="AI373" s="60">
        <f t="shared" si="270"/>
        <v>659.98440380980321</v>
      </c>
      <c r="AJ373" s="49">
        <f t="shared" si="271"/>
        <v>1.2120749256535237</v>
      </c>
      <c r="AK373" s="17">
        <v>0.49</v>
      </c>
      <c r="AL373" s="17">
        <v>0.2</v>
      </c>
      <c r="AM373" s="20">
        <v>1.1000000000000001</v>
      </c>
      <c r="AN373" s="49">
        <f t="shared" si="272"/>
        <v>1.4825211694841109</v>
      </c>
      <c r="AO373" s="49">
        <f t="shared" si="273"/>
        <v>0.42804813604332931</v>
      </c>
      <c r="AP373" s="50">
        <f t="shared" si="274"/>
        <v>377.30497518873824</v>
      </c>
      <c r="AQ373" s="46"/>
      <c r="AR373" s="20">
        <v>464131.625</v>
      </c>
      <c r="AS373" s="49">
        <f t="shared" si="296"/>
        <v>0.47868360664191417</v>
      </c>
      <c r="AT373" s="49">
        <f t="shared" si="297"/>
        <v>0.81292666749165876</v>
      </c>
      <c r="AV373" s="20">
        <v>680</v>
      </c>
      <c r="AW373" s="93">
        <f t="shared" si="285"/>
        <v>2.3999999999999998E-3</v>
      </c>
      <c r="AX373" s="66">
        <f t="shared" si="286"/>
        <v>0.29411764705882348</v>
      </c>
      <c r="AY373" s="67">
        <f t="shared" si="287"/>
        <v>4478.3983140147529</v>
      </c>
      <c r="AZ373" s="66">
        <v>5.0327000000000002</v>
      </c>
      <c r="BA373" s="67">
        <f t="shared" si="288"/>
        <v>2415.6959999999999</v>
      </c>
      <c r="BB373" s="66">
        <f t="shared" si="289"/>
        <v>0.44575834118752267</v>
      </c>
      <c r="BC373" s="66">
        <f t="shared" si="290"/>
        <v>4.5833380009740834</v>
      </c>
      <c r="BD373" s="67">
        <f t="shared" si="291"/>
        <v>518.51427566905761</v>
      </c>
      <c r="BE373" s="94">
        <f t="shared" si="292"/>
        <v>1.259764040009157</v>
      </c>
      <c r="BF373" s="66">
        <f t="shared" si="293"/>
        <v>1.5531449080523398</v>
      </c>
      <c r="BG373" s="66">
        <f t="shared" si="294"/>
        <v>0.40624320345042125</v>
      </c>
      <c r="BH373" s="45">
        <f t="shared" si="295"/>
        <v>386.81696252072459</v>
      </c>
      <c r="BJ373" s="87">
        <f t="shared" si="277"/>
        <v>0.44312787896078798</v>
      </c>
      <c r="BK373" s="87">
        <f t="shared" si="278"/>
        <v>0.83342082651817695</v>
      </c>
    </row>
    <row r="374" spans="6:63" x14ac:dyDescent="0.25">
      <c r="F374" s="17">
        <v>372</v>
      </c>
      <c r="G374" s="17">
        <v>100</v>
      </c>
      <c r="H374" s="17">
        <v>100</v>
      </c>
      <c r="I374" s="17">
        <v>8</v>
      </c>
      <c r="J374" s="17">
        <v>5</v>
      </c>
      <c r="K374" s="17">
        <v>3700</v>
      </c>
      <c r="L374" s="17" t="s">
        <v>423</v>
      </c>
      <c r="M374" s="20">
        <v>6.25</v>
      </c>
      <c r="N374" s="38">
        <v>6.25</v>
      </c>
      <c r="O374" s="49" t="s">
        <v>120</v>
      </c>
      <c r="P374" s="49" t="s">
        <v>377</v>
      </c>
      <c r="Q374" s="28" t="s">
        <v>48</v>
      </c>
      <c r="R374" s="61" t="s">
        <v>376</v>
      </c>
      <c r="S374" s="39">
        <v>46.25</v>
      </c>
      <c r="T374" s="38" t="s">
        <v>137</v>
      </c>
      <c r="U374" s="38" t="s">
        <v>151</v>
      </c>
      <c r="V374" s="28">
        <v>0</v>
      </c>
      <c r="W374" s="28">
        <v>480</v>
      </c>
      <c r="X374" s="28">
        <v>200000</v>
      </c>
      <c r="Y374" s="35">
        <f t="shared" si="275"/>
        <v>84</v>
      </c>
      <c r="Z374" s="61">
        <f t="shared" si="279"/>
        <v>0.68283954284285653</v>
      </c>
      <c r="AA374" s="62">
        <f t="shared" si="280"/>
        <v>24.603144583655467</v>
      </c>
      <c r="AB374" s="50">
        <f t="shared" si="276"/>
        <v>8.6953077955627585</v>
      </c>
      <c r="AC374" s="47"/>
      <c r="AD374" s="28">
        <f t="shared" si="281"/>
        <v>1</v>
      </c>
      <c r="AE374" s="28">
        <f t="shared" si="282"/>
        <v>1</v>
      </c>
      <c r="AF374" s="28">
        <f t="shared" si="283"/>
        <v>1</v>
      </c>
      <c r="AG374" s="28">
        <f t="shared" si="284"/>
        <v>2020</v>
      </c>
      <c r="AH374" s="28">
        <f t="shared" si="269"/>
        <v>3641093.333333333</v>
      </c>
      <c r="AI374" s="60">
        <f t="shared" si="270"/>
        <v>524.99855058354694</v>
      </c>
      <c r="AJ374" s="61">
        <f t="shared" si="271"/>
        <v>1.3589930984600114</v>
      </c>
      <c r="AK374" s="28">
        <v>0.49</v>
      </c>
      <c r="AL374" s="28">
        <v>0.2</v>
      </c>
      <c r="AM374" s="38">
        <v>1.1000000000000001</v>
      </c>
      <c r="AN374" s="61">
        <f t="shared" si="272"/>
        <v>1.7073844299536738</v>
      </c>
      <c r="AO374" s="61">
        <f t="shared" si="273"/>
        <v>0.36483433283910449</v>
      </c>
      <c r="AP374" s="62">
        <f t="shared" si="274"/>
        <v>321.58488101890515</v>
      </c>
      <c r="AQ374" s="46"/>
      <c r="AR374" s="20">
        <v>399065.78125</v>
      </c>
      <c r="AS374" s="49">
        <f t="shared" si="296"/>
        <v>0.41157774468853137</v>
      </c>
      <c r="AT374" s="49">
        <f t="shared" si="297"/>
        <v>0.80584428965971422</v>
      </c>
      <c r="AV374" s="20">
        <v>680</v>
      </c>
      <c r="AW374" s="93">
        <f t="shared" si="285"/>
        <v>2.3999999999999998E-3</v>
      </c>
      <c r="AX374" s="66">
        <f t="shared" si="286"/>
        <v>0.29411764705882348</v>
      </c>
      <c r="AY374" s="67">
        <f t="shared" si="287"/>
        <v>4478.3983140147529</v>
      </c>
      <c r="AZ374" s="66">
        <v>5.0327000000000002</v>
      </c>
      <c r="BA374" s="67">
        <f t="shared" si="288"/>
        <v>2415.6959999999999</v>
      </c>
      <c r="BB374" s="66">
        <f t="shared" si="289"/>
        <v>0.44575834118752267</v>
      </c>
      <c r="BC374" s="66">
        <f t="shared" si="290"/>
        <v>4.5833380009740834</v>
      </c>
      <c r="BD374" s="67">
        <f t="shared" si="291"/>
        <v>518.51427566905761</v>
      </c>
      <c r="BE374" s="94">
        <f t="shared" si="292"/>
        <v>1.4124627115254185</v>
      </c>
      <c r="BF374" s="66">
        <f t="shared" si="293"/>
        <v>1.7945788200485961</v>
      </c>
      <c r="BG374" s="66">
        <f t="shared" si="294"/>
        <v>0.34463924732261414</v>
      </c>
      <c r="BH374" s="45">
        <f t="shared" si="295"/>
        <v>328.15886070825565</v>
      </c>
      <c r="BJ374" s="87">
        <f t="shared" si="277"/>
        <v>0.38100651557872683</v>
      </c>
      <c r="BK374" s="87">
        <f t="shared" si="278"/>
        <v>0.8223177133362789</v>
      </c>
    </row>
    <row r="375" spans="6:63" x14ac:dyDescent="0.25">
      <c r="F375" s="17">
        <v>373</v>
      </c>
      <c r="G375" s="17">
        <v>100</v>
      </c>
      <c r="H375" s="17">
        <v>100</v>
      </c>
      <c r="I375" s="17">
        <v>8</v>
      </c>
      <c r="J375" s="17">
        <v>5</v>
      </c>
      <c r="K375" s="20">
        <v>4100</v>
      </c>
      <c r="L375" s="17" t="s">
        <v>423</v>
      </c>
      <c r="M375" s="20">
        <v>6.25</v>
      </c>
      <c r="N375" s="20">
        <v>6.25</v>
      </c>
      <c r="O375" s="49" t="s">
        <v>120</v>
      </c>
      <c r="P375" s="49" t="s">
        <v>377</v>
      </c>
      <c r="Q375" s="17" t="s">
        <v>48</v>
      </c>
      <c r="R375" s="61" t="s">
        <v>376</v>
      </c>
      <c r="S375" s="45">
        <v>51.25</v>
      </c>
      <c r="T375" s="20" t="s">
        <v>132</v>
      </c>
      <c r="U375" s="20" t="s">
        <v>152</v>
      </c>
      <c r="V375" s="17">
        <v>0</v>
      </c>
      <c r="W375" s="17">
        <v>480</v>
      </c>
      <c r="X375" s="17">
        <v>200000</v>
      </c>
      <c r="Y375" s="35">
        <f t="shared" si="275"/>
        <v>84</v>
      </c>
      <c r="Z375" s="61">
        <f t="shared" si="279"/>
        <v>0.68283954284285653</v>
      </c>
      <c r="AA375" s="62">
        <f t="shared" si="280"/>
        <v>24.603144583655467</v>
      </c>
      <c r="AB375" s="50">
        <f t="shared" si="276"/>
        <v>8.6953077955627585</v>
      </c>
      <c r="AC375" s="47"/>
      <c r="AD375" s="28">
        <f t="shared" si="281"/>
        <v>1</v>
      </c>
      <c r="AE375" s="28">
        <f t="shared" si="282"/>
        <v>1</v>
      </c>
      <c r="AF375" s="28">
        <f t="shared" si="283"/>
        <v>1</v>
      </c>
      <c r="AG375" s="28">
        <f t="shared" si="284"/>
        <v>2020</v>
      </c>
      <c r="AH375" s="28">
        <f t="shared" si="269"/>
        <v>3641093.333333333</v>
      </c>
      <c r="AI375" s="60">
        <f t="shared" si="270"/>
        <v>427.5568207905269</v>
      </c>
      <c r="AJ375" s="49">
        <f t="shared" si="271"/>
        <v>1.505911271266499</v>
      </c>
      <c r="AK375" s="17">
        <v>0.49</v>
      </c>
      <c r="AL375" s="17">
        <v>0.2</v>
      </c>
      <c r="AM375" s="20">
        <v>1.1000000000000001</v>
      </c>
      <c r="AN375" s="49">
        <f t="shared" si="272"/>
        <v>1.9538326399240338</v>
      </c>
      <c r="AO375" s="49">
        <f t="shared" si="273"/>
        <v>0.31262706424284026</v>
      </c>
      <c r="AP375" s="50">
        <f t="shared" si="274"/>
        <v>275.56654680896173</v>
      </c>
      <c r="AQ375" s="46"/>
      <c r="AR375" s="20">
        <v>343575.375</v>
      </c>
      <c r="AS375" s="49">
        <f t="shared" si="296"/>
        <v>0.35434754022277226</v>
      </c>
      <c r="AT375" s="49">
        <f t="shared" si="297"/>
        <v>0.80205558040637148</v>
      </c>
      <c r="AV375" s="20">
        <v>680</v>
      </c>
      <c r="AW375" s="93">
        <f t="shared" si="285"/>
        <v>2.3999999999999998E-3</v>
      </c>
      <c r="AX375" s="66">
        <f t="shared" si="286"/>
        <v>0.29411764705882348</v>
      </c>
      <c r="AY375" s="67">
        <f t="shared" si="287"/>
        <v>4478.3983140147529</v>
      </c>
      <c r="AZ375" s="66">
        <v>5.0327000000000002</v>
      </c>
      <c r="BA375" s="67">
        <f t="shared" si="288"/>
        <v>2415.6959999999999</v>
      </c>
      <c r="BB375" s="66">
        <f t="shared" si="289"/>
        <v>0.44575834118752267</v>
      </c>
      <c r="BC375" s="66">
        <f t="shared" si="290"/>
        <v>4.5833380009740834</v>
      </c>
      <c r="BD375" s="67">
        <f t="shared" si="291"/>
        <v>518.51427566905761</v>
      </c>
      <c r="BE375" s="94">
        <f t="shared" si="292"/>
        <v>1.56516138304168</v>
      </c>
      <c r="BF375" s="66">
        <f t="shared" si="293"/>
        <v>2.059329616327684</v>
      </c>
      <c r="BG375" s="66">
        <f t="shared" si="294"/>
        <v>0.29432085270747615</v>
      </c>
      <c r="BH375" s="45">
        <f t="shared" si="295"/>
        <v>280.24665344268283</v>
      </c>
      <c r="BJ375" s="87">
        <f t="shared" si="277"/>
        <v>0.3280272642203757</v>
      </c>
      <c r="BK375" s="87">
        <f t="shared" si="278"/>
        <v>0.81567735593007162</v>
      </c>
    </row>
    <row r="376" spans="6:63" x14ac:dyDescent="0.25">
      <c r="F376" s="17">
        <v>374</v>
      </c>
      <c r="G376" s="17">
        <v>100</v>
      </c>
      <c r="H376" s="17">
        <v>100</v>
      </c>
      <c r="I376" s="17">
        <v>8</v>
      </c>
      <c r="J376" s="17">
        <v>5</v>
      </c>
      <c r="K376" s="17">
        <v>4500</v>
      </c>
      <c r="L376" s="17" t="s">
        <v>423</v>
      </c>
      <c r="M376" s="20">
        <v>6.25</v>
      </c>
      <c r="N376" s="38">
        <v>6.25</v>
      </c>
      <c r="O376" s="49" t="s">
        <v>120</v>
      </c>
      <c r="P376" s="49" t="s">
        <v>377</v>
      </c>
      <c r="Q376" s="28" t="s">
        <v>48</v>
      </c>
      <c r="R376" s="61" t="s">
        <v>376</v>
      </c>
      <c r="S376" s="39">
        <v>56.25</v>
      </c>
      <c r="T376" s="38" t="s">
        <v>132</v>
      </c>
      <c r="U376" s="38" t="s">
        <v>153</v>
      </c>
      <c r="V376" s="28">
        <v>0</v>
      </c>
      <c r="W376" s="28">
        <v>480</v>
      </c>
      <c r="X376" s="28">
        <v>200000</v>
      </c>
      <c r="Y376" s="35">
        <f t="shared" si="275"/>
        <v>84</v>
      </c>
      <c r="Z376" s="61">
        <f t="shared" si="279"/>
        <v>0.68283954284285653</v>
      </c>
      <c r="AA376" s="62">
        <f t="shared" si="280"/>
        <v>24.603144583655467</v>
      </c>
      <c r="AB376" s="50">
        <f t="shared" si="276"/>
        <v>8.6953077955627585</v>
      </c>
      <c r="AC376" s="47"/>
      <c r="AD376" s="28">
        <f t="shared" si="281"/>
        <v>1</v>
      </c>
      <c r="AE376" s="28">
        <f t="shared" si="282"/>
        <v>1</v>
      </c>
      <c r="AF376" s="28">
        <f t="shared" si="283"/>
        <v>1</v>
      </c>
      <c r="AG376" s="28">
        <f t="shared" si="284"/>
        <v>2020</v>
      </c>
      <c r="AH376" s="28">
        <f t="shared" si="269"/>
        <v>3641093.333333333</v>
      </c>
      <c r="AI376" s="60">
        <f t="shared" si="270"/>
        <v>354.92494604882751</v>
      </c>
      <c r="AJ376" s="61">
        <f t="shared" si="271"/>
        <v>1.6528294440729869</v>
      </c>
      <c r="AK376" s="28">
        <v>0.49</v>
      </c>
      <c r="AL376" s="28">
        <v>0.2</v>
      </c>
      <c r="AM376" s="38">
        <v>1.1000000000000001</v>
      </c>
      <c r="AN376" s="61">
        <f t="shared" si="272"/>
        <v>2.2218657993951911</v>
      </c>
      <c r="AO376" s="61">
        <f t="shared" si="273"/>
        <v>0.26977905421794485</v>
      </c>
      <c r="AP376" s="62">
        <f t="shared" si="274"/>
        <v>237.79797360883572</v>
      </c>
      <c r="AQ376" s="46"/>
      <c r="AR376" s="20">
        <v>296774.125</v>
      </c>
      <c r="AS376" s="49">
        <f t="shared" si="296"/>
        <v>0.30607892429867989</v>
      </c>
      <c r="AT376" s="49">
        <f t="shared" si="297"/>
        <v>0.80127596571579718</v>
      </c>
      <c r="AV376" s="20">
        <v>680</v>
      </c>
      <c r="AW376" s="93">
        <f t="shared" si="285"/>
        <v>2.3999999999999998E-3</v>
      </c>
      <c r="AX376" s="66">
        <f t="shared" si="286"/>
        <v>0.29411764705882348</v>
      </c>
      <c r="AY376" s="67">
        <f t="shared" si="287"/>
        <v>4478.3983140147529</v>
      </c>
      <c r="AZ376" s="66">
        <v>5.0327000000000002</v>
      </c>
      <c r="BA376" s="67">
        <f t="shared" si="288"/>
        <v>2415.6959999999999</v>
      </c>
      <c r="BB376" s="66">
        <f t="shared" si="289"/>
        <v>0.44575834118752267</v>
      </c>
      <c r="BC376" s="66">
        <f t="shared" si="290"/>
        <v>4.5833380009740834</v>
      </c>
      <c r="BD376" s="67">
        <f t="shared" si="291"/>
        <v>518.51427566905761</v>
      </c>
      <c r="BE376" s="94">
        <f t="shared" si="292"/>
        <v>1.7178600545579414</v>
      </c>
      <c r="BF376" s="66">
        <f t="shared" si="293"/>
        <v>2.3473972968896026</v>
      </c>
      <c r="BG376" s="66">
        <f t="shared" si="294"/>
        <v>0.25334690671184273</v>
      </c>
      <c r="BH376" s="45">
        <f t="shared" si="295"/>
        <v>241.23205037264418</v>
      </c>
      <c r="BJ376" s="87">
        <f t="shared" si="277"/>
        <v>0.28334395128040191</v>
      </c>
      <c r="BK376" s="87">
        <f t="shared" si="278"/>
        <v>0.81284731400570787</v>
      </c>
    </row>
    <row r="377" spans="6:63" x14ac:dyDescent="0.25">
      <c r="F377" s="17">
        <v>375</v>
      </c>
      <c r="G377" s="17">
        <v>100</v>
      </c>
      <c r="H377" s="17">
        <v>100</v>
      </c>
      <c r="I377" s="17">
        <v>8</v>
      </c>
      <c r="J377" s="17">
        <v>5</v>
      </c>
      <c r="K377" s="17">
        <v>4900</v>
      </c>
      <c r="L377" s="17" t="s">
        <v>423</v>
      </c>
      <c r="M377" s="20">
        <v>6.25</v>
      </c>
      <c r="N377" s="20">
        <v>6.25</v>
      </c>
      <c r="O377" s="49" t="s">
        <v>120</v>
      </c>
      <c r="P377" s="49" t="s">
        <v>377</v>
      </c>
      <c r="Q377" s="17" t="s">
        <v>48</v>
      </c>
      <c r="R377" s="61" t="s">
        <v>376</v>
      </c>
      <c r="S377" s="45">
        <v>61.25</v>
      </c>
      <c r="T377" s="20" t="s">
        <v>133</v>
      </c>
      <c r="U377" s="20" t="s">
        <v>154</v>
      </c>
      <c r="V377" s="17">
        <v>0</v>
      </c>
      <c r="W377" s="17">
        <v>480</v>
      </c>
      <c r="X377" s="17">
        <v>200000</v>
      </c>
      <c r="Y377" s="35">
        <f t="shared" si="275"/>
        <v>84</v>
      </c>
      <c r="Z377" s="61">
        <f t="shared" si="279"/>
        <v>0.68283954284285653</v>
      </c>
      <c r="AA377" s="62">
        <f t="shared" si="280"/>
        <v>24.603144583655467</v>
      </c>
      <c r="AB377" s="50">
        <f t="shared" si="276"/>
        <v>8.6953077955627585</v>
      </c>
      <c r="AC377" s="47"/>
      <c r="AD377" s="28">
        <f t="shared" si="281"/>
        <v>1</v>
      </c>
      <c r="AE377" s="28">
        <f t="shared" si="282"/>
        <v>1</v>
      </c>
      <c r="AF377" s="28">
        <f t="shared" si="283"/>
        <v>1</v>
      </c>
      <c r="AG377" s="28">
        <f t="shared" si="284"/>
        <v>2020</v>
      </c>
      <c r="AH377" s="28">
        <f t="shared" si="269"/>
        <v>3641093.333333333</v>
      </c>
      <c r="AI377" s="60">
        <f t="shared" si="270"/>
        <v>299.34319689665796</v>
      </c>
      <c r="AJ377" s="49">
        <f t="shared" si="271"/>
        <v>1.7997476168794746</v>
      </c>
      <c r="AK377" s="17">
        <v>0.49</v>
      </c>
      <c r="AL377" s="17">
        <v>0.2</v>
      </c>
      <c r="AM377" s="20">
        <v>1.1000000000000001</v>
      </c>
      <c r="AN377" s="49">
        <f t="shared" si="272"/>
        <v>2.5114839083671452</v>
      </c>
      <c r="AO377" s="49">
        <f t="shared" si="273"/>
        <v>0.23456635923641156</v>
      </c>
      <c r="AP377" s="50">
        <f t="shared" si="274"/>
        <v>206.75958355965875</v>
      </c>
      <c r="AQ377" s="46"/>
      <c r="AR377" s="20">
        <v>257571.65625</v>
      </c>
      <c r="AS377" s="49">
        <f t="shared" si="296"/>
        <v>0.26564733524133666</v>
      </c>
      <c r="AT377" s="49">
        <f t="shared" si="297"/>
        <v>0.8027264589974028</v>
      </c>
      <c r="AV377" s="20">
        <v>680</v>
      </c>
      <c r="AW377" s="93">
        <f t="shared" si="285"/>
        <v>2.3999999999999998E-3</v>
      </c>
      <c r="AX377" s="66">
        <f t="shared" si="286"/>
        <v>0.29411764705882348</v>
      </c>
      <c r="AY377" s="67">
        <f t="shared" si="287"/>
        <v>4478.3983140147529</v>
      </c>
      <c r="AZ377" s="66">
        <v>5.0327000000000002</v>
      </c>
      <c r="BA377" s="67">
        <f t="shared" si="288"/>
        <v>2415.6959999999999</v>
      </c>
      <c r="BB377" s="66">
        <f t="shared" si="289"/>
        <v>0.44575834118752267</v>
      </c>
      <c r="BC377" s="66">
        <f t="shared" si="290"/>
        <v>4.5833380009740834</v>
      </c>
      <c r="BD377" s="67">
        <f t="shared" si="291"/>
        <v>518.51427566905761</v>
      </c>
      <c r="BE377" s="94">
        <f t="shared" si="292"/>
        <v>1.8705587260742027</v>
      </c>
      <c r="BF377" s="66">
        <f t="shared" si="293"/>
        <v>2.6587818617343517</v>
      </c>
      <c r="BG377" s="66">
        <f t="shared" si="294"/>
        <v>0.21986425618971811</v>
      </c>
      <c r="BH377" s="45">
        <f t="shared" si="295"/>
        <v>209.35051472575466</v>
      </c>
      <c r="BJ377" s="87">
        <f t="shared" si="277"/>
        <v>0.24591554543278468</v>
      </c>
      <c r="BK377" s="87">
        <f t="shared" si="278"/>
        <v>0.81278552839897222</v>
      </c>
    </row>
    <row r="378" spans="6:63" x14ac:dyDescent="0.25">
      <c r="F378" s="17">
        <v>376</v>
      </c>
      <c r="G378" s="17">
        <v>100</v>
      </c>
      <c r="H378" s="17">
        <v>100</v>
      </c>
      <c r="I378" s="17">
        <v>8</v>
      </c>
      <c r="J378" s="17">
        <v>5</v>
      </c>
      <c r="K378" s="20">
        <v>5300</v>
      </c>
      <c r="L378" s="17" t="s">
        <v>423</v>
      </c>
      <c r="M378" s="20">
        <v>6.25</v>
      </c>
      <c r="N378" s="38">
        <v>6.25</v>
      </c>
      <c r="O378" s="49" t="s">
        <v>120</v>
      </c>
      <c r="P378" s="49" t="s">
        <v>377</v>
      </c>
      <c r="Q378" s="28" t="s">
        <v>48</v>
      </c>
      <c r="R378" s="61" t="s">
        <v>376</v>
      </c>
      <c r="S378" s="39">
        <v>66.25</v>
      </c>
      <c r="T378" s="38" t="s">
        <v>134</v>
      </c>
      <c r="U378" s="38" t="s">
        <v>155</v>
      </c>
      <c r="V378" s="28">
        <v>0</v>
      </c>
      <c r="W378" s="28">
        <v>480</v>
      </c>
      <c r="X378" s="28">
        <v>200000</v>
      </c>
      <c r="Y378" s="35">
        <f t="shared" si="275"/>
        <v>84</v>
      </c>
      <c r="Z378" s="61">
        <f t="shared" si="279"/>
        <v>0.68283954284285653</v>
      </c>
      <c r="AA378" s="62">
        <f t="shared" si="280"/>
        <v>24.603144583655467</v>
      </c>
      <c r="AB378" s="50">
        <f t="shared" si="276"/>
        <v>8.6953077955627585</v>
      </c>
      <c r="AC378" s="47"/>
      <c r="AD378" s="28">
        <f t="shared" si="281"/>
        <v>1</v>
      </c>
      <c r="AE378" s="28">
        <f t="shared" si="282"/>
        <v>1</v>
      </c>
      <c r="AF378" s="28">
        <f t="shared" si="283"/>
        <v>1</v>
      </c>
      <c r="AG378" s="28">
        <f t="shared" si="284"/>
        <v>2020</v>
      </c>
      <c r="AH378" s="28">
        <f t="shared" si="269"/>
        <v>3641093.333333333</v>
      </c>
      <c r="AI378" s="60">
        <f t="shared" si="270"/>
        <v>255.86437014911917</v>
      </c>
      <c r="AJ378" s="61">
        <f t="shared" si="271"/>
        <v>1.9466657896859623</v>
      </c>
      <c r="AK378" s="28">
        <v>0.49</v>
      </c>
      <c r="AL378" s="28">
        <v>0.2</v>
      </c>
      <c r="AM378" s="38">
        <v>1.1000000000000001</v>
      </c>
      <c r="AN378" s="61">
        <f t="shared" si="272"/>
        <v>2.8226869668398962</v>
      </c>
      <c r="AO378" s="61">
        <f t="shared" si="273"/>
        <v>0.20547737607764358</v>
      </c>
      <c r="AP378" s="62">
        <f t="shared" si="274"/>
        <v>181.118967131712</v>
      </c>
      <c r="AQ378" s="46"/>
      <c r="AR378" s="20">
        <v>224807.5</v>
      </c>
      <c r="AS378" s="49">
        <f t="shared" si="296"/>
        <v>0.2318559199669967</v>
      </c>
      <c r="AT378" s="49">
        <f t="shared" si="297"/>
        <v>0.80566247625951981</v>
      </c>
      <c r="AV378" s="20">
        <v>680</v>
      </c>
      <c r="AW378" s="93">
        <f t="shared" si="285"/>
        <v>2.3999999999999998E-3</v>
      </c>
      <c r="AX378" s="66">
        <f t="shared" si="286"/>
        <v>0.29411764705882348</v>
      </c>
      <c r="AY378" s="67">
        <f t="shared" si="287"/>
        <v>4478.3983140147529</v>
      </c>
      <c r="AZ378" s="66">
        <v>5.0327000000000002</v>
      </c>
      <c r="BA378" s="67">
        <f t="shared" si="288"/>
        <v>2415.6959999999999</v>
      </c>
      <c r="BB378" s="66">
        <f t="shared" si="289"/>
        <v>0.44575834118752267</v>
      </c>
      <c r="BC378" s="66">
        <f t="shared" si="290"/>
        <v>4.5833380009740834</v>
      </c>
      <c r="BD378" s="67">
        <f t="shared" si="291"/>
        <v>518.51427566905761</v>
      </c>
      <c r="BE378" s="94">
        <f t="shared" si="292"/>
        <v>2.0232573975904642</v>
      </c>
      <c r="BF378" s="66">
        <f t="shared" si="293"/>
        <v>2.9934833108619325</v>
      </c>
      <c r="BG378" s="66">
        <f t="shared" si="294"/>
        <v>0.19231895731416432</v>
      </c>
      <c r="BH378" s="45">
        <f t="shared" si="295"/>
        <v>183.12241108668024</v>
      </c>
      <c r="BJ378" s="87">
        <f t="shared" si="277"/>
        <v>0.21463409361402025</v>
      </c>
      <c r="BK378" s="87">
        <f t="shared" si="278"/>
        <v>0.81457429617197041</v>
      </c>
    </row>
    <row r="379" spans="6:63" x14ac:dyDescent="0.25">
      <c r="F379" s="17">
        <v>377</v>
      </c>
      <c r="G379" s="17">
        <v>100</v>
      </c>
      <c r="H379" s="17">
        <v>100</v>
      </c>
      <c r="I379" s="17">
        <v>8</v>
      </c>
      <c r="J379" s="17">
        <v>5</v>
      </c>
      <c r="K379" s="17">
        <v>5700</v>
      </c>
      <c r="L379" s="17" t="s">
        <v>423</v>
      </c>
      <c r="M379" s="20">
        <v>6.25</v>
      </c>
      <c r="N379" s="20">
        <v>6.25</v>
      </c>
      <c r="O379" s="49" t="s">
        <v>120</v>
      </c>
      <c r="P379" s="49" t="s">
        <v>377</v>
      </c>
      <c r="Q379" s="17" t="s">
        <v>48</v>
      </c>
      <c r="R379" s="61" t="s">
        <v>376</v>
      </c>
      <c r="S379" s="45">
        <v>71.25</v>
      </c>
      <c r="T379" s="20" t="s">
        <v>140</v>
      </c>
      <c r="U379" s="20" t="s">
        <v>156</v>
      </c>
      <c r="V379" s="17">
        <v>0</v>
      </c>
      <c r="W379" s="17">
        <v>480</v>
      </c>
      <c r="X379" s="17">
        <v>200000</v>
      </c>
      <c r="Y379" s="35">
        <f t="shared" si="275"/>
        <v>84</v>
      </c>
      <c r="Z379" s="61">
        <f t="shared" si="279"/>
        <v>0.68283954284285653</v>
      </c>
      <c r="AA379" s="62">
        <f t="shared" si="280"/>
        <v>24.603144583655467</v>
      </c>
      <c r="AB379" s="50">
        <f t="shared" si="276"/>
        <v>8.6953077955627585</v>
      </c>
      <c r="AC379" s="47"/>
      <c r="AD379" s="28">
        <f t="shared" si="281"/>
        <v>1</v>
      </c>
      <c r="AE379" s="28">
        <f t="shared" si="282"/>
        <v>1</v>
      </c>
      <c r="AF379" s="28">
        <f t="shared" si="283"/>
        <v>1</v>
      </c>
      <c r="AG379" s="28">
        <f t="shared" si="284"/>
        <v>2020</v>
      </c>
      <c r="AH379" s="28">
        <f t="shared" si="269"/>
        <v>3641093.333333333</v>
      </c>
      <c r="AI379" s="60">
        <f t="shared" si="270"/>
        <v>221.21360903320274</v>
      </c>
      <c r="AJ379" s="49">
        <f t="shared" si="271"/>
        <v>2.0935839624924499</v>
      </c>
      <c r="AK379" s="17">
        <v>0.49</v>
      </c>
      <c r="AL379" s="17">
        <v>0.2</v>
      </c>
      <c r="AM379" s="20">
        <v>1.1000000000000001</v>
      </c>
      <c r="AN379" s="49">
        <f t="shared" si="272"/>
        <v>3.1554749748134445</v>
      </c>
      <c r="AO379" s="49">
        <f t="shared" si="273"/>
        <v>0.18127791254394743</v>
      </c>
      <c r="AP379" s="50">
        <f t="shared" si="274"/>
        <v>159.78824000237401</v>
      </c>
      <c r="AQ379" s="46"/>
      <c r="AR379" s="20">
        <v>197403.765625</v>
      </c>
      <c r="AS379" s="49">
        <f t="shared" si="296"/>
        <v>0.20359299260004127</v>
      </c>
      <c r="AT379" s="49">
        <f t="shared" si="297"/>
        <v>0.80944879392988545</v>
      </c>
      <c r="AV379" s="20">
        <v>680</v>
      </c>
      <c r="AW379" s="93">
        <f t="shared" si="285"/>
        <v>2.3999999999999998E-3</v>
      </c>
      <c r="AX379" s="66">
        <f t="shared" si="286"/>
        <v>0.29411764705882348</v>
      </c>
      <c r="AY379" s="67">
        <f t="shared" si="287"/>
        <v>4478.3983140147529</v>
      </c>
      <c r="AZ379" s="66">
        <v>5.0327000000000002</v>
      </c>
      <c r="BA379" s="67">
        <f t="shared" si="288"/>
        <v>2415.6959999999999</v>
      </c>
      <c r="BB379" s="66">
        <f t="shared" si="289"/>
        <v>0.44575834118752267</v>
      </c>
      <c r="BC379" s="66">
        <f t="shared" si="290"/>
        <v>4.5833380009740834</v>
      </c>
      <c r="BD379" s="67">
        <f t="shared" si="291"/>
        <v>518.51427566905761</v>
      </c>
      <c r="BE379" s="94">
        <f t="shared" si="292"/>
        <v>2.1759560691067259</v>
      </c>
      <c r="BF379" s="66">
        <f t="shared" si="293"/>
        <v>3.3515016442723451</v>
      </c>
      <c r="BG379" s="66">
        <f t="shared" si="294"/>
        <v>0.16947498916348719</v>
      </c>
      <c r="BH379" s="45">
        <f t="shared" si="295"/>
        <v>161.37082411386947</v>
      </c>
      <c r="BJ379" s="87">
        <f t="shared" si="277"/>
        <v>0.18847048390697091</v>
      </c>
      <c r="BK379" s="87">
        <f t="shared" si="278"/>
        <v>0.81746578441881979</v>
      </c>
    </row>
    <row r="380" spans="6:63" s="15" customFormat="1" x14ac:dyDescent="0.25">
      <c r="F380" s="22">
        <v>378</v>
      </c>
      <c r="G380" s="22">
        <v>120</v>
      </c>
      <c r="H380" s="22">
        <v>100</v>
      </c>
      <c r="I380" s="22">
        <v>6</v>
      </c>
      <c r="J380" s="22">
        <v>5</v>
      </c>
      <c r="K380" s="22">
        <v>900</v>
      </c>
      <c r="L380" s="17" t="s">
        <v>423</v>
      </c>
      <c r="M380" s="22">
        <v>6.25</v>
      </c>
      <c r="N380" s="40">
        <v>6.25</v>
      </c>
      <c r="O380" s="63" t="s">
        <v>115</v>
      </c>
      <c r="P380" s="63" t="s">
        <v>378</v>
      </c>
      <c r="Q380" s="40" t="s">
        <v>48</v>
      </c>
      <c r="R380" s="81" t="s">
        <v>376</v>
      </c>
      <c r="S380" s="82">
        <v>18</v>
      </c>
      <c r="T380" s="40" t="s">
        <v>317</v>
      </c>
      <c r="U380" s="40" t="s">
        <v>379</v>
      </c>
      <c r="V380" s="40">
        <v>0</v>
      </c>
      <c r="W380" s="40">
        <v>480</v>
      </c>
      <c r="X380" s="40">
        <v>200000</v>
      </c>
      <c r="Y380" s="37">
        <f t="shared" si="275"/>
        <v>108</v>
      </c>
      <c r="Z380" s="81">
        <f t="shared" si="279"/>
        <v>0.68283954284285653</v>
      </c>
      <c r="AA380" s="82">
        <f t="shared" si="280"/>
        <v>31.632614464699888</v>
      </c>
      <c r="AB380" s="41">
        <f t="shared" si="276"/>
        <v>11.593743727417012</v>
      </c>
      <c r="AC380" s="64"/>
      <c r="AD380" s="40">
        <f t="shared" si="281"/>
        <v>3</v>
      </c>
      <c r="AE380" s="40">
        <f t="shared" si="282"/>
        <v>1</v>
      </c>
      <c r="AF380" s="40">
        <f t="shared" si="283"/>
        <v>3</v>
      </c>
      <c r="AG380" s="40">
        <f t="shared" si="284"/>
        <v>1740</v>
      </c>
      <c r="AH380" s="40">
        <f t="shared" si="269"/>
        <v>4427280</v>
      </c>
      <c r="AI380" s="77">
        <f t="shared" si="270"/>
        <v>10789.012882186393</v>
      </c>
      <c r="AJ380" s="81">
        <f t="shared" si="271"/>
        <v>0.27823027628276015</v>
      </c>
      <c r="AK380" s="40">
        <v>0.49</v>
      </c>
      <c r="AL380" s="40">
        <v>0.2</v>
      </c>
      <c r="AM380" s="40">
        <v>1.1000000000000001</v>
      </c>
      <c r="AN380" s="81">
        <f t="shared" si="272"/>
        <v>0.55787246100946675</v>
      </c>
      <c r="AO380" s="81">
        <f t="shared" si="273"/>
        <v>0.96023560642671302</v>
      </c>
      <c r="AP380" s="82">
        <f t="shared" si="274"/>
        <v>729.08070771599148</v>
      </c>
      <c r="AQ380" s="64"/>
      <c r="AR380" s="22">
        <v>833903.0625</v>
      </c>
      <c r="AS380" s="63">
        <f t="shared" si="296"/>
        <v>0.99844715337643675</v>
      </c>
      <c r="AT380" s="63">
        <f t="shared" si="297"/>
        <v>0.87429911281323724</v>
      </c>
      <c r="AV380" s="22">
        <v>680</v>
      </c>
      <c r="AW380" s="89">
        <f t="shared" si="285"/>
        <v>2.3999999999999998E-3</v>
      </c>
      <c r="AX380" s="63">
        <f t="shared" si="286"/>
        <v>0.29411764705882348</v>
      </c>
      <c r="AY380" s="65">
        <f t="shared" si="287"/>
        <v>4478.3983140147529</v>
      </c>
      <c r="AZ380" s="63">
        <v>2.9498000000000002</v>
      </c>
      <c r="BA380" s="65">
        <f t="shared" si="288"/>
        <v>1415.904</v>
      </c>
      <c r="BB380" s="63">
        <f t="shared" si="289"/>
        <v>0.58224224709944461</v>
      </c>
      <c r="BC380" s="63">
        <f t="shared" si="290"/>
        <v>1.7521312559330091</v>
      </c>
      <c r="BD380" s="65">
        <f t="shared" si="291"/>
        <v>488.08402403637166</v>
      </c>
      <c r="BE380" s="90">
        <f t="shared" si="292"/>
        <v>0.28056343146607615</v>
      </c>
      <c r="BF380" s="63">
        <f t="shared" si="293"/>
        <v>0.55909596024719843</v>
      </c>
      <c r="BG380" s="63">
        <f t="shared" si="294"/>
        <v>0.95904901705945345</v>
      </c>
      <c r="BH380" s="41">
        <f t="shared" si="295"/>
        <v>740.44356007312592</v>
      </c>
      <c r="BJ380" s="90">
        <f t="shared" si="277"/>
        <v>0.98191010157910008</v>
      </c>
      <c r="BK380" s="90">
        <f t="shared" si="278"/>
        <v>0.88792521981309536</v>
      </c>
    </row>
    <row r="381" spans="6:63" x14ac:dyDescent="0.25">
      <c r="F381" s="17">
        <v>379</v>
      </c>
      <c r="G381" s="17">
        <v>120</v>
      </c>
      <c r="H381" s="17">
        <v>100</v>
      </c>
      <c r="I381" s="17">
        <v>6</v>
      </c>
      <c r="J381" s="17">
        <v>5</v>
      </c>
      <c r="K381" s="20">
        <v>1300</v>
      </c>
      <c r="L381" s="17" t="s">
        <v>423</v>
      </c>
      <c r="M381" s="20">
        <v>6.25</v>
      </c>
      <c r="N381" s="20">
        <v>6.25</v>
      </c>
      <c r="O381" s="66" t="s">
        <v>115</v>
      </c>
      <c r="P381" s="49" t="s">
        <v>378</v>
      </c>
      <c r="Q381" s="17" t="s">
        <v>48</v>
      </c>
      <c r="R381" s="61" t="s">
        <v>376</v>
      </c>
      <c r="S381" s="45">
        <v>26</v>
      </c>
      <c r="T381" s="20" t="s">
        <v>319</v>
      </c>
      <c r="U381" s="20" t="s">
        <v>380</v>
      </c>
      <c r="V381" s="17">
        <v>0</v>
      </c>
      <c r="W381" s="17">
        <v>480</v>
      </c>
      <c r="X381" s="17">
        <v>200000</v>
      </c>
      <c r="Y381" s="35">
        <f t="shared" si="275"/>
        <v>108</v>
      </c>
      <c r="Z381" s="61">
        <f t="shared" si="279"/>
        <v>0.68283954284285653</v>
      </c>
      <c r="AA381" s="62">
        <f t="shared" si="280"/>
        <v>31.632614464699888</v>
      </c>
      <c r="AB381" s="50">
        <f t="shared" si="276"/>
        <v>11.593743727417012</v>
      </c>
      <c r="AC381" s="47"/>
      <c r="AD381" s="28">
        <f t="shared" si="281"/>
        <v>3</v>
      </c>
      <c r="AE381" s="28">
        <f t="shared" si="282"/>
        <v>1</v>
      </c>
      <c r="AF381" s="28">
        <f t="shared" si="283"/>
        <v>3</v>
      </c>
      <c r="AG381" s="28">
        <f t="shared" si="284"/>
        <v>1740</v>
      </c>
      <c r="AH381" s="28">
        <f t="shared" si="269"/>
        <v>4427280</v>
      </c>
      <c r="AI381" s="60">
        <f t="shared" si="270"/>
        <v>5171.0653458999868</v>
      </c>
      <c r="AJ381" s="49">
        <f t="shared" si="271"/>
        <v>0.4018881768528757</v>
      </c>
      <c r="AK381" s="17">
        <v>0.49</v>
      </c>
      <c r="AL381" s="17">
        <v>0.2</v>
      </c>
      <c r="AM381" s="20">
        <v>1.1000000000000001</v>
      </c>
      <c r="AN381" s="49">
        <f t="shared" si="272"/>
        <v>0.63021965667601876</v>
      </c>
      <c r="AO381" s="49">
        <f t="shared" si="273"/>
        <v>0.89632183223823392</v>
      </c>
      <c r="AP381" s="50">
        <f t="shared" si="274"/>
        <v>680.55272207761175</v>
      </c>
      <c r="AQ381" s="46"/>
      <c r="AR381" s="20">
        <v>779766.75</v>
      </c>
      <c r="AS381" s="49">
        <f t="shared" si="296"/>
        <v>0.93362877155172419</v>
      </c>
      <c r="AT381" s="49">
        <f t="shared" si="297"/>
        <v>0.87276447999047368</v>
      </c>
      <c r="AV381" s="20">
        <v>680</v>
      </c>
      <c r="AW381" s="93">
        <f t="shared" si="285"/>
        <v>2.3999999999999998E-3</v>
      </c>
      <c r="AX381" s="66">
        <f t="shared" si="286"/>
        <v>0.29411764705882348</v>
      </c>
      <c r="AY381" s="67">
        <f t="shared" si="287"/>
        <v>4478.3983140147529</v>
      </c>
      <c r="AZ381" s="66">
        <v>2.9498000000000002</v>
      </c>
      <c r="BA381" s="67">
        <f t="shared" si="288"/>
        <v>1415.904</v>
      </c>
      <c r="BB381" s="66">
        <f t="shared" si="289"/>
        <v>0.58224224709944461</v>
      </c>
      <c r="BC381" s="66">
        <f t="shared" si="290"/>
        <v>1.7521312559330091</v>
      </c>
      <c r="BD381" s="67">
        <f t="shared" si="291"/>
        <v>488.08402403637166</v>
      </c>
      <c r="BE381" s="94">
        <f t="shared" si="292"/>
        <v>0.40525828989544338</v>
      </c>
      <c r="BF381" s="66">
        <f t="shared" si="293"/>
        <v>0.63240542178887327</v>
      </c>
      <c r="BG381" s="66">
        <f t="shared" si="294"/>
        <v>0.8945365783054342</v>
      </c>
      <c r="BH381" s="45">
        <f t="shared" si="295"/>
        <v>690.63607477223195</v>
      </c>
      <c r="BJ381" s="87">
        <f t="shared" si="277"/>
        <v>0.91816529178474482</v>
      </c>
      <c r="BK381" s="87">
        <f t="shared" si="278"/>
        <v>0.88569572217875658</v>
      </c>
    </row>
    <row r="382" spans="6:63" x14ac:dyDescent="0.25">
      <c r="F382" s="17">
        <v>380</v>
      </c>
      <c r="G382" s="17">
        <v>120</v>
      </c>
      <c r="H382" s="17">
        <v>100</v>
      </c>
      <c r="I382" s="17">
        <v>6</v>
      </c>
      <c r="J382" s="17">
        <v>5</v>
      </c>
      <c r="K382" s="17">
        <v>1700</v>
      </c>
      <c r="L382" s="17" t="s">
        <v>423</v>
      </c>
      <c r="M382" s="20">
        <v>6.25</v>
      </c>
      <c r="N382" s="38">
        <v>6.25</v>
      </c>
      <c r="O382" s="66" t="s">
        <v>115</v>
      </c>
      <c r="P382" s="49" t="s">
        <v>378</v>
      </c>
      <c r="Q382" s="28" t="s">
        <v>48</v>
      </c>
      <c r="R382" s="61" t="s">
        <v>376</v>
      </c>
      <c r="S382" s="39">
        <v>34</v>
      </c>
      <c r="T382" s="38" t="s">
        <v>141</v>
      </c>
      <c r="U382" s="38" t="s">
        <v>143</v>
      </c>
      <c r="V382" s="28">
        <v>0</v>
      </c>
      <c r="W382" s="28">
        <v>480</v>
      </c>
      <c r="X382" s="28">
        <v>200000</v>
      </c>
      <c r="Y382" s="35">
        <f t="shared" si="275"/>
        <v>108</v>
      </c>
      <c r="Z382" s="61">
        <f t="shared" si="279"/>
        <v>0.68283954284285653</v>
      </c>
      <c r="AA382" s="62">
        <f t="shared" si="280"/>
        <v>31.632614464699888</v>
      </c>
      <c r="AB382" s="50">
        <f t="shared" si="276"/>
        <v>11.593743727417012</v>
      </c>
      <c r="AC382" s="47"/>
      <c r="AD382" s="28">
        <f t="shared" si="281"/>
        <v>3</v>
      </c>
      <c r="AE382" s="28">
        <f t="shared" si="282"/>
        <v>1</v>
      </c>
      <c r="AF382" s="28">
        <f t="shared" si="283"/>
        <v>3</v>
      </c>
      <c r="AG382" s="28">
        <f t="shared" si="284"/>
        <v>1740</v>
      </c>
      <c r="AH382" s="28">
        <f t="shared" si="269"/>
        <v>4427280</v>
      </c>
      <c r="AI382" s="60">
        <f t="shared" si="270"/>
        <v>3023.9101849726567</v>
      </c>
      <c r="AJ382" s="61">
        <f t="shared" si="271"/>
        <v>0.52554607742299131</v>
      </c>
      <c r="AK382" s="28">
        <v>0.49</v>
      </c>
      <c r="AL382" s="28">
        <v>0.2</v>
      </c>
      <c r="AM382" s="38">
        <v>1.1000000000000001</v>
      </c>
      <c r="AN382" s="61">
        <f t="shared" si="272"/>
        <v>0.71785812871597932</v>
      </c>
      <c r="AO382" s="61">
        <f t="shared" si="273"/>
        <v>0.82859737731639016</v>
      </c>
      <c r="AP382" s="62">
        <f t="shared" si="274"/>
        <v>629.13139048604455</v>
      </c>
      <c r="AQ382" s="46"/>
      <c r="AR382" s="20">
        <v>719527.875</v>
      </c>
      <c r="AS382" s="49">
        <f t="shared" si="296"/>
        <v>0.86150368175287362</v>
      </c>
      <c r="AT382" s="49">
        <f t="shared" si="297"/>
        <v>0.87436694580601837</v>
      </c>
      <c r="AV382" s="20">
        <v>680</v>
      </c>
      <c r="AW382" s="93">
        <f t="shared" si="285"/>
        <v>2.3999999999999998E-3</v>
      </c>
      <c r="AX382" s="66">
        <f t="shared" si="286"/>
        <v>0.29411764705882348</v>
      </c>
      <c r="AY382" s="67">
        <f t="shared" si="287"/>
        <v>4478.3983140147529</v>
      </c>
      <c r="AZ382" s="66">
        <v>2.9498000000000002</v>
      </c>
      <c r="BA382" s="67">
        <f t="shared" si="288"/>
        <v>1415.904</v>
      </c>
      <c r="BB382" s="66">
        <f t="shared" si="289"/>
        <v>0.58224224709944461</v>
      </c>
      <c r="BC382" s="66">
        <f t="shared" si="290"/>
        <v>1.7521312559330091</v>
      </c>
      <c r="BD382" s="67">
        <f t="shared" si="291"/>
        <v>488.08402403637166</v>
      </c>
      <c r="BE382" s="94">
        <f t="shared" si="292"/>
        <v>0.52995314832481055</v>
      </c>
      <c r="BF382" s="66">
        <f t="shared" si="293"/>
        <v>0.72126369104926791</v>
      </c>
      <c r="BG382" s="66">
        <f t="shared" si="294"/>
        <v>0.82609179885791395</v>
      </c>
      <c r="BH382" s="45">
        <f t="shared" si="295"/>
        <v>637.7925857940246</v>
      </c>
      <c r="BJ382" s="87">
        <f t="shared" si="277"/>
        <v>0.84723479334895002</v>
      </c>
      <c r="BK382" s="87">
        <f t="shared" si="278"/>
        <v>0.88640427696289692</v>
      </c>
    </row>
    <row r="383" spans="6:63" x14ac:dyDescent="0.25">
      <c r="F383" s="17">
        <v>381</v>
      </c>
      <c r="G383" s="17">
        <v>120</v>
      </c>
      <c r="H383" s="17">
        <v>100</v>
      </c>
      <c r="I383" s="17">
        <v>6</v>
      </c>
      <c r="J383" s="17">
        <v>5</v>
      </c>
      <c r="K383" s="17">
        <v>2100</v>
      </c>
      <c r="L383" s="17" t="s">
        <v>423</v>
      </c>
      <c r="M383" s="20">
        <v>6.25</v>
      </c>
      <c r="N383" s="20">
        <v>6.25</v>
      </c>
      <c r="O383" s="66" t="s">
        <v>115</v>
      </c>
      <c r="P383" s="49" t="s">
        <v>378</v>
      </c>
      <c r="Q383" s="17" t="s">
        <v>48</v>
      </c>
      <c r="R383" s="61" t="s">
        <v>376</v>
      </c>
      <c r="S383" s="45">
        <v>42</v>
      </c>
      <c r="T383" s="20" t="s">
        <v>128</v>
      </c>
      <c r="U383" s="20" t="s">
        <v>157</v>
      </c>
      <c r="V383" s="17">
        <v>0</v>
      </c>
      <c r="W383" s="17">
        <v>480</v>
      </c>
      <c r="X383" s="17">
        <v>200000</v>
      </c>
      <c r="Y383" s="35">
        <f t="shared" si="275"/>
        <v>108</v>
      </c>
      <c r="Z383" s="61">
        <f t="shared" si="279"/>
        <v>0.68283954284285653</v>
      </c>
      <c r="AA383" s="62">
        <f t="shared" si="280"/>
        <v>31.632614464699888</v>
      </c>
      <c r="AB383" s="50">
        <f t="shared" si="276"/>
        <v>11.593743727417012</v>
      </c>
      <c r="AC383" s="47"/>
      <c r="AD383" s="28">
        <f t="shared" si="281"/>
        <v>3</v>
      </c>
      <c r="AE383" s="28">
        <f t="shared" si="282"/>
        <v>1</v>
      </c>
      <c r="AF383" s="28">
        <f t="shared" si="283"/>
        <v>3</v>
      </c>
      <c r="AG383" s="28">
        <f t="shared" si="284"/>
        <v>1740</v>
      </c>
      <c r="AH383" s="28">
        <f t="shared" si="269"/>
        <v>4427280</v>
      </c>
      <c r="AI383" s="60">
        <f t="shared" si="270"/>
        <v>1981.6554273403578</v>
      </c>
      <c r="AJ383" s="49">
        <f t="shared" si="271"/>
        <v>0.64920397799310692</v>
      </c>
      <c r="AK383" s="17">
        <v>0.49</v>
      </c>
      <c r="AL383" s="17">
        <v>0.2</v>
      </c>
      <c r="AM383" s="20">
        <v>1.1000000000000001</v>
      </c>
      <c r="AN383" s="49">
        <f t="shared" si="272"/>
        <v>0.82078787712934842</v>
      </c>
      <c r="AO383" s="49">
        <f t="shared" si="273"/>
        <v>0.75585225749803275</v>
      </c>
      <c r="AP383" s="50">
        <f t="shared" si="274"/>
        <v>573.89800496577902</v>
      </c>
      <c r="AQ383" s="46"/>
      <c r="AR383" s="20">
        <v>656525.25</v>
      </c>
      <c r="AS383" s="49">
        <f t="shared" si="296"/>
        <v>0.78606950431034484</v>
      </c>
      <c r="AT383" s="49">
        <f t="shared" si="297"/>
        <v>0.87414460443947739</v>
      </c>
      <c r="AV383" s="20">
        <v>680</v>
      </c>
      <c r="AW383" s="93">
        <f t="shared" si="285"/>
        <v>2.3999999999999998E-3</v>
      </c>
      <c r="AX383" s="66">
        <f t="shared" si="286"/>
        <v>0.29411764705882348</v>
      </c>
      <c r="AY383" s="67">
        <f t="shared" si="287"/>
        <v>4478.3983140147529</v>
      </c>
      <c r="AZ383" s="66">
        <v>2.9498000000000002</v>
      </c>
      <c r="BA383" s="67">
        <f t="shared" si="288"/>
        <v>1415.904</v>
      </c>
      <c r="BB383" s="66">
        <f t="shared" si="289"/>
        <v>0.58224224709944461</v>
      </c>
      <c r="BC383" s="66">
        <f t="shared" si="290"/>
        <v>1.7521312559330091</v>
      </c>
      <c r="BD383" s="67">
        <f t="shared" si="291"/>
        <v>488.08402403637166</v>
      </c>
      <c r="BE383" s="94">
        <f t="shared" si="292"/>
        <v>0.65464800675417778</v>
      </c>
      <c r="BF383" s="66">
        <f t="shared" si="293"/>
        <v>0.82567076802838257</v>
      </c>
      <c r="BG383" s="66">
        <f t="shared" si="294"/>
        <v>0.75254227705316623</v>
      </c>
      <c r="BH383" s="45">
        <f t="shared" si="295"/>
        <v>581.00792849489994</v>
      </c>
      <c r="BJ383" s="87">
        <f t="shared" si="277"/>
        <v>0.7730500149311349</v>
      </c>
      <c r="BK383" s="87">
        <f t="shared" si="278"/>
        <v>0.88497423137175613</v>
      </c>
    </row>
    <row r="384" spans="6:63" x14ac:dyDescent="0.25">
      <c r="F384" s="17">
        <v>382</v>
      </c>
      <c r="G384" s="17">
        <v>120</v>
      </c>
      <c r="H384" s="17">
        <v>100</v>
      </c>
      <c r="I384" s="17">
        <v>6</v>
      </c>
      <c r="J384" s="17">
        <v>5</v>
      </c>
      <c r="K384" s="17">
        <v>2500</v>
      </c>
      <c r="L384" s="17" t="s">
        <v>423</v>
      </c>
      <c r="M384" s="20">
        <v>6.25</v>
      </c>
      <c r="N384" s="38">
        <v>6.25</v>
      </c>
      <c r="O384" s="66" t="s">
        <v>115</v>
      </c>
      <c r="P384" s="49" t="s">
        <v>378</v>
      </c>
      <c r="Q384" s="28" t="s">
        <v>48</v>
      </c>
      <c r="R384" s="61" t="s">
        <v>376</v>
      </c>
      <c r="S384" s="39">
        <v>31.25</v>
      </c>
      <c r="T384" s="38" t="s">
        <v>128</v>
      </c>
      <c r="U384" s="38" t="s">
        <v>158</v>
      </c>
      <c r="V384" s="28">
        <v>0</v>
      </c>
      <c r="W384" s="28">
        <v>480</v>
      </c>
      <c r="X384" s="28">
        <v>200000</v>
      </c>
      <c r="Y384" s="35">
        <f t="shared" si="275"/>
        <v>108</v>
      </c>
      <c r="Z384" s="61">
        <f t="shared" si="279"/>
        <v>0.68283954284285653</v>
      </c>
      <c r="AA384" s="62">
        <f t="shared" si="280"/>
        <v>31.632614464699888</v>
      </c>
      <c r="AB384" s="50">
        <f t="shared" si="276"/>
        <v>11.593743727417012</v>
      </c>
      <c r="AC384" s="47"/>
      <c r="AD384" s="28">
        <f t="shared" si="281"/>
        <v>3</v>
      </c>
      <c r="AE384" s="28">
        <f t="shared" si="282"/>
        <v>1</v>
      </c>
      <c r="AF384" s="28">
        <f t="shared" si="283"/>
        <v>3</v>
      </c>
      <c r="AG384" s="28">
        <f t="shared" si="284"/>
        <v>1740</v>
      </c>
      <c r="AH384" s="28">
        <f t="shared" si="269"/>
        <v>4427280</v>
      </c>
      <c r="AI384" s="60">
        <f t="shared" si="270"/>
        <v>1398.2560695313566</v>
      </c>
      <c r="AJ384" s="61">
        <f t="shared" si="271"/>
        <v>0.77286187856322253</v>
      </c>
      <c r="AK384" s="28">
        <v>0.49</v>
      </c>
      <c r="AL384" s="28">
        <v>0.2</v>
      </c>
      <c r="AM384" s="38">
        <v>1.1000000000000001</v>
      </c>
      <c r="AN384" s="61">
        <f t="shared" si="272"/>
        <v>0.93900890191612607</v>
      </c>
      <c r="AO384" s="61">
        <f t="shared" si="273"/>
        <v>0.67919952201358569</v>
      </c>
      <c r="AP384" s="62">
        <f t="shared" si="274"/>
        <v>515.69767344158788</v>
      </c>
      <c r="AQ384" s="46"/>
      <c r="AR384" s="20">
        <v>595937.875</v>
      </c>
      <c r="AS384" s="49">
        <f t="shared" si="296"/>
        <v>0.71352714918582372</v>
      </c>
      <c r="AT384" s="49">
        <f t="shared" si="297"/>
        <v>0.86535475437198528</v>
      </c>
      <c r="AV384" s="20">
        <v>680</v>
      </c>
      <c r="AW384" s="93">
        <f t="shared" si="285"/>
        <v>2.3999999999999998E-3</v>
      </c>
      <c r="AX384" s="66">
        <f t="shared" si="286"/>
        <v>0.29411764705882348</v>
      </c>
      <c r="AY384" s="67">
        <f t="shared" si="287"/>
        <v>4478.3983140147529</v>
      </c>
      <c r="AZ384" s="66">
        <v>2.9498000000000002</v>
      </c>
      <c r="BA384" s="67">
        <f t="shared" si="288"/>
        <v>1415.904</v>
      </c>
      <c r="BB384" s="66">
        <f t="shared" si="289"/>
        <v>0.58224224709944461</v>
      </c>
      <c r="BC384" s="66">
        <f t="shared" si="290"/>
        <v>1.7521312559330091</v>
      </c>
      <c r="BD384" s="67">
        <f t="shared" si="291"/>
        <v>488.08402403637166</v>
      </c>
      <c r="BE384" s="94">
        <f t="shared" si="292"/>
        <v>0.7793428651835449</v>
      </c>
      <c r="BF384" s="66">
        <f t="shared" si="293"/>
        <v>0.94562665272621693</v>
      </c>
      <c r="BG384" s="66">
        <f t="shared" si="294"/>
        <v>0.67513012348689605</v>
      </c>
      <c r="BH384" s="45">
        <f t="shared" si="295"/>
        <v>521.24108700927525</v>
      </c>
      <c r="BJ384" s="87">
        <f t="shared" si="277"/>
        <v>0.7017091622398054</v>
      </c>
      <c r="BK384" s="87">
        <f t="shared" si="278"/>
        <v>0.87465675345651639</v>
      </c>
    </row>
    <row r="385" spans="6:63" x14ac:dyDescent="0.25">
      <c r="F385" s="17">
        <v>383</v>
      </c>
      <c r="G385" s="17">
        <v>120</v>
      </c>
      <c r="H385" s="17">
        <v>100</v>
      </c>
      <c r="I385" s="17">
        <v>6</v>
      </c>
      <c r="J385" s="17">
        <v>5</v>
      </c>
      <c r="K385" s="20">
        <v>2900</v>
      </c>
      <c r="L385" s="17" t="s">
        <v>423</v>
      </c>
      <c r="M385" s="20">
        <v>6.25</v>
      </c>
      <c r="N385" s="20">
        <v>6.25</v>
      </c>
      <c r="O385" s="66" t="s">
        <v>115</v>
      </c>
      <c r="P385" s="49" t="s">
        <v>378</v>
      </c>
      <c r="Q385" s="17" t="s">
        <v>48</v>
      </c>
      <c r="R385" s="61" t="s">
        <v>376</v>
      </c>
      <c r="S385" s="45">
        <v>36.25</v>
      </c>
      <c r="T385" s="20" t="s">
        <v>128</v>
      </c>
      <c r="U385" s="20" t="s">
        <v>159</v>
      </c>
      <c r="V385" s="17">
        <v>0</v>
      </c>
      <c r="W385" s="17">
        <v>480</v>
      </c>
      <c r="X385" s="17">
        <v>200000</v>
      </c>
      <c r="Y385" s="35">
        <f t="shared" si="275"/>
        <v>108</v>
      </c>
      <c r="Z385" s="61">
        <f t="shared" si="279"/>
        <v>0.68283954284285653</v>
      </c>
      <c r="AA385" s="62">
        <f t="shared" si="280"/>
        <v>31.632614464699888</v>
      </c>
      <c r="AB385" s="50">
        <f t="shared" si="276"/>
        <v>11.593743727417012</v>
      </c>
      <c r="AC385" s="47"/>
      <c r="AD385" s="28">
        <f t="shared" si="281"/>
        <v>3</v>
      </c>
      <c r="AE385" s="28">
        <f t="shared" si="282"/>
        <v>1</v>
      </c>
      <c r="AF385" s="28">
        <f t="shared" si="283"/>
        <v>3</v>
      </c>
      <c r="AG385" s="28">
        <f t="shared" si="284"/>
        <v>1740</v>
      </c>
      <c r="AH385" s="28">
        <f t="shared" si="269"/>
        <v>4427280</v>
      </c>
      <c r="AI385" s="60">
        <f t="shared" si="270"/>
        <v>1039.1320374043969</v>
      </c>
      <c r="AJ385" s="49">
        <f t="shared" si="271"/>
        <v>0.89651977913333813</v>
      </c>
      <c r="AK385" s="17">
        <v>0.49</v>
      </c>
      <c r="AL385" s="17">
        <v>0.2</v>
      </c>
      <c r="AM385" s="20">
        <v>1.1000000000000001</v>
      </c>
      <c r="AN385" s="49">
        <f t="shared" si="272"/>
        <v>1.0725212030763125</v>
      </c>
      <c r="AO385" s="49">
        <f t="shared" si="273"/>
        <v>0.6019710012127315</v>
      </c>
      <c r="AP385" s="50">
        <f t="shared" si="274"/>
        <v>457.06016382988486</v>
      </c>
      <c r="AQ385" s="46"/>
      <c r="AR385" s="20">
        <v>534496.5625</v>
      </c>
      <c r="AS385" s="49">
        <f t="shared" si="296"/>
        <v>0.63996235931513412</v>
      </c>
      <c r="AT385" s="49">
        <f t="shared" si="297"/>
        <v>0.85512273772552994</v>
      </c>
      <c r="AV385" s="20">
        <v>680</v>
      </c>
      <c r="AW385" s="93">
        <f t="shared" si="285"/>
        <v>2.3999999999999998E-3</v>
      </c>
      <c r="AX385" s="66">
        <f t="shared" si="286"/>
        <v>0.29411764705882348</v>
      </c>
      <c r="AY385" s="67">
        <f t="shared" si="287"/>
        <v>4478.3983140147529</v>
      </c>
      <c r="AZ385" s="66">
        <v>2.9498000000000002</v>
      </c>
      <c r="BA385" s="67">
        <f t="shared" si="288"/>
        <v>1415.904</v>
      </c>
      <c r="BB385" s="66">
        <f t="shared" si="289"/>
        <v>0.58224224709944461</v>
      </c>
      <c r="BC385" s="66">
        <f t="shared" si="290"/>
        <v>1.7521312559330091</v>
      </c>
      <c r="BD385" s="67">
        <f t="shared" si="291"/>
        <v>488.08402403637166</v>
      </c>
      <c r="BE385" s="94">
        <f t="shared" si="292"/>
        <v>0.90403772361291213</v>
      </c>
      <c r="BF385" s="66">
        <f t="shared" si="293"/>
        <v>1.0811313451427715</v>
      </c>
      <c r="BG385" s="66">
        <f t="shared" si="294"/>
        <v>0.59735124098055792</v>
      </c>
      <c r="BH385" s="45">
        <f t="shared" si="295"/>
        <v>461.19110871089572</v>
      </c>
      <c r="BJ385" s="87">
        <f t="shared" si="277"/>
        <v>0.62936280915511666</v>
      </c>
      <c r="BK385" s="87">
        <f t="shared" si="278"/>
        <v>0.86285140273637528</v>
      </c>
    </row>
    <row r="386" spans="6:63" x14ac:dyDescent="0.25">
      <c r="F386" s="17">
        <v>384</v>
      </c>
      <c r="G386" s="17">
        <v>120</v>
      </c>
      <c r="H386" s="17">
        <v>100</v>
      </c>
      <c r="I386" s="17">
        <v>6</v>
      </c>
      <c r="J386" s="17">
        <v>5</v>
      </c>
      <c r="K386" s="17">
        <v>3300</v>
      </c>
      <c r="L386" s="17" t="s">
        <v>423</v>
      </c>
      <c r="M386" s="20">
        <v>6.25</v>
      </c>
      <c r="N386" s="38">
        <v>6.25</v>
      </c>
      <c r="O386" s="66" t="s">
        <v>115</v>
      </c>
      <c r="P386" s="49" t="s">
        <v>378</v>
      </c>
      <c r="Q386" s="28" t="s">
        <v>48</v>
      </c>
      <c r="R386" s="61" t="s">
        <v>376</v>
      </c>
      <c r="S386" s="39">
        <v>41.25</v>
      </c>
      <c r="T386" s="38" t="s">
        <v>128</v>
      </c>
      <c r="U386" s="38" t="s">
        <v>160</v>
      </c>
      <c r="V386" s="28">
        <v>0</v>
      </c>
      <c r="W386" s="28">
        <v>480</v>
      </c>
      <c r="X386" s="28">
        <v>200000</v>
      </c>
      <c r="Y386" s="35">
        <f t="shared" si="275"/>
        <v>108</v>
      </c>
      <c r="Z386" s="61">
        <f t="shared" si="279"/>
        <v>0.68283954284285653</v>
      </c>
      <c r="AA386" s="62">
        <f t="shared" si="280"/>
        <v>31.632614464699888</v>
      </c>
      <c r="AB386" s="50">
        <f t="shared" si="276"/>
        <v>11.593743727417012</v>
      </c>
      <c r="AC386" s="47"/>
      <c r="AD386" s="28">
        <f t="shared" si="281"/>
        <v>3</v>
      </c>
      <c r="AE386" s="28">
        <f t="shared" si="282"/>
        <v>1</v>
      </c>
      <c r="AF386" s="28">
        <f t="shared" si="283"/>
        <v>3</v>
      </c>
      <c r="AG386" s="28">
        <f t="shared" si="284"/>
        <v>1740</v>
      </c>
      <c r="AH386" s="28">
        <f t="shared" si="269"/>
        <v>4427280</v>
      </c>
      <c r="AI386" s="60">
        <f t="shared" si="270"/>
        <v>802.48856148493826</v>
      </c>
      <c r="AJ386" s="61">
        <f t="shared" si="271"/>
        <v>1.0201776797034539</v>
      </c>
      <c r="AK386" s="28">
        <v>0.49</v>
      </c>
      <c r="AL386" s="28">
        <v>0.2</v>
      </c>
      <c r="AM386" s="38">
        <v>1.1000000000000001</v>
      </c>
      <c r="AN386" s="61">
        <f t="shared" si="272"/>
        <v>1.2213247806099077</v>
      </c>
      <c r="AO386" s="61">
        <f t="shared" si="273"/>
        <v>0.5283193425928101</v>
      </c>
      <c r="AP386" s="62">
        <f t="shared" si="274"/>
        <v>401.13846812137729</v>
      </c>
      <c r="AQ386" s="46"/>
      <c r="AR386" s="20">
        <v>475962.0625</v>
      </c>
      <c r="AS386" s="49">
        <f t="shared" si="296"/>
        <v>0.56987794839559391</v>
      </c>
      <c r="AT386" s="49">
        <f t="shared" si="297"/>
        <v>0.84279504550087392</v>
      </c>
      <c r="AV386" s="20">
        <v>680</v>
      </c>
      <c r="AW386" s="93">
        <f t="shared" si="285"/>
        <v>2.3999999999999998E-3</v>
      </c>
      <c r="AX386" s="66">
        <f t="shared" si="286"/>
        <v>0.29411764705882348</v>
      </c>
      <c r="AY386" s="67">
        <f t="shared" si="287"/>
        <v>4478.3983140147529</v>
      </c>
      <c r="AZ386" s="66">
        <v>2.9498000000000002</v>
      </c>
      <c r="BA386" s="67">
        <f t="shared" si="288"/>
        <v>1415.904</v>
      </c>
      <c r="BB386" s="66">
        <f t="shared" si="289"/>
        <v>0.58224224709944461</v>
      </c>
      <c r="BC386" s="66">
        <f t="shared" si="290"/>
        <v>1.7521312559330091</v>
      </c>
      <c r="BD386" s="67">
        <f t="shared" si="291"/>
        <v>488.08402403637166</v>
      </c>
      <c r="BE386" s="94">
        <f t="shared" si="292"/>
        <v>1.0287325820422795</v>
      </c>
      <c r="BF386" s="66">
        <f t="shared" si="293"/>
        <v>1.2321848452780462</v>
      </c>
      <c r="BG386" s="66">
        <f t="shared" si="294"/>
        <v>0.52344796604144173</v>
      </c>
      <c r="BH386" s="45">
        <f t="shared" si="295"/>
        <v>404.13333270194539</v>
      </c>
      <c r="BJ386" s="87">
        <f t="shared" si="277"/>
        <v>0.56043919030117839</v>
      </c>
      <c r="BK386" s="87">
        <f t="shared" si="278"/>
        <v>0.84908727930799188</v>
      </c>
    </row>
    <row r="387" spans="6:63" x14ac:dyDescent="0.25">
      <c r="F387" s="17">
        <v>385</v>
      </c>
      <c r="G387" s="17">
        <v>120</v>
      </c>
      <c r="H387" s="17">
        <v>100</v>
      </c>
      <c r="I387" s="17">
        <v>6</v>
      </c>
      <c r="J387" s="17">
        <v>5</v>
      </c>
      <c r="K387" s="17">
        <v>3700</v>
      </c>
      <c r="L387" s="17" t="s">
        <v>423</v>
      </c>
      <c r="M387" s="20">
        <v>6.25</v>
      </c>
      <c r="N387" s="20">
        <v>6.25</v>
      </c>
      <c r="O387" s="66" t="s">
        <v>115</v>
      </c>
      <c r="P387" s="49" t="s">
        <v>378</v>
      </c>
      <c r="Q387" s="17" t="s">
        <v>48</v>
      </c>
      <c r="R387" s="61" t="s">
        <v>376</v>
      </c>
      <c r="S387" s="45">
        <v>46.25</v>
      </c>
      <c r="T387" s="20" t="s">
        <v>129</v>
      </c>
      <c r="U387" s="20" t="s">
        <v>161</v>
      </c>
      <c r="V387" s="17">
        <v>0</v>
      </c>
      <c r="W387" s="17">
        <v>480</v>
      </c>
      <c r="X387" s="17">
        <v>200000</v>
      </c>
      <c r="Y387" s="35">
        <f t="shared" si="275"/>
        <v>108</v>
      </c>
      <c r="Z387" s="61">
        <f t="shared" si="279"/>
        <v>0.68283954284285653</v>
      </c>
      <c r="AA387" s="62">
        <f t="shared" si="280"/>
        <v>31.632614464699888</v>
      </c>
      <c r="AB387" s="50">
        <f t="shared" si="276"/>
        <v>11.593743727417012</v>
      </c>
      <c r="AC387" s="47"/>
      <c r="AD387" s="28">
        <f t="shared" si="281"/>
        <v>3</v>
      </c>
      <c r="AE387" s="28">
        <f t="shared" si="282"/>
        <v>1</v>
      </c>
      <c r="AF387" s="28">
        <f t="shared" si="283"/>
        <v>3</v>
      </c>
      <c r="AG387" s="28">
        <f t="shared" si="284"/>
        <v>1740</v>
      </c>
      <c r="AH387" s="28">
        <f t="shared" ref="AH387:AH450" si="298">(((G387^3)*H387/12)-(((G387-2*I387)^3)*(H387-J387)/12))</f>
        <v>4427280</v>
      </c>
      <c r="AI387" s="60">
        <f t="shared" ref="AI387:AI450" si="299">0.001*PI()*PI()*X387*AH387/(K387*K387)</f>
        <v>638.35649631636068</v>
      </c>
      <c r="AJ387" s="49">
        <f t="shared" ref="AJ387:AJ450" si="300">SQRT(AG387*W387/(1000*AI387))</f>
        <v>1.1438355802735694</v>
      </c>
      <c r="AK387" s="17">
        <v>0.49</v>
      </c>
      <c r="AL387" s="17">
        <v>0.2</v>
      </c>
      <c r="AM387" s="20">
        <v>1.1000000000000001</v>
      </c>
      <c r="AN387" s="49">
        <f t="shared" ref="AN387:AN450" si="301">0.5*(1+AK387*(AJ387-AL387)+(AJ387*AJ387))</f>
        <v>1.3854196345169112</v>
      </c>
      <c r="AO387" s="49">
        <f t="shared" ref="AO387:AO450" si="302">IF(1/(AN387+SQRT((AN387*AN387)-(AJ387*AJ387)))&lt;=1,1/(AN387+SQRT((AN387*AN387)-(AJ387*AJ387))),1)</f>
        <v>0.46144569080135101</v>
      </c>
      <c r="AP387" s="50">
        <f t="shared" ref="AP387:AP450" si="303">0.001*AG387*W387*AO387/AM387</f>
        <v>350.36312814298941</v>
      </c>
      <c r="AQ387" s="46"/>
      <c r="AR387" s="20">
        <v>421624.4375</v>
      </c>
      <c r="AS387" s="49">
        <f t="shared" si="296"/>
        <v>0.50481853148946365</v>
      </c>
      <c r="AT387" s="49">
        <f t="shared" si="297"/>
        <v>0.83098392071495952</v>
      </c>
      <c r="AV387" s="20">
        <v>680</v>
      </c>
      <c r="AW387" s="93">
        <f t="shared" si="285"/>
        <v>2.3999999999999998E-3</v>
      </c>
      <c r="AX387" s="66">
        <f t="shared" si="286"/>
        <v>0.29411764705882348</v>
      </c>
      <c r="AY387" s="67">
        <f t="shared" si="287"/>
        <v>4478.3983140147529</v>
      </c>
      <c r="AZ387" s="66">
        <v>2.9498000000000002</v>
      </c>
      <c r="BA387" s="67">
        <f t="shared" si="288"/>
        <v>1415.904</v>
      </c>
      <c r="BB387" s="66">
        <f t="shared" si="289"/>
        <v>0.58224224709944461</v>
      </c>
      <c r="BC387" s="66">
        <f t="shared" si="290"/>
        <v>1.7521312559330091</v>
      </c>
      <c r="BD387" s="67">
        <f t="shared" si="291"/>
        <v>488.08402403637166</v>
      </c>
      <c r="BE387" s="94">
        <f t="shared" si="292"/>
        <v>1.1534274404716465</v>
      </c>
      <c r="BF387" s="66">
        <f t="shared" si="293"/>
        <v>1.3987871531320402</v>
      </c>
      <c r="BG387" s="66">
        <f t="shared" si="294"/>
        <v>0.45659559506423375</v>
      </c>
      <c r="BH387" s="45">
        <f t="shared" si="295"/>
        <v>352.51927889949565</v>
      </c>
      <c r="BJ387" s="87">
        <f t="shared" si="277"/>
        <v>0.49645733763431998</v>
      </c>
      <c r="BK387" s="87">
        <f t="shared" si="278"/>
        <v>0.83609783386783809</v>
      </c>
    </row>
    <row r="388" spans="6:63" x14ac:dyDescent="0.25">
      <c r="F388" s="17">
        <v>386</v>
      </c>
      <c r="G388" s="17">
        <v>120</v>
      </c>
      <c r="H388" s="17">
        <v>100</v>
      </c>
      <c r="I388" s="17">
        <v>6</v>
      </c>
      <c r="J388" s="17">
        <v>5</v>
      </c>
      <c r="K388" s="20">
        <v>4100</v>
      </c>
      <c r="L388" s="17" t="s">
        <v>423</v>
      </c>
      <c r="M388" s="20">
        <v>6.25</v>
      </c>
      <c r="N388" s="38">
        <v>6.25</v>
      </c>
      <c r="O388" s="66" t="s">
        <v>115</v>
      </c>
      <c r="P388" s="49" t="s">
        <v>378</v>
      </c>
      <c r="Q388" s="28" t="s">
        <v>48</v>
      </c>
      <c r="R388" s="61" t="s">
        <v>376</v>
      </c>
      <c r="S388" s="39">
        <v>51.25</v>
      </c>
      <c r="T388" s="38" t="s">
        <v>130</v>
      </c>
      <c r="U388" s="38" t="s">
        <v>162</v>
      </c>
      <c r="V388" s="28">
        <v>0</v>
      </c>
      <c r="W388" s="28">
        <v>480</v>
      </c>
      <c r="X388" s="28">
        <v>200000</v>
      </c>
      <c r="Y388" s="35">
        <f t="shared" ref="Y388:Y451" si="304">G388-2*I388-2*SQRT(2)*V388</f>
        <v>108</v>
      </c>
      <c r="Z388" s="61">
        <f t="shared" si="279"/>
        <v>0.68283954284285653</v>
      </c>
      <c r="AA388" s="62">
        <f t="shared" si="280"/>
        <v>31.632614464699888</v>
      </c>
      <c r="AB388" s="50">
        <f t="shared" ref="AB388:AB451" si="305">(((((H388-J388)*0.5)-(V388*SQRT(2)))/I388)*(1/Z388))</f>
        <v>11.593743727417012</v>
      </c>
      <c r="AC388" s="47"/>
      <c r="AD388" s="28">
        <f t="shared" si="281"/>
        <v>3</v>
      </c>
      <c r="AE388" s="28">
        <f t="shared" si="282"/>
        <v>1</v>
      </c>
      <c r="AF388" s="28">
        <f t="shared" si="283"/>
        <v>3</v>
      </c>
      <c r="AG388" s="28">
        <f t="shared" si="284"/>
        <v>1740</v>
      </c>
      <c r="AH388" s="28">
        <f t="shared" si="298"/>
        <v>4427280</v>
      </c>
      <c r="AI388" s="60">
        <f t="shared" si="299"/>
        <v>519.87510021243179</v>
      </c>
      <c r="AJ388" s="61">
        <f t="shared" si="300"/>
        <v>1.2674934808436848</v>
      </c>
      <c r="AK388" s="28">
        <v>0.49</v>
      </c>
      <c r="AL388" s="28">
        <v>0.2</v>
      </c>
      <c r="AM388" s="38">
        <v>1.1000000000000001</v>
      </c>
      <c r="AN388" s="61">
        <f t="shared" si="301"/>
        <v>1.564805764797323</v>
      </c>
      <c r="AO388" s="61">
        <f t="shared" si="302"/>
        <v>0.40282728431172138</v>
      </c>
      <c r="AP388" s="62">
        <f t="shared" si="303"/>
        <v>305.85577077922699</v>
      </c>
      <c r="AQ388" s="46"/>
      <c r="AR388" s="20">
        <v>372322.5625</v>
      </c>
      <c r="AS388" s="49">
        <f t="shared" si="296"/>
        <v>0.44578850874042147</v>
      </c>
      <c r="AT388" s="49">
        <f t="shared" si="297"/>
        <v>0.82148062348283546</v>
      </c>
      <c r="AV388" s="20">
        <v>680</v>
      </c>
      <c r="AW388" s="93">
        <f t="shared" si="285"/>
        <v>2.3999999999999998E-3</v>
      </c>
      <c r="AX388" s="66">
        <f t="shared" si="286"/>
        <v>0.29411764705882348</v>
      </c>
      <c r="AY388" s="67">
        <f t="shared" si="287"/>
        <v>4478.3983140147529</v>
      </c>
      <c r="AZ388" s="66">
        <v>2.9498000000000002</v>
      </c>
      <c r="BA388" s="67">
        <f t="shared" si="288"/>
        <v>1415.904</v>
      </c>
      <c r="BB388" s="66">
        <f t="shared" si="289"/>
        <v>0.58224224709944461</v>
      </c>
      <c r="BC388" s="66">
        <f t="shared" si="290"/>
        <v>1.7521312559330091</v>
      </c>
      <c r="BD388" s="67">
        <f t="shared" si="291"/>
        <v>488.08402403637166</v>
      </c>
      <c r="BE388" s="94">
        <f t="shared" si="292"/>
        <v>1.2781222989010137</v>
      </c>
      <c r="BF388" s="66">
        <f t="shared" si="293"/>
        <v>1.5809382687047546</v>
      </c>
      <c r="BG388" s="66">
        <f t="shared" si="294"/>
        <v>0.39818341362212689</v>
      </c>
      <c r="BH388" s="45">
        <f t="shared" si="295"/>
        <v>307.42155937808587</v>
      </c>
      <c r="BJ388" s="87">
        <f t="shared" ref="BJ388:BJ451" si="306">AR388/(AG388*BD388)</f>
        <v>0.43840501564840562</v>
      </c>
      <c r="BK388" s="87">
        <f t="shared" ref="BK388:BK451" si="307">1000*BH388/AR388</f>
        <v>0.82568608604826599</v>
      </c>
    </row>
    <row r="389" spans="6:63" x14ac:dyDescent="0.25">
      <c r="F389" s="17">
        <v>387</v>
      </c>
      <c r="G389" s="17">
        <v>120</v>
      </c>
      <c r="H389" s="17">
        <v>100</v>
      </c>
      <c r="I389" s="17">
        <v>6</v>
      </c>
      <c r="J389" s="17">
        <v>5</v>
      </c>
      <c r="K389" s="17">
        <v>4500</v>
      </c>
      <c r="L389" s="17" t="s">
        <v>423</v>
      </c>
      <c r="M389" s="20">
        <v>6.25</v>
      </c>
      <c r="N389" s="20">
        <v>6.25</v>
      </c>
      <c r="O389" s="66" t="s">
        <v>115</v>
      </c>
      <c r="P389" s="49" t="s">
        <v>378</v>
      </c>
      <c r="Q389" s="17" t="s">
        <v>48</v>
      </c>
      <c r="R389" s="61" t="s">
        <v>376</v>
      </c>
      <c r="S389" s="45">
        <v>56.25</v>
      </c>
      <c r="T389" s="20" t="s">
        <v>131</v>
      </c>
      <c r="U389" s="20" t="s">
        <v>163</v>
      </c>
      <c r="V389" s="17">
        <v>0</v>
      </c>
      <c r="W389" s="17">
        <v>480</v>
      </c>
      <c r="X389" s="17">
        <v>200000</v>
      </c>
      <c r="Y389" s="35">
        <f t="shared" si="304"/>
        <v>108</v>
      </c>
      <c r="Z389" s="61">
        <f t="shared" si="279"/>
        <v>0.68283954284285653</v>
      </c>
      <c r="AA389" s="62">
        <f t="shared" si="280"/>
        <v>31.632614464699888</v>
      </c>
      <c r="AB389" s="50">
        <f t="shared" si="305"/>
        <v>11.593743727417012</v>
      </c>
      <c r="AC389" s="47"/>
      <c r="AD389" s="28">
        <f t="shared" si="281"/>
        <v>3</v>
      </c>
      <c r="AE389" s="28">
        <f t="shared" si="282"/>
        <v>1</v>
      </c>
      <c r="AF389" s="28">
        <f t="shared" si="283"/>
        <v>3</v>
      </c>
      <c r="AG389" s="28">
        <f t="shared" si="284"/>
        <v>1740</v>
      </c>
      <c r="AH389" s="28">
        <f t="shared" si="298"/>
        <v>4427280</v>
      </c>
      <c r="AI389" s="60">
        <f t="shared" si="299"/>
        <v>431.5605152874557</v>
      </c>
      <c r="AJ389" s="49">
        <f t="shared" si="300"/>
        <v>1.3911513814138006</v>
      </c>
      <c r="AK389" s="17">
        <v>0.49</v>
      </c>
      <c r="AL389" s="17">
        <v>0.2</v>
      </c>
      <c r="AM389" s="20">
        <v>1.1000000000000001</v>
      </c>
      <c r="AN389" s="49">
        <f t="shared" si="301"/>
        <v>1.7594831714511439</v>
      </c>
      <c r="AO389" s="49">
        <f t="shared" si="302"/>
        <v>0.35251752291208255</v>
      </c>
      <c r="AP389" s="50">
        <f t="shared" si="303"/>
        <v>267.65694103288303</v>
      </c>
      <c r="AQ389" s="46"/>
      <c r="AR389" s="20">
        <v>328465.3125</v>
      </c>
      <c r="AS389" s="49">
        <f t="shared" si="296"/>
        <v>0.39327743354885059</v>
      </c>
      <c r="AT389" s="49">
        <f t="shared" si="297"/>
        <v>0.81487125381887326</v>
      </c>
      <c r="AV389" s="20">
        <v>680</v>
      </c>
      <c r="AW389" s="93">
        <f t="shared" si="285"/>
        <v>2.3999999999999998E-3</v>
      </c>
      <c r="AX389" s="66">
        <f t="shared" si="286"/>
        <v>0.29411764705882348</v>
      </c>
      <c r="AY389" s="67">
        <f t="shared" si="287"/>
        <v>4478.3983140147529</v>
      </c>
      <c r="AZ389" s="66">
        <v>2.9498000000000002</v>
      </c>
      <c r="BA389" s="67">
        <f t="shared" si="288"/>
        <v>1415.904</v>
      </c>
      <c r="BB389" s="66">
        <f t="shared" si="289"/>
        <v>0.58224224709944461</v>
      </c>
      <c r="BC389" s="66">
        <f t="shared" si="290"/>
        <v>1.7521312559330091</v>
      </c>
      <c r="BD389" s="67">
        <f t="shared" si="291"/>
        <v>488.08402403637166</v>
      </c>
      <c r="BE389" s="94">
        <f t="shared" si="292"/>
        <v>1.4028171573303809</v>
      </c>
      <c r="BF389" s="66">
        <f t="shared" si="293"/>
        <v>1.7786381919961887</v>
      </c>
      <c r="BG389" s="66">
        <f t="shared" si="294"/>
        <v>0.34817734090385416</v>
      </c>
      <c r="BH389" s="45">
        <f t="shared" si="295"/>
        <v>268.81386170031624</v>
      </c>
      <c r="BJ389" s="87">
        <f t="shared" si="306"/>
        <v>0.38676366938283774</v>
      </c>
      <c r="BK389" s="87">
        <f t="shared" si="307"/>
        <v>0.81839345425650156</v>
      </c>
    </row>
    <row r="390" spans="6:63" x14ac:dyDescent="0.25">
      <c r="F390" s="17">
        <v>388</v>
      </c>
      <c r="G390" s="17">
        <v>120</v>
      </c>
      <c r="H390" s="17">
        <v>100</v>
      </c>
      <c r="I390" s="17">
        <v>6</v>
      </c>
      <c r="J390" s="17">
        <v>5</v>
      </c>
      <c r="K390" s="17">
        <v>4900</v>
      </c>
      <c r="L390" s="17" t="s">
        <v>423</v>
      </c>
      <c r="M390" s="20">
        <v>6.25</v>
      </c>
      <c r="N390" s="38">
        <v>6.25</v>
      </c>
      <c r="O390" s="66" t="s">
        <v>115</v>
      </c>
      <c r="P390" s="49" t="s">
        <v>378</v>
      </c>
      <c r="Q390" s="28" t="s">
        <v>48</v>
      </c>
      <c r="R390" s="61" t="s">
        <v>376</v>
      </c>
      <c r="S390" s="39">
        <v>61.25</v>
      </c>
      <c r="T390" s="38" t="s">
        <v>131</v>
      </c>
      <c r="U390" s="38" t="s">
        <v>164</v>
      </c>
      <c r="V390" s="28">
        <v>0</v>
      </c>
      <c r="W390" s="28">
        <v>480</v>
      </c>
      <c r="X390" s="28">
        <v>200000</v>
      </c>
      <c r="Y390" s="35">
        <f t="shared" si="304"/>
        <v>108</v>
      </c>
      <c r="Z390" s="61">
        <f t="shared" si="279"/>
        <v>0.68283954284285653</v>
      </c>
      <c r="AA390" s="62">
        <f t="shared" si="280"/>
        <v>31.632614464699888</v>
      </c>
      <c r="AB390" s="50">
        <f t="shared" si="305"/>
        <v>11.593743727417012</v>
      </c>
      <c r="AC390" s="47"/>
      <c r="AD390" s="28">
        <f t="shared" si="281"/>
        <v>3</v>
      </c>
      <c r="AE390" s="28">
        <f t="shared" si="282"/>
        <v>1</v>
      </c>
      <c r="AF390" s="28">
        <f t="shared" si="283"/>
        <v>3</v>
      </c>
      <c r="AG390" s="28">
        <f t="shared" si="284"/>
        <v>1740</v>
      </c>
      <c r="AH390" s="28">
        <f t="shared" si="298"/>
        <v>4427280</v>
      </c>
      <c r="AI390" s="60">
        <f t="shared" si="299"/>
        <v>363.97752747067796</v>
      </c>
      <c r="AJ390" s="61">
        <f t="shared" si="300"/>
        <v>1.5148092819839163</v>
      </c>
      <c r="AK390" s="28">
        <v>0.49</v>
      </c>
      <c r="AL390" s="28">
        <v>0.2</v>
      </c>
      <c r="AM390" s="38">
        <v>1.1000000000000001</v>
      </c>
      <c r="AN390" s="61">
        <f t="shared" si="301"/>
        <v>1.9694518544783737</v>
      </c>
      <c r="AO390" s="61">
        <f t="shared" si="302"/>
        <v>0.30978362398408099</v>
      </c>
      <c r="AP390" s="62">
        <f t="shared" si="303"/>
        <v>235.21025704682222</v>
      </c>
      <c r="AQ390" s="46"/>
      <c r="AR390" s="20">
        <v>289994.625</v>
      </c>
      <c r="AS390" s="49">
        <f t="shared" si="296"/>
        <v>0.34721578663793101</v>
      </c>
      <c r="AT390" s="49">
        <f t="shared" si="297"/>
        <v>0.81108488492440933</v>
      </c>
      <c r="AV390" s="20">
        <v>680</v>
      </c>
      <c r="AW390" s="93">
        <f t="shared" si="285"/>
        <v>2.3999999999999998E-3</v>
      </c>
      <c r="AX390" s="66">
        <f t="shared" si="286"/>
        <v>0.29411764705882348</v>
      </c>
      <c r="AY390" s="67">
        <f t="shared" si="287"/>
        <v>4478.3983140147529</v>
      </c>
      <c r="AZ390" s="66">
        <v>2.9498000000000002</v>
      </c>
      <c r="BA390" s="67">
        <f t="shared" si="288"/>
        <v>1415.904</v>
      </c>
      <c r="BB390" s="66">
        <f t="shared" si="289"/>
        <v>0.58224224709944461</v>
      </c>
      <c r="BC390" s="66">
        <f t="shared" si="290"/>
        <v>1.7521312559330091</v>
      </c>
      <c r="BD390" s="67">
        <f t="shared" si="291"/>
        <v>488.08402403637166</v>
      </c>
      <c r="BE390" s="94">
        <f t="shared" si="292"/>
        <v>1.5275120157597479</v>
      </c>
      <c r="BF390" s="66">
        <f t="shared" si="293"/>
        <v>1.9918869230063425</v>
      </c>
      <c r="BG390" s="66">
        <f t="shared" si="294"/>
        <v>0.30578305503792769</v>
      </c>
      <c r="BH390" s="45">
        <f t="shared" si="295"/>
        <v>236.08292157634716</v>
      </c>
      <c r="BJ390" s="87">
        <f t="shared" si="306"/>
        <v>0.34146493099267522</v>
      </c>
      <c r="BK390" s="87">
        <f t="shared" si="307"/>
        <v>0.81409412873203135</v>
      </c>
    </row>
    <row r="391" spans="6:63" x14ac:dyDescent="0.25">
      <c r="F391" s="17">
        <v>389</v>
      </c>
      <c r="G391" s="17">
        <v>120</v>
      </c>
      <c r="H391" s="17">
        <v>100</v>
      </c>
      <c r="I391" s="17">
        <v>6</v>
      </c>
      <c r="J391" s="17">
        <v>5</v>
      </c>
      <c r="K391" s="20">
        <v>5300</v>
      </c>
      <c r="L391" s="17" t="s">
        <v>423</v>
      </c>
      <c r="M391" s="20">
        <v>6.25</v>
      </c>
      <c r="N391" s="20">
        <v>6.25</v>
      </c>
      <c r="O391" s="66" t="s">
        <v>115</v>
      </c>
      <c r="P391" s="49" t="s">
        <v>378</v>
      </c>
      <c r="Q391" s="17" t="s">
        <v>48</v>
      </c>
      <c r="R391" s="61" t="s">
        <v>376</v>
      </c>
      <c r="S391" s="45">
        <v>66.25</v>
      </c>
      <c r="T391" s="20" t="s">
        <v>132</v>
      </c>
      <c r="U391" s="20" t="s">
        <v>165</v>
      </c>
      <c r="V391" s="17">
        <v>0</v>
      </c>
      <c r="W391" s="17">
        <v>480</v>
      </c>
      <c r="X391" s="17">
        <v>200000</v>
      </c>
      <c r="Y391" s="35">
        <f t="shared" si="304"/>
        <v>108</v>
      </c>
      <c r="Z391" s="61">
        <f t="shared" si="279"/>
        <v>0.68283954284285653</v>
      </c>
      <c r="AA391" s="62">
        <f t="shared" si="280"/>
        <v>31.632614464699888</v>
      </c>
      <c r="AB391" s="50">
        <f t="shared" si="305"/>
        <v>11.593743727417012</v>
      </c>
      <c r="AC391" s="47"/>
      <c r="AD391" s="28">
        <f t="shared" si="281"/>
        <v>3</v>
      </c>
      <c r="AE391" s="28">
        <f t="shared" si="282"/>
        <v>1</v>
      </c>
      <c r="AF391" s="28">
        <f t="shared" si="283"/>
        <v>3</v>
      </c>
      <c r="AG391" s="28">
        <f t="shared" si="284"/>
        <v>1740</v>
      </c>
      <c r="AH391" s="28">
        <f t="shared" si="298"/>
        <v>4427280</v>
      </c>
      <c r="AI391" s="60">
        <f t="shared" si="299"/>
        <v>311.11073102780273</v>
      </c>
      <c r="AJ391" s="49">
        <f t="shared" si="300"/>
        <v>1.6384671825540316</v>
      </c>
      <c r="AK391" s="17">
        <v>0.49</v>
      </c>
      <c r="AL391" s="17">
        <v>0.2</v>
      </c>
      <c r="AM391" s="20">
        <v>1.1000000000000001</v>
      </c>
      <c r="AN391" s="49">
        <f t="shared" si="301"/>
        <v>2.1947118138790112</v>
      </c>
      <c r="AO391" s="49">
        <f t="shared" si="302"/>
        <v>0.2736043819158262</v>
      </c>
      <c r="AP391" s="50">
        <f t="shared" si="303"/>
        <v>207.74034525099822</v>
      </c>
      <c r="AQ391" s="46"/>
      <c r="AR391" s="20">
        <v>256588.828125</v>
      </c>
      <c r="AS391" s="49">
        <f t="shared" si="296"/>
        <v>0.30721842447916664</v>
      </c>
      <c r="AT391" s="49">
        <f t="shared" si="297"/>
        <v>0.80962350063735156</v>
      </c>
      <c r="AV391" s="20">
        <v>680</v>
      </c>
      <c r="AW391" s="93">
        <f t="shared" si="285"/>
        <v>2.3999999999999998E-3</v>
      </c>
      <c r="AX391" s="66">
        <f t="shared" si="286"/>
        <v>0.29411764705882348</v>
      </c>
      <c r="AY391" s="67">
        <f t="shared" si="287"/>
        <v>4478.3983140147529</v>
      </c>
      <c r="AZ391" s="66">
        <v>2.9498000000000002</v>
      </c>
      <c r="BA391" s="67">
        <f t="shared" si="288"/>
        <v>1415.904</v>
      </c>
      <c r="BB391" s="66">
        <f t="shared" si="289"/>
        <v>0.58224224709944461</v>
      </c>
      <c r="BC391" s="66">
        <f t="shared" si="290"/>
        <v>1.7521312559330091</v>
      </c>
      <c r="BD391" s="67">
        <f t="shared" si="291"/>
        <v>488.08402403637166</v>
      </c>
      <c r="BE391" s="94">
        <f t="shared" si="292"/>
        <v>1.6522068741891152</v>
      </c>
      <c r="BF391" s="66">
        <f t="shared" si="293"/>
        <v>2.2206844617352166</v>
      </c>
      <c r="BG391" s="66">
        <f t="shared" si="294"/>
        <v>0.26994335296872923</v>
      </c>
      <c r="BH391" s="45">
        <f t="shared" si="295"/>
        <v>208.41251462108681</v>
      </c>
      <c r="BJ391" s="87">
        <f t="shared" si="306"/>
        <v>0.30213003599357929</v>
      </c>
      <c r="BK391" s="87">
        <f t="shared" si="307"/>
        <v>0.81224313678831117</v>
      </c>
    </row>
    <row r="392" spans="6:63" x14ac:dyDescent="0.25">
      <c r="F392" s="17">
        <v>390</v>
      </c>
      <c r="G392" s="17">
        <v>120</v>
      </c>
      <c r="H392" s="17">
        <v>100</v>
      </c>
      <c r="I392" s="17">
        <v>6</v>
      </c>
      <c r="J392" s="17">
        <v>5</v>
      </c>
      <c r="K392" s="17">
        <v>5700</v>
      </c>
      <c r="L392" s="17" t="s">
        <v>423</v>
      </c>
      <c r="M392" s="20">
        <v>6.25</v>
      </c>
      <c r="N392" s="38">
        <v>6.25</v>
      </c>
      <c r="O392" s="66" t="s">
        <v>115</v>
      </c>
      <c r="P392" s="49" t="s">
        <v>378</v>
      </c>
      <c r="Q392" s="28" t="s">
        <v>48</v>
      </c>
      <c r="R392" s="61" t="s">
        <v>376</v>
      </c>
      <c r="S392" s="39">
        <v>71.25</v>
      </c>
      <c r="T392" s="38" t="s">
        <v>133</v>
      </c>
      <c r="U392" s="38" t="s">
        <v>166</v>
      </c>
      <c r="V392" s="28">
        <v>0</v>
      </c>
      <c r="W392" s="28">
        <v>480</v>
      </c>
      <c r="X392" s="28">
        <v>200000</v>
      </c>
      <c r="Y392" s="35">
        <f t="shared" si="304"/>
        <v>108</v>
      </c>
      <c r="Z392" s="61">
        <f t="shared" si="279"/>
        <v>0.68283954284285653</v>
      </c>
      <c r="AA392" s="62">
        <f t="shared" si="280"/>
        <v>31.632614464699888</v>
      </c>
      <c r="AB392" s="50">
        <f t="shared" si="305"/>
        <v>11.593743727417012</v>
      </c>
      <c r="AC392" s="47"/>
      <c r="AD392" s="28">
        <f t="shared" si="281"/>
        <v>3</v>
      </c>
      <c r="AE392" s="28">
        <f t="shared" si="282"/>
        <v>1</v>
      </c>
      <c r="AF392" s="28">
        <f t="shared" si="283"/>
        <v>3</v>
      </c>
      <c r="AG392" s="28">
        <f t="shared" si="284"/>
        <v>1740</v>
      </c>
      <c r="AH392" s="28">
        <f t="shared" si="298"/>
        <v>4427280</v>
      </c>
      <c r="AI392" s="60">
        <f t="shared" si="299"/>
        <v>268.97816049772172</v>
      </c>
      <c r="AJ392" s="61">
        <f t="shared" si="300"/>
        <v>1.7621250831241473</v>
      </c>
      <c r="AK392" s="28">
        <v>0.49</v>
      </c>
      <c r="AL392" s="28">
        <v>0.2</v>
      </c>
      <c r="AM392" s="38">
        <v>1.1000000000000001</v>
      </c>
      <c r="AN392" s="61">
        <f t="shared" si="301"/>
        <v>2.4352630496530576</v>
      </c>
      <c r="AO392" s="61">
        <f t="shared" si="302"/>
        <v>0.24294476207416124</v>
      </c>
      <c r="AP392" s="62">
        <f t="shared" si="303"/>
        <v>184.46133207667225</v>
      </c>
      <c r="AQ392" s="46"/>
      <c r="AR392" s="20">
        <v>227748.046875</v>
      </c>
      <c r="AS392" s="49">
        <f t="shared" si="296"/>
        <v>0.27268683773347702</v>
      </c>
      <c r="AT392" s="49">
        <f t="shared" si="297"/>
        <v>0.80993595601684465</v>
      </c>
      <c r="AV392" s="20">
        <v>680</v>
      </c>
      <c r="AW392" s="93">
        <f t="shared" si="285"/>
        <v>2.3999999999999998E-3</v>
      </c>
      <c r="AX392" s="66">
        <f t="shared" si="286"/>
        <v>0.29411764705882348</v>
      </c>
      <c r="AY392" s="67">
        <f t="shared" si="287"/>
        <v>4478.3983140147529</v>
      </c>
      <c r="AZ392" s="66">
        <v>2.9498000000000002</v>
      </c>
      <c r="BA392" s="67">
        <f t="shared" si="288"/>
        <v>1415.904</v>
      </c>
      <c r="BB392" s="66">
        <f t="shared" si="289"/>
        <v>0.58224224709944461</v>
      </c>
      <c r="BC392" s="66">
        <f t="shared" si="290"/>
        <v>1.7521312559330091</v>
      </c>
      <c r="BD392" s="67">
        <f t="shared" si="291"/>
        <v>488.08402403637166</v>
      </c>
      <c r="BE392" s="94">
        <f t="shared" si="292"/>
        <v>1.7769017326184824</v>
      </c>
      <c r="BF392" s="66">
        <f t="shared" si="293"/>
        <v>2.4650308081828105</v>
      </c>
      <c r="BG392" s="66">
        <f t="shared" si="294"/>
        <v>0.23960485789881128</v>
      </c>
      <c r="BH392" s="45">
        <f t="shared" si="295"/>
        <v>184.98937055102888</v>
      </c>
      <c r="BJ392" s="87">
        <f t="shared" si="306"/>
        <v>0.26817038801973808</v>
      </c>
      <c r="BK392" s="87">
        <f t="shared" si="307"/>
        <v>0.81225447633612713</v>
      </c>
    </row>
    <row r="393" spans="6:63" s="15" customFormat="1" x14ac:dyDescent="0.25">
      <c r="F393" s="22">
        <v>391</v>
      </c>
      <c r="G393" s="22">
        <v>120</v>
      </c>
      <c r="H393" s="22">
        <v>100</v>
      </c>
      <c r="I393" s="22">
        <v>8</v>
      </c>
      <c r="J393" s="22">
        <v>6</v>
      </c>
      <c r="K393" s="22">
        <v>900</v>
      </c>
      <c r="L393" s="17" t="s">
        <v>423</v>
      </c>
      <c r="M393" s="22">
        <v>6.25</v>
      </c>
      <c r="N393" s="22">
        <v>6.25</v>
      </c>
      <c r="O393" s="63" t="s">
        <v>123</v>
      </c>
      <c r="P393" s="63" t="s">
        <v>381</v>
      </c>
      <c r="Q393" s="22" t="s">
        <v>48</v>
      </c>
      <c r="R393" s="81" t="s">
        <v>376</v>
      </c>
      <c r="S393" s="22">
        <v>18</v>
      </c>
      <c r="T393" s="41" t="s">
        <v>321</v>
      </c>
      <c r="U393" s="22" t="s">
        <v>318</v>
      </c>
      <c r="V393" s="22">
        <v>0</v>
      </c>
      <c r="W393" s="22">
        <v>480</v>
      </c>
      <c r="X393" s="22">
        <v>200000</v>
      </c>
      <c r="Y393" s="37">
        <f t="shared" si="304"/>
        <v>104</v>
      </c>
      <c r="Z393" s="81">
        <f t="shared" si="279"/>
        <v>0.68283954284285653</v>
      </c>
      <c r="AA393" s="82">
        <f t="shared" si="280"/>
        <v>25.384196792660401</v>
      </c>
      <c r="AB393" s="41">
        <f t="shared" si="305"/>
        <v>8.6037782398199916</v>
      </c>
      <c r="AC393" s="64"/>
      <c r="AD393" s="40">
        <f t="shared" si="281"/>
        <v>1</v>
      </c>
      <c r="AE393" s="40">
        <f t="shared" si="282"/>
        <v>1</v>
      </c>
      <c r="AF393" s="40">
        <f t="shared" si="283"/>
        <v>1</v>
      </c>
      <c r="AG393" s="40">
        <f t="shared" si="284"/>
        <v>2224</v>
      </c>
      <c r="AH393" s="40">
        <f t="shared" si="298"/>
        <v>5588565.333333334</v>
      </c>
      <c r="AI393" s="77">
        <f t="shared" si="299"/>
        <v>13618.994817195577</v>
      </c>
      <c r="AJ393" s="63">
        <f t="shared" si="300"/>
        <v>0.27997256931030429</v>
      </c>
      <c r="AK393" s="22">
        <v>0.49</v>
      </c>
      <c r="AL393" s="22">
        <v>0.2</v>
      </c>
      <c r="AM393" s="22">
        <v>1.1000000000000001</v>
      </c>
      <c r="AN393" s="63">
        <f t="shared" si="301"/>
        <v>0.55878559926413107</v>
      </c>
      <c r="AO393" s="63">
        <f t="shared" si="302"/>
        <v>0.9593495487924073</v>
      </c>
      <c r="AP393" s="41">
        <f t="shared" si="303"/>
        <v>931.02257302442774</v>
      </c>
      <c r="AQ393" s="64"/>
      <c r="AR393" s="22">
        <v>1104992.25</v>
      </c>
      <c r="AS393" s="63">
        <f t="shared" si="296"/>
        <v>1.0351021526528776</v>
      </c>
      <c r="AT393" s="63">
        <f t="shared" si="297"/>
        <v>0.84256027408737733</v>
      </c>
      <c r="AV393" s="22">
        <v>680</v>
      </c>
      <c r="AW393" s="89">
        <f t="shared" si="285"/>
        <v>2.3999999999999998E-3</v>
      </c>
      <c r="AX393" s="63">
        <f t="shared" si="286"/>
        <v>0.29411764705882348</v>
      </c>
      <c r="AY393" s="65">
        <f t="shared" si="287"/>
        <v>4478.3983140147529</v>
      </c>
      <c r="AZ393" s="63">
        <v>4.9490999999999996</v>
      </c>
      <c r="BA393" s="65">
        <f t="shared" si="288"/>
        <v>2375.5679999999998</v>
      </c>
      <c r="BB393" s="63">
        <f t="shared" si="289"/>
        <v>0.44950744114596386</v>
      </c>
      <c r="BC393" s="63">
        <f t="shared" si="290"/>
        <v>4.4472057350466381</v>
      </c>
      <c r="BD393" s="65">
        <f t="shared" si="291"/>
        <v>517.05110484454758</v>
      </c>
      <c r="BE393" s="90">
        <f t="shared" si="292"/>
        <v>0.2905772433541845</v>
      </c>
      <c r="BF393" s="63">
        <f t="shared" si="293"/>
        <v>0.5644089917994336</v>
      </c>
      <c r="BG393" s="63">
        <f t="shared" si="294"/>
        <v>0.95395185629786139</v>
      </c>
      <c r="BH393" s="41">
        <f t="shared" si="295"/>
        <v>997.24536314410125</v>
      </c>
      <c r="BJ393" s="90">
        <f t="shared" si="306"/>
        <v>0.96092828855430046</v>
      </c>
      <c r="BK393" s="90">
        <f t="shared" si="307"/>
        <v>0.90249082121987845</v>
      </c>
    </row>
    <row r="394" spans="6:63" x14ac:dyDescent="0.25">
      <c r="F394" s="17">
        <v>392</v>
      </c>
      <c r="G394" s="17">
        <v>120</v>
      </c>
      <c r="H394" s="17">
        <v>100</v>
      </c>
      <c r="I394" s="17">
        <v>8</v>
      </c>
      <c r="J394" s="17">
        <v>6</v>
      </c>
      <c r="K394" s="20">
        <v>1300</v>
      </c>
      <c r="L394" s="17" t="s">
        <v>423</v>
      </c>
      <c r="M394" s="20">
        <v>6.25</v>
      </c>
      <c r="N394" s="38">
        <v>6.25</v>
      </c>
      <c r="O394" s="49" t="s">
        <v>123</v>
      </c>
      <c r="P394" s="49" t="s">
        <v>381</v>
      </c>
      <c r="Q394" s="28" t="s">
        <v>48</v>
      </c>
      <c r="R394" s="61" t="s">
        <v>376</v>
      </c>
      <c r="S394" s="46">
        <v>26</v>
      </c>
      <c r="T394" s="39" t="s">
        <v>140</v>
      </c>
      <c r="U394" s="38" t="s">
        <v>322</v>
      </c>
      <c r="V394" s="28">
        <v>0</v>
      </c>
      <c r="W394" s="28">
        <v>480</v>
      </c>
      <c r="X394" s="28">
        <v>200000</v>
      </c>
      <c r="Y394" s="35">
        <f t="shared" si="304"/>
        <v>104</v>
      </c>
      <c r="Z394" s="61">
        <f t="shared" si="279"/>
        <v>0.68283954284285653</v>
      </c>
      <c r="AA394" s="62">
        <f t="shared" si="280"/>
        <v>25.384196792660401</v>
      </c>
      <c r="AB394" s="50">
        <f t="shared" si="305"/>
        <v>8.6037782398199916</v>
      </c>
      <c r="AC394" s="47"/>
      <c r="AD394" s="28">
        <f t="shared" si="281"/>
        <v>1</v>
      </c>
      <c r="AE394" s="28">
        <f t="shared" si="282"/>
        <v>1</v>
      </c>
      <c r="AF394" s="28">
        <f t="shared" si="283"/>
        <v>1</v>
      </c>
      <c r="AG394" s="28">
        <f t="shared" si="284"/>
        <v>2224</v>
      </c>
      <c r="AH394" s="28">
        <f t="shared" si="298"/>
        <v>5588565.333333334</v>
      </c>
      <c r="AI394" s="60">
        <f t="shared" si="299"/>
        <v>6527.4472200759865</v>
      </c>
      <c r="AJ394" s="61">
        <f t="shared" si="300"/>
        <v>0.40440482233710617</v>
      </c>
      <c r="AK394" s="28">
        <v>0.49</v>
      </c>
      <c r="AL394" s="28">
        <v>0.2</v>
      </c>
      <c r="AM394" s="38">
        <v>1.1000000000000001</v>
      </c>
      <c r="AN394" s="61">
        <f t="shared" si="301"/>
        <v>0.63185081163734425</v>
      </c>
      <c r="AO394" s="61">
        <f t="shared" si="302"/>
        <v>0.89498896688384477</v>
      </c>
      <c r="AP394" s="62">
        <f t="shared" si="303"/>
        <v>868.56238357076541</v>
      </c>
      <c r="AQ394" s="46"/>
      <c r="AR394" s="20">
        <v>1029920.5</v>
      </c>
      <c r="AS394" s="49">
        <f t="shared" si="296"/>
        <v>0.96477864583333328</v>
      </c>
      <c r="AT394" s="49">
        <f t="shared" si="297"/>
        <v>0.84332954200908261</v>
      </c>
      <c r="AV394" s="20">
        <v>680</v>
      </c>
      <c r="AW394" s="93">
        <f t="shared" si="285"/>
        <v>2.3999999999999998E-3</v>
      </c>
      <c r="AX394" s="66">
        <f t="shared" si="286"/>
        <v>0.29411764705882348</v>
      </c>
      <c r="AY394" s="67">
        <f t="shared" si="287"/>
        <v>4478.3983140147529</v>
      </c>
      <c r="AZ394" s="66">
        <v>4.9490999999999996</v>
      </c>
      <c r="BA394" s="67">
        <f t="shared" si="288"/>
        <v>2375.5679999999998</v>
      </c>
      <c r="BB394" s="66">
        <f t="shared" si="289"/>
        <v>0.44950744114596386</v>
      </c>
      <c r="BC394" s="66">
        <f t="shared" si="290"/>
        <v>4.4472057350466381</v>
      </c>
      <c r="BD394" s="67">
        <f t="shared" si="291"/>
        <v>517.05110484454758</v>
      </c>
      <c r="BE394" s="94">
        <f t="shared" si="292"/>
        <v>0.41972268484493319</v>
      </c>
      <c r="BF394" s="66">
        <f t="shared" si="293"/>
        <v>0.64191562387372814</v>
      </c>
      <c r="BG394" s="66">
        <f t="shared" si="294"/>
        <v>0.88683993400198091</v>
      </c>
      <c r="BH394" s="45">
        <f t="shared" si="295"/>
        <v>927.08767868716495</v>
      </c>
      <c r="BJ394" s="87">
        <f t="shared" si="306"/>
        <v>0.89564405850990303</v>
      </c>
      <c r="BK394" s="87">
        <f t="shared" si="307"/>
        <v>0.90015460289135418</v>
      </c>
    </row>
    <row r="395" spans="6:63" x14ac:dyDescent="0.25">
      <c r="F395" s="17">
        <v>393</v>
      </c>
      <c r="G395" s="17">
        <v>120</v>
      </c>
      <c r="H395" s="17">
        <v>100</v>
      </c>
      <c r="I395" s="17">
        <v>8</v>
      </c>
      <c r="J395" s="17">
        <v>6</v>
      </c>
      <c r="K395" s="17">
        <v>1700</v>
      </c>
      <c r="L395" s="17" t="s">
        <v>423</v>
      </c>
      <c r="M395" s="20">
        <v>6.25</v>
      </c>
      <c r="N395" s="20">
        <v>6.25</v>
      </c>
      <c r="O395" s="49" t="s">
        <v>123</v>
      </c>
      <c r="P395" s="49" t="s">
        <v>381</v>
      </c>
      <c r="Q395" s="17" t="s">
        <v>48</v>
      </c>
      <c r="R395" s="61" t="s">
        <v>376</v>
      </c>
      <c r="S395" s="45">
        <v>34</v>
      </c>
      <c r="T395" s="20" t="s">
        <v>128</v>
      </c>
      <c r="U395" s="20" t="s">
        <v>142</v>
      </c>
      <c r="V395" s="17">
        <v>0</v>
      </c>
      <c r="W395" s="17">
        <v>480</v>
      </c>
      <c r="X395" s="17">
        <v>200000</v>
      </c>
      <c r="Y395" s="35">
        <f t="shared" si="304"/>
        <v>104</v>
      </c>
      <c r="Z395" s="61">
        <f t="shared" si="279"/>
        <v>0.68283954284285653</v>
      </c>
      <c r="AA395" s="62">
        <f t="shared" si="280"/>
        <v>25.384196792660401</v>
      </c>
      <c r="AB395" s="50">
        <f t="shared" si="305"/>
        <v>8.6037782398199916</v>
      </c>
      <c r="AC395" s="47"/>
      <c r="AD395" s="28">
        <f t="shared" si="281"/>
        <v>1</v>
      </c>
      <c r="AE395" s="28">
        <f t="shared" si="282"/>
        <v>1</v>
      </c>
      <c r="AF395" s="28">
        <f t="shared" si="283"/>
        <v>1</v>
      </c>
      <c r="AG395" s="28">
        <f t="shared" si="284"/>
        <v>2224</v>
      </c>
      <c r="AH395" s="28">
        <f t="shared" si="298"/>
        <v>5588565.333333334</v>
      </c>
      <c r="AI395" s="60">
        <f t="shared" si="299"/>
        <v>3817.0885127779989</v>
      </c>
      <c r="AJ395" s="49">
        <f t="shared" si="300"/>
        <v>0.52883707536390812</v>
      </c>
      <c r="AK395" s="17">
        <v>0.49</v>
      </c>
      <c r="AL395" s="17">
        <v>0.2</v>
      </c>
      <c r="AM395" s="20">
        <v>1.1000000000000001</v>
      </c>
      <c r="AN395" s="49">
        <f t="shared" si="301"/>
        <v>0.72039940960388338</v>
      </c>
      <c r="AO395" s="49">
        <f t="shared" si="302"/>
        <v>0.82672695398359741</v>
      </c>
      <c r="AP395" s="50">
        <f t="shared" si="303"/>
        <v>802.31596174233619</v>
      </c>
      <c r="AQ395" s="46"/>
      <c r="AR395" s="20">
        <v>950676.4375</v>
      </c>
      <c r="AS395" s="49">
        <f t="shared" si="296"/>
        <v>0.8905467227780276</v>
      </c>
      <c r="AT395" s="49">
        <f t="shared" si="297"/>
        <v>0.84394219746540855</v>
      </c>
      <c r="AV395" s="20">
        <v>680</v>
      </c>
      <c r="AW395" s="93">
        <f t="shared" si="285"/>
        <v>2.3999999999999998E-3</v>
      </c>
      <c r="AX395" s="66">
        <f t="shared" si="286"/>
        <v>0.29411764705882348</v>
      </c>
      <c r="AY395" s="67">
        <f t="shared" si="287"/>
        <v>4478.3983140147529</v>
      </c>
      <c r="AZ395" s="66">
        <v>4.9490999999999996</v>
      </c>
      <c r="BA395" s="67">
        <f t="shared" si="288"/>
        <v>2375.5679999999998</v>
      </c>
      <c r="BB395" s="66">
        <f t="shared" si="289"/>
        <v>0.44950744114596386</v>
      </c>
      <c r="BC395" s="66">
        <f t="shared" si="290"/>
        <v>4.4472057350466381</v>
      </c>
      <c r="BD395" s="67">
        <f t="shared" si="291"/>
        <v>517.05110484454758</v>
      </c>
      <c r="BE395" s="94">
        <f t="shared" si="292"/>
        <v>0.54886812633568183</v>
      </c>
      <c r="BF395" s="66">
        <f t="shared" si="293"/>
        <v>0.73610080100586306</v>
      </c>
      <c r="BG395" s="66">
        <f t="shared" si="294"/>
        <v>0.81526257645727362</v>
      </c>
      <c r="BH395" s="45">
        <f t="shared" si="295"/>
        <v>852.26190268356004</v>
      </c>
      <c r="BJ395" s="87">
        <f t="shared" si="306"/>
        <v>0.82673148346133141</v>
      </c>
      <c r="BK395" s="87">
        <f t="shared" si="307"/>
        <v>0.89647946353310148</v>
      </c>
    </row>
    <row r="396" spans="6:63" x14ac:dyDescent="0.25">
      <c r="F396" s="17">
        <v>394</v>
      </c>
      <c r="G396" s="17">
        <v>120</v>
      </c>
      <c r="H396" s="17">
        <v>100</v>
      </c>
      <c r="I396" s="17">
        <v>8</v>
      </c>
      <c r="J396" s="17">
        <v>6</v>
      </c>
      <c r="K396" s="17">
        <v>2100</v>
      </c>
      <c r="L396" s="17" t="s">
        <v>423</v>
      </c>
      <c r="M396" s="20">
        <v>6.25</v>
      </c>
      <c r="N396" s="38">
        <v>6.25</v>
      </c>
      <c r="O396" s="49" t="s">
        <v>123</v>
      </c>
      <c r="P396" s="49" t="s">
        <v>381</v>
      </c>
      <c r="Q396" s="28" t="s">
        <v>48</v>
      </c>
      <c r="R396" s="61" t="s">
        <v>376</v>
      </c>
      <c r="S396" s="39">
        <v>42</v>
      </c>
      <c r="T396" s="38" t="s">
        <v>128</v>
      </c>
      <c r="U396" s="38" t="s">
        <v>157</v>
      </c>
      <c r="V396" s="28">
        <v>0</v>
      </c>
      <c r="W396" s="28">
        <v>480</v>
      </c>
      <c r="X396" s="28">
        <v>200000</v>
      </c>
      <c r="Y396" s="35">
        <f t="shared" si="304"/>
        <v>104</v>
      </c>
      <c r="Z396" s="61">
        <f t="shared" si="279"/>
        <v>0.68283954284285653</v>
      </c>
      <c r="AA396" s="62">
        <f t="shared" si="280"/>
        <v>25.384196792660401</v>
      </c>
      <c r="AB396" s="50">
        <f t="shared" si="305"/>
        <v>8.6037782398199916</v>
      </c>
      <c r="AC396" s="47"/>
      <c r="AD396" s="28">
        <f t="shared" si="281"/>
        <v>1</v>
      </c>
      <c r="AE396" s="28">
        <f t="shared" si="282"/>
        <v>1</v>
      </c>
      <c r="AF396" s="28">
        <f t="shared" si="283"/>
        <v>1</v>
      </c>
      <c r="AG396" s="28">
        <f t="shared" si="284"/>
        <v>2224</v>
      </c>
      <c r="AH396" s="28">
        <f t="shared" si="298"/>
        <v>5588565.333333334</v>
      </c>
      <c r="AI396" s="60">
        <f t="shared" si="299"/>
        <v>2501.4480276481672</v>
      </c>
      <c r="AJ396" s="61">
        <f t="shared" si="300"/>
        <v>0.65326932839070995</v>
      </c>
      <c r="AK396" s="28">
        <v>0.49</v>
      </c>
      <c r="AL396" s="28">
        <v>0.2</v>
      </c>
      <c r="AM396" s="38">
        <v>1.1000000000000001</v>
      </c>
      <c r="AN396" s="61">
        <f t="shared" si="301"/>
        <v>0.82443139316374847</v>
      </c>
      <c r="AO396" s="61">
        <f t="shared" si="302"/>
        <v>0.75338125818561086</v>
      </c>
      <c r="AP396" s="62">
        <f t="shared" si="303"/>
        <v>731.13596430754842</v>
      </c>
      <c r="AQ396" s="46"/>
      <c r="AR396" s="20">
        <v>868585.5</v>
      </c>
      <c r="AS396" s="49">
        <f t="shared" si="296"/>
        <v>0.81364798785971226</v>
      </c>
      <c r="AT396" s="49">
        <f t="shared" si="297"/>
        <v>0.84175474297872632</v>
      </c>
      <c r="AV396" s="20">
        <v>680</v>
      </c>
      <c r="AW396" s="93">
        <f t="shared" si="285"/>
        <v>2.3999999999999998E-3</v>
      </c>
      <c r="AX396" s="66">
        <f t="shared" si="286"/>
        <v>0.29411764705882348</v>
      </c>
      <c r="AY396" s="67">
        <f t="shared" si="287"/>
        <v>4478.3983140147529</v>
      </c>
      <c r="AZ396" s="66">
        <v>4.9490999999999996</v>
      </c>
      <c r="BA396" s="67">
        <f t="shared" si="288"/>
        <v>2375.5679999999998</v>
      </c>
      <c r="BB396" s="66">
        <f t="shared" si="289"/>
        <v>0.44950744114596386</v>
      </c>
      <c r="BC396" s="66">
        <f t="shared" si="290"/>
        <v>4.4472057350466381</v>
      </c>
      <c r="BD396" s="67">
        <f t="shared" si="291"/>
        <v>517.05110484454758</v>
      </c>
      <c r="BE396" s="94">
        <f t="shared" si="292"/>
        <v>0.67801356782643052</v>
      </c>
      <c r="BF396" s="66">
        <f t="shared" si="293"/>
        <v>0.84696452319583826</v>
      </c>
      <c r="BG396" s="66">
        <f t="shared" si="294"/>
        <v>0.73825068299277519</v>
      </c>
      <c r="BH396" s="45">
        <f t="shared" si="295"/>
        <v>771.75495345190132</v>
      </c>
      <c r="BJ396" s="87">
        <f t="shared" si="306"/>
        <v>0.75534319627859958</v>
      </c>
      <c r="BK396" s="87">
        <f t="shared" si="307"/>
        <v>0.88851926891699362</v>
      </c>
    </row>
    <row r="397" spans="6:63" x14ac:dyDescent="0.25">
      <c r="F397" s="17">
        <v>395</v>
      </c>
      <c r="G397" s="17">
        <v>120</v>
      </c>
      <c r="H397" s="17">
        <v>100</v>
      </c>
      <c r="I397" s="17">
        <v>8</v>
      </c>
      <c r="J397" s="17">
        <v>6</v>
      </c>
      <c r="K397" s="17">
        <v>2500</v>
      </c>
      <c r="L397" s="17" t="s">
        <v>423</v>
      </c>
      <c r="M397" s="20">
        <v>6.25</v>
      </c>
      <c r="N397" s="20">
        <v>6.25</v>
      </c>
      <c r="O397" s="49" t="s">
        <v>123</v>
      </c>
      <c r="P397" s="49" t="s">
        <v>381</v>
      </c>
      <c r="Q397" s="17" t="s">
        <v>48</v>
      </c>
      <c r="R397" s="61" t="s">
        <v>376</v>
      </c>
      <c r="S397" s="45">
        <v>31.25</v>
      </c>
      <c r="T397" s="20" t="s">
        <v>128</v>
      </c>
      <c r="U397" s="20" t="s">
        <v>158</v>
      </c>
      <c r="V397" s="17">
        <v>0</v>
      </c>
      <c r="W397" s="17">
        <v>480</v>
      </c>
      <c r="X397" s="17">
        <v>200000</v>
      </c>
      <c r="Y397" s="35">
        <f t="shared" si="304"/>
        <v>104</v>
      </c>
      <c r="Z397" s="61">
        <f t="shared" si="279"/>
        <v>0.68283954284285653</v>
      </c>
      <c r="AA397" s="62">
        <f t="shared" si="280"/>
        <v>25.384196792660401</v>
      </c>
      <c r="AB397" s="50">
        <f t="shared" si="305"/>
        <v>8.6037782398199916</v>
      </c>
      <c r="AC397" s="47"/>
      <c r="AD397" s="28">
        <f t="shared" si="281"/>
        <v>1</v>
      </c>
      <c r="AE397" s="28">
        <f t="shared" si="282"/>
        <v>1</v>
      </c>
      <c r="AF397" s="28">
        <f t="shared" si="283"/>
        <v>1</v>
      </c>
      <c r="AG397" s="28">
        <f t="shared" si="284"/>
        <v>2224</v>
      </c>
      <c r="AH397" s="28">
        <f t="shared" si="298"/>
        <v>5588565.333333334</v>
      </c>
      <c r="AI397" s="60">
        <f t="shared" si="299"/>
        <v>1765.0217283085467</v>
      </c>
      <c r="AJ397" s="49">
        <f t="shared" si="300"/>
        <v>0.777701581417512</v>
      </c>
      <c r="AK397" s="17">
        <v>0.49</v>
      </c>
      <c r="AL397" s="17">
        <v>0.2</v>
      </c>
      <c r="AM397" s="20">
        <v>1.1000000000000001</v>
      </c>
      <c r="AN397" s="49">
        <f t="shared" si="301"/>
        <v>0.94394676231693997</v>
      </c>
      <c r="AO397" s="49">
        <f t="shared" si="302"/>
        <v>0.67616081723907628</v>
      </c>
      <c r="AP397" s="50">
        <f t="shared" si="303"/>
        <v>656.19563238096248</v>
      </c>
      <c r="AQ397" s="46"/>
      <c r="AR397" s="20">
        <v>785213.4375</v>
      </c>
      <c r="AS397" s="49">
        <f t="shared" si="296"/>
        <v>0.73554915832958634</v>
      </c>
      <c r="AT397" s="49">
        <f t="shared" si="297"/>
        <v>0.83569078296748134</v>
      </c>
      <c r="AV397" s="20">
        <v>680</v>
      </c>
      <c r="AW397" s="93">
        <f t="shared" si="285"/>
        <v>2.3999999999999998E-3</v>
      </c>
      <c r="AX397" s="66">
        <f t="shared" si="286"/>
        <v>0.29411764705882348</v>
      </c>
      <c r="AY397" s="67">
        <f t="shared" si="287"/>
        <v>4478.3983140147529</v>
      </c>
      <c r="AZ397" s="66">
        <v>4.9490999999999996</v>
      </c>
      <c r="BA397" s="67">
        <f t="shared" si="288"/>
        <v>2375.5679999999998</v>
      </c>
      <c r="BB397" s="66">
        <f t="shared" si="289"/>
        <v>0.44950744114596386</v>
      </c>
      <c r="BC397" s="66">
        <f t="shared" si="290"/>
        <v>4.4472057350466381</v>
      </c>
      <c r="BD397" s="67">
        <f t="shared" si="291"/>
        <v>517.05110484454758</v>
      </c>
      <c r="BE397" s="94">
        <f t="shared" si="292"/>
        <v>0.80715900931717921</v>
      </c>
      <c r="BF397" s="66">
        <f t="shared" si="293"/>
        <v>0.97450679044365396</v>
      </c>
      <c r="BG397" s="66">
        <f t="shared" si="294"/>
        <v>0.65765889506372621</v>
      </c>
      <c r="BH397" s="45">
        <f t="shared" si="295"/>
        <v>687.50564224280174</v>
      </c>
      <c r="BJ397" s="87">
        <f t="shared" si="306"/>
        <v>0.68284081145973119</v>
      </c>
      <c r="BK397" s="87">
        <f t="shared" si="307"/>
        <v>0.8755653041696726</v>
      </c>
    </row>
    <row r="398" spans="6:63" x14ac:dyDescent="0.25">
      <c r="F398" s="17">
        <v>396</v>
      </c>
      <c r="G398" s="17">
        <v>120</v>
      </c>
      <c r="H398" s="17">
        <v>100</v>
      </c>
      <c r="I398" s="17">
        <v>8</v>
      </c>
      <c r="J398" s="17">
        <v>6</v>
      </c>
      <c r="K398" s="20">
        <v>2900</v>
      </c>
      <c r="L398" s="17" t="s">
        <v>423</v>
      </c>
      <c r="M398" s="20">
        <v>6.25</v>
      </c>
      <c r="N398" s="38">
        <v>6.25</v>
      </c>
      <c r="O398" s="49" t="s">
        <v>123</v>
      </c>
      <c r="P398" s="49" t="s">
        <v>381</v>
      </c>
      <c r="Q398" s="28" t="s">
        <v>48</v>
      </c>
      <c r="R398" s="61" t="s">
        <v>376</v>
      </c>
      <c r="S398" s="39">
        <v>36.25</v>
      </c>
      <c r="T398" s="38" t="s">
        <v>128</v>
      </c>
      <c r="U398" s="38" t="s">
        <v>159</v>
      </c>
      <c r="V398" s="28">
        <v>0</v>
      </c>
      <c r="W398" s="28">
        <v>480</v>
      </c>
      <c r="X398" s="28">
        <v>200000</v>
      </c>
      <c r="Y398" s="35">
        <f t="shared" si="304"/>
        <v>104</v>
      </c>
      <c r="Z398" s="61">
        <f t="shared" si="279"/>
        <v>0.68283954284285653</v>
      </c>
      <c r="AA398" s="62">
        <f t="shared" si="280"/>
        <v>25.384196792660401</v>
      </c>
      <c r="AB398" s="50">
        <f t="shared" si="305"/>
        <v>8.6037782398199916</v>
      </c>
      <c r="AC398" s="47"/>
      <c r="AD398" s="28">
        <f t="shared" si="281"/>
        <v>1</v>
      </c>
      <c r="AE398" s="28">
        <f t="shared" si="282"/>
        <v>1</v>
      </c>
      <c r="AF398" s="28">
        <f t="shared" si="283"/>
        <v>1</v>
      </c>
      <c r="AG398" s="28">
        <f t="shared" si="284"/>
        <v>2224</v>
      </c>
      <c r="AH398" s="28">
        <f t="shared" si="298"/>
        <v>5588565.333333334</v>
      </c>
      <c r="AI398" s="60">
        <f t="shared" si="299"/>
        <v>1311.6986684813814</v>
      </c>
      <c r="AJ398" s="61">
        <f t="shared" si="300"/>
        <v>0.90213383444431372</v>
      </c>
      <c r="AK398" s="28">
        <v>0.49</v>
      </c>
      <c r="AL398" s="28">
        <v>0.2</v>
      </c>
      <c r="AM398" s="38">
        <v>1.1000000000000001</v>
      </c>
      <c r="AN398" s="61">
        <f t="shared" si="301"/>
        <v>1.078945517063457</v>
      </c>
      <c r="AO398" s="61">
        <f t="shared" si="302"/>
        <v>0.59851984393037638</v>
      </c>
      <c r="AP398" s="62">
        <f t="shared" si="303"/>
        <v>580.84718526595941</v>
      </c>
      <c r="AQ398" s="46"/>
      <c r="AR398" s="20">
        <v>702406.1875</v>
      </c>
      <c r="AS398" s="49">
        <f t="shared" si="296"/>
        <v>0.65797941724745201</v>
      </c>
      <c r="AT398" s="49">
        <f t="shared" si="297"/>
        <v>0.82693916369573461</v>
      </c>
      <c r="AV398" s="20">
        <v>680</v>
      </c>
      <c r="AW398" s="93">
        <f t="shared" si="285"/>
        <v>2.3999999999999998E-3</v>
      </c>
      <c r="AX398" s="66">
        <f t="shared" si="286"/>
        <v>0.29411764705882348</v>
      </c>
      <c r="AY398" s="67">
        <f t="shared" si="287"/>
        <v>4478.3983140147529</v>
      </c>
      <c r="AZ398" s="66">
        <v>4.9490999999999996</v>
      </c>
      <c r="BA398" s="67">
        <f t="shared" si="288"/>
        <v>2375.5679999999998</v>
      </c>
      <c r="BB398" s="66">
        <f t="shared" si="289"/>
        <v>0.44950744114596386</v>
      </c>
      <c r="BC398" s="66">
        <f t="shared" si="290"/>
        <v>4.4472057350466381</v>
      </c>
      <c r="BD398" s="67">
        <f t="shared" si="291"/>
        <v>517.05110484454758</v>
      </c>
      <c r="BE398" s="94">
        <f t="shared" si="292"/>
        <v>0.93630445080792779</v>
      </c>
      <c r="BF398" s="66">
        <f t="shared" si="293"/>
        <v>1.1187276027493098</v>
      </c>
      <c r="BG398" s="66">
        <f t="shared" si="294"/>
        <v>0.57769858811697428</v>
      </c>
      <c r="BH398" s="45">
        <f t="shared" si="295"/>
        <v>603.91647072246303</v>
      </c>
      <c r="BJ398" s="87">
        <f t="shared" si="306"/>
        <v>0.61082960140609677</v>
      </c>
      <c r="BK398" s="87">
        <f t="shared" si="307"/>
        <v>0.85978239011805824</v>
      </c>
    </row>
    <row r="399" spans="6:63" x14ac:dyDescent="0.25">
      <c r="F399" s="17">
        <v>397</v>
      </c>
      <c r="G399" s="17">
        <v>120</v>
      </c>
      <c r="H399" s="17">
        <v>100</v>
      </c>
      <c r="I399" s="17">
        <v>8</v>
      </c>
      <c r="J399" s="17">
        <v>6</v>
      </c>
      <c r="K399" s="17">
        <v>3300</v>
      </c>
      <c r="L399" s="17" t="s">
        <v>423</v>
      </c>
      <c r="M399" s="20">
        <v>6.25</v>
      </c>
      <c r="N399" s="20">
        <v>6.25</v>
      </c>
      <c r="O399" s="49" t="s">
        <v>123</v>
      </c>
      <c r="P399" s="49" t="s">
        <v>381</v>
      </c>
      <c r="Q399" s="17" t="s">
        <v>48</v>
      </c>
      <c r="R399" s="61" t="s">
        <v>376</v>
      </c>
      <c r="S399" s="45">
        <v>41.25</v>
      </c>
      <c r="T399" s="20" t="s">
        <v>130</v>
      </c>
      <c r="U399" s="20" t="s">
        <v>160</v>
      </c>
      <c r="V399" s="17">
        <v>0</v>
      </c>
      <c r="W399" s="17">
        <v>480</v>
      </c>
      <c r="X399" s="17">
        <v>200000</v>
      </c>
      <c r="Y399" s="35">
        <f t="shared" si="304"/>
        <v>104</v>
      </c>
      <c r="Z399" s="61">
        <f t="shared" si="279"/>
        <v>0.68283954284285653</v>
      </c>
      <c r="AA399" s="62">
        <f t="shared" si="280"/>
        <v>25.384196792660401</v>
      </c>
      <c r="AB399" s="50">
        <f t="shared" si="305"/>
        <v>8.6037782398199916</v>
      </c>
      <c r="AC399" s="47"/>
      <c r="AD399" s="28">
        <f t="shared" si="281"/>
        <v>1</v>
      </c>
      <c r="AE399" s="28">
        <f t="shared" si="282"/>
        <v>1</v>
      </c>
      <c r="AF399" s="28">
        <f t="shared" si="283"/>
        <v>1</v>
      </c>
      <c r="AG399" s="28">
        <f t="shared" si="284"/>
        <v>2224</v>
      </c>
      <c r="AH399" s="28">
        <f t="shared" si="298"/>
        <v>5588565.333333334</v>
      </c>
      <c r="AI399" s="60">
        <f t="shared" si="299"/>
        <v>1012.9830855765305</v>
      </c>
      <c r="AJ399" s="49">
        <f t="shared" si="300"/>
        <v>1.0265660874711158</v>
      </c>
      <c r="AK399" s="17">
        <v>0.49</v>
      </c>
      <c r="AL399" s="17">
        <v>0.2</v>
      </c>
      <c r="AM399" s="20">
        <v>1.1000000000000001</v>
      </c>
      <c r="AN399" s="49">
        <f t="shared" si="301"/>
        <v>1.2294276574033005</v>
      </c>
      <c r="AO399" s="49">
        <f t="shared" si="302"/>
        <v>0.52467844182569157</v>
      </c>
      <c r="AP399" s="50">
        <f t="shared" si="303"/>
        <v>509.18611837978386</v>
      </c>
      <c r="AQ399" s="46"/>
      <c r="AR399" s="20">
        <v>623079.6875</v>
      </c>
      <c r="AS399" s="49">
        <f t="shared" si="296"/>
        <v>0.58367027081459832</v>
      </c>
      <c r="AT399" s="49">
        <f t="shared" si="297"/>
        <v>0.81720866302479789</v>
      </c>
      <c r="AV399" s="20">
        <v>680</v>
      </c>
      <c r="AW399" s="93">
        <f t="shared" si="285"/>
        <v>2.3999999999999998E-3</v>
      </c>
      <c r="AX399" s="66">
        <f t="shared" si="286"/>
        <v>0.29411764705882348</v>
      </c>
      <c r="AY399" s="67">
        <f t="shared" si="287"/>
        <v>4478.3983140147529</v>
      </c>
      <c r="AZ399" s="66">
        <v>4.9490999999999996</v>
      </c>
      <c r="BA399" s="67">
        <f t="shared" si="288"/>
        <v>2375.5679999999998</v>
      </c>
      <c r="BB399" s="66">
        <f t="shared" si="289"/>
        <v>0.44950744114596386</v>
      </c>
      <c r="BC399" s="66">
        <f t="shared" si="290"/>
        <v>4.4472057350466381</v>
      </c>
      <c r="BD399" s="67">
        <f t="shared" si="291"/>
        <v>517.05110484454758</v>
      </c>
      <c r="BE399" s="94">
        <f t="shared" si="292"/>
        <v>1.0654498922986766</v>
      </c>
      <c r="BF399" s="66">
        <f t="shared" si="293"/>
        <v>1.2796269601128065</v>
      </c>
      <c r="BG399" s="66">
        <f t="shared" si="294"/>
        <v>0.50293432277794514</v>
      </c>
      <c r="BH399" s="45">
        <f t="shared" si="295"/>
        <v>525.7591544533052</v>
      </c>
      <c r="BJ399" s="87">
        <f t="shared" si="306"/>
        <v>0.54184533669111556</v>
      </c>
      <c r="BK399" s="87">
        <f t="shared" si="307"/>
        <v>0.84380724488519809</v>
      </c>
    </row>
    <row r="400" spans="6:63" x14ac:dyDescent="0.25">
      <c r="F400" s="17">
        <v>398</v>
      </c>
      <c r="G400" s="17">
        <v>120</v>
      </c>
      <c r="H400" s="17">
        <v>100</v>
      </c>
      <c r="I400" s="17">
        <v>8</v>
      </c>
      <c r="J400" s="17">
        <v>6</v>
      </c>
      <c r="K400" s="17">
        <v>3700</v>
      </c>
      <c r="L400" s="17" t="s">
        <v>423</v>
      </c>
      <c r="M400" s="20">
        <v>6.25</v>
      </c>
      <c r="N400" s="38">
        <v>6.25</v>
      </c>
      <c r="O400" s="49" t="s">
        <v>123</v>
      </c>
      <c r="P400" s="49" t="s">
        <v>381</v>
      </c>
      <c r="Q400" s="28" t="s">
        <v>48</v>
      </c>
      <c r="R400" s="61" t="s">
        <v>376</v>
      </c>
      <c r="S400" s="39">
        <v>46.25</v>
      </c>
      <c r="T400" s="38" t="s">
        <v>131</v>
      </c>
      <c r="U400" s="38" t="s">
        <v>161</v>
      </c>
      <c r="V400" s="28">
        <v>0</v>
      </c>
      <c r="W400" s="28">
        <v>480</v>
      </c>
      <c r="X400" s="28">
        <v>200000</v>
      </c>
      <c r="Y400" s="35">
        <f t="shared" si="304"/>
        <v>104</v>
      </c>
      <c r="Z400" s="61">
        <f t="shared" si="279"/>
        <v>0.68283954284285653</v>
      </c>
      <c r="AA400" s="62">
        <f t="shared" si="280"/>
        <v>25.384196792660401</v>
      </c>
      <c r="AB400" s="50">
        <f t="shared" si="305"/>
        <v>8.6037782398199916</v>
      </c>
      <c r="AC400" s="47"/>
      <c r="AD400" s="28">
        <f t="shared" si="281"/>
        <v>1</v>
      </c>
      <c r="AE400" s="28">
        <f t="shared" si="282"/>
        <v>1</v>
      </c>
      <c r="AF400" s="28">
        <f t="shared" si="283"/>
        <v>1</v>
      </c>
      <c r="AG400" s="28">
        <f t="shared" si="284"/>
        <v>2224</v>
      </c>
      <c r="AH400" s="28">
        <f t="shared" si="298"/>
        <v>5588565.333333334</v>
      </c>
      <c r="AI400" s="60">
        <f t="shared" si="299"/>
        <v>805.79881679535549</v>
      </c>
      <c r="AJ400" s="61">
        <f t="shared" si="300"/>
        <v>1.1509983404979176</v>
      </c>
      <c r="AK400" s="28">
        <v>0.49</v>
      </c>
      <c r="AL400" s="28">
        <v>0.2</v>
      </c>
      <c r="AM400" s="38">
        <v>1.1000000000000001</v>
      </c>
      <c r="AN400" s="61">
        <f t="shared" si="301"/>
        <v>1.3953931833364699</v>
      </c>
      <c r="AO400" s="61">
        <f t="shared" si="302"/>
        <v>0.45781908198645171</v>
      </c>
      <c r="AP400" s="62">
        <f t="shared" si="303"/>
        <v>444.3009330928881</v>
      </c>
      <c r="AQ400" s="46"/>
      <c r="AR400" s="20">
        <v>549415.625</v>
      </c>
      <c r="AS400" s="49">
        <f t="shared" si="296"/>
        <v>0.51466541610461636</v>
      </c>
      <c r="AT400" s="49">
        <f t="shared" si="297"/>
        <v>0.80867909989434339</v>
      </c>
      <c r="AV400" s="20">
        <v>680</v>
      </c>
      <c r="AW400" s="93">
        <f t="shared" si="285"/>
        <v>2.3999999999999998E-3</v>
      </c>
      <c r="AX400" s="66">
        <f t="shared" si="286"/>
        <v>0.29411764705882348</v>
      </c>
      <c r="AY400" s="67">
        <f t="shared" si="287"/>
        <v>4478.3983140147529</v>
      </c>
      <c r="AZ400" s="66">
        <v>4.9490999999999996</v>
      </c>
      <c r="BA400" s="67">
        <f t="shared" si="288"/>
        <v>2375.5679999999998</v>
      </c>
      <c r="BB400" s="66">
        <f t="shared" si="289"/>
        <v>0.44950744114596386</v>
      </c>
      <c r="BC400" s="66">
        <f t="shared" si="290"/>
        <v>4.4472057350466381</v>
      </c>
      <c r="BD400" s="67">
        <f t="shared" si="291"/>
        <v>517.05110484454758</v>
      </c>
      <c r="BE400" s="94">
        <f t="shared" si="292"/>
        <v>1.1945953337894253</v>
      </c>
      <c r="BF400" s="66">
        <f t="shared" si="293"/>
        <v>1.4572048625341434</v>
      </c>
      <c r="BG400" s="66">
        <f t="shared" si="294"/>
        <v>0.43635662019039173</v>
      </c>
      <c r="BH400" s="45">
        <f t="shared" si="295"/>
        <v>456.1599343711822</v>
      </c>
      <c r="BJ400" s="87">
        <f t="shared" si="306"/>
        <v>0.47778526612855549</v>
      </c>
      <c r="BK400" s="87">
        <f t="shared" si="307"/>
        <v>0.83026385420178439</v>
      </c>
    </row>
    <row r="401" spans="6:63" x14ac:dyDescent="0.25">
      <c r="F401" s="17">
        <v>399</v>
      </c>
      <c r="G401" s="17">
        <v>120</v>
      </c>
      <c r="H401" s="17">
        <v>100</v>
      </c>
      <c r="I401" s="17">
        <v>8</v>
      </c>
      <c r="J401" s="17">
        <v>6</v>
      </c>
      <c r="K401" s="20">
        <v>4100</v>
      </c>
      <c r="L401" s="17" t="s">
        <v>423</v>
      </c>
      <c r="M401" s="20">
        <v>6.25</v>
      </c>
      <c r="N401" s="20">
        <v>6.25</v>
      </c>
      <c r="O401" s="49" t="s">
        <v>123</v>
      </c>
      <c r="P401" s="49" t="s">
        <v>381</v>
      </c>
      <c r="Q401" s="17" t="s">
        <v>48</v>
      </c>
      <c r="R401" s="61" t="s">
        <v>376</v>
      </c>
      <c r="S401" s="45">
        <v>51.25</v>
      </c>
      <c r="T401" s="20" t="s">
        <v>131</v>
      </c>
      <c r="U401" s="20" t="s">
        <v>162</v>
      </c>
      <c r="V401" s="17">
        <v>0</v>
      </c>
      <c r="W401" s="17">
        <v>480</v>
      </c>
      <c r="X401" s="17">
        <v>200000</v>
      </c>
      <c r="Y401" s="35">
        <f t="shared" si="304"/>
        <v>104</v>
      </c>
      <c r="Z401" s="61">
        <f t="shared" si="279"/>
        <v>0.68283954284285653</v>
      </c>
      <c r="AA401" s="62">
        <f t="shared" si="280"/>
        <v>25.384196792660401</v>
      </c>
      <c r="AB401" s="50">
        <f t="shared" si="305"/>
        <v>8.6037782398199916</v>
      </c>
      <c r="AC401" s="47"/>
      <c r="AD401" s="28">
        <f t="shared" si="281"/>
        <v>1</v>
      </c>
      <c r="AE401" s="28">
        <f t="shared" si="282"/>
        <v>1</v>
      </c>
      <c r="AF401" s="28">
        <f t="shared" si="283"/>
        <v>1</v>
      </c>
      <c r="AG401" s="28">
        <f t="shared" si="284"/>
        <v>2224</v>
      </c>
      <c r="AH401" s="28">
        <f t="shared" si="298"/>
        <v>5588565.333333334</v>
      </c>
      <c r="AI401" s="60">
        <f t="shared" si="299"/>
        <v>656.23948851448051</v>
      </c>
      <c r="AJ401" s="49">
        <f t="shared" si="300"/>
        <v>1.2754305935247194</v>
      </c>
      <c r="AK401" s="17">
        <v>0.49</v>
      </c>
      <c r="AL401" s="17">
        <v>0.2</v>
      </c>
      <c r="AM401" s="20">
        <v>1.1000000000000001</v>
      </c>
      <c r="AN401" s="49">
        <f t="shared" si="301"/>
        <v>1.5768420948629653</v>
      </c>
      <c r="AO401" s="49">
        <f t="shared" si="302"/>
        <v>0.39935362480123943</v>
      </c>
      <c r="AP401" s="50">
        <f t="shared" si="303"/>
        <v>387.56180140710825</v>
      </c>
      <c r="AQ401" s="46"/>
      <c r="AR401" s="20">
        <v>483156.40625</v>
      </c>
      <c r="AS401" s="49">
        <f t="shared" si="296"/>
        <v>0.45259705321680155</v>
      </c>
      <c r="AT401" s="49">
        <f t="shared" si="297"/>
        <v>0.802145633160811</v>
      </c>
      <c r="AV401" s="20">
        <v>680</v>
      </c>
      <c r="AW401" s="93">
        <f t="shared" si="285"/>
        <v>2.3999999999999998E-3</v>
      </c>
      <c r="AX401" s="66">
        <f t="shared" si="286"/>
        <v>0.29411764705882348</v>
      </c>
      <c r="AY401" s="67">
        <f t="shared" si="287"/>
        <v>4478.3983140147529</v>
      </c>
      <c r="AZ401" s="66">
        <v>4.9490999999999996</v>
      </c>
      <c r="BA401" s="67">
        <f t="shared" si="288"/>
        <v>2375.5679999999998</v>
      </c>
      <c r="BB401" s="66">
        <f t="shared" si="289"/>
        <v>0.44950744114596386</v>
      </c>
      <c r="BC401" s="66">
        <f t="shared" si="290"/>
        <v>4.4472057350466381</v>
      </c>
      <c r="BD401" s="67">
        <f t="shared" si="291"/>
        <v>517.05110484454758</v>
      </c>
      <c r="BE401" s="94">
        <f t="shared" si="292"/>
        <v>1.3237407752801738</v>
      </c>
      <c r="BF401" s="66">
        <f t="shared" si="293"/>
        <v>1.6514613100133202</v>
      </c>
      <c r="BG401" s="66">
        <f t="shared" si="294"/>
        <v>0.37894579817512808</v>
      </c>
      <c r="BH401" s="45">
        <f t="shared" si="295"/>
        <v>396.14361837888288</v>
      </c>
      <c r="BJ401" s="87">
        <f t="shared" si="306"/>
        <v>0.42016462881242728</v>
      </c>
      <c r="BK401" s="87">
        <f t="shared" si="307"/>
        <v>0.81990761843258264</v>
      </c>
    </row>
    <row r="402" spans="6:63" x14ac:dyDescent="0.25">
      <c r="F402" s="17">
        <v>400</v>
      </c>
      <c r="G402" s="17">
        <v>120</v>
      </c>
      <c r="H402" s="17">
        <v>100</v>
      </c>
      <c r="I402" s="17">
        <v>8</v>
      </c>
      <c r="J402" s="17">
        <v>6</v>
      </c>
      <c r="K402" s="17">
        <v>4500</v>
      </c>
      <c r="L402" s="17" t="s">
        <v>423</v>
      </c>
      <c r="M402" s="20">
        <v>6.25</v>
      </c>
      <c r="N402" s="38">
        <v>6.25</v>
      </c>
      <c r="O402" s="49" t="s">
        <v>123</v>
      </c>
      <c r="P402" s="49" t="s">
        <v>381</v>
      </c>
      <c r="Q402" s="28" t="s">
        <v>48</v>
      </c>
      <c r="R402" s="61" t="s">
        <v>376</v>
      </c>
      <c r="S402" s="39">
        <v>56.25</v>
      </c>
      <c r="T402" s="38" t="s">
        <v>132</v>
      </c>
      <c r="U402" s="38" t="s">
        <v>163</v>
      </c>
      <c r="V402" s="28">
        <v>0</v>
      </c>
      <c r="W402" s="28">
        <v>480</v>
      </c>
      <c r="X402" s="28">
        <v>200000</v>
      </c>
      <c r="Y402" s="35">
        <f t="shared" si="304"/>
        <v>104</v>
      </c>
      <c r="Z402" s="61">
        <f t="shared" si="279"/>
        <v>0.68283954284285653</v>
      </c>
      <c r="AA402" s="62">
        <f t="shared" si="280"/>
        <v>25.384196792660401</v>
      </c>
      <c r="AB402" s="50">
        <f t="shared" si="305"/>
        <v>8.6037782398199916</v>
      </c>
      <c r="AC402" s="47"/>
      <c r="AD402" s="28">
        <f t="shared" si="281"/>
        <v>1</v>
      </c>
      <c r="AE402" s="28">
        <f t="shared" si="282"/>
        <v>1</v>
      </c>
      <c r="AF402" s="28">
        <f t="shared" si="283"/>
        <v>1</v>
      </c>
      <c r="AG402" s="28">
        <f t="shared" si="284"/>
        <v>2224</v>
      </c>
      <c r="AH402" s="28">
        <f t="shared" si="298"/>
        <v>5588565.333333334</v>
      </c>
      <c r="AI402" s="60">
        <f t="shared" si="299"/>
        <v>544.75979268782305</v>
      </c>
      <c r="AJ402" s="61">
        <f t="shared" si="300"/>
        <v>1.3998628465515215</v>
      </c>
      <c r="AK402" s="28">
        <v>0.49</v>
      </c>
      <c r="AL402" s="28">
        <v>0.2</v>
      </c>
      <c r="AM402" s="38">
        <v>1.1000000000000001</v>
      </c>
      <c r="AN402" s="61">
        <f t="shared" si="301"/>
        <v>1.7737743919827871</v>
      </c>
      <c r="AO402" s="61">
        <f t="shared" si="302"/>
        <v>0.34927012640910016</v>
      </c>
      <c r="AP402" s="62">
        <f t="shared" si="303"/>
        <v>338.95713213112964</v>
      </c>
      <c r="AQ402" s="46"/>
      <c r="AR402" s="20">
        <v>424786.5</v>
      </c>
      <c r="AS402" s="49">
        <f t="shared" si="296"/>
        <v>0.39791900854316548</v>
      </c>
      <c r="AT402" s="49">
        <f t="shared" si="297"/>
        <v>0.79794704429432106</v>
      </c>
      <c r="AV402" s="20">
        <v>680</v>
      </c>
      <c r="AW402" s="93">
        <f t="shared" si="285"/>
        <v>2.3999999999999998E-3</v>
      </c>
      <c r="AX402" s="66">
        <f t="shared" si="286"/>
        <v>0.29411764705882348</v>
      </c>
      <c r="AY402" s="67">
        <f t="shared" si="287"/>
        <v>4478.3983140147529</v>
      </c>
      <c r="AZ402" s="66">
        <v>4.9490999999999996</v>
      </c>
      <c r="BA402" s="67">
        <f t="shared" si="288"/>
        <v>2375.5679999999998</v>
      </c>
      <c r="BB402" s="66">
        <f t="shared" si="289"/>
        <v>0.44950744114596386</v>
      </c>
      <c r="BC402" s="66">
        <f t="shared" si="290"/>
        <v>4.4472057350466381</v>
      </c>
      <c r="BD402" s="67">
        <f t="shared" si="291"/>
        <v>517.05110484454758</v>
      </c>
      <c r="BE402" s="94">
        <f t="shared" si="292"/>
        <v>1.4528862167709224</v>
      </c>
      <c r="BF402" s="66">
        <f t="shared" si="293"/>
        <v>1.8623963025503381</v>
      </c>
      <c r="BG402" s="66">
        <f t="shared" si="294"/>
        <v>0.33029733933399263</v>
      </c>
      <c r="BH402" s="45">
        <f t="shared" si="295"/>
        <v>345.28733073381659</v>
      </c>
      <c r="BJ402" s="87">
        <f t="shared" si="306"/>
        <v>0.36940473061776802</v>
      </c>
      <c r="BK402" s="87">
        <f t="shared" si="307"/>
        <v>0.81284911534103976</v>
      </c>
    </row>
    <row r="403" spans="6:63" x14ac:dyDescent="0.25">
      <c r="F403" s="17">
        <v>401</v>
      </c>
      <c r="G403" s="17">
        <v>120</v>
      </c>
      <c r="H403" s="17">
        <v>100</v>
      </c>
      <c r="I403" s="17">
        <v>8</v>
      </c>
      <c r="J403" s="17">
        <v>6</v>
      </c>
      <c r="K403" s="17">
        <v>4900</v>
      </c>
      <c r="L403" s="17" t="s">
        <v>423</v>
      </c>
      <c r="M403" s="20">
        <v>6.25</v>
      </c>
      <c r="N403" s="20">
        <v>6.25</v>
      </c>
      <c r="O403" s="49" t="s">
        <v>123</v>
      </c>
      <c r="P403" s="49" t="s">
        <v>381</v>
      </c>
      <c r="Q403" s="17" t="s">
        <v>48</v>
      </c>
      <c r="R403" s="61" t="s">
        <v>376</v>
      </c>
      <c r="S403" s="45">
        <v>61.25</v>
      </c>
      <c r="T403" s="20" t="s">
        <v>133</v>
      </c>
      <c r="U403" s="20" t="s">
        <v>164</v>
      </c>
      <c r="V403" s="17">
        <v>0</v>
      </c>
      <c r="W403" s="17">
        <v>480</v>
      </c>
      <c r="X403" s="17">
        <v>200000</v>
      </c>
      <c r="Y403" s="35">
        <f t="shared" si="304"/>
        <v>104</v>
      </c>
      <c r="Z403" s="61">
        <f t="shared" si="279"/>
        <v>0.68283954284285653</v>
      </c>
      <c r="AA403" s="62">
        <f t="shared" si="280"/>
        <v>25.384196792660401</v>
      </c>
      <c r="AB403" s="50">
        <f t="shared" si="305"/>
        <v>8.6037782398199916</v>
      </c>
      <c r="AC403" s="47"/>
      <c r="AD403" s="28">
        <f t="shared" si="281"/>
        <v>1</v>
      </c>
      <c r="AE403" s="28">
        <f t="shared" si="282"/>
        <v>1</v>
      </c>
      <c r="AF403" s="28">
        <f t="shared" si="283"/>
        <v>1</v>
      </c>
      <c r="AG403" s="28">
        <f t="shared" si="284"/>
        <v>2224</v>
      </c>
      <c r="AH403" s="28">
        <f t="shared" si="298"/>
        <v>5588565.333333334</v>
      </c>
      <c r="AI403" s="60">
        <f t="shared" si="299"/>
        <v>459.44963773129604</v>
      </c>
      <c r="AJ403" s="49">
        <f t="shared" si="300"/>
        <v>1.5242950995783233</v>
      </c>
      <c r="AK403" s="17">
        <v>0.49</v>
      </c>
      <c r="AL403" s="17">
        <v>0.2</v>
      </c>
      <c r="AM403" s="20">
        <v>1.1000000000000001</v>
      </c>
      <c r="AN403" s="49">
        <f t="shared" si="301"/>
        <v>1.9861900746959344</v>
      </c>
      <c r="AO403" s="49">
        <f t="shared" si="302"/>
        <v>0.30678970733761346</v>
      </c>
      <c r="AP403" s="50">
        <f t="shared" si="303"/>
        <v>297.73104397913551</v>
      </c>
      <c r="AQ403" s="46"/>
      <c r="AR403" s="20">
        <v>373986.4375</v>
      </c>
      <c r="AS403" s="49">
        <f t="shared" si="296"/>
        <v>0.35033201954061749</v>
      </c>
      <c r="AT403" s="49">
        <f t="shared" si="297"/>
        <v>0.7961011794154581</v>
      </c>
      <c r="AV403" s="20">
        <v>680</v>
      </c>
      <c r="AW403" s="93">
        <f t="shared" si="285"/>
        <v>2.3999999999999998E-3</v>
      </c>
      <c r="AX403" s="66">
        <f t="shared" si="286"/>
        <v>0.29411764705882348</v>
      </c>
      <c r="AY403" s="67">
        <f t="shared" si="287"/>
        <v>4478.3983140147529</v>
      </c>
      <c r="AZ403" s="66">
        <v>4.9490999999999996</v>
      </c>
      <c r="BA403" s="67">
        <f t="shared" si="288"/>
        <v>2375.5679999999998</v>
      </c>
      <c r="BB403" s="66">
        <f t="shared" si="289"/>
        <v>0.44950744114596386</v>
      </c>
      <c r="BC403" s="66">
        <f t="shared" si="290"/>
        <v>4.4472057350466381</v>
      </c>
      <c r="BD403" s="67">
        <f t="shared" si="291"/>
        <v>517.05110484454758</v>
      </c>
      <c r="BE403" s="94">
        <f t="shared" si="292"/>
        <v>1.5820316582616711</v>
      </c>
      <c r="BF403" s="66">
        <f t="shared" si="293"/>
        <v>2.0900098401451959</v>
      </c>
      <c r="BG403" s="66">
        <f t="shared" si="294"/>
        <v>0.28937061468819358</v>
      </c>
      <c r="BH403" s="45">
        <f t="shared" si="295"/>
        <v>302.50321525435072</v>
      </c>
      <c r="BJ403" s="87">
        <f t="shared" si="306"/>
        <v>0.32522775370541723</v>
      </c>
      <c r="BK403" s="87">
        <f t="shared" si="307"/>
        <v>0.80886145839005386</v>
      </c>
    </row>
    <row r="404" spans="6:63" x14ac:dyDescent="0.25">
      <c r="F404" s="17">
        <v>402</v>
      </c>
      <c r="G404" s="17">
        <v>120</v>
      </c>
      <c r="H404" s="17">
        <v>100</v>
      </c>
      <c r="I404" s="17">
        <v>8</v>
      </c>
      <c r="J404" s="17">
        <v>6</v>
      </c>
      <c r="K404" s="20">
        <v>5300</v>
      </c>
      <c r="L404" s="17" t="s">
        <v>423</v>
      </c>
      <c r="M404" s="20">
        <v>6.25</v>
      </c>
      <c r="N404" s="38">
        <v>6.25</v>
      </c>
      <c r="O404" s="49" t="s">
        <v>123</v>
      </c>
      <c r="P404" s="49" t="s">
        <v>381</v>
      </c>
      <c r="Q404" s="28" t="s">
        <v>48</v>
      </c>
      <c r="R404" s="61" t="s">
        <v>376</v>
      </c>
      <c r="S404" s="39">
        <v>66.25</v>
      </c>
      <c r="T404" s="38" t="s">
        <v>134</v>
      </c>
      <c r="U404" s="38" t="s">
        <v>165</v>
      </c>
      <c r="V404" s="28">
        <v>0</v>
      </c>
      <c r="W404" s="28">
        <v>480</v>
      </c>
      <c r="X404" s="28">
        <v>200000</v>
      </c>
      <c r="Y404" s="35">
        <f t="shared" si="304"/>
        <v>104</v>
      </c>
      <c r="Z404" s="61">
        <f t="shared" si="279"/>
        <v>0.68283954284285653</v>
      </c>
      <c r="AA404" s="62">
        <f t="shared" si="280"/>
        <v>25.384196792660401</v>
      </c>
      <c r="AB404" s="50">
        <f t="shared" si="305"/>
        <v>8.6037782398199916</v>
      </c>
      <c r="AC404" s="47"/>
      <c r="AD404" s="28">
        <f t="shared" si="281"/>
        <v>1</v>
      </c>
      <c r="AE404" s="28">
        <f t="shared" si="282"/>
        <v>1</v>
      </c>
      <c r="AF404" s="28">
        <f t="shared" si="283"/>
        <v>1</v>
      </c>
      <c r="AG404" s="28">
        <f t="shared" si="284"/>
        <v>2224</v>
      </c>
      <c r="AH404" s="28">
        <f t="shared" si="298"/>
        <v>5588565.333333334</v>
      </c>
      <c r="AI404" s="60">
        <f t="shared" si="299"/>
        <v>392.71576368559693</v>
      </c>
      <c r="AJ404" s="61">
        <f t="shared" si="300"/>
        <v>1.6487273526051252</v>
      </c>
      <c r="AK404" s="28">
        <v>0.49</v>
      </c>
      <c r="AL404" s="28">
        <v>0.2</v>
      </c>
      <c r="AM404" s="38">
        <v>1.1000000000000001</v>
      </c>
      <c r="AN404" s="61">
        <f t="shared" si="301"/>
        <v>2.2140891430024077</v>
      </c>
      <c r="AO404" s="61">
        <f t="shared" si="302"/>
        <v>0.27086413674224358</v>
      </c>
      <c r="AP404" s="62">
        <f t="shared" si="303"/>
        <v>262.86625750461803</v>
      </c>
      <c r="AQ404" s="46"/>
      <c r="AR404" s="20">
        <v>330138.8125</v>
      </c>
      <c r="AS404" s="49">
        <f t="shared" si="296"/>
        <v>0.30925773053432254</v>
      </c>
      <c r="AT404" s="49">
        <f t="shared" si="297"/>
        <v>0.79622948757234668</v>
      </c>
      <c r="AV404" s="20">
        <v>680</v>
      </c>
      <c r="AW404" s="93">
        <f t="shared" si="285"/>
        <v>2.3999999999999998E-3</v>
      </c>
      <c r="AX404" s="66">
        <f t="shared" si="286"/>
        <v>0.29411764705882348</v>
      </c>
      <c r="AY404" s="67">
        <f t="shared" si="287"/>
        <v>4478.3983140147529</v>
      </c>
      <c r="AZ404" s="66">
        <v>4.9490999999999996</v>
      </c>
      <c r="BA404" s="67">
        <f t="shared" si="288"/>
        <v>2375.5679999999998</v>
      </c>
      <c r="BB404" s="66">
        <f t="shared" si="289"/>
        <v>0.44950744114596386</v>
      </c>
      <c r="BC404" s="66">
        <f t="shared" si="290"/>
        <v>4.4472057350466381</v>
      </c>
      <c r="BD404" s="67">
        <f t="shared" si="291"/>
        <v>517.05110484454758</v>
      </c>
      <c r="BE404" s="94">
        <f t="shared" si="292"/>
        <v>1.7111770997524198</v>
      </c>
      <c r="BF404" s="66">
        <f t="shared" si="293"/>
        <v>2.3343019227978941</v>
      </c>
      <c r="BG404" s="66">
        <f t="shared" si="294"/>
        <v>0.25497086359674587</v>
      </c>
      <c r="BH404" s="45">
        <f t="shared" si="295"/>
        <v>266.54228908938705</v>
      </c>
      <c r="BJ404" s="87">
        <f t="shared" si="306"/>
        <v>0.2870967864987054</v>
      </c>
      <c r="BK404" s="87">
        <f t="shared" si="307"/>
        <v>0.80736429343455962</v>
      </c>
    </row>
    <row r="405" spans="6:63" x14ac:dyDescent="0.25">
      <c r="F405" s="17">
        <v>403</v>
      </c>
      <c r="G405" s="17">
        <v>120</v>
      </c>
      <c r="H405" s="17">
        <v>100</v>
      </c>
      <c r="I405" s="17">
        <v>8</v>
      </c>
      <c r="J405" s="17">
        <v>6</v>
      </c>
      <c r="K405" s="17">
        <v>5700</v>
      </c>
      <c r="L405" s="17" t="s">
        <v>423</v>
      </c>
      <c r="M405" s="20">
        <v>6.25</v>
      </c>
      <c r="N405" s="20">
        <v>6.25</v>
      </c>
      <c r="O405" s="49" t="s">
        <v>123</v>
      </c>
      <c r="P405" s="49" t="s">
        <v>381</v>
      </c>
      <c r="Q405" s="17" t="s">
        <v>48</v>
      </c>
      <c r="R405" s="61" t="s">
        <v>376</v>
      </c>
      <c r="S405" s="45">
        <v>71.25</v>
      </c>
      <c r="T405" s="20" t="s">
        <v>134</v>
      </c>
      <c r="U405" s="20" t="s">
        <v>166</v>
      </c>
      <c r="V405" s="17">
        <v>0</v>
      </c>
      <c r="W405" s="17">
        <v>480</v>
      </c>
      <c r="X405" s="17">
        <v>200000</v>
      </c>
      <c r="Y405" s="35">
        <f t="shared" si="304"/>
        <v>104</v>
      </c>
      <c r="Z405" s="61">
        <f t="shared" si="279"/>
        <v>0.68283954284285653</v>
      </c>
      <c r="AA405" s="62">
        <f t="shared" si="280"/>
        <v>25.384196792660401</v>
      </c>
      <c r="AB405" s="50">
        <f t="shared" si="305"/>
        <v>8.6037782398199916</v>
      </c>
      <c r="AC405" s="47"/>
      <c r="AD405" s="28">
        <f t="shared" si="281"/>
        <v>1</v>
      </c>
      <c r="AE405" s="28">
        <f t="shared" si="282"/>
        <v>1</v>
      </c>
      <c r="AF405" s="28">
        <f t="shared" si="283"/>
        <v>1</v>
      </c>
      <c r="AG405" s="28">
        <f t="shared" si="284"/>
        <v>2224</v>
      </c>
      <c r="AH405" s="28">
        <f t="shared" si="298"/>
        <v>5588565.333333334</v>
      </c>
      <c r="AI405" s="60">
        <f t="shared" si="299"/>
        <v>339.53172674448808</v>
      </c>
      <c r="AJ405" s="49">
        <f t="shared" si="300"/>
        <v>1.773159605631927</v>
      </c>
      <c r="AK405" s="17">
        <v>0.49</v>
      </c>
      <c r="AL405" s="17">
        <v>0.2</v>
      </c>
      <c r="AM405" s="20">
        <v>1.1000000000000001</v>
      </c>
      <c r="AN405" s="49">
        <f t="shared" si="301"/>
        <v>2.4574715969022076</v>
      </c>
      <c r="AO405" s="49">
        <f t="shared" si="302"/>
        <v>0.24044457575960226</v>
      </c>
      <c r="AP405" s="50">
        <f t="shared" si="303"/>
        <v>233.34490319535507</v>
      </c>
      <c r="AQ405" s="46"/>
      <c r="AR405" s="20">
        <v>292462.28125</v>
      </c>
      <c r="AS405" s="49">
        <f t="shared" si="296"/>
        <v>0.27396421729803655</v>
      </c>
      <c r="AT405" s="49">
        <f t="shared" si="297"/>
        <v>0.7978632396561568</v>
      </c>
      <c r="AV405" s="20">
        <v>680</v>
      </c>
      <c r="AW405" s="93">
        <f t="shared" si="285"/>
        <v>2.3999999999999998E-3</v>
      </c>
      <c r="AX405" s="66">
        <f t="shared" si="286"/>
        <v>0.29411764705882348</v>
      </c>
      <c r="AY405" s="67">
        <f t="shared" si="287"/>
        <v>4478.3983140147529</v>
      </c>
      <c r="AZ405" s="66">
        <v>4.9490999999999996</v>
      </c>
      <c r="BA405" s="67">
        <f t="shared" si="288"/>
        <v>2375.5679999999998</v>
      </c>
      <c r="BB405" s="66">
        <f t="shared" si="289"/>
        <v>0.44950744114596386</v>
      </c>
      <c r="BC405" s="66">
        <f t="shared" si="290"/>
        <v>4.4472057350466381</v>
      </c>
      <c r="BD405" s="67">
        <f t="shared" si="291"/>
        <v>517.05110484454758</v>
      </c>
      <c r="BE405" s="94">
        <f t="shared" si="292"/>
        <v>1.8403225412431685</v>
      </c>
      <c r="BF405" s="66">
        <f t="shared" si="293"/>
        <v>2.5952725505084331</v>
      </c>
      <c r="BG405" s="66">
        <f t="shared" si="294"/>
        <v>0.22597823450412305</v>
      </c>
      <c r="BH405" s="45">
        <f t="shared" si="295"/>
        <v>236.23387809663441</v>
      </c>
      <c r="BJ405" s="87">
        <f t="shared" si="306"/>
        <v>0.25433235336107468</v>
      </c>
      <c r="BK405" s="87">
        <f t="shared" si="307"/>
        <v>0.80774135073746167</v>
      </c>
    </row>
    <row r="406" spans="6:63" s="15" customFormat="1" x14ac:dyDescent="0.25">
      <c r="F406" s="22">
        <v>404</v>
      </c>
      <c r="G406" s="22">
        <v>140</v>
      </c>
      <c r="H406" s="22">
        <v>100</v>
      </c>
      <c r="I406" s="22">
        <v>10</v>
      </c>
      <c r="J406" s="22">
        <v>6</v>
      </c>
      <c r="K406" s="22">
        <v>900</v>
      </c>
      <c r="L406" s="17" t="s">
        <v>423</v>
      </c>
      <c r="M406" s="22">
        <v>6.25</v>
      </c>
      <c r="N406" s="40">
        <v>6.25</v>
      </c>
      <c r="O406" s="63" t="s">
        <v>125</v>
      </c>
      <c r="P406" s="63" t="s">
        <v>382</v>
      </c>
      <c r="Q406" s="40" t="s">
        <v>48</v>
      </c>
      <c r="R406" s="81" t="s">
        <v>376</v>
      </c>
      <c r="S406" s="82">
        <v>18</v>
      </c>
      <c r="T406" s="40" t="s">
        <v>323</v>
      </c>
      <c r="U406" s="40" t="s">
        <v>324</v>
      </c>
      <c r="V406" s="40">
        <v>0</v>
      </c>
      <c r="W406" s="40">
        <v>480</v>
      </c>
      <c r="X406" s="40">
        <v>200000</v>
      </c>
      <c r="Y406" s="37">
        <f t="shared" si="304"/>
        <v>120</v>
      </c>
      <c r="Z406" s="81">
        <f t="shared" si="279"/>
        <v>0.68283954284285653</v>
      </c>
      <c r="AA406" s="82">
        <f t="shared" si="280"/>
        <v>29.289457837685077</v>
      </c>
      <c r="AB406" s="41">
        <f t="shared" si="305"/>
        <v>6.883022591855994</v>
      </c>
      <c r="AC406" s="64"/>
      <c r="AD406" s="40">
        <f t="shared" si="281"/>
        <v>1</v>
      </c>
      <c r="AE406" s="40">
        <f t="shared" si="282"/>
        <v>1</v>
      </c>
      <c r="AF406" s="40">
        <f t="shared" si="283"/>
        <v>1</v>
      </c>
      <c r="AG406" s="40">
        <f t="shared" si="284"/>
        <v>2720</v>
      </c>
      <c r="AH406" s="40">
        <f t="shared" si="298"/>
        <v>9330666.6666666679</v>
      </c>
      <c r="AI406" s="77">
        <f t="shared" si="299"/>
        <v>22738.268839118791</v>
      </c>
      <c r="AJ406" s="81">
        <f t="shared" si="300"/>
        <v>0.2396218254070539</v>
      </c>
      <c r="AK406" s="40">
        <v>0.49</v>
      </c>
      <c r="AL406" s="40">
        <v>0.2</v>
      </c>
      <c r="AM406" s="40">
        <v>1.1000000000000001</v>
      </c>
      <c r="AN406" s="81">
        <f t="shared" si="301"/>
        <v>0.53841665683043249</v>
      </c>
      <c r="AO406" s="81">
        <f t="shared" si="302"/>
        <v>0.97984257471291736</v>
      </c>
      <c r="AP406" s="82">
        <f t="shared" si="303"/>
        <v>1162.9840595865317</v>
      </c>
      <c r="AQ406" s="64"/>
      <c r="AR406" s="22">
        <v>1384300.375</v>
      </c>
      <c r="AS406" s="63">
        <f t="shared" si="296"/>
        <v>1.0602790862438725</v>
      </c>
      <c r="AT406" s="63">
        <f t="shared" si="297"/>
        <v>0.8401240659828122</v>
      </c>
      <c r="AV406" s="22">
        <v>680</v>
      </c>
      <c r="AW406" s="89">
        <f t="shared" si="285"/>
        <v>2.3999999999999998E-3</v>
      </c>
      <c r="AX406" s="63">
        <f t="shared" si="286"/>
        <v>0.29411764705882348</v>
      </c>
      <c r="AY406" s="65">
        <f t="shared" si="287"/>
        <v>4478.3983140147529</v>
      </c>
      <c r="AZ406" s="63">
        <v>5.1807999999999996</v>
      </c>
      <c r="BA406" s="65">
        <f t="shared" si="288"/>
        <v>2486.7839999999997</v>
      </c>
      <c r="BB406" s="63">
        <f t="shared" si="289"/>
        <v>0.43934085053912275</v>
      </c>
      <c r="BC406" s="63">
        <f t="shared" si="290"/>
        <v>4.8289676655628551</v>
      </c>
      <c r="BD406" s="65">
        <f t="shared" si="291"/>
        <v>521.15434161089684</v>
      </c>
      <c r="BE406" s="90">
        <f t="shared" si="292"/>
        <v>0.24968297687320937</v>
      </c>
      <c r="BF406" s="63">
        <f t="shared" si="293"/>
        <v>0.54334312380407013</v>
      </c>
      <c r="BG406" s="63">
        <f t="shared" si="294"/>
        <v>0.97473514794115301</v>
      </c>
      <c r="BH406" s="41">
        <f t="shared" si="295"/>
        <v>1256.114432377399</v>
      </c>
      <c r="BJ406" s="90">
        <f t="shared" si="306"/>
        <v>0.97655132225116914</v>
      </c>
      <c r="BK406" s="90">
        <f t="shared" si="307"/>
        <v>0.90740019656311877</v>
      </c>
    </row>
    <row r="407" spans="6:63" x14ac:dyDescent="0.25">
      <c r="F407" s="17">
        <v>405</v>
      </c>
      <c r="G407" s="17">
        <v>140</v>
      </c>
      <c r="H407" s="17">
        <v>100</v>
      </c>
      <c r="I407" s="17">
        <v>10</v>
      </c>
      <c r="J407" s="17">
        <v>6</v>
      </c>
      <c r="K407" s="20">
        <v>1300</v>
      </c>
      <c r="L407" s="17" t="s">
        <v>423</v>
      </c>
      <c r="M407" s="20">
        <v>6.25</v>
      </c>
      <c r="N407" s="20">
        <v>6.25</v>
      </c>
      <c r="O407" s="49" t="s">
        <v>125</v>
      </c>
      <c r="P407" s="49" t="s">
        <v>382</v>
      </c>
      <c r="Q407" s="17" t="s">
        <v>48</v>
      </c>
      <c r="R407" s="61" t="s">
        <v>376</v>
      </c>
      <c r="S407" s="45">
        <v>26</v>
      </c>
      <c r="T407" s="20" t="s">
        <v>325</v>
      </c>
      <c r="U407" s="20" t="s">
        <v>326</v>
      </c>
      <c r="V407" s="17">
        <v>0</v>
      </c>
      <c r="W407" s="17">
        <v>480</v>
      </c>
      <c r="X407" s="17">
        <v>200000</v>
      </c>
      <c r="Y407" s="35">
        <f t="shared" si="304"/>
        <v>120</v>
      </c>
      <c r="Z407" s="61">
        <f t="shared" si="279"/>
        <v>0.68283954284285653</v>
      </c>
      <c r="AA407" s="62">
        <f t="shared" si="280"/>
        <v>29.289457837685077</v>
      </c>
      <c r="AB407" s="50">
        <f t="shared" si="305"/>
        <v>6.883022591855994</v>
      </c>
      <c r="AC407" s="47"/>
      <c r="AD407" s="28">
        <f t="shared" si="281"/>
        <v>1</v>
      </c>
      <c r="AE407" s="28">
        <f t="shared" si="282"/>
        <v>1</v>
      </c>
      <c r="AF407" s="28">
        <f t="shared" si="283"/>
        <v>1</v>
      </c>
      <c r="AG407" s="28">
        <f t="shared" si="284"/>
        <v>2720</v>
      </c>
      <c r="AH407" s="28">
        <f t="shared" si="298"/>
        <v>9330666.6666666679</v>
      </c>
      <c r="AI407" s="60">
        <f t="shared" si="299"/>
        <v>10898.223526441552</v>
      </c>
      <c r="AJ407" s="49">
        <f t="shared" si="300"/>
        <v>0.3461204144768556</v>
      </c>
      <c r="AK407" s="17">
        <v>0.49</v>
      </c>
      <c r="AL407" s="17">
        <v>0.2</v>
      </c>
      <c r="AM407" s="20">
        <v>1.1000000000000001</v>
      </c>
      <c r="AN407" s="49">
        <f t="shared" si="301"/>
        <v>0.59569917220564483</v>
      </c>
      <c r="AO407" s="49">
        <f t="shared" si="302"/>
        <v>0.92547420520436974</v>
      </c>
      <c r="AP407" s="50">
        <f t="shared" si="303"/>
        <v>1098.453747558932</v>
      </c>
      <c r="AQ407" s="46"/>
      <c r="AR407" s="20">
        <v>1303505.25</v>
      </c>
      <c r="AS407" s="49">
        <f t="shared" si="296"/>
        <v>0.99839556525735296</v>
      </c>
      <c r="AT407" s="49">
        <f t="shared" si="297"/>
        <v>0.84269223124259152</v>
      </c>
      <c r="AV407" s="20">
        <v>680</v>
      </c>
      <c r="AW407" s="93">
        <f t="shared" si="285"/>
        <v>2.3999999999999998E-3</v>
      </c>
      <c r="AX407" s="66">
        <f t="shared" si="286"/>
        <v>0.29411764705882348</v>
      </c>
      <c r="AY407" s="67">
        <f t="shared" si="287"/>
        <v>4478.3983140147529</v>
      </c>
      <c r="AZ407" s="66">
        <v>5.1807999999999996</v>
      </c>
      <c r="BA407" s="67">
        <f t="shared" si="288"/>
        <v>2486.7839999999997</v>
      </c>
      <c r="BB407" s="66">
        <f t="shared" si="289"/>
        <v>0.43934085053912275</v>
      </c>
      <c r="BC407" s="66">
        <f t="shared" si="290"/>
        <v>4.8289676655628551</v>
      </c>
      <c r="BD407" s="67">
        <f t="shared" si="291"/>
        <v>521.15434161089684</v>
      </c>
      <c r="BE407" s="94">
        <f t="shared" si="292"/>
        <v>0.36065318881685798</v>
      </c>
      <c r="BF407" s="66">
        <f t="shared" si="293"/>
        <v>0.60439539256201436</v>
      </c>
      <c r="BG407" s="66">
        <f t="shared" si="294"/>
        <v>0.91794203940600305</v>
      </c>
      <c r="BH407" s="45">
        <f t="shared" si="295"/>
        <v>1182.9267121630821</v>
      </c>
      <c r="BJ407" s="87">
        <f t="shared" si="306"/>
        <v>0.91955459843665854</v>
      </c>
      <c r="BK407" s="87">
        <f t="shared" si="307"/>
        <v>0.90749669950549261</v>
      </c>
    </row>
    <row r="408" spans="6:63" x14ac:dyDescent="0.25">
      <c r="F408" s="17">
        <v>406</v>
      </c>
      <c r="G408" s="17">
        <v>140</v>
      </c>
      <c r="H408" s="17">
        <v>100</v>
      </c>
      <c r="I408" s="17">
        <v>10</v>
      </c>
      <c r="J408" s="17">
        <v>6</v>
      </c>
      <c r="K408" s="17">
        <v>1700</v>
      </c>
      <c r="L408" s="17" t="s">
        <v>423</v>
      </c>
      <c r="M408" s="20">
        <v>6.25</v>
      </c>
      <c r="N408" s="38">
        <v>6.25</v>
      </c>
      <c r="O408" s="49" t="s">
        <v>125</v>
      </c>
      <c r="P408" s="49" t="s">
        <v>382</v>
      </c>
      <c r="Q408" s="28" t="s">
        <v>48</v>
      </c>
      <c r="R408" s="61" t="s">
        <v>376</v>
      </c>
      <c r="S408" s="39">
        <v>34</v>
      </c>
      <c r="T408" s="38" t="s">
        <v>137</v>
      </c>
      <c r="U408" s="38" t="s">
        <v>144</v>
      </c>
      <c r="V408" s="28">
        <v>0</v>
      </c>
      <c r="W408" s="28">
        <v>480</v>
      </c>
      <c r="X408" s="28">
        <v>200000</v>
      </c>
      <c r="Y408" s="35">
        <f t="shared" si="304"/>
        <v>120</v>
      </c>
      <c r="Z408" s="61">
        <f t="shared" si="279"/>
        <v>0.68283954284285653</v>
      </c>
      <c r="AA408" s="62">
        <f t="shared" si="280"/>
        <v>29.289457837685077</v>
      </c>
      <c r="AB408" s="50">
        <f t="shared" si="305"/>
        <v>6.883022591855994</v>
      </c>
      <c r="AC408" s="47"/>
      <c r="AD408" s="28">
        <f t="shared" si="281"/>
        <v>1</v>
      </c>
      <c r="AE408" s="28">
        <f t="shared" si="282"/>
        <v>1</v>
      </c>
      <c r="AF408" s="28">
        <f t="shared" si="283"/>
        <v>1</v>
      </c>
      <c r="AG408" s="28">
        <f t="shared" si="284"/>
        <v>2720</v>
      </c>
      <c r="AH408" s="28">
        <f t="shared" si="298"/>
        <v>9330666.6666666679</v>
      </c>
      <c r="AI408" s="60">
        <f t="shared" si="299"/>
        <v>6373.0096054277583</v>
      </c>
      <c r="AJ408" s="61">
        <f t="shared" si="300"/>
        <v>0.45261900354665735</v>
      </c>
      <c r="AK408" s="28">
        <v>0.49</v>
      </c>
      <c r="AL408" s="28">
        <v>0.2</v>
      </c>
      <c r="AM408" s="38">
        <v>1.1000000000000001</v>
      </c>
      <c r="AN408" s="61">
        <f t="shared" si="301"/>
        <v>0.66432363705471564</v>
      </c>
      <c r="AO408" s="61">
        <f t="shared" si="302"/>
        <v>0.86911391822208917</v>
      </c>
      <c r="AP408" s="62">
        <f t="shared" si="303"/>
        <v>1031.5592105734179</v>
      </c>
      <c r="AQ408" s="46"/>
      <c r="AR408" s="20">
        <v>1221986</v>
      </c>
      <c r="AS408" s="49">
        <f t="shared" si="296"/>
        <v>0.93595741421568623</v>
      </c>
      <c r="AT408" s="49">
        <f t="shared" si="297"/>
        <v>0.84416614476222951</v>
      </c>
      <c r="AV408" s="20">
        <v>680</v>
      </c>
      <c r="AW408" s="93">
        <f t="shared" si="285"/>
        <v>2.3999999999999998E-3</v>
      </c>
      <c r="AX408" s="66">
        <f t="shared" si="286"/>
        <v>0.29411764705882348</v>
      </c>
      <c r="AY408" s="67">
        <f t="shared" si="287"/>
        <v>4478.3983140147529</v>
      </c>
      <c r="AZ408" s="66">
        <v>5.1807999999999996</v>
      </c>
      <c r="BA408" s="67">
        <f t="shared" si="288"/>
        <v>2486.7839999999997</v>
      </c>
      <c r="BB408" s="66">
        <f t="shared" si="289"/>
        <v>0.43934085053912275</v>
      </c>
      <c r="BC408" s="66">
        <f t="shared" si="290"/>
        <v>4.8289676655628551</v>
      </c>
      <c r="BD408" s="67">
        <f t="shared" si="291"/>
        <v>521.15434161089684</v>
      </c>
      <c r="BE408" s="94">
        <f t="shared" si="292"/>
        <v>0.47162340076050657</v>
      </c>
      <c r="BF408" s="66">
        <f t="shared" si="293"/>
        <v>0.67776204925877681</v>
      </c>
      <c r="BG408" s="66">
        <f t="shared" si="294"/>
        <v>0.85872331582375039</v>
      </c>
      <c r="BH408" s="45">
        <f t="shared" si="295"/>
        <v>1106.6131684114762</v>
      </c>
      <c r="BJ408" s="87">
        <f t="shared" si="306"/>
        <v>0.86204704240755348</v>
      </c>
      <c r="BK408" s="87">
        <f t="shared" si="307"/>
        <v>0.9055857991920333</v>
      </c>
    </row>
    <row r="409" spans="6:63" x14ac:dyDescent="0.25">
      <c r="F409" s="17">
        <v>407</v>
      </c>
      <c r="G409" s="17">
        <v>140</v>
      </c>
      <c r="H409" s="17">
        <v>100</v>
      </c>
      <c r="I409" s="17">
        <v>10</v>
      </c>
      <c r="J409" s="17">
        <v>6</v>
      </c>
      <c r="K409" s="17">
        <v>2100</v>
      </c>
      <c r="L409" s="17" t="s">
        <v>423</v>
      </c>
      <c r="M409" s="20">
        <v>6.25</v>
      </c>
      <c r="N409" s="20">
        <v>6.25</v>
      </c>
      <c r="O409" s="49" t="s">
        <v>125</v>
      </c>
      <c r="P409" s="49" t="s">
        <v>382</v>
      </c>
      <c r="Q409" s="17" t="s">
        <v>48</v>
      </c>
      <c r="R409" s="61" t="s">
        <v>376</v>
      </c>
      <c r="S409" s="45">
        <v>42</v>
      </c>
      <c r="T409" s="20" t="s">
        <v>129</v>
      </c>
      <c r="U409" s="20" t="s">
        <v>145</v>
      </c>
      <c r="V409" s="17">
        <v>0</v>
      </c>
      <c r="W409" s="17">
        <v>480</v>
      </c>
      <c r="X409" s="17">
        <v>200000</v>
      </c>
      <c r="Y409" s="35">
        <f t="shared" si="304"/>
        <v>120</v>
      </c>
      <c r="Z409" s="61">
        <f t="shared" si="279"/>
        <v>0.68283954284285653</v>
      </c>
      <c r="AA409" s="62">
        <f t="shared" si="280"/>
        <v>29.289457837685077</v>
      </c>
      <c r="AB409" s="50">
        <f t="shared" si="305"/>
        <v>6.883022591855994</v>
      </c>
      <c r="AC409" s="47"/>
      <c r="AD409" s="28">
        <f t="shared" si="281"/>
        <v>1</v>
      </c>
      <c r="AE409" s="28">
        <f t="shared" si="282"/>
        <v>1</v>
      </c>
      <c r="AF409" s="28">
        <f t="shared" si="283"/>
        <v>1</v>
      </c>
      <c r="AG409" s="28">
        <f t="shared" si="284"/>
        <v>2720</v>
      </c>
      <c r="AH409" s="28">
        <f t="shared" si="298"/>
        <v>9330666.6666666679</v>
      </c>
      <c r="AI409" s="60">
        <f t="shared" si="299"/>
        <v>4176.4167255524317</v>
      </c>
      <c r="AJ409" s="49">
        <f t="shared" si="300"/>
        <v>0.55911759261645899</v>
      </c>
      <c r="AK409" s="17">
        <v>0.49</v>
      </c>
      <c r="AL409" s="17">
        <v>0.2</v>
      </c>
      <c r="AM409" s="20">
        <v>1.1000000000000001</v>
      </c>
      <c r="AN409" s="49">
        <f t="shared" si="301"/>
        <v>0.7442900513776447</v>
      </c>
      <c r="AO409" s="49">
        <f t="shared" si="302"/>
        <v>0.80934358271359019</v>
      </c>
      <c r="AP409" s="50">
        <f t="shared" si="303"/>
        <v>960.61725599169404</v>
      </c>
      <c r="AQ409" s="46"/>
      <c r="AR409" s="20">
        <v>1137998.5</v>
      </c>
      <c r="AS409" s="49">
        <f t="shared" si="296"/>
        <v>0.87162875306372545</v>
      </c>
      <c r="AT409" s="49">
        <f t="shared" si="297"/>
        <v>0.84412875411671817</v>
      </c>
      <c r="AV409" s="20">
        <v>680</v>
      </c>
      <c r="AW409" s="93">
        <f t="shared" si="285"/>
        <v>2.3999999999999998E-3</v>
      </c>
      <c r="AX409" s="66">
        <f t="shared" si="286"/>
        <v>0.29411764705882348</v>
      </c>
      <c r="AY409" s="67">
        <f t="shared" si="287"/>
        <v>4478.3983140147529</v>
      </c>
      <c r="AZ409" s="66">
        <v>5.1807999999999996</v>
      </c>
      <c r="BA409" s="67">
        <f t="shared" si="288"/>
        <v>2486.7839999999997</v>
      </c>
      <c r="BB409" s="66">
        <f t="shared" si="289"/>
        <v>0.43934085053912275</v>
      </c>
      <c r="BC409" s="66">
        <f t="shared" si="290"/>
        <v>4.8289676655628551</v>
      </c>
      <c r="BD409" s="67">
        <f t="shared" si="291"/>
        <v>521.15434161089684</v>
      </c>
      <c r="BE409" s="94">
        <f t="shared" si="292"/>
        <v>0.58259361270415511</v>
      </c>
      <c r="BF409" s="66">
        <f t="shared" si="293"/>
        <v>0.76344309389435761</v>
      </c>
      <c r="BG409" s="66">
        <f t="shared" si="294"/>
        <v>0.79565293877215615</v>
      </c>
      <c r="BH409" s="45">
        <f t="shared" si="295"/>
        <v>1025.3361045471754</v>
      </c>
      <c r="BJ409" s="87">
        <f t="shared" si="306"/>
        <v>0.80279826543776467</v>
      </c>
      <c r="BK409" s="87">
        <f t="shared" si="307"/>
        <v>0.9009995220091902</v>
      </c>
    </row>
    <row r="410" spans="6:63" x14ac:dyDescent="0.25">
      <c r="F410" s="17">
        <v>408</v>
      </c>
      <c r="G410" s="17">
        <v>140</v>
      </c>
      <c r="H410" s="17">
        <v>100</v>
      </c>
      <c r="I410" s="17">
        <v>10</v>
      </c>
      <c r="J410" s="17">
        <v>6</v>
      </c>
      <c r="K410" s="17">
        <v>2500</v>
      </c>
      <c r="L410" s="17" t="s">
        <v>423</v>
      </c>
      <c r="M410" s="20">
        <v>6.25</v>
      </c>
      <c r="N410" s="38">
        <v>6.25</v>
      </c>
      <c r="O410" s="49" t="s">
        <v>125</v>
      </c>
      <c r="P410" s="49" t="s">
        <v>382</v>
      </c>
      <c r="Q410" s="28" t="s">
        <v>48</v>
      </c>
      <c r="R410" s="61" t="s">
        <v>376</v>
      </c>
      <c r="S410" s="39">
        <v>31.25</v>
      </c>
      <c r="T410" s="38" t="s">
        <v>128</v>
      </c>
      <c r="U410" s="38" t="s">
        <v>167</v>
      </c>
      <c r="V410" s="28">
        <v>0</v>
      </c>
      <c r="W410" s="28">
        <v>480</v>
      </c>
      <c r="X410" s="28">
        <v>200000</v>
      </c>
      <c r="Y410" s="35">
        <f t="shared" si="304"/>
        <v>120</v>
      </c>
      <c r="Z410" s="61">
        <f t="shared" si="279"/>
        <v>0.68283954284285653</v>
      </c>
      <c r="AA410" s="62">
        <f t="shared" si="280"/>
        <v>29.289457837685077</v>
      </c>
      <c r="AB410" s="50">
        <f t="shared" si="305"/>
        <v>6.883022591855994</v>
      </c>
      <c r="AC410" s="47"/>
      <c r="AD410" s="28">
        <f t="shared" si="281"/>
        <v>1</v>
      </c>
      <c r="AE410" s="28">
        <f t="shared" si="282"/>
        <v>1</v>
      </c>
      <c r="AF410" s="28">
        <f t="shared" si="283"/>
        <v>1</v>
      </c>
      <c r="AG410" s="28">
        <f t="shared" si="284"/>
        <v>2720</v>
      </c>
      <c r="AH410" s="28">
        <f t="shared" si="298"/>
        <v>9330666.6666666679</v>
      </c>
      <c r="AI410" s="60">
        <f t="shared" si="299"/>
        <v>2946.8796415497955</v>
      </c>
      <c r="AJ410" s="61">
        <f t="shared" si="300"/>
        <v>0.6656161816862608</v>
      </c>
      <c r="AK410" s="28">
        <v>0.49</v>
      </c>
      <c r="AL410" s="28">
        <v>0.2</v>
      </c>
      <c r="AM410" s="38">
        <v>1.1000000000000001</v>
      </c>
      <c r="AN410" s="61">
        <f t="shared" si="301"/>
        <v>0.83559841517443245</v>
      </c>
      <c r="AO410" s="61">
        <f t="shared" si="302"/>
        <v>0.74585027408346327</v>
      </c>
      <c r="AP410" s="62">
        <f t="shared" si="303"/>
        <v>885.25647076669975</v>
      </c>
      <c r="AQ410" s="46"/>
      <c r="AR410" s="20">
        <v>1052045.25</v>
      </c>
      <c r="AS410" s="49">
        <f t="shared" si="296"/>
        <v>0.80579446231617646</v>
      </c>
      <c r="AT410" s="49">
        <f t="shared" si="297"/>
        <v>0.84146235227686239</v>
      </c>
      <c r="AV410" s="20">
        <v>680</v>
      </c>
      <c r="AW410" s="93">
        <f t="shared" si="285"/>
        <v>2.3999999999999998E-3</v>
      </c>
      <c r="AX410" s="66">
        <f t="shared" si="286"/>
        <v>0.29411764705882348</v>
      </c>
      <c r="AY410" s="67">
        <f t="shared" si="287"/>
        <v>4478.3983140147529</v>
      </c>
      <c r="AZ410" s="66">
        <v>5.1807999999999996</v>
      </c>
      <c r="BA410" s="67">
        <f t="shared" si="288"/>
        <v>2486.7839999999997</v>
      </c>
      <c r="BB410" s="66">
        <f t="shared" si="289"/>
        <v>0.43934085053912275</v>
      </c>
      <c r="BC410" s="66">
        <f t="shared" si="290"/>
        <v>4.8289676655628551</v>
      </c>
      <c r="BD410" s="67">
        <f t="shared" si="291"/>
        <v>521.15434161089684</v>
      </c>
      <c r="BE410" s="94">
        <f t="shared" si="292"/>
        <v>0.69356382464780375</v>
      </c>
      <c r="BF410" s="66">
        <f t="shared" si="293"/>
        <v>0.86143852646875674</v>
      </c>
      <c r="BG410" s="66">
        <f t="shared" si="294"/>
        <v>0.72866928093258176</v>
      </c>
      <c r="BH410" s="45">
        <f t="shared" si="295"/>
        <v>939.0161031360858</v>
      </c>
      <c r="BJ410" s="87">
        <f t="shared" si="306"/>
        <v>0.74216275492633732</v>
      </c>
      <c r="BK410" s="87">
        <f t="shared" si="307"/>
        <v>0.89256246643011394</v>
      </c>
    </row>
    <row r="411" spans="6:63" x14ac:dyDescent="0.25">
      <c r="F411" s="17">
        <v>409</v>
      </c>
      <c r="G411" s="17">
        <v>140</v>
      </c>
      <c r="H411" s="17">
        <v>100</v>
      </c>
      <c r="I411" s="17">
        <v>10</v>
      </c>
      <c r="J411" s="17">
        <v>6</v>
      </c>
      <c r="K411" s="20">
        <v>2900</v>
      </c>
      <c r="L411" s="17" t="s">
        <v>423</v>
      </c>
      <c r="M411" s="20">
        <v>6.25</v>
      </c>
      <c r="N411" s="20">
        <v>6.25</v>
      </c>
      <c r="O411" s="49" t="s">
        <v>125</v>
      </c>
      <c r="P411" s="49" t="s">
        <v>382</v>
      </c>
      <c r="Q411" s="17" t="s">
        <v>48</v>
      </c>
      <c r="R411" s="61" t="s">
        <v>376</v>
      </c>
      <c r="S411" s="45">
        <v>36.25</v>
      </c>
      <c r="T411" s="20" t="s">
        <v>128</v>
      </c>
      <c r="U411" s="20" t="s">
        <v>168</v>
      </c>
      <c r="V411" s="17">
        <v>0</v>
      </c>
      <c r="W411" s="17">
        <v>480</v>
      </c>
      <c r="X411" s="17">
        <v>200000</v>
      </c>
      <c r="Y411" s="35">
        <f t="shared" si="304"/>
        <v>120</v>
      </c>
      <c r="Z411" s="61">
        <f t="shared" si="279"/>
        <v>0.68283954284285653</v>
      </c>
      <c r="AA411" s="62">
        <f t="shared" si="280"/>
        <v>29.289457837685077</v>
      </c>
      <c r="AB411" s="50">
        <f t="shared" si="305"/>
        <v>6.883022591855994</v>
      </c>
      <c r="AC411" s="47"/>
      <c r="AD411" s="28">
        <f t="shared" si="281"/>
        <v>1</v>
      </c>
      <c r="AE411" s="28">
        <f t="shared" si="282"/>
        <v>1</v>
      </c>
      <c r="AF411" s="28">
        <f t="shared" si="283"/>
        <v>1</v>
      </c>
      <c r="AG411" s="28">
        <f t="shared" si="284"/>
        <v>2720</v>
      </c>
      <c r="AH411" s="28">
        <f t="shared" si="298"/>
        <v>9330666.6666666679</v>
      </c>
      <c r="AI411" s="60">
        <f t="shared" si="299"/>
        <v>2190.0116242195272</v>
      </c>
      <c r="AJ411" s="49">
        <f t="shared" si="300"/>
        <v>0.7721147707560625</v>
      </c>
      <c r="AK411" s="17">
        <v>0.49</v>
      </c>
      <c r="AL411" s="17">
        <v>0.2</v>
      </c>
      <c r="AM411" s="20">
        <v>1.1000000000000001</v>
      </c>
      <c r="AN411" s="49">
        <f t="shared" si="301"/>
        <v>0.93824872844507867</v>
      </c>
      <c r="AO411" s="49">
        <f t="shared" si="302"/>
        <v>0.6796685264308272</v>
      </c>
      <c r="AP411" s="50">
        <f t="shared" si="303"/>
        <v>806.70475282553457</v>
      </c>
      <c r="AQ411" s="46"/>
      <c r="AR411" s="20">
        <v>964010.8125</v>
      </c>
      <c r="AS411" s="49">
        <f t="shared" si="296"/>
        <v>0.73836612477022057</v>
      </c>
      <c r="AT411" s="49">
        <f t="shared" si="297"/>
        <v>0.83682127043106636</v>
      </c>
      <c r="AV411" s="20">
        <v>680</v>
      </c>
      <c r="AW411" s="93">
        <f t="shared" si="285"/>
        <v>2.3999999999999998E-3</v>
      </c>
      <c r="AX411" s="66">
        <f t="shared" si="286"/>
        <v>0.29411764705882348</v>
      </c>
      <c r="AY411" s="67">
        <f t="shared" si="287"/>
        <v>4478.3983140147529</v>
      </c>
      <c r="AZ411" s="66">
        <v>5.1807999999999996</v>
      </c>
      <c r="BA411" s="67">
        <f t="shared" si="288"/>
        <v>2486.7839999999997</v>
      </c>
      <c r="BB411" s="66">
        <f t="shared" si="289"/>
        <v>0.43934085053912275</v>
      </c>
      <c r="BC411" s="66">
        <f t="shared" si="290"/>
        <v>4.8289676655628551</v>
      </c>
      <c r="BD411" s="67">
        <f t="shared" si="291"/>
        <v>521.15434161089684</v>
      </c>
      <c r="BE411" s="94">
        <f t="shared" si="292"/>
        <v>0.8045340365914524</v>
      </c>
      <c r="BF411" s="66">
        <f t="shared" si="293"/>
        <v>0.9717483469819741</v>
      </c>
      <c r="BG411" s="66">
        <f t="shared" si="294"/>
        <v>0.65930721260429259</v>
      </c>
      <c r="BH411" s="45">
        <f t="shared" si="295"/>
        <v>849.63110940651586</v>
      </c>
      <c r="BJ411" s="87">
        <f t="shared" si="306"/>
        <v>0.6800590757705306</v>
      </c>
      <c r="BK411" s="87">
        <f t="shared" si="307"/>
        <v>0.88135018652243158</v>
      </c>
    </row>
    <row r="412" spans="6:63" x14ac:dyDescent="0.25">
      <c r="F412" s="17">
        <v>410</v>
      </c>
      <c r="G412" s="17">
        <v>140</v>
      </c>
      <c r="H412" s="17">
        <v>100</v>
      </c>
      <c r="I412" s="17">
        <v>10</v>
      </c>
      <c r="J412" s="17">
        <v>6</v>
      </c>
      <c r="K412" s="17">
        <v>3300</v>
      </c>
      <c r="L412" s="17" t="s">
        <v>423</v>
      </c>
      <c r="M412" s="20">
        <v>6.25</v>
      </c>
      <c r="N412" s="38">
        <v>6.25</v>
      </c>
      <c r="O412" s="49" t="s">
        <v>125</v>
      </c>
      <c r="P412" s="49" t="s">
        <v>382</v>
      </c>
      <c r="Q412" s="28" t="s">
        <v>48</v>
      </c>
      <c r="R412" s="61" t="s">
        <v>376</v>
      </c>
      <c r="S412" s="39">
        <v>41.25</v>
      </c>
      <c r="T412" s="38" t="s">
        <v>128</v>
      </c>
      <c r="U412" s="38" t="s">
        <v>169</v>
      </c>
      <c r="V412" s="28">
        <v>0</v>
      </c>
      <c r="W412" s="28">
        <v>480</v>
      </c>
      <c r="X412" s="28">
        <v>200000</v>
      </c>
      <c r="Y412" s="35">
        <f t="shared" si="304"/>
        <v>120</v>
      </c>
      <c r="Z412" s="61">
        <f t="shared" si="279"/>
        <v>0.68283954284285653</v>
      </c>
      <c r="AA412" s="62">
        <f t="shared" si="280"/>
        <v>29.289457837685077</v>
      </c>
      <c r="AB412" s="50">
        <f t="shared" si="305"/>
        <v>6.883022591855994</v>
      </c>
      <c r="AC412" s="47"/>
      <c r="AD412" s="28">
        <f t="shared" si="281"/>
        <v>1</v>
      </c>
      <c r="AE412" s="28">
        <f t="shared" si="282"/>
        <v>1</v>
      </c>
      <c r="AF412" s="28">
        <f t="shared" si="283"/>
        <v>1</v>
      </c>
      <c r="AG412" s="28">
        <f t="shared" si="284"/>
        <v>2720</v>
      </c>
      <c r="AH412" s="28">
        <f t="shared" si="298"/>
        <v>9330666.6666666679</v>
      </c>
      <c r="AI412" s="60">
        <f t="shared" si="299"/>
        <v>1691.2761946451994</v>
      </c>
      <c r="AJ412" s="61">
        <f t="shared" si="300"/>
        <v>0.87861335982586419</v>
      </c>
      <c r="AK412" s="28">
        <v>0.49</v>
      </c>
      <c r="AL412" s="28">
        <v>0.2</v>
      </c>
      <c r="AM412" s="38">
        <v>1.1000000000000001</v>
      </c>
      <c r="AN412" s="61">
        <f t="shared" si="301"/>
        <v>1.0522409911895836</v>
      </c>
      <c r="AO412" s="61">
        <f t="shared" si="302"/>
        <v>0.61302739264316464</v>
      </c>
      <c r="AP412" s="62">
        <f t="shared" si="303"/>
        <v>727.60778530446885</v>
      </c>
      <c r="AQ412" s="46"/>
      <c r="AR412" s="20">
        <v>877036.75</v>
      </c>
      <c r="AS412" s="49">
        <f t="shared" si="296"/>
        <v>0.67174996170343138</v>
      </c>
      <c r="AT412" s="49">
        <f t="shared" si="297"/>
        <v>0.82962063483026094</v>
      </c>
      <c r="AV412" s="20">
        <v>680</v>
      </c>
      <c r="AW412" s="93">
        <f t="shared" si="285"/>
        <v>2.3999999999999998E-3</v>
      </c>
      <c r="AX412" s="66">
        <f t="shared" si="286"/>
        <v>0.29411764705882348</v>
      </c>
      <c r="AY412" s="67">
        <f t="shared" si="287"/>
        <v>4478.3983140147529</v>
      </c>
      <c r="AZ412" s="66">
        <v>5.1807999999999996</v>
      </c>
      <c r="BA412" s="67">
        <f t="shared" si="288"/>
        <v>2486.7839999999997</v>
      </c>
      <c r="BB412" s="66">
        <f t="shared" si="289"/>
        <v>0.43934085053912275</v>
      </c>
      <c r="BC412" s="66">
        <f t="shared" si="290"/>
        <v>4.8289676655628551</v>
      </c>
      <c r="BD412" s="67">
        <f t="shared" si="291"/>
        <v>521.15434161089684</v>
      </c>
      <c r="BE412" s="94">
        <f t="shared" si="292"/>
        <v>0.91550424853510093</v>
      </c>
      <c r="BF412" s="66">
        <f t="shared" si="293"/>
        <v>1.0943725554340096</v>
      </c>
      <c r="BG412" s="66">
        <f t="shared" si="294"/>
        <v>0.59033324701932965</v>
      </c>
      <c r="BH412" s="45">
        <f t="shared" si="295"/>
        <v>760.74625303032553</v>
      </c>
      <c r="BJ412" s="87">
        <f t="shared" si="306"/>
        <v>0.61870343557146557</v>
      </c>
      <c r="BK412" s="87">
        <f t="shared" si="307"/>
        <v>0.86740521766086254</v>
      </c>
    </row>
    <row r="413" spans="6:63" x14ac:dyDescent="0.25">
      <c r="F413" s="17">
        <v>411</v>
      </c>
      <c r="G413" s="17">
        <v>140</v>
      </c>
      <c r="H413" s="17">
        <v>100</v>
      </c>
      <c r="I413" s="17">
        <v>10</v>
      </c>
      <c r="J413" s="17">
        <v>6</v>
      </c>
      <c r="K413" s="17">
        <v>3700</v>
      </c>
      <c r="L413" s="17" t="s">
        <v>423</v>
      </c>
      <c r="M413" s="20">
        <v>6.25</v>
      </c>
      <c r="N413" s="20">
        <v>6.25</v>
      </c>
      <c r="O413" s="49" t="s">
        <v>125</v>
      </c>
      <c r="P413" s="49" t="s">
        <v>382</v>
      </c>
      <c r="Q413" s="17" t="s">
        <v>48</v>
      </c>
      <c r="R413" s="61" t="s">
        <v>376</v>
      </c>
      <c r="S413" s="45">
        <v>46.25</v>
      </c>
      <c r="T413" s="20" t="s">
        <v>129</v>
      </c>
      <c r="U413" s="20" t="s">
        <v>170</v>
      </c>
      <c r="V413" s="17">
        <v>0</v>
      </c>
      <c r="W413" s="17">
        <v>480</v>
      </c>
      <c r="X413" s="17">
        <v>200000</v>
      </c>
      <c r="Y413" s="35">
        <f t="shared" si="304"/>
        <v>120</v>
      </c>
      <c r="Z413" s="61">
        <f t="shared" si="279"/>
        <v>0.68283954284285653</v>
      </c>
      <c r="AA413" s="62">
        <f t="shared" si="280"/>
        <v>29.289457837685077</v>
      </c>
      <c r="AB413" s="50">
        <f t="shared" si="305"/>
        <v>6.883022591855994</v>
      </c>
      <c r="AC413" s="47"/>
      <c r="AD413" s="28">
        <f t="shared" si="281"/>
        <v>1</v>
      </c>
      <c r="AE413" s="28">
        <f t="shared" si="282"/>
        <v>1</v>
      </c>
      <c r="AF413" s="28">
        <f t="shared" si="283"/>
        <v>1</v>
      </c>
      <c r="AG413" s="28">
        <f t="shared" si="284"/>
        <v>2720</v>
      </c>
      <c r="AH413" s="28">
        <f t="shared" si="298"/>
        <v>9330666.6666666679</v>
      </c>
      <c r="AI413" s="60">
        <f t="shared" si="299"/>
        <v>1345.3614141480075</v>
      </c>
      <c r="AJ413" s="49">
        <f t="shared" si="300"/>
        <v>0.98511194889566589</v>
      </c>
      <c r="AK413" s="17">
        <v>0.49</v>
      </c>
      <c r="AL413" s="17">
        <v>0.2</v>
      </c>
      <c r="AM413" s="20">
        <v>1.1000000000000001</v>
      </c>
      <c r="AN413" s="49">
        <f t="shared" si="301"/>
        <v>1.1775752034079467</v>
      </c>
      <c r="AO413" s="49">
        <f t="shared" si="302"/>
        <v>0.54862455309771452</v>
      </c>
      <c r="AP413" s="50">
        <f t="shared" si="303"/>
        <v>651.1674695676146</v>
      </c>
      <c r="AQ413" s="46"/>
      <c r="AR413" s="20">
        <v>792827.6875</v>
      </c>
      <c r="AS413" s="49">
        <f t="shared" si="296"/>
        <v>0.60725159888174018</v>
      </c>
      <c r="AT413" s="49">
        <f t="shared" si="297"/>
        <v>0.8213228168417297</v>
      </c>
      <c r="AV413" s="20">
        <v>680</v>
      </c>
      <c r="AW413" s="93">
        <f t="shared" si="285"/>
        <v>2.3999999999999998E-3</v>
      </c>
      <c r="AX413" s="66">
        <f t="shared" si="286"/>
        <v>0.29411764705882348</v>
      </c>
      <c r="AY413" s="67">
        <f t="shared" si="287"/>
        <v>4478.3983140147529</v>
      </c>
      <c r="AZ413" s="66">
        <v>5.1807999999999996</v>
      </c>
      <c r="BA413" s="67">
        <f t="shared" si="288"/>
        <v>2486.7839999999997</v>
      </c>
      <c r="BB413" s="66">
        <f t="shared" si="289"/>
        <v>0.43934085053912275</v>
      </c>
      <c r="BC413" s="66">
        <f t="shared" si="290"/>
        <v>4.8289676655628551</v>
      </c>
      <c r="BD413" s="67">
        <f t="shared" si="291"/>
        <v>521.15434161089684</v>
      </c>
      <c r="BE413" s="94">
        <f t="shared" si="292"/>
        <v>1.0264744604787495</v>
      </c>
      <c r="BF413" s="66">
        <f t="shared" si="293"/>
        <v>1.2293111518248634</v>
      </c>
      <c r="BG413" s="66">
        <f t="shared" si="294"/>
        <v>0.52473052982925794</v>
      </c>
      <c r="BH413" s="45">
        <f t="shared" si="295"/>
        <v>676.20583193267885</v>
      </c>
      <c r="BJ413" s="87">
        <f t="shared" si="306"/>
        <v>0.55929835787660009</v>
      </c>
      <c r="BK413" s="87">
        <f t="shared" si="307"/>
        <v>0.85290390660414317</v>
      </c>
    </row>
    <row r="414" spans="6:63" x14ac:dyDescent="0.25">
      <c r="F414" s="17">
        <v>412</v>
      </c>
      <c r="G414" s="17">
        <v>140</v>
      </c>
      <c r="H414" s="17">
        <v>100</v>
      </c>
      <c r="I414" s="17">
        <v>10</v>
      </c>
      <c r="J414" s="17">
        <v>6</v>
      </c>
      <c r="K414" s="20">
        <v>4100</v>
      </c>
      <c r="L414" s="17" t="s">
        <v>423</v>
      </c>
      <c r="M414" s="20">
        <v>6.25</v>
      </c>
      <c r="N414" s="38">
        <v>6.25</v>
      </c>
      <c r="O414" s="49" t="s">
        <v>125</v>
      </c>
      <c r="P414" s="49" t="s">
        <v>382</v>
      </c>
      <c r="Q414" s="28" t="s">
        <v>48</v>
      </c>
      <c r="R414" s="61" t="s">
        <v>376</v>
      </c>
      <c r="S414" s="39">
        <v>51.25</v>
      </c>
      <c r="T414" s="38" t="s">
        <v>129</v>
      </c>
      <c r="U414" s="38" t="s">
        <v>171</v>
      </c>
      <c r="V414" s="28">
        <v>0</v>
      </c>
      <c r="W414" s="28">
        <v>480</v>
      </c>
      <c r="X414" s="28">
        <v>200000</v>
      </c>
      <c r="Y414" s="35">
        <f t="shared" si="304"/>
        <v>120</v>
      </c>
      <c r="Z414" s="61">
        <f t="shared" si="279"/>
        <v>0.68283954284285653</v>
      </c>
      <c r="AA414" s="62">
        <f t="shared" si="280"/>
        <v>29.289457837685077</v>
      </c>
      <c r="AB414" s="50">
        <f t="shared" si="305"/>
        <v>6.883022591855994</v>
      </c>
      <c r="AC414" s="47"/>
      <c r="AD414" s="28">
        <f t="shared" si="281"/>
        <v>1</v>
      </c>
      <c r="AE414" s="28">
        <f t="shared" si="282"/>
        <v>1</v>
      </c>
      <c r="AF414" s="28">
        <f t="shared" si="283"/>
        <v>1</v>
      </c>
      <c r="AG414" s="28">
        <f t="shared" si="284"/>
        <v>2720</v>
      </c>
      <c r="AH414" s="28">
        <f t="shared" si="298"/>
        <v>9330666.6666666679</v>
      </c>
      <c r="AI414" s="60">
        <f t="shared" si="299"/>
        <v>1095.6572135446891</v>
      </c>
      <c r="AJ414" s="61">
        <f t="shared" si="300"/>
        <v>1.0916105379654677</v>
      </c>
      <c r="AK414" s="28">
        <v>0.49</v>
      </c>
      <c r="AL414" s="28">
        <v>0.2</v>
      </c>
      <c r="AM414" s="38">
        <v>1.1000000000000001</v>
      </c>
      <c r="AN414" s="61">
        <f t="shared" si="301"/>
        <v>1.3142513651001684</v>
      </c>
      <c r="AO414" s="61">
        <f t="shared" si="302"/>
        <v>0.48872803089234523</v>
      </c>
      <c r="AP414" s="62">
        <f t="shared" si="303"/>
        <v>580.07574284822351</v>
      </c>
      <c r="AQ414" s="46"/>
      <c r="AR414" s="20">
        <v>713140.125</v>
      </c>
      <c r="AS414" s="49">
        <f t="shared" si="296"/>
        <v>0.54621639476102946</v>
      </c>
      <c r="AT414" s="49">
        <f t="shared" si="297"/>
        <v>0.81341060825629963</v>
      </c>
      <c r="AV414" s="20">
        <v>680</v>
      </c>
      <c r="AW414" s="93">
        <f t="shared" si="285"/>
        <v>2.3999999999999998E-3</v>
      </c>
      <c r="AX414" s="66">
        <f t="shared" si="286"/>
        <v>0.29411764705882348</v>
      </c>
      <c r="AY414" s="67">
        <f t="shared" si="287"/>
        <v>4478.3983140147529</v>
      </c>
      <c r="AZ414" s="66">
        <v>5.1807999999999996</v>
      </c>
      <c r="BA414" s="67">
        <f t="shared" si="288"/>
        <v>2486.7839999999997</v>
      </c>
      <c r="BB414" s="66">
        <f t="shared" si="289"/>
        <v>0.43934085053912275</v>
      </c>
      <c r="BC414" s="66">
        <f t="shared" si="290"/>
        <v>4.8289676655628551</v>
      </c>
      <c r="BD414" s="67">
        <f t="shared" si="291"/>
        <v>521.15434161089684</v>
      </c>
      <c r="BE414" s="94">
        <f t="shared" si="292"/>
        <v>1.1374446724223981</v>
      </c>
      <c r="BF414" s="66">
        <f t="shared" si="293"/>
        <v>1.3765641361545358</v>
      </c>
      <c r="BG414" s="66">
        <f t="shared" si="294"/>
        <v>0.46470522792358526</v>
      </c>
      <c r="BH414" s="45">
        <f t="shared" si="295"/>
        <v>598.8528728331903</v>
      </c>
      <c r="BJ414" s="87">
        <f t="shared" si="306"/>
        <v>0.50308296132558228</v>
      </c>
      <c r="BK414" s="87">
        <f t="shared" si="307"/>
        <v>0.83974081928595767</v>
      </c>
    </row>
    <row r="415" spans="6:63" x14ac:dyDescent="0.25">
      <c r="F415" s="17">
        <v>413</v>
      </c>
      <c r="G415" s="17">
        <v>140</v>
      </c>
      <c r="H415" s="17">
        <v>100</v>
      </c>
      <c r="I415" s="17">
        <v>10</v>
      </c>
      <c r="J415" s="17">
        <v>6</v>
      </c>
      <c r="K415" s="17">
        <v>4500</v>
      </c>
      <c r="L415" s="17" t="s">
        <v>423</v>
      </c>
      <c r="M415" s="20">
        <v>6.25</v>
      </c>
      <c r="N415" s="20">
        <v>6.25</v>
      </c>
      <c r="O415" s="49" t="s">
        <v>125</v>
      </c>
      <c r="P415" s="49" t="s">
        <v>382</v>
      </c>
      <c r="Q415" s="17" t="s">
        <v>48</v>
      </c>
      <c r="R415" s="61" t="s">
        <v>376</v>
      </c>
      <c r="S415" s="45">
        <v>56.25</v>
      </c>
      <c r="T415" s="20" t="s">
        <v>137</v>
      </c>
      <c r="U415" s="20" t="s">
        <v>172</v>
      </c>
      <c r="V415" s="17">
        <v>0</v>
      </c>
      <c r="W415" s="17">
        <v>480</v>
      </c>
      <c r="X415" s="17">
        <v>200000</v>
      </c>
      <c r="Y415" s="35">
        <f t="shared" si="304"/>
        <v>120</v>
      </c>
      <c r="Z415" s="61">
        <f t="shared" si="279"/>
        <v>0.68283954284285653</v>
      </c>
      <c r="AA415" s="62">
        <f t="shared" si="280"/>
        <v>29.289457837685077</v>
      </c>
      <c r="AB415" s="50">
        <f t="shared" si="305"/>
        <v>6.883022591855994</v>
      </c>
      <c r="AC415" s="47"/>
      <c r="AD415" s="28">
        <f t="shared" si="281"/>
        <v>1</v>
      </c>
      <c r="AE415" s="28">
        <f t="shared" si="282"/>
        <v>1</v>
      </c>
      <c r="AF415" s="28">
        <f t="shared" si="283"/>
        <v>1</v>
      </c>
      <c r="AG415" s="28">
        <f t="shared" si="284"/>
        <v>2720</v>
      </c>
      <c r="AH415" s="28">
        <f t="shared" si="298"/>
        <v>9330666.6666666679</v>
      </c>
      <c r="AI415" s="60">
        <f t="shared" si="299"/>
        <v>909.53075356475176</v>
      </c>
      <c r="AJ415" s="49">
        <f t="shared" si="300"/>
        <v>1.1981091270352693</v>
      </c>
      <c r="AK415" s="17">
        <v>0.49</v>
      </c>
      <c r="AL415" s="17">
        <v>0.2</v>
      </c>
      <c r="AM415" s="20">
        <v>1.1000000000000001</v>
      </c>
      <c r="AN415" s="49">
        <f t="shared" si="301"/>
        <v>1.4622694762662485</v>
      </c>
      <c r="AO415" s="49">
        <f t="shared" si="302"/>
        <v>0.43467276936451377</v>
      </c>
      <c r="AP415" s="50">
        <f t="shared" si="303"/>
        <v>515.91706152937195</v>
      </c>
      <c r="AQ415" s="46"/>
      <c r="AR415" s="20">
        <v>639543.25</v>
      </c>
      <c r="AS415" s="49">
        <f t="shared" si="296"/>
        <v>0.4898462392769608</v>
      </c>
      <c r="AT415" s="49">
        <f t="shared" si="297"/>
        <v>0.8066961249757103</v>
      </c>
      <c r="AV415" s="20">
        <v>680</v>
      </c>
      <c r="AW415" s="93">
        <f t="shared" si="285"/>
        <v>2.3999999999999998E-3</v>
      </c>
      <c r="AX415" s="66">
        <f t="shared" si="286"/>
        <v>0.29411764705882348</v>
      </c>
      <c r="AY415" s="67">
        <f t="shared" si="287"/>
        <v>4478.3983140147529</v>
      </c>
      <c r="AZ415" s="66">
        <v>5.1807999999999996</v>
      </c>
      <c r="BA415" s="67">
        <f t="shared" si="288"/>
        <v>2486.7839999999997</v>
      </c>
      <c r="BB415" s="66">
        <f t="shared" si="289"/>
        <v>0.43934085053912275</v>
      </c>
      <c r="BC415" s="66">
        <f t="shared" si="290"/>
        <v>4.8289676655628551</v>
      </c>
      <c r="BD415" s="67">
        <f t="shared" si="291"/>
        <v>521.15434161089684</v>
      </c>
      <c r="BE415" s="94">
        <f t="shared" si="292"/>
        <v>1.2484148843660468</v>
      </c>
      <c r="BF415" s="66">
        <f t="shared" si="293"/>
        <v>1.5361315084230265</v>
      </c>
      <c r="BG415" s="66">
        <f t="shared" si="294"/>
        <v>0.41131831434584198</v>
      </c>
      <c r="BH415" s="45">
        <f t="shared" si="295"/>
        <v>530.05462257338036</v>
      </c>
      <c r="BJ415" s="87">
        <f t="shared" si="306"/>
        <v>0.45116422541192336</v>
      </c>
      <c r="BK415" s="87">
        <f t="shared" si="307"/>
        <v>0.8288018403343016</v>
      </c>
    </row>
    <row r="416" spans="6:63" x14ac:dyDescent="0.25">
      <c r="F416" s="17">
        <v>414</v>
      </c>
      <c r="G416" s="17">
        <v>140</v>
      </c>
      <c r="H416" s="17">
        <v>100</v>
      </c>
      <c r="I416" s="17">
        <v>10</v>
      </c>
      <c r="J416" s="17">
        <v>6</v>
      </c>
      <c r="K416" s="17">
        <v>4900</v>
      </c>
      <c r="L416" s="17" t="s">
        <v>423</v>
      </c>
      <c r="M416" s="20">
        <v>6.25</v>
      </c>
      <c r="N416" s="38">
        <v>6.25</v>
      </c>
      <c r="O416" s="49" t="s">
        <v>125</v>
      </c>
      <c r="P416" s="49" t="s">
        <v>382</v>
      </c>
      <c r="Q416" s="17" t="s">
        <v>48</v>
      </c>
      <c r="R416" s="61" t="s">
        <v>376</v>
      </c>
      <c r="S416" s="39">
        <v>61.25</v>
      </c>
      <c r="T416" s="38" t="s">
        <v>137</v>
      </c>
      <c r="U416" s="38" t="s">
        <v>173</v>
      </c>
      <c r="V416" s="28">
        <v>0</v>
      </c>
      <c r="W416" s="28">
        <v>480</v>
      </c>
      <c r="X416" s="28">
        <v>200000</v>
      </c>
      <c r="Y416" s="35">
        <f t="shared" si="304"/>
        <v>120</v>
      </c>
      <c r="Z416" s="61">
        <f t="shared" si="279"/>
        <v>0.68283954284285653</v>
      </c>
      <c r="AA416" s="62">
        <f t="shared" si="280"/>
        <v>29.289457837685077</v>
      </c>
      <c r="AB416" s="50">
        <f t="shared" si="305"/>
        <v>6.883022591855994</v>
      </c>
      <c r="AC416" s="47"/>
      <c r="AD416" s="28">
        <f t="shared" si="281"/>
        <v>1</v>
      </c>
      <c r="AE416" s="28">
        <f t="shared" si="282"/>
        <v>1</v>
      </c>
      <c r="AF416" s="28">
        <f t="shared" si="283"/>
        <v>1</v>
      </c>
      <c r="AG416" s="28">
        <f t="shared" si="284"/>
        <v>2720</v>
      </c>
      <c r="AH416" s="28">
        <f t="shared" si="298"/>
        <v>9330666.6666666679</v>
      </c>
      <c r="AI416" s="60">
        <f t="shared" si="299"/>
        <v>767.09694959126284</v>
      </c>
      <c r="AJ416" s="61">
        <f t="shared" si="300"/>
        <v>1.3046077161050711</v>
      </c>
      <c r="AK416" s="28">
        <v>0.49</v>
      </c>
      <c r="AL416" s="28">
        <v>0.2</v>
      </c>
      <c r="AM416" s="38">
        <v>1.1000000000000001</v>
      </c>
      <c r="AN416" s="61">
        <f t="shared" si="301"/>
        <v>1.6216295369061873</v>
      </c>
      <c r="AO416" s="61">
        <f t="shared" si="302"/>
        <v>0.3868783926833243</v>
      </c>
      <c r="AP416" s="62">
        <f t="shared" si="303"/>
        <v>459.18948135213475</v>
      </c>
      <c r="AQ416" s="46"/>
      <c r="AR416" s="20">
        <v>572872.0625</v>
      </c>
      <c r="AS416" s="49">
        <f t="shared" si="296"/>
        <v>0.43878068512561275</v>
      </c>
      <c r="AT416" s="49">
        <f t="shared" si="297"/>
        <v>0.80155677228916133</v>
      </c>
      <c r="AV416" s="20">
        <v>680</v>
      </c>
      <c r="AW416" s="93">
        <f t="shared" si="285"/>
        <v>2.3999999999999998E-3</v>
      </c>
      <c r="AX416" s="66">
        <f t="shared" si="286"/>
        <v>0.29411764705882348</v>
      </c>
      <c r="AY416" s="67">
        <f t="shared" si="287"/>
        <v>4478.3983140147529</v>
      </c>
      <c r="AZ416" s="66">
        <v>5.1807999999999996</v>
      </c>
      <c r="BA416" s="67">
        <f t="shared" si="288"/>
        <v>2486.7839999999997</v>
      </c>
      <c r="BB416" s="66">
        <f t="shared" si="289"/>
        <v>0.43934085053912275</v>
      </c>
      <c r="BC416" s="66">
        <f t="shared" si="290"/>
        <v>4.8289676655628551</v>
      </c>
      <c r="BD416" s="67">
        <f t="shared" si="291"/>
        <v>521.15434161089684</v>
      </c>
      <c r="BE416" s="94">
        <f t="shared" si="292"/>
        <v>1.3593850963096954</v>
      </c>
      <c r="BF416" s="66">
        <f t="shared" si="293"/>
        <v>1.7080132686303353</v>
      </c>
      <c r="BG416" s="66">
        <f t="shared" si="294"/>
        <v>0.3646810357550736</v>
      </c>
      <c r="BH416" s="45">
        <f t="shared" si="295"/>
        <v>469.95444166946328</v>
      </c>
      <c r="BJ416" s="87">
        <f t="shared" si="306"/>
        <v>0.40413119884846482</v>
      </c>
      <c r="BK416" s="87">
        <f t="shared" si="307"/>
        <v>0.8203479841879413</v>
      </c>
    </row>
    <row r="417" spans="6:63" x14ac:dyDescent="0.25">
      <c r="F417" s="17">
        <v>415</v>
      </c>
      <c r="G417" s="17">
        <v>140</v>
      </c>
      <c r="H417" s="17">
        <v>100</v>
      </c>
      <c r="I417" s="17">
        <v>10</v>
      </c>
      <c r="J417" s="17">
        <v>6</v>
      </c>
      <c r="K417" s="20">
        <v>5300</v>
      </c>
      <c r="L417" s="17" t="s">
        <v>423</v>
      </c>
      <c r="M417" s="20">
        <v>6.25</v>
      </c>
      <c r="N417" s="20">
        <v>6.25</v>
      </c>
      <c r="O417" s="49" t="s">
        <v>125</v>
      </c>
      <c r="P417" s="49" t="s">
        <v>382</v>
      </c>
      <c r="Q417" s="28" t="s">
        <v>48</v>
      </c>
      <c r="R417" s="61" t="s">
        <v>376</v>
      </c>
      <c r="S417" s="45">
        <v>66.25</v>
      </c>
      <c r="T417" s="20" t="s">
        <v>132</v>
      </c>
      <c r="U417" s="20" t="s">
        <v>174</v>
      </c>
      <c r="V417" s="17">
        <v>0</v>
      </c>
      <c r="W417" s="17">
        <v>480</v>
      </c>
      <c r="X417" s="17">
        <v>200000</v>
      </c>
      <c r="Y417" s="35">
        <f t="shared" si="304"/>
        <v>120</v>
      </c>
      <c r="Z417" s="61">
        <f t="shared" si="279"/>
        <v>0.68283954284285653</v>
      </c>
      <c r="AA417" s="62">
        <f t="shared" si="280"/>
        <v>29.289457837685077</v>
      </c>
      <c r="AB417" s="50">
        <f t="shared" si="305"/>
        <v>6.883022591855994</v>
      </c>
      <c r="AC417" s="47"/>
      <c r="AD417" s="28">
        <f t="shared" si="281"/>
        <v>1</v>
      </c>
      <c r="AE417" s="28">
        <f t="shared" si="282"/>
        <v>1</v>
      </c>
      <c r="AF417" s="28">
        <f t="shared" si="283"/>
        <v>1</v>
      </c>
      <c r="AG417" s="28">
        <f t="shared" si="284"/>
        <v>2720</v>
      </c>
      <c r="AH417" s="28">
        <f t="shared" si="298"/>
        <v>9330666.6666666679</v>
      </c>
      <c r="AI417" s="60">
        <f t="shared" si="299"/>
        <v>655.67809753243932</v>
      </c>
      <c r="AJ417" s="49">
        <f t="shared" si="300"/>
        <v>1.4111063051748729</v>
      </c>
      <c r="AK417" s="17">
        <v>0.49</v>
      </c>
      <c r="AL417" s="17">
        <v>0.2</v>
      </c>
      <c r="AM417" s="20">
        <v>1.1000000000000001</v>
      </c>
      <c r="AN417" s="49">
        <f t="shared" si="301"/>
        <v>1.7923315470199848</v>
      </c>
      <c r="AO417" s="49">
        <f t="shared" si="302"/>
        <v>0.34513405058901331</v>
      </c>
      <c r="AP417" s="50">
        <f t="shared" si="303"/>
        <v>409.642742226378</v>
      </c>
      <c r="AQ417" s="46"/>
      <c r="AR417" s="20">
        <v>513247.71875</v>
      </c>
      <c r="AS417" s="49">
        <f t="shared" si="296"/>
        <v>0.39311252967984067</v>
      </c>
      <c r="AT417" s="49">
        <f t="shared" si="297"/>
        <v>0.79813845685286444</v>
      </c>
      <c r="AV417" s="20">
        <v>680</v>
      </c>
      <c r="AW417" s="93">
        <f t="shared" si="285"/>
        <v>2.3999999999999998E-3</v>
      </c>
      <c r="AX417" s="66">
        <f t="shared" si="286"/>
        <v>0.29411764705882348</v>
      </c>
      <c r="AY417" s="67">
        <f t="shared" si="287"/>
        <v>4478.3983140147529</v>
      </c>
      <c r="AZ417" s="66">
        <v>5.1807999999999996</v>
      </c>
      <c r="BA417" s="67">
        <f t="shared" si="288"/>
        <v>2486.7839999999997</v>
      </c>
      <c r="BB417" s="66">
        <f t="shared" si="289"/>
        <v>0.43934085053912275</v>
      </c>
      <c r="BC417" s="66">
        <f t="shared" si="290"/>
        <v>4.8289676655628551</v>
      </c>
      <c r="BD417" s="67">
        <f t="shared" si="291"/>
        <v>521.15434161089684</v>
      </c>
      <c r="BE417" s="94">
        <f t="shared" si="292"/>
        <v>1.470355308253344</v>
      </c>
      <c r="BF417" s="66">
        <f t="shared" si="293"/>
        <v>1.8922094167764625</v>
      </c>
      <c r="BG417" s="66">
        <f t="shared" si="294"/>
        <v>0.32433600143501928</v>
      </c>
      <c r="BH417" s="45">
        <f t="shared" si="295"/>
        <v>417.9629032590301</v>
      </c>
      <c r="BJ417" s="87">
        <f t="shared" si="306"/>
        <v>0.36206935101618293</v>
      </c>
      <c r="BK417" s="87">
        <f t="shared" si="307"/>
        <v>0.81434926642629146</v>
      </c>
    </row>
    <row r="418" spans="6:63" x14ac:dyDescent="0.25">
      <c r="F418" s="17">
        <v>416</v>
      </c>
      <c r="G418" s="17">
        <v>140</v>
      </c>
      <c r="H418" s="17">
        <v>100</v>
      </c>
      <c r="I418" s="17">
        <v>10</v>
      </c>
      <c r="J418" s="17">
        <v>6</v>
      </c>
      <c r="K418" s="17">
        <v>5700</v>
      </c>
      <c r="L418" s="17" t="s">
        <v>423</v>
      </c>
      <c r="M418" s="20">
        <v>6.25</v>
      </c>
      <c r="N418" s="38">
        <v>6.25</v>
      </c>
      <c r="O418" s="49" t="s">
        <v>125</v>
      </c>
      <c r="P418" s="49" t="s">
        <v>382</v>
      </c>
      <c r="Q418" s="17" t="s">
        <v>48</v>
      </c>
      <c r="R418" s="61" t="s">
        <v>376</v>
      </c>
      <c r="S418" s="39">
        <v>71.25</v>
      </c>
      <c r="T418" s="38" t="s">
        <v>132</v>
      </c>
      <c r="U418" s="38" t="s">
        <v>175</v>
      </c>
      <c r="V418" s="28">
        <v>0</v>
      </c>
      <c r="W418" s="28">
        <v>480</v>
      </c>
      <c r="X418" s="28">
        <v>200000</v>
      </c>
      <c r="Y418" s="35">
        <f t="shared" si="304"/>
        <v>120</v>
      </c>
      <c r="Z418" s="61">
        <f t="shared" ref="Z418:Z470" si="308">SQRT(235*200000/(W418*210000))</f>
        <v>0.68283954284285653</v>
      </c>
      <c r="AA418" s="62">
        <f t="shared" ref="AA418:AA470" si="309">(Y418/J418)/Z418</f>
        <v>29.289457837685077</v>
      </c>
      <c r="AB418" s="50">
        <f t="shared" si="305"/>
        <v>6.883022591855994</v>
      </c>
      <c r="AC418" s="47"/>
      <c r="AD418" s="28">
        <f t="shared" ref="AD418:AD470" si="310">IF(AB418&gt;$C$7,4,IF(AB418&gt;$C$6,3,IF(AB418&gt;$C$5,2,1)))</f>
        <v>1</v>
      </c>
      <c r="AE418" s="28">
        <f t="shared" ref="AE418:AE470" si="311">IF(AA418&gt;$B$7,4,IF(AA418&gt;$B$6,3,IF(AA418&gt;$B$5,2,1)))</f>
        <v>1</v>
      </c>
      <c r="AF418" s="28">
        <f t="shared" ref="AF418:AF470" si="312">_xlfn.IFS(AE418&gt;3,4,AD418&gt;3,4,AE418&gt;2,3,AD418&gt;2,3,AE418&gt;1,2,AD418&gt;1,2,AE418=1,1,AD418=1,1)</f>
        <v>1</v>
      </c>
      <c r="AG418" s="28">
        <f t="shared" ref="AG418:AG470" si="313">(G418-2*I418)*J418+(H418*I418)*2</f>
        <v>2720</v>
      </c>
      <c r="AH418" s="28">
        <f t="shared" si="298"/>
        <v>9330666.6666666679</v>
      </c>
      <c r="AI418" s="60">
        <f t="shared" si="299"/>
        <v>566.88204862069017</v>
      </c>
      <c r="AJ418" s="61">
        <f t="shared" si="300"/>
        <v>1.5176048942446745</v>
      </c>
      <c r="AK418" s="28">
        <v>0.49</v>
      </c>
      <c r="AL418" s="28">
        <v>0.2</v>
      </c>
      <c r="AM418" s="38">
        <v>1.1000000000000001</v>
      </c>
      <c r="AN418" s="61">
        <f t="shared" si="301"/>
        <v>1.9743755066076401</v>
      </c>
      <c r="AO418" s="61">
        <f t="shared" si="302"/>
        <v>0.30889728543505701</v>
      </c>
      <c r="AP418" s="62">
        <f t="shared" si="303"/>
        <v>366.6329962400095</v>
      </c>
      <c r="AQ418" s="46"/>
      <c r="AR418" s="20">
        <v>460332.125</v>
      </c>
      <c r="AS418" s="49">
        <f t="shared" si="296"/>
        <v>0.35258281632965688</v>
      </c>
      <c r="AT418" s="49">
        <f t="shared" si="297"/>
        <v>0.79645320482468929</v>
      </c>
      <c r="AV418" s="20">
        <v>680</v>
      </c>
      <c r="AW418" s="93">
        <f t="shared" si="285"/>
        <v>2.3999999999999998E-3</v>
      </c>
      <c r="AX418" s="66">
        <f t="shared" si="286"/>
        <v>0.29411764705882348</v>
      </c>
      <c r="AY418" s="67">
        <f t="shared" si="287"/>
        <v>4478.3983140147529</v>
      </c>
      <c r="AZ418" s="66">
        <v>5.1807999999999996</v>
      </c>
      <c r="BA418" s="67">
        <f t="shared" si="288"/>
        <v>2486.7839999999997</v>
      </c>
      <c r="BB418" s="66">
        <f t="shared" si="289"/>
        <v>0.43934085053912275</v>
      </c>
      <c r="BC418" s="66">
        <f t="shared" si="290"/>
        <v>4.8289676655628551</v>
      </c>
      <c r="BD418" s="67">
        <f t="shared" si="291"/>
        <v>521.15434161089684</v>
      </c>
      <c r="BE418" s="94">
        <f t="shared" si="292"/>
        <v>1.5813255201969927</v>
      </c>
      <c r="BF418" s="66">
        <f t="shared" si="293"/>
        <v>2.0887199528614078</v>
      </c>
      <c r="BG418" s="66">
        <f t="shared" si="294"/>
        <v>0.28957556724788075</v>
      </c>
      <c r="BH418" s="45">
        <f t="shared" si="295"/>
        <v>373.16808576384165</v>
      </c>
      <c r="BJ418" s="87">
        <f t="shared" si="306"/>
        <v>0.32474017450399123</v>
      </c>
      <c r="BK418" s="87">
        <f t="shared" si="307"/>
        <v>0.81064967117782982</v>
      </c>
    </row>
    <row r="419" spans="6:63" s="15" customFormat="1" x14ac:dyDescent="0.25">
      <c r="F419" s="22">
        <v>417</v>
      </c>
      <c r="G419" s="22">
        <v>120</v>
      </c>
      <c r="H419" s="22">
        <v>100</v>
      </c>
      <c r="I419" s="22">
        <v>8</v>
      </c>
      <c r="J419" s="22">
        <v>8</v>
      </c>
      <c r="K419" s="22">
        <v>900</v>
      </c>
      <c r="L419" s="17" t="s">
        <v>423</v>
      </c>
      <c r="M419" s="22">
        <v>6.25</v>
      </c>
      <c r="N419" s="22">
        <v>6.25</v>
      </c>
      <c r="O419" s="63" t="s">
        <v>123</v>
      </c>
      <c r="P419" s="63" t="s">
        <v>381</v>
      </c>
      <c r="Q419" s="40" t="s">
        <v>48</v>
      </c>
      <c r="R419" s="81" t="s">
        <v>376</v>
      </c>
      <c r="S419" s="41">
        <v>18</v>
      </c>
      <c r="T419" s="22" t="s">
        <v>246</v>
      </c>
      <c r="U419" s="22" t="s">
        <v>327</v>
      </c>
      <c r="V419" s="22">
        <v>0</v>
      </c>
      <c r="W419" s="22">
        <v>480</v>
      </c>
      <c r="X419" s="22">
        <v>200000</v>
      </c>
      <c r="Y419" s="37">
        <f t="shared" si="304"/>
        <v>104</v>
      </c>
      <c r="Z419" s="81">
        <f t="shared" si="308"/>
        <v>0.68283954284285653</v>
      </c>
      <c r="AA419" s="82">
        <f t="shared" si="309"/>
        <v>19.0381475944953</v>
      </c>
      <c r="AB419" s="41">
        <f t="shared" si="305"/>
        <v>8.4207191283344613</v>
      </c>
      <c r="AC419" s="64"/>
      <c r="AD419" s="40">
        <f t="shared" si="310"/>
        <v>1</v>
      </c>
      <c r="AE419" s="40">
        <f t="shared" si="311"/>
        <v>1</v>
      </c>
      <c r="AF419" s="40">
        <f t="shared" si="312"/>
        <v>1</v>
      </c>
      <c r="AG419" s="40">
        <f t="shared" si="313"/>
        <v>2432</v>
      </c>
      <c r="AH419" s="40">
        <f t="shared" si="298"/>
        <v>5776042.666666666</v>
      </c>
      <c r="AI419" s="77">
        <f t="shared" si="299"/>
        <v>14075.865709583515</v>
      </c>
      <c r="AJ419" s="63">
        <f t="shared" si="300"/>
        <v>0.28798167048983742</v>
      </c>
      <c r="AK419" s="22">
        <v>0.49</v>
      </c>
      <c r="AL419" s="22">
        <v>0.2</v>
      </c>
      <c r="AM419" s="22">
        <v>1.1000000000000001</v>
      </c>
      <c r="AN419" s="63">
        <f t="shared" si="301"/>
        <v>0.56302223053906886</v>
      </c>
      <c r="AO419" s="63">
        <f t="shared" si="302"/>
        <v>0.95527377783396517</v>
      </c>
      <c r="AP419" s="41">
        <f t="shared" si="303"/>
        <v>1013.7712702656885</v>
      </c>
      <c r="AQ419" s="64"/>
      <c r="AR419" s="22">
        <v>1185613.375</v>
      </c>
      <c r="AS419" s="63">
        <f t="shared" si="296"/>
        <v>1.0156364574766996</v>
      </c>
      <c r="AT419" s="63">
        <f t="shared" si="297"/>
        <v>0.85506058858832334</v>
      </c>
      <c r="AV419" s="22">
        <v>680</v>
      </c>
      <c r="AW419" s="89">
        <f t="shared" si="285"/>
        <v>2.3999999999999998E-3</v>
      </c>
      <c r="AX419" s="63">
        <f t="shared" si="286"/>
        <v>0.29411764705882348</v>
      </c>
      <c r="AY419" s="65">
        <f t="shared" si="287"/>
        <v>4478.3983140147529</v>
      </c>
      <c r="AZ419" s="63">
        <v>6.1580000000000004</v>
      </c>
      <c r="BA419" s="65">
        <f t="shared" si="288"/>
        <v>2955.84</v>
      </c>
      <c r="BB419" s="63">
        <f t="shared" si="289"/>
        <v>0.40297690565232125</v>
      </c>
      <c r="BC419" s="63">
        <f t="shared" si="290"/>
        <v>6.5906984417158947</v>
      </c>
      <c r="BD419" s="65">
        <f t="shared" si="291"/>
        <v>540.08969874130889</v>
      </c>
      <c r="BE419" s="90">
        <f t="shared" si="292"/>
        <v>0.30547605605837935</v>
      </c>
      <c r="BF419" s="63">
        <f t="shared" si="293"/>
        <v>0.57249944414679399</v>
      </c>
      <c r="BG419" s="63">
        <f t="shared" si="294"/>
        <v>0.94635180634090477</v>
      </c>
      <c r="BH419" s="41">
        <f t="shared" si="295"/>
        <v>1130.0284948723317</v>
      </c>
      <c r="BJ419" s="90">
        <f t="shared" si="306"/>
        <v>0.90263802610003163</v>
      </c>
      <c r="BK419" s="90">
        <f t="shared" si="307"/>
        <v>0.95311719545364593</v>
      </c>
    </row>
    <row r="420" spans="6:63" x14ac:dyDescent="0.25">
      <c r="F420" s="17">
        <v>418</v>
      </c>
      <c r="G420" s="17">
        <v>120</v>
      </c>
      <c r="H420" s="17">
        <v>100</v>
      </c>
      <c r="I420" s="17">
        <v>8</v>
      </c>
      <c r="J420" s="17">
        <v>8</v>
      </c>
      <c r="K420" s="20">
        <v>1300</v>
      </c>
      <c r="L420" s="17" t="s">
        <v>423</v>
      </c>
      <c r="M420" s="20">
        <v>6.25</v>
      </c>
      <c r="N420" s="38">
        <v>6.25</v>
      </c>
      <c r="O420" s="49" t="s">
        <v>123</v>
      </c>
      <c r="P420" s="49" t="s">
        <v>381</v>
      </c>
      <c r="Q420" s="17" t="s">
        <v>48</v>
      </c>
      <c r="R420" s="61" t="s">
        <v>376</v>
      </c>
      <c r="S420" s="39">
        <v>26</v>
      </c>
      <c r="T420" s="38" t="s">
        <v>128</v>
      </c>
      <c r="U420" s="38" t="s">
        <v>328</v>
      </c>
      <c r="V420" s="28">
        <v>0</v>
      </c>
      <c r="W420" s="28">
        <v>480</v>
      </c>
      <c r="X420" s="28">
        <v>200000</v>
      </c>
      <c r="Y420" s="35">
        <f t="shared" si="304"/>
        <v>104</v>
      </c>
      <c r="Z420" s="61">
        <f t="shared" si="308"/>
        <v>0.68283954284285653</v>
      </c>
      <c r="AA420" s="62">
        <f t="shared" si="309"/>
        <v>19.0381475944953</v>
      </c>
      <c r="AB420" s="50">
        <f t="shared" si="305"/>
        <v>8.4207191283344613</v>
      </c>
      <c r="AC420" s="47"/>
      <c r="AD420" s="28">
        <f t="shared" si="310"/>
        <v>1</v>
      </c>
      <c r="AE420" s="28">
        <f t="shared" si="311"/>
        <v>1</v>
      </c>
      <c r="AF420" s="28">
        <f t="shared" si="312"/>
        <v>1</v>
      </c>
      <c r="AG420" s="28">
        <f t="shared" si="313"/>
        <v>2432</v>
      </c>
      <c r="AH420" s="28">
        <f t="shared" si="298"/>
        <v>5776042.666666666</v>
      </c>
      <c r="AI420" s="60">
        <f t="shared" si="299"/>
        <v>6746.4208430548215</v>
      </c>
      <c r="AJ420" s="61">
        <f t="shared" si="300"/>
        <v>0.41597352404087623</v>
      </c>
      <c r="AK420" s="28">
        <v>0.49</v>
      </c>
      <c r="AL420" s="28">
        <v>0.2</v>
      </c>
      <c r="AM420" s="38">
        <v>1.1000000000000001</v>
      </c>
      <c r="AN420" s="61">
        <f t="shared" si="301"/>
        <v>0.63943049974150745</v>
      </c>
      <c r="AO420" s="61">
        <f t="shared" si="302"/>
        <v>0.88884036167919978</v>
      </c>
      <c r="AP420" s="62">
        <f t="shared" si="303"/>
        <v>943.26971328166417</v>
      </c>
      <c r="AQ420" s="46"/>
      <c r="AR420" s="20">
        <v>1095061.75</v>
      </c>
      <c r="AS420" s="49">
        <f t="shared" si="296"/>
        <v>0.93806687739857453</v>
      </c>
      <c r="AT420" s="49">
        <f t="shared" si="297"/>
        <v>0.86138495229302292</v>
      </c>
      <c r="AV420" s="20">
        <v>680</v>
      </c>
      <c r="AW420" s="93">
        <f t="shared" ref="AW420:AW470" si="314">W420/X420</f>
        <v>2.3999999999999998E-3</v>
      </c>
      <c r="AX420" s="66">
        <f t="shared" ref="AX420:AX470" si="315">$D$31*(1-(W420/AV420))</f>
        <v>0.29411764705882348</v>
      </c>
      <c r="AY420" s="67">
        <f t="shared" ref="AY420:AY470" si="316">(AV420-W420)/($C$31*AX420-AW420)</f>
        <v>4478.3983140147529</v>
      </c>
      <c r="AZ420" s="66">
        <v>6.1580000000000004</v>
      </c>
      <c r="BA420" s="67">
        <f t="shared" ref="BA420:BA470" si="317">AZ420*W420</f>
        <v>2955.84</v>
      </c>
      <c r="BB420" s="66">
        <f t="shared" ref="BB420:BB470" si="318">SQRT(W420/BA420)</f>
        <v>0.40297690565232125</v>
      </c>
      <c r="BC420" s="66">
        <f t="shared" ref="BC420:BC470" si="319">IF(BB420&gt;0.68,((1-(0.222/(BB420^1.05)))*(1/(BB420^1.05))), IF(((0.25) / (BB420^3.6)) &gt; MIN(15, ($B$31)*AX420/AW420), MIN(15, ($B$31)*AX420/AW420),((0.25) / (BB420^3.6))))</f>
        <v>6.5906984417158947</v>
      </c>
      <c r="BD420" s="67">
        <f t="shared" ref="BD420:BD470" si="320">IF(BC420&lt;1, W420*BC420, W420+AY420*AW420*(BC420-1) )</f>
        <v>540.08969874130889</v>
      </c>
      <c r="BE420" s="94">
        <f t="shared" ref="BE420:BE470" si="321">SQRT(AG420*BD420/(1000*AI420))</f>
        <v>0.44124319208432572</v>
      </c>
      <c r="BF420" s="66">
        <f t="shared" ref="BF420:BF470" si="322">0.5*(1+AK420*(BE420-AL420)+(BE420*BE420))</f>
        <v>0.6564523593410424</v>
      </c>
      <c r="BG420" s="66">
        <f t="shared" ref="BG420:BG470" si="323">IF(1/(BF420+SQRT((BF420*BF420)-(BE420*BE420)))&lt;=1,1/(BF420+SQRT((BF420*BF420)-(BE420*BE420))),1)</f>
        <v>0.87527995666851577</v>
      </c>
      <c r="BH420" s="45">
        <f t="shared" ref="BH420:BH470" si="324">0.001*BG420*AG420*BD420/AM420</f>
        <v>1045.1623649881235</v>
      </c>
      <c r="BJ420" s="87">
        <f t="shared" si="306"/>
        <v>0.83369873967358565</v>
      </c>
      <c r="BK420" s="87">
        <f t="shared" si="307"/>
        <v>0.95443235505954216</v>
      </c>
    </row>
    <row r="421" spans="6:63" x14ac:dyDescent="0.25">
      <c r="F421" s="17">
        <v>419</v>
      </c>
      <c r="G421" s="17">
        <v>120</v>
      </c>
      <c r="H421" s="17">
        <v>100</v>
      </c>
      <c r="I421" s="17">
        <v>8</v>
      </c>
      <c r="J421" s="17">
        <v>8</v>
      </c>
      <c r="K421" s="17">
        <v>1700</v>
      </c>
      <c r="L421" s="17" t="s">
        <v>423</v>
      </c>
      <c r="M421" s="20">
        <v>6.25</v>
      </c>
      <c r="N421" s="20">
        <v>6.25</v>
      </c>
      <c r="O421" s="49" t="s">
        <v>123</v>
      </c>
      <c r="P421" s="49" t="s">
        <v>381</v>
      </c>
      <c r="Q421" s="28" t="s">
        <v>48</v>
      </c>
      <c r="R421" s="61" t="s">
        <v>376</v>
      </c>
      <c r="S421" s="45">
        <v>21.25</v>
      </c>
      <c r="T421" s="20" t="s">
        <v>128</v>
      </c>
      <c r="U421" s="20" t="s">
        <v>329</v>
      </c>
      <c r="V421" s="17">
        <v>0</v>
      </c>
      <c r="W421" s="17">
        <v>480</v>
      </c>
      <c r="X421" s="17">
        <v>200000</v>
      </c>
      <c r="Y421" s="35">
        <f t="shared" si="304"/>
        <v>104</v>
      </c>
      <c r="Z421" s="61">
        <f t="shared" si="308"/>
        <v>0.68283954284285653</v>
      </c>
      <c r="AA421" s="62">
        <f t="shared" si="309"/>
        <v>19.0381475944953</v>
      </c>
      <c r="AB421" s="50">
        <f t="shared" si="305"/>
        <v>8.4207191283344613</v>
      </c>
      <c r="AC421" s="47"/>
      <c r="AD421" s="28">
        <f t="shared" si="310"/>
        <v>1</v>
      </c>
      <c r="AE421" s="28">
        <f t="shared" si="311"/>
        <v>1</v>
      </c>
      <c r="AF421" s="28">
        <f t="shared" si="312"/>
        <v>1</v>
      </c>
      <c r="AG421" s="28">
        <f t="shared" si="313"/>
        <v>2432</v>
      </c>
      <c r="AH421" s="28">
        <f t="shared" si="298"/>
        <v>5776042.666666666</v>
      </c>
      <c r="AI421" s="60">
        <f t="shared" si="299"/>
        <v>3945.1388320978022</v>
      </c>
      <c r="AJ421" s="49">
        <f t="shared" si="300"/>
        <v>0.5439653775919151</v>
      </c>
      <c r="AK421" s="17">
        <v>0.49</v>
      </c>
      <c r="AL421" s="17">
        <v>0.2</v>
      </c>
      <c r="AM421" s="20">
        <v>1.1000000000000001</v>
      </c>
      <c r="AN421" s="49">
        <f t="shared" si="301"/>
        <v>0.73222068351937653</v>
      </c>
      <c r="AO421" s="49">
        <f t="shared" si="302"/>
        <v>0.81808123536585375</v>
      </c>
      <c r="AP421" s="50">
        <f t="shared" si="303"/>
        <v>868.17755537880259</v>
      </c>
      <c r="AQ421" s="46"/>
      <c r="AR421" s="20">
        <v>1011787.4375</v>
      </c>
      <c r="AS421" s="49">
        <f t="shared" si="296"/>
        <v>0.8667312889768366</v>
      </c>
      <c r="AT421" s="49">
        <f t="shared" si="297"/>
        <v>0.85806318916546398</v>
      </c>
      <c r="AV421" s="20">
        <v>680</v>
      </c>
      <c r="AW421" s="93">
        <f t="shared" si="314"/>
        <v>2.3999999999999998E-3</v>
      </c>
      <c r="AX421" s="66">
        <f t="shared" si="315"/>
        <v>0.29411764705882348</v>
      </c>
      <c r="AY421" s="67">
        <f t="shared" si="316"/>
        <v>4478.3983140147529</v>
      </c>
      <c r="AZ421" s="66">
        <v>6.1580000000000004</v>
      </c>
      <c r="BA421" s="67">
        <f t="shared" si="317"/>
        <v>2955.84</v>
      </c>
      <c r="BB421" s="66">
        <f t="shared" si="318"/>
        <v>0.40297690565232125</v>
      </c>
      <c r="BC421" s="66">
        <f t="shared" si="319"/>
        <v>6.5906984417158947</v>
      </c>
      <c r="BD421" s="67">
        <f t="shared" si="320"/>
        <v>540.08969874130889</v>
      </c>
      <c r="BE421" s="94">
        <f t="shared" si="321"/>
        <v>0.57701032811027209</v>
      </c>
      <c r="BF421" s="66">
        <f t="shared" si="322"/>
        <v>0.75883798975997852</v>
      </c>
      <c r="BG421" s="66">
        <f t="shared" si="323"/>
        <v>0.79892564161806046</v>
      </c>
      <c r="BH421" s="45">
        <f t="shared" si="324"/>
        <v>953.98850011530442</v>
      </c>
      <c r="BJ421" s="87">
        <f t="shared" si="306"/>
        <v>0.77029985885391106</v>
      </c>
      <c r="BK421" s="87">
        <f t="shared" si="307"/>
        <v>0.94287442673976107</v>
      </c>
    </row>
    <row r="422" spans="6:63" x14ac:dyDescent="0.25">
      <c r="F422" s="17">
        <v>420</v>
      </c>
      <c r="G422" s="17">
        <v>120</v>
      </c>
      <c r="H422" s="17">
        <v>100</v>
      </c>
      <c r="I422" s="17">
        <v>8</v>
      </c>
      <c r="J422" s="17">
        <v>8</v>
      </c>
      <c r="K422" s="17">
        <v>2100</v>
      </c>
      <c r="L422" s="17" t="s">
        <v>423</v>
      </c>
      <c r="M422" s="20">
        <v>6.25</v>
      </c>
      <c r="N422" s="38">
        <v>6.25</v>
      </c>
      <c r="O422" s="49" t="s">
        <v>123</v>
      </c>
      <c r="P422" s="49" t="s">
        <v>381</v>
      </c>
      <c r="Q422" s="17" t="s">
        <v>48</v>
      </c>
      <c r="R422" s="61" t="s">
        <v>376</v>
      </c>
      <c r="S422" s="39">
        <v>26.25</v>
      </c>
      <c r="T422" s="38" t="s">
        <v>128</v>
      </c>
      <c r="U422" s="38" t="s">
        <v>330</v>
      </c>
      <c r="V422" s="28">
        <v>0</v>
      </c>
      <c r="W422" s="28">
        <v>480</v>
      </c>
      <c r="X422" s="28">
        <v>200000</v>
      </c>
      <c r="Y422" s="35">
        <f t="shared" si="304"/>
        <v>104</v>
      </c>
      <c r="Z422" s="61">
        <f t="shared" si="308"/>
        <v>0.68283954284285653</v>
      </c>
      <c r="AA422" s="62">
        <f t="shared" si="309"/>
        <v>19.0381475944953</v>
      </c>
      <c r="AB422" s="50">
        <f t="shared" si="305"/>
        <v>8.4207191283344613</v>
      </c>
      <c r="AC422" s="47"/>
      <c r="AD422" s="28">
        <f t="shared" si="310"/>
        <v>1</v>
      </c>
      <c r="AE422" s="28">
        <f t="shared" si="311"/>
        <v>1</v>
      </c>
      <c r="AF422" s="28">
        <f t="shared" si="312"/>
        <v>1</v>
      </c>
      <c r="AG422" s="28">
        <f t="shared" si="313"/>
        <v>2432</v>
      </c>
      <c r="AH422" s="28">
        <f t="shared" si="298"/>
        <v>5776042.666666666</v>
      </c>
      <c r="AI422" s="60">
        <f t="shared" si="299"/>
        <v>2585.3630895153397</v>
      </c>
      <c r="AJ422" s="61">
        <f t="shared" si="300"/>
        <v>0.67195723114295391</v>
      </c>
      <c r="AK422" s="28">
        <v>0.49</v>
      </c>
      <c r="AL422" s="28">
        <v>0.2</v>
      </c>
      <c r="AM422" s="38">
        <v>1.1000000000000001</v>
      </c>
      <c r="AN422" s="61">
        <f t="shared" si="301"/>
        <v>0.8413927818726763</v>
      </c>
      <c r="AO422" s="61">
        <f t="shared" si="302"/>
        <v>0.74196776937470832</v>
      </c>
      <c r="AP422" s="62">
        <f t="shared" si="303"/>
        <v>787.40317750659949</v>
      </c>
      <c r="AQ422" s="46"/>
      <c r="AR422" s="20">
        <v>916243.5</v>
      </c>
      <c r="AS422" s="49">
        <f t="shared" ref="AS422:AS470" si="325">AR422/(W422*AG422)</f>
        <v>0.78488512541118416</v>
      </c>
      <c r="AT422" s="49">
        <f t="shared" si="297"/>
        <v>0.85938200653712626</v>
      </c>
      <c r="AV422" s="20">
        <v>680</v>
      </c>
      <c r="AW422" s="93">
        <f t="shared" si="314"/>
        <v>2.3999999999999998E-3</v>
      </c>
      <c r="AX422" s="66">
        <f t="shared" si="315"/>
        <v>0.29411764705882348</v>
      </c>
      <c r="AY422" s="67">
        <f t="shared" si="316"/>
        <v>4478.3983140147529</v>
      </c>
      <c r="AZ422" s="66">
        <v>6.1580000000000004</v>
      </c>
      <c r="BA422" s="67">
        <f t="shared" si="317"/>
        <v>2955.84</v>
      </c>
      <c r="BB422" s="66">
        <f t="shared" si="318"/>
        <v>0.40297690565232125</v>
      </c>
      <c r="BC422" s="66">
        <f t="shared" si="319"/>
        <v>6.5906984417158947</v>
      </c>
      <c r="BD422" s="67">
        <f t="shared" si="320"/>
        <v>540.08969874130889</v>
      </c>
      <c r="BE422" s="94">
        <f t="shared" si="321"/>
        <v>0.71277746413621845</v>
      </c>
      <c r="BF422" s="66">
        <f t="shared" si="322"/>
        <v>0.87965633540360266</v>
      </c>
      <c r="BG422" s="66">
        <f t="shared" si="323"/>
        <v>0.71676390446711702</v>
      </c>
      <c r="BH422" s="45">
        <f t="shared" si="324"/>
        <v>855.88005508811636</v>
      </c>
      <c r="BJ422" s="87">
        <f t="shared" si="306"/>
        <v>0.69755979622529507</v>
      </c>
      <c r="BK422" s="87">
        <f t="shared" si="307"/>
        <v>0.9341185559167583</v>
      </c>
    </row>
    <row r="423" spans="6:63" x14ac:dyDescent="0.25">
      <c r="F423" s="17">
        <v>421</v>
      </c>
      <c r="G423" s="17">
        <v>120</v>
      </c>
      <c r="H423" s="17">
        <v>100</v>
      </c>
      <c r="I423" s="17">
        <v>8</v>
      </c>
      <c r="J423" s="17">
        <v>8</v>
      </c>
      <c r="K423" s="17">
        <v>2500</v>
      </c>
      <c r="L423" s="17" t="s">
        <v>423</v>
      </c>
      <c r="M423" s="20">
        <v>6.25</v>
      </c>
      <c r="N423" s="20">
        <v>6.25</v>
      </c>
      <c r="O423" s="49" t="s">
        <v>123</v>
      </c>
      <c r="P423" s="49" t="s">
        <v>381</v>
      </c>
      <c r="Q423" s="28" t="s">
        <v>48</v>
      </c>
      <c r="R423" s="61" t="s">
        <v>376</v>
      </c>
      <c r="S423" s="45">
        <v>31.25</v>
      </c>
      <c r="T423" s="20" t="s">
        <v>137</v>
      </c>
      <c r="U423" s="20" t="s">
        <v>331</v>
      </c>
      <c r="V423" s="17">
        <v>0</v>
      </c>
      <c r="W423" s="17">
        <v>480</v>
      </c>
      <c r="X423" s="17">
        <v>200000</v>
      </c>
      <c r="Y423" s="35">
        <f t="shared" si="304"/>
        <v>104</v>
      </c>
      <c r="Z423" s="61">
        <f t="shared" si="308"/>
        <v>0.68283954284285653</v>
      </c>
      <c r="AA423" s="62">
        <f t="shared" si="309"/>
        <v>19.0381475944953</v>
      </c>
      <c r="AB423" s="50">
        <f t="shared" si="305"/>
        <v>8.4207191283344613</v>
      </c>
      <c r="AC423" s="47"/>
      <c r="AD423" s="28">
        <f t="shared" si="310"/>
        <v>1</v>
      </c>
      <c r="AE423" s="28">
        <f t="shared" si="311"/>
        <v>1</v>
      </c>
      <c r="AF423" s="28">
        <f t="shared" si="312"/>
        <v>1</v>
      </c>
      <c r="AG423" s="28">
        <f t="shared" si="313"/>
        <v>2432</v>
      </c>
      <c r="AH423" s="28">
        <f t="shared" si="298"/>
        <v>5776042.666666666</v>
      </c>
      <c r="AI423" s="60">
        <f t="shared" si="299"/>
        <v>1824.2321959620235</v>
      </c>
      <c r="AJ423" s="49">
        <f t="shared" si="300"/>
        <v>0.79994908469399284</v>
      </c>
      <c r="AK423" s="17">
        <v>0.49</v>
      </c>
      <c r="AL423" s="17">
        <v>0.2</v>
      </c>
      <c r="AM423" s="20">
        <v>1.1000000000000001</v>
      </c>
      <c r="AN423" s="49">
        <f t="shared" si="301"/>
        <v>0.96694679480140655</v>
      </c>
      <c r="AO423" s="49">
        <f t="shared" si="302"/>
        <v>0.66218674587894766</v>
      </c>
      <c r="AP423" s="50">
        <f t="shared" si="303"/>
        <v>702.7366542447711</v>
      </c>
      <c r="AQ423" s="46"/>
      <c r="AR423" s="20">
        <v>822869.4375</v>
      </c>
      <c r="AS423" s="49">
        <f t="shared" si="325"/>
        <v>0.70489775005139799</v>
      </c>
      <c r="AT423" s="49">
        <f t="shared" si="297"/>
        <v>0.85400747946088484</v>
      </c>
      <c r="AV423" s="20">
        <v>680</v>
      </c>
      <c r="AW423" s="93">
        <f t="shared" si="314"/>
        <v>2.3999999999999998E-3</v>
      </c>
      <c r="AX423" s="66">
        <f t="shared" si="315"/>
        <v>0.29411764705882348</v>
      </c>
      <c r="AY423" s="67">
        <f t="shared" si="316"/>
        <v>4478.3983140147529</v>
      </c>
      <c r="AZ423" s="66">
        <v>6.1580000000000004</v>
      </c>
      <c r="BA423" s="67">
        <f t="shared" si="317"/>
        <v>2955.84</v>
      </c>
      <c r="BB423" s="66">
        <f t="shared" si="318"/>
        <v>0.40297690565232125</v>
      </c>
      <c r="BC423" s="66">
        <f t="shared" si="319"/>
        <v>6.5906984417158947</v>
      </c>
      <c r="BD423" s="67">
        <f t="shared" si="320"/>
        <v>540.08969874130889</v>
      </c>
      <c r="BE423" s="94">
        <f t="shared" si="321"/>
        <v>0.84854460016216493</v>
      </c>
      <c r="BF423" s="66">
        <f t="shared" si="322"/>
        <v>1.0189073962719146</v>
      </c>
      <c r="BG423" s="66">
        <f t="shared" si="323"/>
        <v>0.631731792197473</v>
      </c>
      <c r="BH423" s="45">
        <f t="shared" si="324"/>
        <v>754.34412606040041</v>
      </c>
      <c r="BJ423" s="87">
        <f t="shared" si="306"/>
        <v>0.62647171537099378</v>
      </c>
      <c r="BK423" s="87">
        <f t="shared" si="307"/>
        <v>0.91672395605335677</v>
      </c>
    </row>
    <row r="424" spans="6:63" x14ac:dyDescent="0.25">
      <c r="F424" s="17">
        <v>422</v>
      </c>
      <c r="G424" s="17">
        <v>120</v>
      </c>
      <c r="H424" s="17">
        <v>100</v>
      </c>
      <c r="I424" s="17">
        <v>8</v>
      </c>
      <c r="J424" s="17">
        <v>8</v>
      </c>
      <c r="K424" s="20">
        <v>2900</v>
      </c>
      <c r="L424" s="17" t="s">
        <v>423</v>
      </c>
      <c r="M424" s="20">
        <v>6.25</v>
      </c>
      <c r="N424" s="38">
        <v>6.25</v>
      </c>
      <c r="O424" s="49" t="s">
        <v>123</v>
      </c>
      <c r="P424" s="49" t="s">
        <v>381</v>
      </c>
      <c r="Q424" s="17" t="s">
        <v>48</v>
      </c>
      <c r="R424" s="61" t="s">
        <v>376</v>
      </c>
      <c r="S424" s="39">
        <v>36.25</v>
      </c>
      <c r="T424" s="38" t="s">
        <v>131</v>
      </c>
      <c r="U424" s="38" t="s">
        <v>332</v>
      </c>
      <c r="V424" s="28">
        <v>0</v>
      </c>
      <c r="W424" s="28">
        <v>480</v>
      </c>
      <c r="X424" s="28">
        <v>200000</v>
      </c>
      <c r="Y424" s="35">
        <f t="shared" si="304"/>
        <v>104</v>
      </c>
      <c r="Z424" s="61">
        <f t="shared" si="308"/>
        <v>0.68283954284285653</v>
      </c>
      <c r="AA424" s="62">
        <f t="shared" si="309"/>
        <v>19.0381475944953</v>
      </c>
      <c r="AB424" s="50">
        <f t="shared" si="305"/>
        <v>8.4207191283344613</v>
      </c>
      <c r="AC424" s="47"/>
      <c r="AD424" s="28">
        <f t="shared" si="310"/>
        <v>1</v>
      </c>
      <c r="AE424" s="28">
        <f t="shared" si="311"/>
        <v>1</v>
      </c>
      <c r="AF424" s="28">
        <f t="shared" si="312"/>
        <v>1</v>
      </c>
      <c r="AG424" s="28">
        <f t="shared" si="313"/>
        <v>2432</v>
      </c>
      <c r="AH424" s="28">
        <f t="shared" si="298"/>
        <v>5776042.666666666</v>
      </c>
      <c r="AI424" s="60">
        <f t="shared" si="299"/>
        <v>1355.7016914105407</v>
      </c>
      <c r="AJ424" s="61">
        <f t="shared" si="300"/>
        <v>0.92794093824503165</v>
      </c>
      <c r="AK424" s="28">
        <v>0.49</v>
      </c>
      <c r="AL424" s="28">
        <v>0.2</v>
      </c>
      <c r="AM424" s="38">
        <v>1.1000000000000001</v>
      </c>
      <c r="AN424" s="61">
        <f t="shared" si="301"/>
        <v>1.1088827223055675</v>
      </c>
      <c r="AO424" s="61">
        <f t="shared" si="302"/>
        <v>0.58276313601950813</v>
      </c>
      <c r="AP424" s="62">
        <f t="shared" si="303"/>
        <v>618.44943133066636</v>
      </c>
      <c r="AQ424" s="46"/>
      <c r="AR424" s="20">
        <v>733702.875</v>
      </c>
      <c r="AS424" s="49">
        <f t="shared" si="325"/>
        <v>0.62851466128700662</v>
      </c>
      <c r="AT424" s="49">
        <f t="shared" si="297"/>
        <v>0.84291537133566008</v>
      </c>
      <c r="AV424" s="20">
        <v>680</v>
      </c>
      <c r="AW424" s="93">
        <f t="shared" si="314"/>
        <v>2.3999999999999998E-3</v>
      </c>
      <c r="AX424" s="66">
        <f t="shared" si="315"/>
        <v>0.29411764705882348</v>
      </c>
      <c r="AY424" s="67">
        <f t="shared" si="316"/>
        <v>4478.3983140147529</v>
      </c>
      <c r="AZ424" s="66">
        <v>6.1580000000000004</v>
      </c>
      <c r="BA424" s="67">
        <f t="shared" si="317"/>
        <v>2955.84</v>
      </c>
      <c r="BB424" s="66">
        <f t="shared" si="318"/>
        <v>0.40297690565232125</v>
      </c>
      <c r="BC424" s="66">
        <f t="shared" si="319"/>
        <v>6.5906984417158947</v>
      </c>
      <c r="BD424" s="67">
        <f t="shared" si="320"/>
        <v>540.08969874130889</v>
      </c>
      <c r="BE424" s="94">
        <f t="shared" si="321"/>
        <v>0.9843117361881113</v>
      </c>
      <c r="BF424" s="66">
        <f t="shared" si="322"/>
        <v>1.1765911723649143</v>
      </c>
      <c r="BG424" s="66">
        <f t="shared" si="323"/>
        <v>0.54909397334190058</v>
      </c>
      <c r="BH424" s="45">
        <f t="shared" si="324"/>
        <v>655.66719699956502</v>
      </c>
      <c r="BJ424" s="87">
        <f t="shared" si="306"/>
        <v>0.5585869127310733</v>
      </c>
      <c r="BK424" s="87">
        <f t="shared" si="307"/>
        <v>0.89364130813793663</v>
      </c>
    </row>
    <row r="425" spans="6:63" x14ac:dyDescent="0.25">
      <c r="F425" s="17">
        <v>423</v>
      </c>
      <c r="G425" s="17">
        <v>120</v>
      </c>
      <c r="H425" s="17">
        <v>100</v>
      </c>
      <c r="I425" s="17">
        <v>8</v>
      </c>
      <c r="J425" s="17">
        <v>8</v>
      </c>
      <c r="K425" s="17">
        <v>3300</v>
      </c>
      <c r="L425" s="17" t="s">
        <v>423</v>
      </c>
      <c r="M425" s="20">
        <v>6.25</v>
      </c>
      <c r="N425" s="20">
        <v>6.25</v>
      </c>
      <c r="O425" s="49" t="s">
        <v>123</v>
      </c>
      <c r="P425" s="49" t="s">
        <v>381</v>
      </c>
      <c r="Q425" s="17" t="s">
        <v>48</v>
      </c>
      <c r="R425" s="61" t="s">
        <v>376</v>
      </c>
      <c r="S425" s="45">
        <v>41.25</v>
      </c>
      <c r="T425" s="20" t="s">
        <v>132</v>
      </c>
      <c r="U425" s="20" t="s">
        <v>333</v>
      </c>
      <c r="V425" s="17">
        <v>0</v>
      </c>
      <c r="W425" s="17">
        <v>480</v>
      </c>
      <c r="X425" s="17">
        <v>200000</v>
      </c>
      <c r="Y425" s="35">
        <f t="shared" si="304"/>
        <v>104</v>
      </c>
      <c r="Z425" s="61">
        <f t="shared" si="308"/>
        <v>0.68283954284285653</v>
      </c>
      <c r="AA425" s="62">
        <f t="shared" si="309"/>
        <v>19.0381475944953</v>
      </c>
      <c r="AB425" s="50">
        <f t="shared" si="305"/>
        <v>8.4207191283344613</v>
      </c>
      <c r="AC425" s="47"/>
      <c r="AD425" s="28">
        <f t="shared" si="310"/>
        <v>1</v>
      </c>
      <c r="AE425" s="28">
        <f t="shared" si="311"/>
        <v>1</v>
      </c>
      <c r="AF425" s="28">
        <f t="shared" si="312"/>
        <v>1</v>
      </c>
      <c r="AG425" s="28">
        <f t="shared" si="313"/>
        <v>2432</v>
      </c>
      <c r="AH425" s="28">
        <f t="shared" si="298"/>
        <v>5776042.666666666</v>
      </c>
      <c r="AI425" s="60">
        <f t="shared" si="299"/>
        <v>1046.9652180681953</v>
      </c>
      <c r="AJ425" s="49">
        <f t="shared" si="300"/>
        <v>1.0559327917960706</v>
      </c>
      <c r="AK425" s="17">
        <v>0.49</v>
      </c>
      <c r="AL425" s="17">
        <v>0.2</v>
      </c>
      <c r="AM425" s="20">
        <v>1.1000000000000001</v>
      </c>
      <c r="AN425" s="49">
        <f t="shared" si="301"/>
        <v>1.2672005643851592</v>
      </c>
      <c r="AO425" s="49">
        <f t="shared" si="302"/>
        <v>0.50818842727134605</v>
      </c>
      <c r="AP425" s="50">
        <f t="shared" si="303"/>
        <v>539.30803859952584</v>
      </c>
      <c r="AQ425" s="46"/>
      <c r="AR425" s="20">
        <v>649741.5</v>
      </c>
      <c r="AS425" s="49">
        <f t="shared" si="325"/>
        <v>0.55659051192434206</v>
      </c>
      <c r="AT425" s="49">
        <f t="shared" si="297"/>
        <v>0.83003477321292518</v>
      </c>
      <c r="AV425" s="20">
        <v>680</v>
      </c>
      <c r="AW425" s="93">
        <f t="shared" si="314"/>
        <v>2.3999999999999998E-3</v>
      </c>
      <c r="AX425" s="66">
        <f t="shared" si="315"/>
        <v>0.29411764705882348</v>
      </c>
      <c r="AY425" s="67">
        <f t="shared" si="316"/>
        <v>4478.3983140147529</v>
      </c>
      <c r="AZ425" s="66">
        <v>6.1580000000000004</v>
      </c>
      <c r="BA425" s="67">
        <f t="shared" si="317"/>
        <v>2955.84</v>
      </c>
      <c r="BB425" s="66">
        <f t="shared" si="318"/>
        <v>0.40297690565232125</v>
      </c>
      <c r="BC425" s="66">
        <f t="shared" si="319"/>
        <v>6.5906984417158947</v>
      </c>
      <c r="BD425" s="67">
        <f t="shared" si="320"/>
        <v>540.08969874130889</v>
      </c>
      <c r="BE425" s="94">
        <f t="shared" si="321"/>
        <v>1.1200788722140576</v>
      </c>
      <c r="BF425" s="66">
        <f t="shared" si="322"/>
        <v>1.3527076636826016</v>
      </c>
      <c r="BG425" s="66">
        <f t="shared" si="323"/>
        <v>0.47367451374353248</v>
      </c>
      <c r="BH425" s="45">
        <f t="shared" si="324"/>
        <v>565.60963294887881</v>
      </c>
      <c r="BJ425" s="87">
        <f t="shared" si="306"/>
        <v>0.49466495351848883</v>
      </c>
      <c r="BK425" s="87">
        <f t="shared" si="307"/>
        <v>0.87051486314000071</v>
      </c>
    </row>
    <row r="426" spans="6:63" x14ac:dyDescent="0.25">
      <c r="F426" s="17">
        <v>424</v>
      </c>
      <c r="G426" s="17">
        <v>120</v>
      </c>
      <c r="H426" s="17">
        <v>100</v>
      </c>
      <c r="I426" s="17">
        <v>8</v>
      </c>
      <c r="J426" s="17">
        <v>8</v>
      </c>
      <c r="K426" s="17">
        <v>3700</v>
      </c>
      <c r="L426" s="17" t="s">
        <v>423</v>
      </c>
      <c r="M426" s="20">
        <v>6.25</v>
      </c>
      <c r="N426" s="38">
        <v>6.25</v>
      </c>
      <c r="O426" s="49" t="s">
        <v>123</v>
      </c>
      <c r="P426" s="49" t="s">
        <v>381</v>
      </c>
      <c r="Q426" s="28" t="s">
        <v>48</v>
      </c>
      <c r="R426" s="61" t="s">
        <v>376</v>
      </c>
      <c r="S426" s="39">
        <v>46.25</v>
      </c>
      <c r="T426" s="38" t="s">
        <v>139</v>
      </c>
      <c r="U426" s="38" t="s">
        <v>235</v>
      </c>
      <c r="V426" s="28">
        <v>0</v>
      </c>
      <c r="W426" s="28">
        <v>480</v>
      </c>
      <c r="X426" s="28">
        <v>200000</v>
      </c>
      <c r="Y426" s="35">
        <f t="shared" si="304"/>
        <v>104</v>
      </c>
      <c r="Z426" s="61">
        <f t="shared" si="308"/>
        <v>0.68283954284285653</v>
      </c>
      <c r="AA426" s="62">
        <f t="shared" si="309"/>
        <v>19.0381475944953</v>
      </c>
      <c r="AB426" s="50">
        <f t="shared" si="305"/>
        <v>8.4207191283344613</v>
      </c>
      <c r="AC426" s="47"/>
      <c r="AD426" s="28">
        <f t="shared" si="310"/>
        <v>1</v>
      </c>
      <c r="AE426" s="28">
        <f t="shared" si="311"/>
        <v>1</v>
      </c>
      <c r="AF426" s="28">
        <f t="shared" si="312"/>
        <v>1</v>
      </c>
      <c r="AG426" s="28">
        <f t="shared" si="313"/>
        <v>2432</v>
      </c>
      <c r="AH426" s="28">
        <f t="shared" si="298"/>
        <v>5776042.666666666</v>
      </c>
      <c r="AI426" s="60">
        <f t="shared" si="299"/>
        <v>832.83062269997424</v>
      </c>
      <c r="AJ426" s="61">
        <f t="shared" si="300"/>
        <v>1.1839246453471093</v>
      </c>
      <c r="AK426" s="28">
        <v>0.49</v>
      </c>
      <c r="AL426" s="28">
        <v>0.2</v>
      </c>
      <c r="AM426" s="38">
        <v>1.1000000000000001</v>
      </c>
      <c r="AN426" s="61">
        <f t="shared" si="301"/>
        <v>1.4419003210401811</v>
      </c>
      <c r="AO426" s="61">
        <f t="shared" si="302"/>
        <v>0.44151224798419464</v>
      </c>
      <c r="AP426" s="62">
        <f t="shared" si="303"/>
        <v>468.54885255166312</v>
      </c>
      <c r="AQ426" s="46"/>
      <c r="AR426" s="20">
        <v>572546.1875</v>
      </c>
      <c r="AS426" s="49">
        <f t="shared" si="325"/>
        <v>0.49046240020216558</v>
      </c>
      <c r="AT426" s="49">
        <f t="shared" si="297"/>
        <v>0.81835992061629637</v>
      </c>
      <c r="AV426" s="20">
        <v>680</v>
      </c>
      <c r="AW426" s="93">
        <f t="shared" si="314"/>
        <v>2.3999999999999998E-3</v>
      </c>
      <c r="AX426" s="66">
        <f t="shared" si="315"/>
        <v>0.29411764705882348</v>
      </c>
      <c r="AY426" s="67">
        <f t="shared" si="316"/>
        <v>4478.3983140147529</v>
      </c>
      <c r="AZ426" s="66">
        <v>6.1580000000000004</v>
      </c>
      <c r="BA426" s="67">
        <f t="shared" si="317"/>
        <v>2955.84</v>
      </c>
      <c r="BB426" s="66">
        <f t="shared" si="318"/>
        <v>0.40297690565232125</v>
      </c>
      <c r="BC426" s="66">
        <f t="shared" si="319"/>
        <v>6.5906984417158947</v>
      </c>
      <c r="BD426" s="67">
        <f t="shared" si="320"/>
        <v>540.08969874130889</v>
      </c>
      <c r="BE426" s="94">
        <f t="shared" si="321"/>
        <v>1.255846008240004</v>
      </c>
      <c r="BF426" s="66">
        <f t="shared" si="322"/>
        <v>1.5472568702249772</v>
      </c>
      <c r="BG426" s="66">
        <f t="shared" si="323"/>
        <v>0.40798725241997152</v>
      </c>
      <c r="BH426" s="45">
        <f t="shared" si="324"/>
        <v>487.17318199227793</v>
      </c>
      <c r="BJ426" s="87">
        <f t="shared" si="306"/>
        <v>0.4358941721082546</v>
      </c>
      <c r="BK426" s="87">
        <f t="shared" si="307"/>
        <v>0.8508888760913772</v>
      </c>
    </row>
    <row r="427" spans="6:63" x14ac:dyDescent="0.25">
      <c r="F427" s="17">
        <v>425</v>
      </c>
      <c r="G427" s="17">
        <v>120</v>
      </c>
      <c r="H427" s="17">
        <v>100</v>
      </c>
      <c r="I427" s="17">
        <v>8</v>
      </c>
      <c r="J427" s="17">
        <v>8</v>
      </c>
      <c r="K427" s="20">
        <v>4100</v>
      </c>
      <c r="L427" s="17" t="s">
        <v>423</v>
      </c>
      <c r="M427" s="20">
        <v>6.25</v>
      </c>
      <c r="N427" s="20">
        <v>6.25</v>
      </c>
      <c r="O427" s="49" t="s">
        <v>123</v>
      </c>
      <c r="P427" s="49" t="s">
        <v>381</v>
      </c>
      <c r="Q427" s="17" t="s">
        <v>48</v>
      </c>
      <c r="R427" s="61" t="s">
        <v>376</v>
      </c>
      <c r="S427" s="45">
        <v>51.25</v>
      </c>
      <c r="T427" s="20" t="s">
        <v>133</v>
      </c>
      <c r="U427" s="20" t="s">
        <v>334</v>
      </c>
      <c r="V427" s="17">
        <v>0</v>
      </c>
      <c r="W427" s="17">
        <v>480</v>
      </c>
      <c r="X427" s="17">
        <v>200000</v>
      </c>
      <c r="Y427" s="35">
        <f t="shared" si="304"/>
        <v>104</v>
      </c>
      <c r="Z427" s="61">
        <f t="shared" si="308"/>
        <v>0.68283954284285653</v>
      </c>
      <c r="AA427" s="62">
        <f t="shared" si="309"/>
        <v>19.0381475944953</v>
      </c>
      <c r="AB427" s="50">
        <f t="shared" si="305"/>
        <v>8.4207191283344613</v>
      </c>
      <c r="AC427" s="47"/>
      <c r="AD427" s="28">
        <f t="shared" si="310"/>
        <v>1</v>
      </c>
      <c r="AE427" s="28">
        <f t="shared" si="311"/>
        <v>1</v>
      </c>
      <c r="AF427" s="28">
        <f t="shared" si="312"/>
        <v>1</v>
      </c>
      <c r="AG427" s="28">
        <f t="shared" si="313"/>
        <v>2432</v>
      </c>
      <c r="AH427" s="28">
        <f t="shared" si="298"/>
        <v>5776042.666666666</v>
      </c>
      <c r="AI427" s="60">
        <f t="shared" si="299"/>
        <v>678.25408832615392</v>
      </c>
      <c r="AJ427" s="49">
        <f t="shared" si="300"/>
        <v>1.3119164988981482</v>
      </c>
      <c r="AK427" s="17">
        <v>0.49</v>
      </c>
      <c r="AL427" s="17">
        <v>0.2</v>
      </c>
      <c r="AM427" s="20">
        <v>1.1000000000000001</v>
      </c>
      <c r="AN427" s="49">
        <f t="shared" si="301"/>
        <v>1.6329819922706337</v>
      </c>
      <c r="AO427" s="49">
        <f t="shared" si="302"/>
        <v>0.38382515447944648</v>
      </c>
      <c r="AP427" s="50">
        <f t="shared" si="303"/>
        <v>407.32921121193323</v>
      </c>
      <c r="AQ427" s="46"/>
      <c r="AR427" s="20">
        <v>503120.03125</v>
      </c>
      <c r="AS427" s="49">
        <f t="shared" si="325"/>
        <v>0.43098961010313869</v>
      </c>
      <c r="AT427" s="49">
        <f t="shared" si="297"/>
        <v>0.80960642771452607</v>
      </c>
      <c r="AV427" s="20">
        <v>680</v>
      </c>
      <c r="AW427" s="93">
        <f t="shared" si="314"/>
        <v>2.3999999999999998E-3</v>
      </c>
      <c r="AX427" s="66">
        <f t="shared" si="315"/>
        <v>0.29411764705882348</v>
      </c>
      <c r="AY427" s="67">
        <f t="shared" si="316"/>
        <v>4478.3983140147529</v>
      </c>
      <c r="AZ427" s="66">
        <v>6.1580000000000004</v>
      </c>
      <c r="BA427" s="67">
        <f t="shared" si="317"/>
        <v>2955.84</v>
      </c>
      <c r="BB427" s="66">
        <f t="shared" si="318"/>
        <v>0.40297690565232125</v>
      </c>
      <c r="BC427" s="66">
        <f t="shared" si="319"/>
        <v>6.5906984417158947</v>
      </c>
      <c r="BD427" s="67">
        <f t="shared" si="320"/>
        <v>540.08969874130889</v>
      </c>
      <c r="BE427" s="94">
        <f t="shared" si="321"/>
        <v>1.3916131442659503</v>
      </c>
      <c r="BF427" s="66">
        <f t="shared" si="322"/>
        <v>1.7602387919920401</v>
      </c>
      <c r="BG427" s="66">
        <f t="shared" si="323"/>
        <v>0.35234444700491069</v>
      </c>
      <c r="BH427" s="45">
        <f t="shared" si="324"/>
        <v>420.7307076055331</v>
      </c>
      <c r="BJ427" s="87">
        <f t="shared" si="306"/>
        <v>0.38303824963081767</v>
      </c>
      <c r="BK427" s="87">
        <f t="shared" si="307"/>
        <v>0.83624320534451602</v>
      </c>
    </row>
    <row r="428" spans="6:63" x14ac:dyDescent="0.25">
      <c r="F428" s="17">
        <v>426</v>
      </c>
      <c r="G428" s="17">
        <v>120</v>
      </c>
      <c r="H428" s="17">
        <v>100</v>
      </c>
      <c r="I428" s="17">
        <v>8</v>
      </c>
      <c r="J428" s="17">
        <v>8</v>
      </c>
      <c r="K428" s="17">
        <v>4500</v>
      </c>
      <c r="L428" s="17" t="s">
        <v>423</v>
      </c>
      <c r="M428" s="20">
        <v>6.25</v>
      </c>
      <c r="N428" s="38">
        <v>6.25</v>
      </c>
      <c r="O428" s="49" t="s">
        <v>123</v>
      </c>
      <c r="P428" s="49" t="s">
        <v>381</v>
      </c>
      <c r="Q428" s="28" t="s">
        <v>48</v>
      </c>
      <c r="R428" s="61" t="s">
        <v>376</v>
      </c>
      <c r="S428" s="39">
        <v>56.25</v>
      </c>
      <c r="T428" s="38" t="s">
        <v>134</v>
      </c>
      <c r="U428" s="38" t="s">
        <v>335</v>
      </c>
      <c r="V428" s="28">
        <v>0</v>
      </c>
      <c r="W428" s="28">
        <v>480</v>
      </c>
      <c r="X428" s="28">
        <v>200000</v>
      </c>
      <c r="Y428" s="35">
        <f t="shared" si="304"/>
        <v>104</v>
      </c>
      <c r="Z428" s="61">
        <f t="shared" si="308"/>
        <v>0.68283954284285653</v>
      </c>
      <c r="AA428" s="62">
        <f t="shared" si="309"/>
        <v>19.0381475944953</v>
      </c>
      <c r="AB428" s="50">
        <f t="shared" si="305"/>
        <v>8.4207191283344613</v>
      </c>
      <c r="AC428" s="47"/>
      <c r="AD428" s="28">
        <f t="shared" si="310"/>
        <v>1</v>
      </c>
      <c r="AE428" s="28">
        <f t="shared" si="311"/>
        <v>1</v>
      </c>
      <c r="AF428" s="28">
        <f t="shared" si="312"/>
        <v>1</v>
      </c>
      <c r="AG428" s="28">
        <f t="shared" si="313"/>
        <v>2432</v>
      </c>
      <c r="AH428" s="28">
        <f t="shared" si="298"/>
        <v>5776042.666666666</v>
      </c>
      <c r="AI428" s="60">
        <f t="shared" si="299"/>
        <v>563.03462838334065</v>
      </c>
      <c r="AJ428" s="61">
        <f t="shared" si="300"/>
        <v>1.4399083524491869</v>
      </c>
      <c r="AK428" s="28">
        <v>0.49</v>
      </c>
      <c r="AL428" s="28">
        <v>0.2</v>
      </c>
      <c r="AM428" s="38">
        <v>1.1000000000000001</v>
      </c>
      <c r="AN428" s="61">
        <f t="shared" si="301"/>
        <v>1.8404455780765168</v>
      </c>
      <c r="AO428" s="61">
        <f t="shared" si="302"/>
        <v>0.3348174637662345</v>
      </c>
      <c r="AP428" s="62">
        <f t="shared" si="303"/>
        <v>355.32046772922854</v>
      </c>
      <c r="AQ428" s="46"/>
      <c r="AR428" s="20">
        <v>441988.0625</v>
      </c>
      <c r="AS428" s="49">
        <f t="shared" si="325"/>
        <v>0.37862190112733002</v>
      </c>
      <c r="AT428" s="49">
        <f t="shared" si="297"/>
        <v>0.80391417297436296</v>
      </c>
      <c r="AV428" s="20">
        <v>680</v>
      </c>
      <c r="AW428" s="93">
        <f t="shared" si="314"/>
        <v>2.3999999999999998E-3</v>
      </c>
      <c r="AX428" s="66">
        <f t="shared" si="315"/>
        <v>0.29411764705882348</v>
      </c>
      <c r="AY428" s="67">
        <f t="shared" si="316"/>
        <v>4478.3983140147529</v>
      </c>
      <c r="AZ428" s="66">
        <v>6.1580000000000004</v>
      </c>
      <c r="BA428" s="67">
        <f t="shared" si="317"/>
        <v>2955.84</v>
      </c>
      <c r="BB428" s="66">
        <f t="shared" si="318"/>
        <v>0.40297690565232125</v>
      </c>
      <c r="BC428" s="66">
        <f t="shared" si="319"/>
        <v>6.5906984417158947</v>
      </c>
      <c r="BD428" s="67">
        <f t="shared" si="320"/>
        <v>540.08969874130889</v>
      </c>
      <c r="BE428" s="94">
        <f t="shared" si="321"/>
        <v>1.5273802802918965</v>
      </c>
      <c r="BF428" s="66">
        <f t="shared" si="322"/>
        <v>1.9916534289837908</v>
      </c>
      <c r="BG428" s="66">
        <f t="shared" si="323"/>
        <v>0.30582419254351978</v>
      </c>
      <c r="BH428" s="45">
        <f t="shared" si="324"/>
        <v>365.18137301574268</v>
      </c>
      <c r="BJ428" s="87">
        <f t="shared" si="306"/>
        <v>0.33649690591148856</v>
      </c>
      <c r="BK428" s="87">
        <f t="shared" si="307"/>
        <v>0.82622451599751678</v>
      </c>
    </row>
    <row r="429" spans="6:63" x14ac:dyDescent="0.25">
      <c r="F429" s="17">
        <v>427</v>
      </c>
      <c r="G429" s="17">
        <v>120</v>
      </c>
      <c r="H429" s="17">
        <v>100</v>
      </c>
      <c r="I429" s="17">
        <v>8</v>
      </c>
      <c r="J429" s="17">
        <v>8</v>
      </c>
      <c r="K429" s="17">
        <v>4900</v>
      </c>
      <c r="L429" s="17" t="s">
        <v>423</v>
      </c>
      <c r="M429" s="20">
        <v>6.25</v>
      </c>
      <c r="N429" s="20">
        <v>6.25</v>
      </c>
      <c r="O429" s="49" t="s">
        <v>123</v>
      </c>
      <c r="P429" s="49" t="s">
        <v>381</v>
      </c>
      <c r="Q429" s="17" t="s">
        <v>48</v>
      </c>
      <c r="R429" s="61" t="s">
        <v>376</v>
      </c>
      <c r="S429" s="45">
        <v>61.25</v>
      </c>
      <c r="T429" s="20" t="s">
        <v>135</v>
      </c>
      <c r="U429" s="20" t="s">
        <v>336</v>
      </c>
      <c r="V429" s="17">
        <v>0</v>
      </c>
      <c r="W429" s="17">
        <v>480</v>
      </c>
      <c r="X429" s="17">
        <v>200000</v>
      </c>
      <c r="Y429" s="35">
        <f t="shared" si="304"/>
        <v>104</v>
      </c>
      <c r="Z429" s="61">
        <f t="shared" si="308"/>
        <v>0.68283954284285653</v>
      </c>
      <c r="AA429" s="62">
        <f t="shared" si="309"/>
        <v>19.0381475944953</v>
      </c>
      <c r="AB429" s="50">
        <f t="shared" si="305"/>
        <v>8.4207191283344613</v>
      </c>
      <c r="AC429" s="47"/>
      <c r="AD429" s="28">
        <f t="shared" si="310"/>
        <v>1</v>
      </c>
      <c r="AE429" s="28">
        <f t="shared" si="311"/>
        <v>1</v>
      </c>
      <c r="AF429" s="28">
        <f t="shared" si="312"/>
        <v>1</v>
      </c>
      <c r="AG429" s="28">
        <f t="shared" si="313"/>
        <v>2432</v>
      </c>
      <c r="AH429" s="28">
        <f t="shared" si="298"/>
        <v>5776042.666666666</v>
      </c>
      <c r="AI429" s="60">
        <f t="shared" si="299"/>
        <v>474.86260827832768</v>
      </c>
      <c r="AJ429" s="49">
        <f t="shared" si="300"/>
        <v>1.5679002060002258</v>
      </c>
      <c r="AK429" s="17">
        <v>0.49</v>
      </c>
      <c r="AL429" s="17">
        <v>0.2</v>
      </c>
      <c r="AM429" s="20">
        <v>1.1000000000000001</v>
      </c>
      <c r="AN429" s="49">
        <f t="shared" si="301"/>
        <v>2.0642910784578303</v>
      </c>
      <c r="AO429" s="49">
        <f t="shared" si="302"/>
        <v>0.2935095260546125</v>
      </c>
      <c r="AP429" s="50">
        <f t="shared" si="303"/>
        <v>311.48298212282947</v>
      </c>
      <c r="AQ429" s="46"/>
      <c r="AR429" s="20">
        <v>388822.1875</v>
      </c>
      <c r="AS429" s="49">
        <f t="shared" si="325"/>
        <v>0.33307821708813046</v>
      </c>
      <c r="AT429" s="49">
        <f t="shared" si="297"/>
        <v>0.80109364160919827</v>
      </c>
      <c r="AV429" s="20">
        <v>680</v>
      </c>
      <c r="AW429" s="93">
        <f t="shared" si="314"/>
        <v>2.3999999999999998E-3</v>
      </c>
      <c r="AX429" s="66">
        <f t="shared" si="315"/>
        <v>0.29411764705882348</v>
      </c>
      <c r="AY429" s="67">
        <f t="shared" si="316"/>
        <v>4478.3983140147529</v>
      </c>
      <c r="AZ429" s="66">
        <v>6.1580000000000004</v>
      </c>
      <c r="BA429" s="67">
        <f t="shared" si="317"/>
        <v>2955.84</v>
      </c>
      <c r="BB429" s="66">
        <f t="shared" si="318"/>
        <v>0.40297690565232125</v>
      </c>
      <c r="BC429" s="66">
        <f t="shared" si="319"/>
        <v>6.5906984417158947</v>
      </c>
      <c r="BD429" s="67">
        <f t="shared" si="320"/>
        <v>540.08969874130889</v>
      </c>
      <c r="BE429" s="94">
        <f t="shared" si="321"/>
        <v>1.6631474163178432</v>
      </c>
      <c r="BF429" s="66">
        <f t="shared" si="322"/>
        <v>2.2415007812002301</v>
      </c>
      <c r="BG429" s="66">
        <f t="shared" si="323"/>
        <v>0.26707591745532827</v>
      </c>
      <c r="BH429" s="45">
        <f t="shared" si="324"/>
        <v>318.91247525127346</v>
      </c>
      <c r="BJ429" s="87">
        <f t="shared" si="306"/>
        <v>0.29602035472052296</v>
      </c>
      <c r="BK429" s="87">
        <f t="shared" si="307"/>
        <v>0.82020132982064842</v>
      </c>
    </row>
    <row r="430" spans="6:63" x14ac:dyDescent="0.25">
      <c r="F430" s="17">
        <v>428</v>
      </c>
      <c r="G430" s="17">
        <v>120</v>
      </c>
      <c r="H430" s="17">
        <v>100</v>
      </c>
      <c r="I430" s="17">
        <v>8</v>
      </c>
      <c r="J430" s="17">
        <v>8</v>
      </c>
      <c r="K430" s="20">
        <v>5300</v>
      </c>
      <c r="L430" s="17" t="s">
        <v>423</v>
      </c>
      <c r="M430" s="20">
        <v>6.25</v>
      </c>
      <c r="N430" s="38">
        <v>6.25</v>
      </c>
      <c r="O430" s="49" t="s">
        <v>123</v>
      </c>
      <c r="P430" s="49" t="s">
        <v>381</v>
      </c>
      <c r="Q430" s="28" t="s">
        <v>48</v>
      </c>
      <c r="R430" s="61" t="s">
        <v>376</v>
      </c>
      <c r="S430" s="39">
        <v>66.25</v>
      </c>
      <c r="T430" s="38" t="s">
        <v>238</v>
      </c>
      <c r="U430" s="38" t="s">
        <v>337</v>
      </c>
      <c r="V430" s="28">
        <v>0</v>
      </c>
      <c r="W430" s="28">
        <v>480</v>
      </c>
      <c r="X430" s="28">
        <v>200000</v>
      </c>
      <c r="Y430" s="35">
        <f t="shared" si="304"/>
        <v>104</v>
      </c>
      <c r="Z430" s="61">
        <f t="shared" si="308"/>
        <v>0.68283954284285653</v>
      </c>
      <c r="AA430" s="62">
        <f t="shared" si="309"/>
        <v>19.0381475944953</v>
      </c>
      <c r="AB430" s="50">
        <f t="shared" si="305"/>
        <v>8.4207191283344613</v>
      </c>
      <c r="AC430" s="47"/>
      <c r="AD430" s="28">
        <f t="shared" si="310"/>
        <v>1</v>
      </c>
      <c r="AE430" s="28">
        <f t="shared" si="311"/>
        <v>1</v>
      </c>
      <c r="AF430" s="28">
        <f t="shared" si="312"/>
        <v>1</v>
      </c>
      <c r="AG430" s="28">
        <f t="shared" si="313"/>
        <v>2432</v>
      </c>
      <c r="AH430" s="28">
        <f t="shared" si="298"/>
        <v>5776042.666666666</v>
      </c>
      <c r="AI430" s="60">
        <f t="shared" si="299"/>
        <v>405.89004004139008</v>
      </c>
      <c r="AJ430" s="61">
        <f t="shared" si="300"/>
        <v>1.6958920595512648</v>
      </c>
      <c r="AK430" s="28">
        <v>0.49</v>
      </c>
      <c r="AL430" s="28">
        <v>0.2</v>
      </c>
      <c r="AM430" s="38">
        <v>1.1000000000000001</v>
      </c>
      <c r="AN430" s="61">
        <f t="shared" si="301"/>
        <v>2.3045184934145748</v>
      </c>
      <c r="AO430" s="61">
        <f t="shared" si="302"/>
        <v>0.25873965389418652</v>
      </c>
      <c r="AP430" s="62">
        <f t="shared" si="303"/>
        <v>274.58392942719775</v>
      </c>
      <c r="AQ430" s="46"/>
      <c r="AR430" s="20">
        <v>343001.78125</v>
      </c>
      <c r="AS430" s="49">
        <f t="shared" si="325"/>
        <v>0.29382690965083608</v>
      </c>
      <c r="AT430" s="49">
        <f t="shared" si="297"/>
        <v>0.80053208011495636</v>
      </c>
      <c r="AV430" s="20">
        <v>680</v>
      </c>
      <c r="AW430" s="93">
        <f t="shared" si="314"/>
        <v>2.3999999999999998E-3</v>
      </c>
      <c r="AX430" s="66">
        <f t="shared" si="315"/>
        <v>0.29411764705882348</v>
      </c>
      <c r="AY430" s="67">
        <f t="shared" si="316"/>
        <v>4478.3983140147529</v>
      </c>
      <c r="AZ430" s="66">
        <v>6.1580000000000004</v>
      </c>
      <c r="BA430" s="67">
        <f t="shared" si="317"/>
        <v>2955.84</v>
      </c>
      <c r="BB430" s="66">
        <f t="shared" si="318"/>
        <v>0.40297690565232125</v>
      </c>
      <c r="BC430" s="66">
        <f t="shared" si="319"/>
        <v>6.5906984417158947</v>
      </c>
      <c r="BD430" s="67">
        <f t="shared" si="320"/>
        <v>540.08969874130889</v>
      </c>
      <c r="BE430" s="94">
        <f t="shared" si="321"/>
        <v>1.7989145523437895</v>
      </c>
      <c r="BF430" s="66">
        <f t="shared" si="322"/>
        <v>2.5097808486413569</v>
      </c>
      <c r="BG430" s="66">
        <f t="shared" si="323"/>
        <v>0.23474746303150065</v>
      </c>
      <c r="BH430" s="45">
        <f t="shared" si="324"/>
        <v>280.30941616761311</v>
      </c>
      <c r="BJ430" s="87">
        <f t="shared" si="306"/>
        <v>0.26113609824644129</v>
      </c>
      <c r="BK430" s="87">
        <f t="shared" si="307"/>
        <v>0.81722437459678099</v>
      </c>
    </row>
    <row r="431" spans="6:63" x14ac:dyDescent="0.25">
      <c r="F431" s="17">
        <v>429</v>
      </c>
      <c r="G431" s="17">
        <v>120</v>
      </c>
      <c r="H431" s="17">
        <v>100</v>
      </c>
      <c r="I431" s="17">
        <v>8</v>
      </c>
      <c r="J431" s="17">
        <v>8</v>
      </c>
      <c r="K431" s="17">
        <v>5700</v>
      </c>
      <c r="L431" s="17" t="s">
        <v>423</v>
      </c>
      <c r="M431" s="20">
        <v>6.25</v>
      </c>
      <c r="N431" s="20">
        <v>6.25</v>
      </c>
      <c r="O431" s="49" t="s">
        <v>123</v>
      </c>
      <c r="P431" s="49" t="s">
        <v>381</v>
      </c>
      <c r="Q431" s="17" t="s">
        <v>48</v>
      </c>
      <c r="R431" s="61" t="s">
        <v>376</v>
      </c>
      <c r="S431" s="45">
        <v>71.25</v>
      </c>
      <c r="T431" s="20" t="s">
        <v>136</v>
      </c>
      <c r="U431" s="20" t="s">
        <v>338</v>
      </c>
      <c r="V431" s="17">
        <v>0</v>
      </c>
      <c r="W431" s="17">
        <v>480</v>
      </c>
      <c r="X431" s="17">
        <v>200000</v>
      </c>
      <c r="Y431" s="35">
        <f t="shared" si="304"/>
        <v>104</v>
      </c>
      <c r="Z431" s="61">
        <f t="shared" si="308"/>
        <v>0.68283954284285653</v>
      </c>
      <c r="AA431" s="62">
        <f t="shared" si="309"/>
        <v>19.0381475944953</v>
      </c>
      <c r="AB431" s="50">
        <f t="shared" si="305"/>
        <v>8.4207191283344613</v>
      </c>
      <c r="AC431" s="47"/>
      <c r="AD431" s="28">
        <f t="shared" si="310"/>
        <v>1</v>
      </c>
      <c r="AE431" s="28">
        <f t="shared" si="311"/>
        <v>1</v>
      </c>
      <c r="AF431" s="28">
        <f t="shared" si="312"/>
        <v>1</v>
      </c>
      <c r="AG431" s="28">
        <f t="shared" si="313"/>
        <v>2432</v>
      </c>
      <c r="AH431" s="28">
        <f t="shared" si="298"/>
        <v>5776042.666666666</v>
      </c>
      <c r="AI431" s="60">
        <f t="shared" si="299"/>
        <v>350.92185979571093</v>
      </c>
      <c r="AJ431" s="49">
        <f t="shared" si="300"/>
        <v>1.8238839131023035</v>
      </c>
      <c r="AK431" s="17">
        <v>0.49</v>
      </c>
      <c r="AL431" s="17">
        <v>0.2</v>
      </c>
      <c r="AM431" s="20">
        <v>1.1000000000000001</v>
      </c>
      <c r="AN431" s="49">
        <f t="shared" si="301"/>
        <v>2.5611278229467498</v>
      </c>
      <c r="AO431" s="49">
        <f t="shared" si="302"/>
        <v>0.22940340727873337</v>
      </c>
      <c r="AP431" s="50">
        <f t="shared" si="303"/>
        <v>243.45123774627467</v>
      </c>
      <c r="AQ431" s="46"/>
      <c r="AR431" s="20">
        <v>303711.25</v>
      </c>
      <c r="AS431" s="49">
        <f t="shared" si="325"/>
        <v>0.26016931366502194</v>
      </c>
      <c r="AT431" s="49">
        <f t="shared" ref="AT431:AT470" si="326">1000*AP431/AR431</f>
        <v>0.80158781654046296</v>
      </c>
      <c r="AV431" s="20">
        <v>680</v>
      </c>
      <c r="AW431" s="93">
        <f t="shared" si="314"/>
        <v>2.3999999999999998E-3</v>
      </c>
      <c r="AX431" s="66">
        <f t="shared" si="315"/>
        <v>0.29411764705882348</v>
      </c>
      <c r="AY431" s="67">
        <f t="shared" si="316"/>
        <v>4478.3983140147529</v>
      </c>
      <c r="AZ431" s="66">
        <v>6.1580000000000004</v>
      </c>
      <c r="BA431" s="67">
        <f t="shared" si="317"/>
        <v>2955.84</v>
      </c>
      <c r="BB431" s="66">
        <f t="shared" si="318"/>
        <v>0.40297690565232125</v>
      </c>
      <c r="BC431" s="66">
        <f t="shared" si="319"/>
        <v>6.5906984417158947</v>
      </c>
      <c r="BD431" s="67">
        <f t="shared" si="320"/>
        <v>540.08969874130889</v>
      </c>
      <c r="BE431" s="94">
        <f t="shared" si="321"/>
        <v>1.9346816883697358</v>
      </c>
      <c r="BF431" s="66">
        <f t="shared" si="322"/>
        <v>2.7964936313071709</v>
      </c>
      <c r="BG431" s="66">
        <f t="shared" si="323"/>
        <v>0.20765211289394417</v>
      </c>
      <c r="BH431" s="45">
        <f t="shared" si="324"/>
        <v>247.95515052472373</v>
      </c>
      <c r="BJ431" s="87">
        <f t="shared" si="306"/>
        <v>0.23122320394232498</v>
      </c>
      <c r="BK431" s="87">
        <f t="shared" si="307"/>
        <v>0.81641740477089253</v>
      </c>
    </row>
    <row r="432" spans="6:63" s="15" customFormat="1" x14ac:dyDescent="0.25">
      <c r="F432" s="22">
        <v>430</v>
      </c>
      <c r="G432" s="22">
        <v>140</v>
      </c>
      <c r="H432" s="22">
        <v>100</v>
      </c>
      <c r="I432" s="22">
        <v>10</v>
      </c>
      <c r="J432" s="22">
        <v>10</v>
      </c>
      <c r="K432" s="22">
        <v>900</v>
      </c>
      <c r="L432" s="17" t="s">
        <v>423</v>
      </c>
      <c r="M432" s="22">
        <v>6.25</v>
      </c>
      <c r="N432" s="40">
        <v>6.25</v>
      </c>
      <c r="O432" s="63" t="s">
        <v>125</v>
      </c>
      <c r="P432" s="63" t="s">
        <v>382</v>
      </c>
      <c r="Q432" s="40" t="s">
        <v>48</v>
      </c>
      <c r="R432" s="81" t="s">
        <v>376</v>
      </c>
      <c r="S432" s="82">
        <v>18</v>
      </c>
      <c r="T432" s="40" t="s">
        <v>339</v>
      </c>
      <c r="U432" s="40" t="s">
        <v>324</v>
      </c>
      <c r="V432" s="40">
        <v>0</v>
      </c>
      <c r="W432" s="40">
        <v>480</v>
      </c>
      <c r="X432" s="40">
        <v>200000</v>
      </c>
      <c r="Y432" s="37">
        <f t="shared" si="304"/>
        <v>120</v>
      </c>
      <c r="Z432" s="81">
        <f t="shared" si="308"/>
        <v>0.68283954284285653</v>
      </c>
      <c r="AA432" s="82">
        <f t="shared" si="309"/>
        <v>17.573674702611047</v>
      </c>
      <c r="AB432" s="41">
        <f t="shared" si="305"/>
        <v>6.5901280134791431</v>
      </c>
      <c r="AC432" s="64"/>
      <c r="AD432" s="40">
        <f t="shared" si="310"/>
        <v>1</v>
      </c>
      <c r="AE432" s="40">
        <f t="shared" si="311"/>
        <v>1</v>
      </c>
      <c r="AF432" s="40">
        <f t="shared" si="312"/>
        <v>1</v>
      </c>
      <c r="AG432" s="40">
        <f t="shared" si="313"/>
        <v>3200</v>
      </c>
      <c r="AH432" s="40">
        <f t="shared" si="298"/>
        <v>9906666.6666666679</v>
      </c>
      <c r="AI432" s="77">
        <f t="shared" si="299"/>
        <v>24141.945909495949</v>
      </c>
      <c r="AJ432" s="81">
        <f t="shared" si="300"/>
        <v>0.25223739443155913</v>
      </c>
      <c r="AK432" s="40">
        <v>0.49</v>
      </c>
      <c r="AL432" s="40">
        <v>0.2</v>
      </c>
      <c r="AM432" s="40">
        <v>1.1000000000000001</v>
      </c>
      <c r="AN432" s="81">
        <f t="shared" si="301"/>
        <v>0.54461001321054292</v>
      </c>
      <c r="AO432" s="81">
        <f t="shared" si="302"/>
        <v>0.97343849983999664</v>
      </c>
      <c r="AP432" s="82">
        <f t="shared" si="303"/>
        <v>1359.2741234129405</v>
      </c>
      <c r="AQ432" s="64"/>
      <c r="AR432" s="22">
        <v>1617364</v>
      </c>
      <c r="AS432" s="63">
        <f t="shared" si="325"/>
        <v>1.0529713541666668</v>
      </c>
      <c r="AT432" s="63">
        <f t="shared" si="326"/>
        <v>0.84042560821988155</v>
      </c>
      <c r="AV432" s="22">
        <v>680</v>
      </c>
      <c r="AW432" s="89">
        <f t="shared" si="314"/>
        <v>2.3999999999999998E-3</v>
      </c>
      <c r="AX432" s="63">
        <f t="shared" si="315"/>
        <v>0.29411764705882348</v>
      </c>
      <c r="AY432" s="65">
        <f t="shared" si="316"/>
        <v>4478.3983140147529</v>
      </c>
      <c r="AZ432" s="63">
        <v>8.3609000000000009</v>
      </c>
      <c r="BA432" s="65">
        <f t="shared" si="317"/>
        <v>4013.2320000000004</v>
      </c>
      <c r="BB432" s="63">
        <f t="shared" si="318"/>
        <v>0.34583861671901661</v>
      </c>
      <c r="BC432" s="63">
        <f t="shared" si="319"/>
        <v>11.428663903342791</v>
      </c>
      <c r="BD432" s="65">
        <f t="shared" si="320"/>
        <v>592.08890602117651</v>
      </c>
      <c r="BE432" s="90">
        <f t="shared" si="321"/>
        <v>0.2801446382186491</v>
      </c>
      <c r="BF432" s="63">
        <f t="shared" si="322"/>
        <v>0.55887594552489794</v>
      </c>
      <c r="BG432" s="63">
        <f t="shared" si="323"/>
        <v>0.959262031280956</v>
      </c>
      <c r="BH432" s="41">
        <f t="shared" si="324"/>
        <v>1652.2717285492154</v>
      </c>
      <c r="BJ432" s="90">
        <f t="shared" si="306"/>
        <v>0.85363235970160711</v>
      </c>
      <c r="BK432" s="90">
        <f t="shared" si="307"/>
        <v>1.0215830997531883</v>
      </c>
    </row>
    <row r="433" spans="6:63" x14ac:dyDescent="0.25">
      <c r="F433" s="17">
        <v>431</v>
      </c>
      <c r="G433" s="17">
        <v>140</v>
      </c>
      <c r="H433" s="17">
        <v>100</v>
      </c>
      <c r="I433" s="17">
        <v>10</v>
      </c>
      <c r="J433" s="17">
        <v>10</v>
      </c>
      <c r="K433" s="20">
        <v>1300</v>
      </c>
      <c r="L433" s="17" t="s">
        <v>423</v>
      </c>
      <c r="M433" s="20">
        <v>6.25</v>
      </c>
      <c r="N433" s="20">
        <v>6.25</v>
      </c>
      <c r="O433" s="49" t="s">
        <v>125</v>
      </c>
      <c r="P433" s="49" t="s">
        <v>382</v>
      </c>
      <c r="Q433" s="17" t="s">
        <v>48</v>
      </c>
      <c r="R433" s="61" t="s">
        <v>376</v>
      </c>
      <c r="S433" s="45">
        <v>26</v>
      </c>
      <c r="T433" s="20" t="s">
        <v>128</v>
      </c>
      <c r="U433" s="20" t="s">
        <v>340</v>
      </c>
      <c r="V433" s="17">
        <v>0</v>
      </c>
      <c r="W433" s="17">
        <v>480</v>
      </c>
      <c r="X433" s="17">
        <v>200000</v>
      </c>
      <c r="Y433" s="35">
        <f t="shared" si="304"/>
        <v>120</v>
      </c>
      <c r="Z433" s="61">
        <f t="shared" si="308"/>
        <v>0.68283954284285653</v>
      </c>
      <c r="AA433" s="62">
        <f t="shared" si="309"/>
        <v>17.573674702611047</v>
      </c>
      <c r="AB433" s="50">
        <f t="shared" si="305"/>
        <v>6.5901280134791431</v>
      </c>
      <c r="AC433" s="47"/>
      <c r="AD433" s="28">
        <f t="shared" si="310"/>
        <v>1</v>
      </c>
      <c r="AE433" s="28">
        <f t="shared" si="311"/>
        <v>1</v>
      </c>
      <c r="AF433" s="28">
        <f t="shared" si="312"/>
        <v>1</v>
      </c>
      <c r="AG433" s="28">
        <f t="shared" si="313"/>
        <v>3200</v>
      </c>
      <c r="AH433" s="28">
        <f t="shared" si="298"/>
        <v>9906666.6666666679</v>
      </c>
      <c r="AI433" s="60">
        <f t="shared" si="299"/>
        <v>11570.991826444804</v>
      </c>
      <c r="AJ433" s="49">
        <f t="shared" si="300"/>
        <v>0.36434290306780764</v>
      </c>
      <c r="AK433" s="17">
        <v>0.49</v>
      </c>
      <c r="AL433" s="17">
        <v>0.2</v>
      </c>
      <c r="AM433" s="20">
        <v>1.1000000000000001</v>
      </c>
      <c r="AN433" s="49">
        <f t="shared" si="301"/>
        <v>0.60663688675955174</v>
      </c>
      <c r="AO433" s="49">
        <f t="shared" si="302"/>
        <v>0.91602303140911701</v>
      </c>
      <c r="AP433" s="50">
        <f t="shared" si="303"/>
        <v>1279.1012511312761</v>
      </c>
      <c r="AQ433" s="46"/>
      <c r="AR433" s="20">
        <v>1530559.5</v>
      </c>
      <c r="AS433" s="49">
        <f t="shared" si="325"/>
        <v>0.99645800781250005</v>
      </c>
      <c r="AT433" s="49">
        <f t="shared" si="326"/>
        <v>0.83570828257985141</v>
      </c>
      <c r="AV433" s="20">
        <v>680</v>
      </c>
      <c r="AW433" s="93">
        <f t="shared" si="314"/>
        <v>2.3999999999999998E-3</v>
      </c>
      <c r="AX433" s="66">
        <f t="shared" si="315"/>
        <v>0.29411764705882348</v>
      </c>
      <c r="AY433" s="67">
        <f t="shared" si="316"/>
        <v>4478.3983140147529</v>
      </c>
      <c r="AZ433" s="66">
        <v>8.3609000000000009</v>
      </c>
      <c r="BA433" s="67">
        <f t="shared" si="317"/>
        <v>4013.2320000000004</v>
      </c>
      <c r="BB433" s="66">
        <f t="shared" si="318"/>
        <v>0.34583861671901661</v>
      </c>
      <c r="BC433" s="66">
        <f t="shared" si="319"/>
        <v>11.428663903342791</v>
      </c>
      <c r="BD433" s="67">
        <f t="shared" si="320"/>
        <v>592.08890602117651</v>
      </c>
      <c r="BE433" s="94">
        <f t="shared" si="321"/>
        <v>0.40465336631582649</v>
      </c>
      <c r="BF433" s="66">
        <f t="shared" si="322"/>
        <v>0.63201224818274271</v>
      </c>
      <c r="BG433" s="66">
        <f t="shared" si="323"/>
        <v>0.89485724348456042</v>
      </c>
      <c r="BH433" s="45">
        <f t="shared" si="324"/>
        <v>1541.3383166251604</v>
      </c>
      <c r="BJ433" s="87">
        <f t="shared" si="306"/>
        <v>0.80781760794027313</v>
      </c>
      <c r="BK433" s="87">
        <f t="shared" si="307"/>
        <v>1.0070424028763079</v>
      </c>
    </row>
    <row r="434" spans="6:63" x14ac:dyDescent="0.25">
      <c r="F434" s="17">
        <v>432</v>
      </c>
      <c r="G434" s="17">
        <v>140</v>
      </c>
      <c r="H434" s="17">
        <v>100</v>
      </c>
      <c r="I434" s="17">
        <v>10</v>
      </c>
      <c r="J434" s="17">
        <v>10</v>
      </c>
      <c r="K434" s="17">
        <v>1700</v>
      </c>
      <c r="L434" s="17" t="s">
        <v>423</v>
      </c>
      <c r="M434" s="20">
        <v>6.25</v>
      </c>
      <c r="N434" s="38">
        <v>6.25</v>
      </c>
      <c r="O434" s="49" t="s">
        <v>125</v>
      </c>
      <c r="P434" s="49" t="s">
        <v>382</v>
      </c>
      <c r="Q434" s="17" t="s">
        <v>48</v>
      </c>
      <c r="R434" s="61" t="s">
        <v>376</v>
      </c>
      <c r="S434" s="39">
        <v>21.25</v>
      </c>
      <c r="T434" s="38" t="s">
        <v>128</v>
      </c>
      <c r="U434" s="38" t="s">
        <v>142</v>
      </c>
      <c r="V434" s="28">
        <v>0</v>
      </c>
      <c r="W434" s="28">
        <v>480</v>
      </c>
      <c r="X434" s="28">
        <v>200000</v>
      </c>
      <c r="Y434" s="35">
        <f t="shared" si="304"/>
        <v>120</v>
      </c>
      <c r="Z434" s="61">
        <f t="shared" si="308"/>
        <v>0.68283954284285653</v>
      </c>
      <c r="AA434" s="62">
        <f t="shared" si="309"/>
        <v>17.573674702611047</v>
      </c>
      <c r="AB434" s="50">
        <f t="shared" si="305"/>
        <v>6.5901280134791431</v>
      </c>
      <c r="AC434" s="47"/>
      <c r="AD434" s="28">
        <f t="shared" si="310"/>
        <v>1</v>
      </c>
      <c r="AE434" s="28">
        <f t="shared" si="311"/>
        <v>1</v>
      </c>
      <c r="AF434" s="28">
        <f t="shared" si="312"/>
        <v>1</v>
      </c>
      <c r="AG434" s="28">
        <f t="shared" si="313"/>
        <v>3200</v>
      </c>
      <c r="AH434" s="28">
        <f t="shared" si="298"/>
        <v>9906666.6666666679</v>
      </c>
      <c r="AI434" s="60">
        <f t="shared" si="299"/>
        <v>6766.4277462601103</v>
      </c>
      <c r="AJ434" s="61">
        <f t="shared" si="300"/>
        <v>0.47644841170405616</v>
      </c>
      <c r="AK434" s="28">
        <v>0.49</v>
      </c>
      <c r="AL434" s="28">
        <v>0.2</v>
      </c>
      <c r="AM434" s="38">
        <v>1.1000000000000001</v>
      </c>
      <c r="AN434" s="61">
        <f t="shared" si="301"/>
        <v>0.6812314053751527</v>
      </c>
      <c r="AO434" s="61">
        <f t="shared" si="302"/>
        <v>0.85606692154829567</v>
      </c>
      <c r="AP434" s="62">
        <f t="shared" si="303"/>
        <v>1195.3807195438019</v>
      </c>
      <c r="AQ434" s="46"/>
      <c r="AR434" s="20">
        <v>1436990.25</v>
      </c>
      <c r="AS434" s="49">
        <f t="shared" si="325"/>
        <v>0.93554052734375004</v>
      </c>
      <c r="AT434" s="49">
        <f t="shared" si="326"/>
        <v>0.83186418247709182</v>
      </c>
      <c r="AV434" s="20">
        <v>680</v>
      </c>
      <c r="AW434" s="93">
        <f t="shared" si="314"/>
        <v>2.3999999999999998E-3</v>
      </c>
      <c r="AX434" s="66">
        <f t="shared" si="315"/>
        <v>0.29411764705882348</v>
      </c>
      <c r="AY434" s="67">
        <f t="shared" si="316"/>
        <v>4478.3983140147529</v>
      </c>
      <c r="AZ434" s="66">
        <v>8.3609000000000009</v>
      </c>
      <c r="BA434" s="67">
        <f t="shared" si="317"/>
        <v>4013.2320000000004</v>
      </c>
      <c r="BB434" s="66">
        <f t="shared" si="318"/>
        <v>0.34583861671901661</v>
      </c>
      <c r="BC434" s="66">
        <f t="shared" si="319"/>
        <v>11.428663903342791</v>
      </c>
      <c r="BD434" s="67">
        <f t="shared" si="320"/>
        <v>592.08890602117651</v>
      </c>
      <c r="BE434" s="94">
        <f t="shared" si="321"/>
        <v>0.52916209441300388</v>
      </c>
      <c r="BF434" s="66">
        <f t="shared" si="322"/>
        <v>0.72065097421296431</v>
      </c>
      <c r="BG434" s="66">
        <f t="shared" si="323"/>
        <v>0.82654203015638594</v>
      </c>
      <c r="BH434" s="45">
        <f t="shared" si="324"/>
        <v>1423.6694295732852</v>
      </c>
      <c r="BJ434" s="87">
        <f t="shared" si="306"/>
        <v>0.75843247282349691</v>
      </c>
      <c r="BK434" s="87">
        <f t="shared" si="307"/>
        <v>0.99073005510878387</v>
      </c>
    </row>
    <row r="435" spans="6:63" x14ac:dyDescent="0.25">
      <c r="F435" s="17">
        <v>433</v>
      </c>
      <c r="G435" s="17">
        <v>140</v>
      </c>
      <c r="H435" s="17">
        <v>100</v>
      </c>
      <c r="I435" s="17">
        <v>10</v>
      </c>
      <c r="J435" s="17">
        <v>10</v>
      </c>
      <c r="K435" s="17">
        <v>2100</v>
      </c>
      <c r="L435" s="17" t="s">
        <v>423</v>
      </c>
      <c r="M435" s="20">
        <v>6.25</v>
      </c>
      <c r="N435" s="20">
        <v>6.25</v>
      </c>
      <c r="O435" s="49" t="s">
        <v>125</v>
      </c>
      <c r="P435" s="49" t="s">
        <v>382</v>
      </c>
      <c r="Q435" s="28" t="s">
        <v>48</v>
      </c>
      <c r="R435" s="61" t="s">
        <v>376</v>
      </c>
      <c r="S435" s="45">
        <v>26.25</v>
      </c>
      <c r="T435" s="20" t="s">
        <v>137</v>
      </c>
      <c r="U435" s="20" t="s">
        <v>157</v>
      </c>
      <c r="V435" s="17">
        <v>0</v>
      </c>
      <c r="W435" s="17">
        <v>480</v>
      </c>
      <c r="X435" s="17">
        <v>200000</v>
      </c>
      <c r="Y435" s="35">
        <f t="shared" si="304"/>
        <v>120</v>
      </c>
      <c r="Z435" s="61">
        <f t="shared" si="308"/>
        <v>0.68283954284285653</v>
      </c>
      <c r="AA435" s="62">
        <f t="shared" si="309"/>
        <v>17.573674702611047</v>
      </c>
      <c r="AB435" s="50">
        <f t="shared" si="305"/>
        <v>6.5901280134791431</v>
      </c>
      <c r="AC435" s="47"/>
      <c r="AD435" s="28">
        <f t="shared" si="310"/>
        <v>1</v>
      </c>
      <c r="AE435" s="28">
        <f t="shared" si="311"/>
        <v>1</v>
      </c>
      <c r="AF435" s="28">
        <f t="shared" si="312"/>
        <v>1</v>
      </c>
      <c r="AG435" s="28">
        <f t="shared" si="313"/>
        <v>3200</v>
      </c>
      <c r="AH435" s="28">
        <f t="shared" si="298"/>
        <v>9906666.6666666679</v>
      </c>
      <c r="AI435" s="60">
        <f t="shared" si="299"/>
        <v>4434.2349629686441</v>
      </c>
      <c r="AJ435" s="49">
        <f t="shared" si="300"/>
        <v>0.58855392034030463</v>
      </c>
      <c r="AK435" s="17">
        <v>0.49</v>
      </c>
      <c r="AL435" s="17">
        <v>0.2</v>
      </c>
      <c r="AM435" s="20">
        <v>1.1000000000000001</v>
      </c>
      <c r="AN435" s="49">
        <f t="shared" si="301"/>
        <v>0.76839356905734546</v>
      </c>
      <c r="AO435" s="49">
        <f t="shared" si="302"/>
        <v>0.79214791808250817</v>
      </c>
      <c r="AP435" s="50">
        <f t="shared" si="303"/>
        <v>1106.1265474315749</v>
      </c>
      <c r="AQ435" s="46"/>
      <c r="AR435" s="20">
        <v>1332916</v>
      </c>
      <c r="AS435" s="49">
        <f t="shared" si="325"/>
        <v>0.8677838541666667</v>
      </c>
      <c r="AT435" s="49">
        <f t="shared" si="326"/>
        <v>0.82985465508072143</v>
      </c>
      <c r="AV435" s="20">
        <v>680</v>
      </c>
      <c r="AW435" s="93">
        <f t="shared" si="314"/>
        <v>2.3999999999999998E-3</v>
      </c>
      <c r="AX435" s="66">
        <f t="shared" si="315"/>
        <v>0.29411764705882348</v>
      </c>
      <c r="AY435" s="67">
        <f t="shared" si="316"/>
        <v>4478.3983140147529</v>
      </c>
      <c r="AZ435" s="66">
        <v>8.3609000000000009</v>
      </c>
      <c r="BA435" s="67">
        <f t="shared" si="317"/>
        <v>4013.2320000000004</v>
      </c>
      <c r="BB435" s="66">
        <f t="shared" si="318"/>
        <v>0.34583861671901661</v>
      </c>
      <c r="BC435" s="66">
        <f t="shared" si="319"/>
        <v>11.428663903342791</v>
      </c>
      <c r="BD435" s="67">
        <f t="shared" si="320"/>
        <v>592.08890602117651</v>
      </c>
      <c r="BE435" s="94">
        <f t="shared" si="321"/>
        <v>0.65367082251018127</v>
      </c>
      <c r="BF435" s="66">
        <f t="shared" si="322"/>
        <v>0.82479212361556287</v>
      </c>
      <c r="BG435" s="66">
        <f t="shared" si="323"/>
        <v>0.75313698444574617</v>
      </c>
      <c r="BH435" s="45">
        <f t="shared" si="324"/>
        <v>1297.2336093223846</v>
      </c>
      <c r="BJ435" s="87">
        <f t="shared" si="306"/>
        <v>0.70350287898335029</v>
      </c>
      <c r="BK435" s="87">
        <f t="shared" si="307"/>
        <v>0.97322982792793</v>
      </c>
    </row>
    <row r="436" spans="6:63" x14ac:dyDescent="0.25">
      <c r="F436" s="17">
        <v>434</v>
      </c>
      <c r="G436" s="17">
        <v>140</v>
      </c>
      <c r="H436" s="17">
        <v>100</v>
      </c>
      <c r="I436" s="17">
        <v>10</v>
      </c>
      <c r="J436" s="17">
        <v>10</v>
      </c>
      <c r="K436" s="17">
        <v>2500</v>
      </c>
      <c r="L436" s="17" t="s">
        <v>423</v>
      </c>
      <c r="M436" s="20">
        <v>6.25</v>
      </c>
      <c r="N436" s="38">
        <v>6.25</v>
      </c>
      <c r="O436" s="49" t="s">
        <v>125</v>
      </c>
      <c r="P436" s="49" t="s">
        <v>382</v>
      </c>
      <c r="Q436" s="17" t="s">
        <v>48</v>
      </c>
      <c r="R436" s="61" t="s">
        <v>376</v>
      </c>
      <c r="S436" s="39">
        <v>31.25</v>
      </c>
      <c r="T436" s="38" t="s">
        <v>132</v>
      </c>
      <c r="U436" s="38" t="s">
        <v>158</v>
      </c>
      <c r="V436" s="28">
        <v>0</v>
      </c>
      <c r="W436" s="28">
        <v>480</v>
      </c>
      <c r="X436" s="28">
        <v>200000</v>
      </c>
      <c r="Y436" s="35">
        <f t="shared" si="304"/>
        <v>120</v>
      </c>
      <c r="Z436" s="61">
        <f t="shared" si="308"/>
        <v>0.68283954284285653</v>
      </c>
      <c r="AA436" s="62">
        <f t="shared" si="309"/>
        <v>17.573674702611047</v>
      </c>
      <c r="AB436" s="50">
        <f t="shared" si="305"/>
        <v>6.5901280134791431</v>
      </c>
      <c r="AC436" s="47"/>
      <c r="AD436" s="28">
        <f t="shared" si="310"/>
        <v>1</v>
      </c>
      <c r="AE436" s="28">
        <f t="shared" si="311"/>
        <v>1</v>
      </c>
      <c r="AF436" s="28">
        <f t="shared" si="312"/>
        <v>1</v>
      </c>
      <c r="AG436" s="28">
        <f t="shared" si="313"/>
        <v>3200</v>
      </c>
      <c r="AH436" s="28">
        <f t="shared" si="298"/>
        <v>9906666.6666666679</v>
      </c>
      <c r="AI436" s="60">
        <f t="shared" si="299"/>
        <v>3128.7961898706749</v>
      </c>
      <c r="AJ436" s="61">
        <f t="shared" si="300"/>
        <v>0.7006594289765532</v>
      </c>
      <c r="AK436" s="28">
        <v>0.49</v>
      </c>
      <c r="AL436" s="28">
        <v>0.2</v>
      </c>
      <c r="AM436" s="38">
        <v>1.1000000000000001</v>
      </c>
      <c r="AN436" s="61">
        <f t="shared" si="301"/>
        <v>0.86812337780613036</v>
      </c>
      <c r="AO436" s="61">
        <f t="shared" si="302"/>
        <v>0.72428064961446492</v>
      </c>
      <c r="AP436" s="62">
        <f t="shared" si="303"/>
        <v>1011.359161643471</v>
      </c>
      <c r="AQ436" s="46"/>
      <c r="AR436" s="20">
        <v>1225684</v>
      </c>
      <c r="AS436" s="49">
        <f t="shared" si="325"/>
        <v>0.79797135416666665</v>
      </c>
      <c r="AT436" s="49">
        <f t="shared" si="326"/>
        <v>0.82513858518465688</v>
      </c>
      <c r="AV436" s="20">
        <v>680</v>
      </c>
      <c r="AW436" s="93">
        <f t="shared" si="314"/>
        <v>2.3999999999999998E-3</v>
      </c>
      <c r="AX436" s="66">
        <f t="shared" si="315"/>
        <v>0.29411764705882348</v>
      </c>
      <c r="AY436" s="67">
        <f t="shared" si="316"/>
        <v>4478.3983140147529</v>
      </c>
      <c r="AZ436" s="66">
        <v>8.3609000000000009</v>
      </c>
      <c r="BA436" s="67">
        <f t="shared" si="317"/>
        <v>4013.2320000000004</v>
      </c>
      <c r="BB436" s="66">
        <f t="shared" si="318"/>
        <v>0.34583861671901661</v>
      </c>
      <c r="BC436" s="66">
        <f t="shared" si="319"/>
        <v>11.428663903342791</v>
      </c>
      <c r="BD436" s="67">
        <f t="shared" si="320"/>
        <v>592.08890602117651</v>
      </c>
      <c r="BE436" s="94">
        <f t="shared" si="321"/>
        <v>0.77817955060735866</v>
      </c>
      <c r="BF436" s="66">
        <f t="shared" si="322"/>
        <v>0.94443569639053826</v>
      </c>
      <c r="BG436" s="66">
        <f t="shared" si="323"/>
        <v>0.67586067037292308</v>
      </c>
      <c r="BH436" s="45">
        <f t="shared" si="324"/>
        <v>1164.1297598366341</v>
      </c>
      <c r="BJ436" s="87">
        <f t="shared" si="306"/>
        <v>0.64690664882395343</v>
      </c>
      <c r="BK436" s="87">
        <f t="shared" si="307"/>
        <v>0.94977968206865238</v>
      </c>
    </row>
    <row r="437" spans="6:63" x14ac:dyDescent="0.25">
      <c r="F437" s="17">
        <v>435</v>
      </c>
      <c r="G437" s="17">
        <v>140</v>
      </c>
      <c r="H437" s="17">
        <v>100</v>
      </c>
      <c r="I437" s="17">
        <v>10</v>
      </c>
      <c r="J437" s="17">
        <v>10</v>
      </c>
      <c r="K437" s="20">
        <v>2900</v>
      </c>
      <c r="L437" s="17" t="s">
        <v>423</v>
      </c>
      <c r="M437" s="20">
        <v>6.25</v>
      </c>
      <c r="N437" s="20">
        <v>6.25</v>
      </c>
      <c r="O437" s="49" t="s">
        <v>125</v>
      </c>
      <c r="P437" s="49" t="s">
        <v>382</v>
      </c>
      <c r="Q437" s="28" t="s">
        <v>48</v>
      </c>
      <c r="R437" s="61" t="s">
        <v>376</v>
      </c>
      <c r="S437" s="45">
        <v>36.25</v>
      </c>
      <c r="T437" s="20" t="s">
        <v>139</v>
      </c>
      <c r="U437" s="20" t="s">
        <v>159</v>
      </c>
      <c r="V437" s="17">
        <v>0</v>
      </c>
      <c r="W437" s="17">
        <v>480</v>
      </c>
      <c r="X437" s="17">
        <v>200000</v>
      </c>
      <c r="Y437" s="35">
        <f t="shared" si="304"/>
        <v>120</v>
      </c>
      <c r="Z437" s="61">
        <f t="shared" si="308"/>
        <v>0.68283954284285653</v>
      </c>
      <c r="AA437" s="62">
        <f t="shared" si="309"/>
        <v>17.573674702611047</v>
      </c>
      <c r="AB437" s="50">
        <f t="shared" si="305"/>
        <v>6.5901280134791431</v>
      </c>
      <c r="AC437" s="47"/>
      <c r="AD437" s="28">
        <f t="shared" si="310"/>
        <v>1</v>
      </c>
      <c r="AE437" s="28">
        <f t="shared" si="311"/>
        <v>1</v>
      </c>
      <c r="AF437" s="28">
        <f t="shared" si="312"/>
        <v>1</v>
      </c>
      <c r="AG437" s="28">
        <f t="shared" si="313"/>
        <v>3200</v>
      </c>
      <c r="AH437" s="28">
        <f t="shared" si="298"/>
        <v>9906666.6666666679</v>
      </c>
      <c r="AI437" s="60">
        <f t="shared" si="299"/>
        <v>2325.2052540656027</v>
      </c>
      <c r="AJ437" s="49">
        <f t="shared" si="300"/>
        <v>0.81276493761280166</v>
      </c>
      <c r="AK437" s="17">
        <v>0.49</v>
      </c>
      <c r="AL437" s="17">
        <v>0.2</v>
      </c>
      <c r="AM437" s="20">
        <v>1.1000000000000001</v>
      </c>
      <c r="AN437" s="49">
        <f t="shared" si="301"/>
        <v>0.98042083162150706</v>
      </c>
      <c r="AO437" s="49">
        <f t="shared" si="302"/>
        <v>0.65413961381395402</v>
      </c>
      <c r="AP437" s="50">
        <f t="shared" si="303"/>
        <v>913.41676983475747</v>
      </c>
      <c r="AQ437" s="46"/>
      <c r="AR437" s="20">
        <v>1116718.75</v>
      </c>
      <c r="AS437" s="49">
        <f t="shared" si="325"/>
        <v>0.72703043619791663</v>
      </c>
      <c r="AT437" s="49">
        <f t="shared" si="326"/>
        <v>0.81794701650237134</v>
      </c>
      <c r="AV437" s="20">
        <v>680</v>
      </c>
      <c r="AW437" s="93">
        <f t="shared" si="314"/>
        <v>2.3999999999999998E-3</v>
      </c>
      <c r="AX437" s="66">
        <f t="shared" si="315"/>
        <v>0.29411764705882348</v>
      </c>
      <c r="AY437" s="67">
        <f t="shared" si="316"/>
        <v>4478.3983140147529</v>
      </c>
      <c r="AZ437" s="66">
        <v>8.3609000000000009</v>
      </c>
      <c r="BA437" s="67">
        <f t="shared" si="317"/>
        <v>4013.2320000000004</v>
      </c>
      <c r="BB437" s="66">
        <f t="shared" si="318"/>
        <v>0.34583861671901661</v>
      </c>
      <c r="BC437" s="66">
        <f t="shared" si="319"/>
        <v>11.428663903342791</v>
      </c>
      <c r="BD437" s="67">
        <f t="shared" si="320"/>
        <v>592.08890602117651</v>
      </c>
      <c r="BE437" s="94">
        <f t="shared" si="321"/>
        <v>0.90268827870453594</v>
      </c>
      <c r="BF437" s="66">
        <f t="shared" si="322"/>
        <v>1.0795816925378903</v>
      </c>
      <c r="BG437" s="66">
        <f t="shared" si="323"/>
        <v>0.59817943235588034</v>
      </c>
      <c r="BH437" s="45">
        <f t="shared" si="324"/>
        <v>1030.3284529686155</v>
      </c>
      <c r="BJ437" s="87">
        <f t="shared" si="306"/>
        <v>0.5893956225596273</v>
      </c>
      <c r="BK437" s="87">
        <f t="shared" si="307"/>
        <v>0.92263916314525518</v>
      </c>
    </row>
    <row r="438" spans="6:63" x14ac:dyDescent="0.25">
      <c r="F438" s="17">
        <v>436</v>
      </c>
      <c r="G438" s="17">
        <v>140</v>
      </c>
      <c r="H438" s="17">
        <v>100</v>
      </c>
      <c r="I438" s="17">
        <v>10</v>
      </c>
      <c r="J438" s="17">
        <v>10</v>
      </c>
      <c r="K438" s="17">
        <v>3300</v>
      </c>
      <c r="L438" s="17" t="s">
        <v>423</v>
      </c>
      <c r="M438" s="20">
        <v>6.25</v>
      </c>
      <c r="N438" s="38">
        <v>6.25</v>
      </c>
      <c r="O438" s="49" t="s">
        <v>125</v>
      </c>
      <c r="P438" s="49" t="s">
        <v>382</v>
      </c>
      <c r="Q438" s="17" t="s">
        <v>48</v>
      </c>
      <c r="R438" s="61" t="s">
        <v>376</v>
      </c>
      <c r="S438" s="39">
        <v>41.25</v>
      </c>
      <c r="T438" s="38" t="s">
        <v>133</v>
      </c>
      <c r="U438" s="38" t="s">
        <v>160</v>
      </c>
      <c r="V438" s="28">
        <v>0</v>
      </c>
      <c r="W438" s="28">
        <v>480</v>
      </c>
      <c r="X438" s="28">
        <v>200000</v>
      </c>
      <c r="Y438" s="35">
        <f t="shared" si="304"/>
        <v>120</v>
      </c>
      <c r="Z438" s="61">
        <f t="shared" si="308"/>
        <v>0.68283954284285653</v>
      </c>
      <c r="AA438" s="62">
        <f t="shared" si="309"/>
        <v>17.573674702611047</v>
      </c>
      <c r="AB438" s="50">
        <f t="shared" si="305"/>
        <v>6.5901280134791431</v>
      </c>
      <c r="AC438" s="47"/>
      <c r="AD438" s="28">
        <f t="shared" si="310"/>
        <v>1</v>
      </c>
      <c r="AE438" s="28">
        <f t="shared" si="311"/>
        <v>1</v>
      </c>
      <c r="AF438" s="28">
        <f t="shared" si="312"/>
        <v>1</v>
      </c>
      <c r="AG438" s="28">
        <f t="shared" si="313"/>
        <v>3200</v>
      </c>
      <c r="AH438" s="28">
        <f t="shared" si="298"/>
        <v>9906666.6666666679</v>
      </c>
      <c r="AI438" s="60">
        <f t="shared" si="299"/>
        <v>1795.6819271525912</v>
      </c>
      <c r="AJ438" s="61">
        <f t="shared" si="300"/>
        <v>0.92487044624905024</v>
      </c>
      <c r="AK438" s="28">
        <v>0.49</v>
      </c>
      <c r="AL438" s="28">
        <v>0.2</v>
      </c>
      <c r="AM438" s="38">
        <v>1.1000000000000001</v>
      </c>
      <c r="AN438" s="61">
        <f t="shared" si="301"/>
        <v>1.1052859305034759</v>
      </c>
      <c r="AO438" s="61">
        <f t="shared" si="302"/>
        <v>0.58462788704833835</v>
      </c>
      <c r="AP438" s="62">
        <f t="shared" si="303"/>
        <v>816.35312227840689</v>
      </c>
      <c r="AQ438" s="46"/>
      <c r="AR438" s="20">
        <v>1009556.125</v>
      </c>
      <c r="AS438" s="49">
        <f t="shared" si="325"/>
        <v>0.65726310221354167</v>
      </c>
      <c r="AT438" s="49">
        <f t="shared" si="326"/>
        <v>0.80862579312111738</v>
      </c>
      <c r="AV438" s="20">
        <v>680</v>
      </c>
      <c r="AW438" s="93">
        <f t="shared" si="314"/>
        <v>2.3999999999999998E-3</v>
      </c>
      <c r="AX438" s="66">
        <f t="shared" si="315"/>
        <v>0.29411764705882348</v>
      </c>
      <c r="AY438" s="67">
        <f t="shared" si="316"/>
        <v>4478.3983140147529</v>
      </c>
      <c r="AZ438" s="66">
        <v>8.3609000000000009</v>
      </c>
      <c r="BA438" s="67">
        <f t="shared" si="317"/>
        <v>4013.2320000000004</v>
      </c>
      <c r="BB438" s="66">
        <f t="shared" si="318"/>
        <v>0.34583861671901661</v>
      </c>
      <c r="BC438" s="66">
        <f t="shared" si="319"/>
        <v>11.428663903342791</v>
      </c>
      <c r="BD438" s="67">
        <f t="shared" si="320"/>
        <v>592.08890602117651</v>
      </c>
      <c r="BE438" s="94">
        <f t="shared" si="321"/>
        <v>1.0271970068017133</v>
      </c>
      <c r="BF438" s="66">
        <f t="shared" si="322"/>
        <v>1.2302301120576193</v>
      </c>
      <c r="BG438" s="66">
        <f t="shared" si="323"/>
        <v>0.5243198827569997</v>
      </c>
      <c r="BH438" s="45">
        <f t="shared" si="324"/>
        <v>903.10977683416286</v>
      </c>
      <c r="BJ438" s="87">
        <f t="shared" si="306"/>
        <v>0.53283600799508379</v>
      </c>
      <c r="BK438" s="87">
        <f t="shared" si="307"/>
        <v>0.89456123782534913</v>
      </c>
    </row>
    <row r="439" spans="6:63" x14ac:dyDescent="0.25">
      <c r="F439" s="17">
        <v>437</v>
      </c>
      <c r="G439" s="17">
        <v>140</v>
      </c>
      <c r="H439" s="17">
        <v>100</v>
      </c>
      <c r="I439" s="17">
        <v>10</v>
      </c>
      <c r="J439" s="17">
        <v>10</v>
      </c>
      <c r="K439" s="17">
        <v>3700</v>
      </c>
      <c r="L439" s="17" t="s">
        <v>423</v>
      </c>
      <c r="M439" s="20">
        <v>6.25</v>
      </c>
      <c r="N439" s="20">
        <v>6.25</v>
      </c>
      <c r="O439" s="49" t="s">
        <v>125</v>
      </c>
      <c r="P439" s="49" t="s">
        <v>382</v>
      </c>
      <c r="Q439" s="28" t="s">
        <v>48</v>
      </c>
      <c r="R439" s="61" t="s">
        <v>376</v>
      </c>
      <c r="S439" s="45">
        <v>46.25</v>
      </c>
      <c r="T439" s="20" t="s">
        <v>140</v>
      </c>
      <c r="U439" s="20" t="s">
        <v>161</v>
      </c>
      <c r="V439" s="17">
        <v>0</v>
      </c>
      <c r="W439" s="17">
        <v>480</v>
      </c>
      <c r="X439" s="17">
        <v>200000</v>
      </c>
      <c r="Y439" s="35">
        <f t="shared" si="304"/>
        <v>120</v>
      </c>
      <c r="Z439" s="61">
        <f t="shared" si="308"/>
        <v>0.68283954284285653</v>
      </c>
      <c r="AA439" s="62">
        <f t="shared" si="309"/>
        <v>17.573674702611047</v>
      </c>
      <c r="AB439" s="50">
        <f t="shared" si="305"/>
        <v>6.5901280134791431</v>
      </c>
      <c r="AC439" s="47"/>
      <c r="AD439" s="28">
        <f t="shared" si="310"/>
        <v>1</v>
      </c>
      <c r="AE439" s="28">
        <f t="shared" si="311"/>
        <v>1</v>
      </c>
      <c r="AF439" s="28">
        <f t="shared" si="312"/>
        <v>1</v>
      </c>
      <c r="AG439" s="28">
        <f t="shared" si="313"/>
        <v>3200</v>
      </c>
      <c r="AH439" s="28">
        <f t="shared" si="298"/>
        <v>9906666.6666666679</v>
      </c>
      <c r="AI439" s="60">
        <f t="shared" si="299"/>
        <v>1428.4131619205054</v>
      </c>
      <c r="AJ439" s="49">
        <f t="shared" si="300"/>
        <v>1.0369759548852986</v>
      </c>
      <c r="AK439" s="17">
        <v>0.49</v>
      </c>
      <c r="AL439" s="17">
        <v>0.2</v>
      </c>
      <c r="AM439" s="20">
        <v>1.1000000000000001</v>
      </c>
      <c r="AN439" s="49">
        <f t="shared" si="301"/>
        <v>1.2427186744520364</v>
      </c>
      <c r="AO439" s="49">
        <f t="shared" si="302"/>
        <v>0.51878608937297621</v>
      </c>
      <c r="AP439" s="50">
        <f t="shared" si="303"/>
        <v>724.41403025171951</v>
      </c>
      <c r="AQ439" s="46"/>
      <c r="AR439" s="20">
        <v>905795.25</v>
      </c>
      <c r="AS439" s="49">
        <f t="shared" si="325"/>
        <v>0.58971044921875004</v>
      </c>
      <c r="AT439" s="49">
        <f t="shared" si="326"/>
        <v>0.79975472409655446</v>
      </c>
      <c r="AV439" s="20">
        <v>680</v>
      </c>
      <c r="AW439" s="93">
        <f t="shared" si="314"/>
        <v>2.3999999999999998E-3</v>
      </c>
      <c r="AX439" s="66">
        <f t="shared" si="315"/>
        <v>0.29411764705882348</v>
      </c>
      <c r="AY439" s="67">
        <f t="shared" si="316"/>
        <v>4478.3983140147529</v>
      </c>
      <c r="AZ439" s="66">
        <v>8.3609000000000009</v>
      </c>
      <c r="BA439" s="67">
        <f t="shared" si="317"/>
        <v>4013.2320000000004</v>
      </c>
      <c r="BB439" s="66">
        <f t="shared" si="318"/>
        <v>0.34583861671901661</v>
      </c>
      <c r="BC439" s="66">
        <f t="shared" si="319"/>
        <v>11.428663903342791</v>
      </c>
      <c r="BD439" s="67">
        <f t="shared" si="320"/>
        <v>592.08890602117651</v>
      </c>
      <c r="BE439" s="94">
        <f t="shared" si="321"/>
        <v>1.1517057348988908</v>
      </c>
      <c r="BF439" s="66">
        <f t="shared" si="322"/>
        <v>1.3963809549497253</v>
      </c>
      <c r="BG439" s="66">
        <f t="shared" si="323"/>
        <v>0.45746244713300371</v>
      </c>
      <c r="BH439" s="45">
        <f t="shared" si="324"/>
        <v>787.95182507272852</v>
      </c>
      <c r="BJ439" s="87">
        <f t="shared" si="306"/>
        <v>0.4780718110852023</v>
      </c>
      <c r="BK439" s="87">
        <f t="shared" si="307"/>
        <v>0.86990059295710431</v>
      </c>
    </row>
    <row r="440" spans="6:63" x14ac:dyDescent="0.25">
      <c r="F440" s="17">
        <v>438</v>
      </c>
      <c r="G440" s="17">
        <v>140</v>
      </c>
      <c r="H440" s="17">
        <v>100</v>
      </c>
      <c r="I440" s="17">
        <v>10</v>
      </c>
      <c r="J440" s="17">
        <v>10</v>
      </c>
      <c r="K440" s="20">
        <v>4100</v>
      </c>
      <c r="L440" s="17" t="s">
        <v>423</v>
      </c>
      <c r="M440" s="20">
        <v>6.25</v>
      </c>
      <c r="N440" s="38">
        <v>6.25</v>
      </c>
      <c r="O440" s="49" t="s">
        <v>125</v>
      </c>
      <c r="P440" s="49" t="s">
        <v>382</v>
      </c>
      <c r="Q440" s="17" t="s">
        <v>48</v>
      </c>
      <c r="R440" s="61" t="s">
        <v>376</v>
      </c>
      <c r="S440" s="39">
        <v>51.25</v>
      </c>
      <c r="T440" s="38" t="s">
        <v>141</v>
      </c>
      <c r="U440" s="38" t="s">
        <v>162</v>
      </c>
      <c r="V440" s="28">
        <v>0</v>
      </c>
      <c r="W440" s="28">
        <v>480</v>
      </c>
      <c r="X440" s="28">
        <v>200000</v>
      </c>
      <c r="Y440" s="35">
        <f t="shared" si="304"/>
        <v>120</v>
      </c>
      <c r="Z440" s="61">
        <f t="shared" si="308"/>
        <v>0.68283954284285653</v>
      </c>
      <c r="AA440" s="62">
        <f t="shared" si="309"/>
        <v>17.573674702611047</v>
      </c>
      <c r="AB440" s="50">
        <f t="shared" si="305"/>
        <v>6.5901280134791431</v>
      </c>
      <c r="AC440" s="47"/>
      <c r="AD440" s="28">
        <f t="shared" si="310"/>
        <v>1</v>
      </c>
      <c r="AE440" s="28">
        <f t="shared" si="311"/>
        <v>1</v>
      </c>
      <c r="AF440" s="28">
        <f t="shared" si="312"/>
        <v>1</v>
      </c>
      <c r="AG440" s="28">
        <f t="shared" si="313"/>
        <v>3200</v>
      </c>
      <c r="AH440" s="28">
        <f t="shared" si="298"/>
        <v>9906666.6666666679</v>
      </c>
      <c r="AI440" s="60">
        <f t="shared" si="299"/>
        <v>1163.2942407312146</v>
      </c>
      <c r="AJ440" s="61">
        <f t="shared" si="300"/>
        <v>1.1490814635215472</v>
      </c>
      <c r="AK440" s="28">
        <v>0.49</v>
      </c>
      <c r="AL440" s="28">
        <v>0.2</v>
      </c>
      <c r="AM440" s="38">
        <v>1.1000000000000001</v>
      </c>
      <c r="AN440" s="61">
        <f t="shared" si="301"/>
        <v>1.3927190634671893</v>
      </c>
      <c r="AO440" s="61">
        <f t="shared" si="302"/>
        <v>0.45878686377993672</v>
      </c>
      <c r="AP440" s="62">
        <f t="shared" si="303"/>
        <v>640.63329342362067</v>
      </c>
      <c r="AQ440" s="46"/>
      <c r="AR440" s="20">
        <v>808358.875</v>
      </c>
      <c r="AS440" s="49">
        <f t="shared" si="325"/>
        <v>0.52627530924479171</v>
      </c>
      <c r="AT440" s="49">
        <f t="shared" si="326"/>
        <v>0.79251099138810177</v>
      </c>
      <c r="AV440" s="20">
        <v>680</v>
      </c>
      <c r="AW440" s="93">
        <f t="shared" si="314"/>
        <v>2.3999999999999998E-3</v>
      </c>
      <c r="AX440" s="66">
        <f t="shared" si="315"/>
        <v>0.29411764705882348</v>
      </c>
      <c r="AY440" s="67">
        <f t="shared" si="316"/>
        <v>4478.3983140147529</v>
      </c>
      <c r="AZ440" s="66">
        <v>8.3609000000000009</v>
      </c>
      <c r="BA440" s="67">
        <f t="shared" si="317"/>
        <v>4013.2320000000004</v>
      </c>
      <c r="BB440" s="66">
        <f t="shared" si="318"/>
        <v>0.34583861671901661</v>
      </c>
      <c r="BC440" s="66">
        <f t="shared" si="319"/>
        <v>11.428663903342791</v>
      </c>
      <c r="BD440" s="67">
        <f t="shared" si="320"/>
        <v>592.08890602117651</v>
      </c>
      <c r="BE440" s="94">
        <f t="shared" si="321"/>
        <v>1.2762144629960681</v>
      </c>
      <c r="BF440" s="66">
        <f t="shared" si="322"/>
        <v>1.578034221214208</v>
      </c>
      <c r="BG440" s="66">
        <f t="shared" si="323"/>
        <v>0.39901243229246358</v>
      </c>
      <c r="BH440" s="45">
        <f t="shared" si="324"/>
        <v>687.27515498150831</v>
      </c>
      <c r="BJ440" s="87">
        <f t="shared" si="306"/>
        <v>0.42664563694504543</v>
      </c>
      <c r="BK440" s="87">
        <f t="shared" si="307"/>
        <v>0.85021044023486259</v>
      </c>
    </row>
    <row r="441" spans="6:63" x14ac:dyDescent="0.25">
      <c r="F441" s="17">
        <v>439</v>
      </c>
      <c r="G441" s="17">
        <v>140</v>
      </c>
      <c r="H441" s="17">
        <v>100</v>
      </c>
      <c r="I441" s="17">
        <v>10</v>
      </c>
      <c r="J441" s="17">
        <v>10</v>
      </c>
      <c r="K441" s="17">
        <v>4500</v>
      </c>
      <c r="L441" s="17" t="s">
        <v>423</v>
      </c>
      <c r="M441" s="20">
        <v>6.25</v>
      </c>
      <c r="N441" s="20">
        <v>6.25</v>
      </c>
      <c r="O441" s="49" t="s">
        <v>125</v>
      </c>
      <c r="P441" s="49" t="s">
        <v>382</v>
      </c>
      <c r="Q441" s="28" t="s">
        <v>48</v>
      </c>
      <c r="R441" s="61" t="s">
        <v>376</v>
      </c>
      <c r="S441" s="45">
        <v>56.25</v>
      </c>
      <c r="T441" s="20" t="s">
        <v>136</v>
      </c>
      <c r="U441" s="20" t="s">
        <v>163</v>
      </c>
      <c r="V441" s="17">
        <v>0</v>
      </c>
      <c r="W441" s="17">
        <v>480</v>
      </c>
      <c r="X441" s="17">
        <v>200000</v>
      </c>
      <c r="Y441" s="35">
        <f t="shared" si="304"/>
        <v>120</v>
      </c>
      <c r="Z441" s="61">
        <f t="shared" si="308"/>
        <v>0.68283954284285653</v>
      </c>
      <c r="AA441" s="62">
        <f t="shared" si="309"/>
        <v>17.573674702611047</v>
      </c>
      <c r="AB441" s="50">
        <f t="shared" si="305"/>
        <v>6.5901280134791431</v>
      </c>
      <c r="AC441" s="47"/>
      <c r="AD441" s="28">
        <f t="shared" si="310"/>
        <v>1</v>
      </c>
      <c r="AE441" s="28">
        <f t="shared" si="311"/>
        <v>1</v>
      </c>
      <c r="AF441" s="28">
        <f t="shared" si="312"/>
        <v>1</v>
      </c>
      <c r="AG441" s="28">
        <f t="shared" si="313"/>
        <v>3200</v>
      </c>
      <c r="AH441" s="28">
        <f t="shared" si="298"/>
        <v>9906666.6666666679</v>
      </c>
      <c r="AI441" s="60">
        <f t="shared" si="299"/>
        <v>965.67783637983803</v>
      </c>
      <c r="AJ441" s="49">
        <f t="shared" si="300"/>
        <v>1.2611869721577957</v>
      </c>
      <c r="AK441" s="17">
        <v>0.49</v>
      </c>
      <c r="AL441" s="17">
        <v>0.2</v>
      </c>
      <c r="AM441" s="20">
        <v>1.1000000000000001</v>
      </c>
      <c r="AN441" s="49">
        <f t="shared" si="301"/>
        <v>1.5552870975489341</v>
      </c>
      <c r="AO441" s="49">
        <f t="shared" si="302"/>
        <v>0.40561189650084428</v>
      </c>
      <c r="AP441" s="50">
        <f t="shared" si="303"/>
        <v>566.38170275026982</v>
      </c>
      <c r="AQ441" s="46"/>
      <c r="AR441" s="20">
        <v>719444.25</v>
      </c>
      <c r="AS441" s="49">
        <f t="shared" si="325"/>
        <v>0.46838818359375001</v>
      </c>
      <c r="AT441" s="49">
        <f t="shared" si="326"/>
        <v>0.7872489115734399</v>
      </c>
      <c r="AV441" s="20">
        <v>680</v>
      </c>
      <c r="AW441" s="93">
        <f t="shared" si="314"/>
        <v>2.3999999999999998E-3</v>
      </c>
      <c r="AX441" s="66">
        <f t="shared" si="315"/>
        <v>0.29411764705882348</v>
      </c>
      <c r="AY441" s="67">
        <f t="shared" si="316"/>
        <v>4478.3983140147529</v>
      </c>
      <c r="AZ441" s="66">
        <v>8.3609000000000009</v>
      </c>
      <c r="BA441" s="67">
        <f t="shared" si="317"/>
        <v>4013.2320000000004</v>
      </c>
      <c r="BB441" s="66">
        <f t="shared" si="318"/>
        <v>0.34583861671901661</v>
      </c>
      <c r="BC441" s="66">
        <f t="shared" si="319"/>
        <v>11.428663903342791</v>
      </c>
      <c r="BD441" s="67">
        <f t="shared" si="320"/>
        <v>592.08890602117651</v>
      </c>
      <c r="BE441" s="94">
        <f t="shared" si="321"/>
        <v>1.4007231910932454</v>
      </c>
      <c r="BF441" s="66">
        <f t="shared" si="322"/>
        <v>1.7751899108510674</v>
      </c>
      <c r="BG441" s="66">
        <f t="shared" si="323"/>
        <v>0.34895144618831558</v>
      </c>
      <c r="BH441" s="45">
        <f t="shared" si="324"/>
        <v>601.04808735461006</v>
      </c>
      <c r="BJ441" s="87">
        <f t="shared" si="306"/>
        <v>0.37971717733376836</v>
      </c>
      <c r="BK441" s="87">
        <f t="shared" si="307"/>
        <v>0.83543386072598413</v>
      </c>
    </row>
    <row r="442" spans="6:63" x14ac:dyDescent="0.25">
      <c r="F442" s="17">
        <v>440</v>
      </c>
      <c r="G442" s="17">
        <v>140</v>
      </c>
      <c r="H442" s="17">
        <v>100</v>
      </c>
      <c r="I442" s="17">
        <v>10</v>
      </c>
      <c r="J442" s="17">
        <v>10</v>
      </c>
      <c r="K442" s="17">
        <v>4900</v>
      </c>
      <c r="L442" s="17" t="s">
        <v>423</v>
      </c>
      <c r="M442" s="20">
        <v>6.25</v>
      </c>
      <c r="N442" s="38">
        <v>6.25</v>
      </c>
      <c r="O442" s="49" t="s">
        <v>125</v>
      </c>
      <c r="P442" s="49" t="s">
        <v>382</v>
      </c>
      <c r="Q442" s="17" t="s">
        <v>48</v>
      </c>
      <c r="R442" s="61" t="s">
        <v>376</v>
      </c>
      <c r="S442" s="39">
        <v>61.25</v>
      </c>
      <c r="T442" s="38" t="s">
        <v>341</v>
      </c>
      <c r="U442" s="38" t="s">
        <v>164</v>
      </c>
      <c r="V442" s="28">
        <v>0</v>
      </c>
      <c r="W442" s="28">
        <v>480</v>
      </c>
      <c r="X442" s="28">
        <v>200000</v>
      </c>
      <c r="Y442" s="35">
        <f t="shared" si="304"/>
        <v>120</v>
      </c>
      <c r="Z442" s="61">
        <f t="shared" si="308"/>
        <v>0.68283954284285653</v>
      </c>
      <c r="AA442" s="62">
        <f t="shared" si="309"/>
        <v>17.573674702611047</v>
      </c>
      <c r="AB442" s="50">
        <f t="shared" si="305"/>
        <v>6.5901280134791431</v>
      </c>
      <c r="AC442" s="47"/>
      <c r="AD442" s="28">
        <f t="shared" si="310"/>
        <v>1</v>
      </c>
      <c r="AE442" s="28">
        <f t="shared" si="311"/>
        <v>1</v>
      </c>
      <c r="AF442" s="28">
        <f t="shared" si="312"/>
        <v>1</v>
      </c>
      <c r="AG442" s="28">
        <f t="shared" si="313"/>
        <v>3200</v>
      </c>
      <c r="AH442" s="28">
        <f t="shared" si="298"/>
        <v>9906666.6666666679</v>
      </c>
      <c r="AI442" s="60">
        <f t="shared" si="299"/>
        <v>814.45131972893455</v>
      </c>
      <c r="AJ442" s="61">
        <f t="shared" si="300"/>
        <v>1.3732924807940443</v>
      </c>
      <c r="AK442" s="28">
        <v>0.49</v>
      </c>
      <c r="AL442" s="28">
        <v>0.2</v>
      </c>
      <c r="AM442" s="38">
        <v>1.1000000000000001</v>
      </c>
      <c r="AN442" s="61">
        <f t="shared" si="301"/>
        <v>1.7304227766972713</v>
      </c>
      <c r="AO442" s="61">
        <f t="shared" si="302"/>
        <v>0.35929307804693228</v>
      </c>
      <c r="AP442" s="62">
        <f t="shared" si="303"/>
        <v>501.70378898189807</v>
      </c>
      <c r="AQ442" s="46"/>
      <c r="AR442" s="20">
        <v>639917.6875</v>
      </c>
      <c r="AS442" s="49">
        <f t="shared" si="325"/>
        <v>0.41661307779947915</v>
      </c>
      <c r="AT442" s="49">
        <f t="shared" si="326"/>
        <v>0.7840130047693018</v>
      </c>
      <c r="AV442" s="20">
        <v>680</v>
      </c>
      <c r="AW442" s="93">
        <f t="shared" si="314"/>
        <v>2.3999999999999998E-3</v>
      </c>
      <c r="AX442" s="66">
        <f t="shared" si="315"/>
        <v>0.29411764705882348</v>
      </c>
      <c r="AY442" s="67">
        <f t="shared" si="316"/>
        <v>4478.3983140147529</v>
      </c>
      <c r="AZ442" s="66">
        <v>8.3609000000000009</v>
      </c>
      <c r="BA442" s="67">
        <f t="shared" si="317"/>
        <v>4013.2320000000004</v>
      </c>
      <c r="BB442" s="66">
        <f t="shared" si="318"/>
        <v>0.34583861671901661</v>
      </c>
      <c r="BC442" s="66">
        <f t="shared" si="319"/>
        <v>11.428663903342791</v>
      </c>
      <c r="BD442" s="67">
        <f t="shared" si="320"/>
        <v>592.08890602117651</v>
      </c>
      <c r="BE442" s="94">
        <f t="shared" si="321"/>
        <v>1.5252319191904229</v>
      </c>
      <c r="BF442" s="66">
        <f t="shared" si="322"/>
        <v>1.987848023860304</v>
      </c>
      <c r="BG442" s="66">
        <f t="shared" si="323"/>
        <v>0.30649610221676349</v>
      </c>
      <c r="BH442" s="45">
        <f t="shared" si="324"/>
        <v>527.92128541462739</v>
      </c>
      <c r="BJ442" s="87">
        <f t="shared" si="306"/>
        <v>0.3377436653687238</v>
      </c>
      <c r="BK442" s="87">
        <f t="shared" si="307"/>
        <v>0.824983112245397</v>
      </c>
    </row>
    <row r="443" spans="6:63" x14ac:dyDescent="0.25">
      <c r="F443" s="17">
        <v>441</v>
      </c>
      <c r="G443" s="17">
        <v>140</v>
      </c>
      <c r="H443" s="17">
        <v>100</v>
      </c>
      <c r="I443" s="17">
        <v>10</v>
      </c>
      <c r="J443" s="17">
        <v>10</v>
      </c>
      <c r="K443" s="20">
        <v>5300</v>
      </c>
      <c r="L443" s="17" t="s">
        <v>423</v>
      </c>
      <c r="M443" s="20">
        <v>6.25</v>
      </c>
      <c r="N443" s="20">
        <v>6.25</v>
      </c>
      <c r="O443" s="49" t="s">
        <v>125</v>
      </c>
      <c r="P443" s="49" t="s">
        <v>382</v>
      </c>
      <c r="Q443" s="17" t="s">
        <v>48</v>
      </c>
      <c r="R443" s="61" t="s">
        <v>376</v>
      </c>
      <c r="S443" s="45">
        <v>66.25</v>
      </c>
      <c r="T443" s="20" t="s">
        <v>242</v>
      </c>
      <c r="U443" s="20" t="s">
        <v>165</v>
      </c>
      <c r="V443" s="17">
        <v>0</v>
      </c>
      <c r="W443" s="17">
        <v>480</v>
      </c>
      <c r="X443" s="17">
        <v>200000</v>
      </c>
      <c r="Y443" s="35">
        <f t="shared" si="304"/>
        <v>120</v>
      </c>
      <c r="Z443" s="61">
        <f t="shared" si="308"/>
        <v>0.68283954284285653</v>
      </c>
      <c r="AA443" s="62">
        <f t="shared" si="309"/>
        <v>17.573674702611047</v>
      </c>
      <c r="AB443" s="50">
        <f t="shared" si="305"/>
        <v>6.5901280134791431</v>
      </c>
      <c r="AC443" s="47"/>
      <c r="AD443" s="28">
        <f t="shared" si="310"/>
        <v>1</v>
      </c>
      <c r="AE443" s="28">
        <f t="shared" si="311"/>
        <v>1</v>
      </c>
      <c r="AF443" s="28">
        <f t="shared" si="312"/>
        <v>1</v>
      </c>
      <c r="AG443" s="28">
        <f t="shared" si="313"/>
        <v>3200</v>
      </c>
      <c r="AH443" s="28">
        <f t="shared" si="298"/>
        <v>9906666.6666666679</v>
      </c>
      <c r="AI443" s="60">
        <f t="shared" si="299"/>
        <v>696.1543676287547</v>
      </c>
      <c r="AJ443" s="49">
        <f t="shared" si="300"/>
        <v>1.4853979894302927</v>
      </c>
      <c r="AK443" s="17">
        <v>0.49</v>
      </c>
      <c r="AL443" s="17">
        <v>0.2</v>
      </c>
      <c r="AM443" s="20">
        <v>1.1000000000000001</v>
      </c>
      <c r="AN443" s="49">
        <f t="shared" si="301"/>
        <v>1.9181261009121995</v>
      </c>
      <c r="AO443" s="49">
        <f t="shared" si="302"/>
        <v>0.31931375184809485</v>
      </c>
      <c r="AP443" s="50">
        <f t="shared" si="303"/>
        <v>445.87811167152148</v>
      </c>
      <c r="AQ443" s="46"/>
      <c r="AR443" s="20">
        <v>569647.75</v>
      </c>
      <c r="AS443" s="49">
        <f t="shared" si="325"/>
        <v>0.37086442057291669</v>
      </c>
      <c r="AT443" s="49">
        <f t="shared" si="326"/>
        <v>0.78272601212156367</v>
      </c>
      <c r="AV443" s="20">
        <v>680</v>
      </c>
      <c r="AW443" s="93">
        <f t="shared" si="314"/>
        <v>2.3999999999999998E-3</v>
      </c>
      <c r="AX443" s="66">
        <f t="shared" si="315"/>
        <v>0.29411764705882348</v>
      </c>
      <c r="AY443" s="67">
        <f t="shared" si="316"/>
        <v>4478.3983140147529</v>
      </c>
      <c r="AZ443" s="66">
        <v>8.3609000000000009</v>
      </c>
      <c r="BA443" s="67">
        <f t="shared" si="317"/>
        <v>4013.2320000000004</v>
      </c>
      <c r="BB443" s="66">
        <f t="shared" si="318"/>
        <v>0.34583861671901661</v>
      </c>
      <c r="BC443" s="66">
        <f t="shared" si="319"/>
        <v>11.428663903342791</v>
      </c>
      <c r="BD443" s="67">
        <f t="shared" si="320"/>
        <v>592.08890602117651</v>
      </c>
      <c r="BE443" s="94">
        <f t="shared" si="321"/>
        <v>1.6497406472876002</v>
      </c>
      <c r="BF443" s="66">
        <f t="shared" si="322"/>
        <v>2.2160085602419173</v>
      </c>
      <c r="BG443" s="66">
        <f t="shared" si="323"/>
        <v>0.27059554662661311</v>
      </c>
      <c r="BH443" s="45">
        <f t="shared" si="324"/>
        <v>466.08471614939231</v>
      </c>
      <c r="BJ443" s="87">
        <f t="shared" si="306"/>
        <v>0.30065572934182483</v>
      </c>
      <c r="BK443" s="87">
        <f t="shared" si="307"/>
        <v>0.81819811655429575</v>
      </c>
    </row>
    <row r="444" spans="6:63" x14ac:dyDescent="0.25">
      <c r="F444" s="17">
        <v>442</v>
      </c>
      <c r="G444" s="17">
        <v>140</v>
      </c>
      <c r="H444" s="17">
        <v>100</v>
      </c>
      <c r="I444" s="17">
        <v>10</v>
      </c>
      <c r="J444" s="17">
        <v>10</v>
      </c>
      <c r="K444" s="17">
        <v>5700</v>
      </c>
      <c r="L444" s="17" t="s">
        <v>423</v>
      </c>
      <c r="M444" s="20">
        <v>6.25</v>
      </c>
      <c r="N444" s="38">
        <v>6.25</v>
      </c>
      <c r="O444" s="49" t="s">
        <v>125</v>
      </c>
      <c r="P444" s="49" t="s">
        <v>382</v>
      </c>
      <c r="Q444" s="28" t="s">
        <v>48</v>
      </c>
      <c r="R444" s="61" t="s">
        <v>376</v>
      </c>
      <c r="S444" s="39">
        <v>71.25</v>
      </c>
      <c r="T444" s="38" t="s">
        <v>244</v>
      </c>
      <c r="U444" s="38" t="s">
        <v>166</v>
      </c>
      <c r="V444" s="28">
        <v>0</v>
      </c>
      <c r="W444" s="28">
        <v>480</v>
      </c>
      <c r="X444" s="28">
        <v>200000</v>
      </c>
      <c r="Y444" s="35">
        <f t="shared" si="304"/>
        <v>120</v>
      </c>
      <c r="Z444" s="61">
        <f t="shared" si="308"/>
        <v>0.68283954284285653</v>
      </c>
      <c r="AA444" s="62">
        <f t="shared" si="309"/>
        <v>17.573674702611047</v>
      </c>
      <c r="AB444" s="50">
        <f t="shared" si="305"/>
        <v>6.5901280134791431</v>
      </c>
      <c r="AC444" s="47"/>
      <c r="AD444" s="28">
        <f t="shared" si="310"/>
        <v>1</v>
      </c>
      <c r="AE444" s="28">
        <f t="shared" si="311"/>
        <v>1</v>
      </c>
      <c r="AF444" s="28">
        <f t="shared" si="312"/>
        <v>1</v>
      </c>
      <c r="AG444" s="28">
        <f t="shared" si="313"/>
        <v>3200</v>
      </c>
      <c r="AH444" s="28">
        <f t="shared" si="298"/>
        <v>9906666.6666666679</v>
      </c>
      <c r="AI444" s="60">
        <f t="shared" si="299"/>
        <v>601.87676782676886</v>
      </c>
      <c r="AJ444" s="61">
        <f t="shared" si="300"/>
        <v>1.5975034980665412</v>
      </c>
      <c r="AK444" s="28">
        <v>0.49</v>
      </c>
      <c r="AL444" s="28">
        <v>0.2</v>
      </c>
      <c r="AM444" s="38">
        <v>1.1000000000000001</v>
      </c>
      <c r="AN444" s="61">
        <f t="shared" si="301"/>
        <v>2.1183970701937205</v>
      </c>
      <c r="AO444" s="61">
        <f t="shared" si="302"/>
        <v>0.28492857971259372</v>
      </c>
      <c r="AP444" s="62">
        <f t="shared" si="303"/>
        <v>397.86390767140352</v>
      </c>
      <c r="AQ444" s="46"/>
      <c r="AR444" s="20">
        <v>508091.46875</v>
      </c>
      <c r="AS444" s="49">
        <f t="shared" si="325"/>
        <v>0.33078871663411458</v>
      </c>
      <c r="AT444" s="49">
        <f t="shared" si="326"/>
        <v>0.78305567430648493</v>
      </c>
      <c r="AV444" s="20">
        <v>680</v>
      </c>
      <c r="AW444" s="93">
        <f t="shared" si="314"/>
        <v>2.3999999999999998E-3</v>
      </c>
      <c r="AX444" s="66">
        <f t="shared" si="315"/>
        <v>0.29411764705882348</v>
      </c>
      <c r="AY444" s="67">
        <f t="shared" si="316"/>
        <v>4478.3983140147529</v>
      </c>
      <c r="AZ444" s="66">
        <v>8.3609000000000009</v>
      </c>
      <c r="BA444" s="67">
        <f t="shared" si="317"/>
        <v>4013.2320000000004</v>
      </c>
      <c r="BB444" s="66">
        <f t="shared" si="318"/>
        <v>0.34583861671901661</v>
      </c>
      <c r="BC444" s="66">
        <f t="shared" si="319"/>
        <v>11.428663903342791</v>
      </c>
      <c r="BD444" s="67">
        <f t="shared" si="320"/>
        <v>592.08890602117651</v>
      </c>
      <c r="BE444" s="94">
        <f t="shared" si="321"/>
        <v>1.7742493753847777</v>
      </c>
      <c r="BF444" s="66">
        <f t="shared" si="322"/>
        <v>2.4596715199959074</v>
      </c>
      <c r="BG444" s="66">
        <f t="shared" si="323"/>
        <v>0.24019961159703487</v>
      </c>
      <c r="BH444" s="45">
        <f t="shared" si="324"/>
        <v>413.72952802094505</v>
      </c>
      <c r="BJ444" s="87">
        <f t="shared" si="306"/>
        <v>0.26816679449605524</v>
      </c>
      <c r="BK444" s="87">
        <f t="shared" si="307"/>
        <v>0.81428158799595085</v>
      </c>
    </row>
    <row r="445" spans="6:63" s="15" customFormat="1" x14ac:dyDescent="0.25">
      <c r="F445" s="22">
        <v>443</v>
      </c>
      <c r="G445" s="22">
        <v>170</v>
      </c>
      <c r="H445" s="22">
        <v>100</v>
      </c>
      <c r="I445" s="22">
        <v>8</v>
      </c>
      <c r="J445" s="22">
        <v>8</v>
      </c>
      <c r="K445" s="22">
        <v>900</v>
      </c>
      <c r="L445" s="17" t="s">
        <v>423</v>
      </c>
      <c r="M445" s="22">
        <v>6.25</v>
      </c>
      <c r="N445" s="22">
        <v>9.375</v>
      </c>
      <c r="O445" s="63" t="s">
        <v>342</v>
      </c>
      <c r="P445" s="63" t="s">
        <v>383</v>
      </c>
      <c r="Q445" s="22" t="s">
        <v>48</v>
      </c>
      <c r="R445" s="81" t="s">
        <v>376</v>
      </c>
      <c r="S445" s="41">
        <v>18</v>
      </c>
      <c r="T445" s="22" t="s">
        <v>344</v>
      </c>
      <c r="U445" s="22" t="s">
        <v>345</v>
      </c>
      <c r="V445" s="22">
        <v>0</v>
      </c>
      <c r="W445" s="22">
        <v>480</v>
      </c>
      <c r="X445" s="22">
        <v>200000</v>
      </c>
      <c r="Y445" s="37">
        <f t="shared" si="304"/>
        <v>154</v>
      </c>
      <c r="Z445" s="81">
        <f t="shared" si="308"/>
        <v>0.68283954284285653</v>
      </c>
      <c r="AA445" s="82">
        <f t="shared" si="309"/>
        <v>28.191103168771889</v>
      </c>
      <c r="AB445" s="41">
        <f t="shared" si="305"/>
        <v>8.4207191283344613</v>
      </c>
      <c r="AC445" s="64"/>
      <c r="AD445" s="40">
        <f t="shared" si="310"/>
        <v>1</v>
      </c>
      <c r="AE445" s="40">
        <f t="shared" si="311"/>
        <v>1</v>
      </c>
      <c r="AF445" s="40">
        <f t="shared" si="312"/>
        <v>1</v>
      </c>
      <c r="AG445" s="40">
        <f t="shared" si="313"/>
        <v>2832</v>
      </c>
      <c r="AH445" s="40">
        <f t="shared" si="298"/>
        <v>12940975.999999996</v>
      </c>
      <c r="AI445" s="77">
        <f t="shared" si="299"/>
        <v>31536.373749133756</v>
      </c>
      <c r="AJ445" s="63">
        <f t="shared" si="300"/>
        <v>0.20761626135159184</v>
      </c>
      <c r="AK445" s="22">
        <v>0.49</v>
      </c>
      <c r="AL445" s="22">
        <v>0.2</v>
      </c>
      <c r="AM445" s="22">
        <v>1.1000000000000001</v>
      </c>
      <c r="AN445" s="63">
        <f t="shared" si="301"/>
        <v>0.5234182400199463</v>
      </c>
      <c r="AO445" s="63">
        <f t="shared" si="302"/>
        <v>0.99611574944737402</v>
      </c>
      <c r="AP445" s="41">
        <f t="shared" si="303"/>
        <v>1230.9817319716201</v>
      </c>
      <c r="AQ445" s="64"/>
      <c r="AR445" s="22">
        <v>1465042.625</v>
      </c>
      <c r="AS445" s="63">
        <f t="shared" si="325"/>
        <v>1.0777443980991055</v>
      </c>
      <c r="AT445" s="63">
        <f t="shared" si="326"/>
        <v>0.84023612075561294</v>
      </c>
      <c r="AV445" s="22">
        <v>680</v>
      </c>
      <c r="AW445" s="89">
        <f t="shared" si="314"/>
        <v>2.3999999999999998E-3</v>
      </c>
      <c r="AX445" s="63">
        <f t="shared" si="315"/>
        <v>0.29411764705882348</v>
      </c>
      <c r="AY445" s="65">
        <f t="shared" si="316"/>
        <v>4478.3983140147529</v>
      </c>
      <c r="AZ445" s="63">
        <v>4.0918000000000001</v>
      </c>
      <c r="BA445" s="65">
        <f t="shared" si="317"/>
        <v>1964.0640000000001</v>
      </c>
      <c r="BB445" s="63">
        <f t="shared" si="318"/>
        <v>0.49435940515714366</v>
      </c>
      <c r="BC445" s="63">
        <f t="shared" si="319"/>
        <v>3.1578094865055988</v>
      </c>
      <c r="BD445" s="65">
        <f t="shared" si="320"/>
        <v>503.19247287919609</v>
      </c>
      <c r="BE445" s="90">
        <f t="shared" si="321"/>
        <v>0.21257285993211911</v>
      </c>
      <c r="BF445" s="63">
        <f t="shared" si="322"/>
        <v>0.52567396107322939</v>
      </c>
      <c r="BG445" s="63">
        <f t="shared" si="323"/>
        <v>0.99359103509754088</v>
      </c>
      <c r="BH445" s="41">
        <f t="shared" si="324"/>
        <v>1287.1891317337554</v>
      </c>
      <c r="BJ445" s="90">
        <f t="shared" si="306"/>
        <v>1.0280704481280378</v>
      </c>
      <c r="BK445" s="90">
        <f t="shared" si="307"/>
        <v>0.87860183025989114</v>
      </c>
    </row>
    <row r="446" spans="6:63" x14ac:dyDescent="0.25">
      <c r="F446" s="17">
        <v>444</v>
      </c>
      <c r="G446" s="17">
        <v>170</v>
      </c>
      <c r="H446" s="17">
        <v>100</v>
      </c>
      <c r="I446" s="17">
        <v>8</v>
      </c>
      <c r="J446" s="17">
        <v>8</v>
      </c>
      <c r="K446" s="20">
        <v>1300</v>
      </c>
      <c r="L446" s="17" t="s">
        <v>423</v>
      </c>
      <c r="M446" s="20">
        <v>6.25</v>
      </c>
      <c r="N446" s="38">
        <v>9.375</v>
      </c>
      <c r="O446" s="49" t="s">
        <v>342</v>
      </c>
      <c r="P446" s="49" t="s">
        <v>383</v>
      </c>
      <c r="Q446" s="28" t="s">
        <v>48</v>
      </c>
      <c r="R446" s="61" t="s">
        <v>376</v>
      </c>
      <c r="S446" s="39">
        <v>26</v>
      </c>
      <c r="T446" s="38" t="s">
        <v>346</v>
      </c>
      <c r="U446" s="38" t="s">
        <v>347</v>
      </c>
      <c r="V446" s="28">
        <v>0</v>
      </c>
      <c r="W446" s="28">
        <v>480</v>
      </c>
      <c r="X446" s="28">
        <v>200000</v>
      </c>
      <c r="Y446" s="35">
        <f t="shared" si="304"/>
        <v>154</v>
      </c>
      <c r="Z446" s="61">
        <f t="shared" si="308"/>
        <v>0.68283954284285653</v>
      </c>
      <c r="AA446" s="62">
        <f t="shared" si="309"/>
        <v>28.191103168771889</v>
      </c>
      <c r="AB446" s="50">
        <f t="shared" si="305"/>
        <v>8.4207191283344613</v>
      </c>
      <c r="AC446" s="47"/>
      <c r="AD446" s="28">
        <f t="shared" si="310"/>
        <v>1</v>
      </c>
      <c r="AE446" s="28">
        <f t="shared" si="311"/>
        <v>1</v>
      </c>
      <c r="AF446" s="28">
        <f t="shared" si="312"/>
        <v>1</v>
      </c>
      <c r="AG446" s="28">
        <f t="shared" si="313"/>
        <v>2832</v>
      </c>
      <c r="AH446" s="28">
        <f t="shared" si="298"/>
        <v>12940975.999999996</v>
      </c>
      <c r="AI446" s="60">
        <f t="shared" si="299"/>
        <v>15115.066708164701</v>
      </c>
      <c r="AJ446" s="61">
        <f t="shared" si="300"/>
        <v>0.29989015528563262</v>
      </c>
      <c r="AK446" s="28">
        <v>0.49</v>
      </c>
      <c r="AL446" s="28">
        <v>0.2</v>
      </c>
      <c r="AM446" s="38">
        <v>1.1000000000000001</v>
      </c>
      <c r="AN446" s="61">
        <f t="shared" si="301"/>
        <v>0.56944014066360038</v>
      </c>
      <c r="AO446" s="61">
        <f t="shared" si="302"/>
        <v>0.9492038471956098</v>
      </c>
      <c r="AP446" s="62">
        <f t="shared" si="303"/>
        <v>1173.0088561125672</v>
      </c>
      <c r="AQ446" s="46"/>
      <c r="AR446" s="20">
        <v>1396839.75</v>
      </c>
      <c r="AS446" s="49">
        <f t="shared" si="325"/>
        <v>1.0275716145833333</v>
      </c>
      <c r="AT446" s="49">
        <f t="shared" si="326"/>
        <v>0.83975907480623113</v>
      </c>
      <c r="AV446" s="20">
        <v>680</v>
      </c>
      <c r="AW446" s="93">
        <f t="shared" si="314"/>
        <v>2.3999999999999998E-3</v>
      </c>
      <c r="AX446" s="66">
        <f t="shared" si="315"/>
        <v>0.29411764705882348</v>
      </c>
      <c r="AY446" s="67">
        <f t="shared" si="316"/>
        <v>4478.3983140147529</v>
      </c>
      <c r="AZ446" s="66">
        <v>4.0918000000000001</v>
      </c>
      <c r="BA446" s="67">
        <f t="shared" si="317"/>
        <v>1964.0640000000001</v>
      </c>
      <c r="BB446" s="66">
        <f t="shared" si="318"/>
        <v>0.49435940515714366</v>
      </c>
      <c r="BC446" s="66">
        <f t="shared" si="319"/>
        <v>3.1578094865055988</v>
      </c>
      <c r="BD446" s="67">
        <f t="shared" si="320"/>
        <v>503.19247287919609</v>
      </c>
      <c r="BE446" s="94">
        <f t="shared" si="321"/>
        <v>0.30704968656861648</v>
      </c>
      <c r="BF446" s="66">
        <f t="shared" si="322"/>
        <v>0.57336692822025381</v>
      </c>
      <c r="BG446" s="66">
        <f t="shared" si="323"/>
        <v>0.94554772165023482</v>
      </c>
      <c r="BH446" s="45">
        <f t="shared" si="324"/>
        <v>1224.9494086108718</v>
      </c>
      <c r="BJ446" s="87">
        <f t="shared" si="306"/>
        <v>0.98021016128834904</v>
      </c>
      <c r="BK446" s="87">
        <f t="shared" si="307"/>
        <v>0.87694340643647328</v>
      </c>
    </row>
    <row r="447" spans="6:63" x14ac:dyDescent="0.25">
      <c r="F447" s="17">
        <v>445</v>
      </c>
      <c r="G447" s="17">
        <v>170</v>
      </c>
      <c r="H447" s="17">
        <v>100</v>
      </c>
      <c r="I447" s="17">
        <v>8</v>
      </c>
      <c r="J447" s="17">
        <v>8</v>
      </c>
      <c r="K447" s="17">
        <v>1700</v>
      </c>
      <c r="L447" s="17" t="s">
        <v>423</v>
      </c>
      <c r="M447" s="20">
        <v>6.25</v>
      </c>
      <c r="N447" s="20">
        <v>9.375</v>
      </c>
      <c r="O447" s="49" t="s">
        <v>342</v>
      </c>
      <c r="P447" s="49" t="s">
        <v>383</v>
      </c>
      <c r="Q447" s="17" t="s">
        <v>48</v>
      </c>
      <c r="R447" s="61" t="s">
        <v>376</v>
      </c>
      <c r="S447" s="45">
        <v>21.25</v>
      </c>
      <c r="T447" s="20" t="s">
        <v>260</v>
      </c>
      <c r="U447" s="20" t="s">
        <v>348</v>
      </c>
      <c r="V447" s="17">
        <v>0</v>
      </c>
      <c r="W447" s="17">
        <v>480</v>
      </c>
      <c r="X447" s="17">
        <v>200000</v>
      </c>
      <c r="Y447" s="35">
        <f t="shared" si="304"/>
        <v>154</v>
      </c>
      <c r="Z447" s="61">
        <f t="shared" si="308"/>
        <v>0.68283954284285653</v>
      </c>
      <c r="AA447" s="62">
        <f t="shared" si="309"/>
        <v>28.191103168771889</v>
      </c>
      <c r="AB447" s="50">
        <f t="shared" si="305"/>
        <v>8.4207191283344613</v>
      </c>
      <c r="AC447" s="47"/>
      <c r="AD447" s="28">
        <f t="shared" si="310"/>
        <v>1</v>
      </c>
      <c r="AE447" s="28">
        <f t="shared" si="311"/>
        <v>1</v>
      </c>
      <c r="AF447" s="28">
        <f t="shared" si="312"/>
        <v>1</v>
      </c>
      <c r="AG447" s="28">
        <f t="shared" si="313"/>
        <v>2832</v>
      </c>
      <c r="AH447" s="28">
        <f t="shared" si="298"/>
        <v>12940975.999999996</v>
      </c>
      <c r="AI447" s="60">
        <f t="shared" si="299"/>
        <v>8838.9144417987354</v>
      </c>
      <c r="AJ447" s="49">
        <f t="shared" si="300"/>
        <v>0.39216404921967346</v>
      </c>
      <c r="AK447" s="17">
        <v>0.49</v>
      </c>
      <c r="AL447" s="17">
        <v>0.2</v>
      </c>
      <c r="AM447" s="20">
        <v>1.1000000000000001</v>
      </c>
      <c r="AN447" s="49">
        <f t="shared" si="301"/>
        <v>0.62397651280900523</v>
      </c>
      <c r="AO447" s="49">
        <f t="shared" si="302"/>
        <v>0.90145670336297745</v>
      </c>
      <c r="AP447" s="50">
        <f t="shared" si="303"/>
        <v>1114.0038038940882</v>
      </c>
      <c r="AQ447" s="46"/>
      <c r="AR447" s="20">
        <v>1331230.5</v>
      </c>
      <c r="AS447" s="49">
        <f t="shared" si="325"/>
        <v>0.97930680614406784</v>
      </c>
      <c r="AT447" s="49">
        <f t="shared" si="326"/>
        <v>0.83682262680586728</v>
      </c>
      <c r="AV447" s="20">
        <v>680</v>
      </c>
      <c r="AW447" s="93">
        <f t="shared" si="314"/>
        <v>2.3999999999999998E-3</v>
      </c>
      <c r="AX447" s="66">
        <f t="shared" si="315"/>
        <v>0.29411764705882348</v>
      </c>
      <c r="AY447" s="67">
        <f t="shared" si="316"/>
        <v>4478.3983140147529</v>
      </c>
      <c r="AZ447" s="66">
        <v>4.0918000000000001</v>
      </c>
      <c r="BA447" s="67">
        <f t="shared" si="317"/>
        <v>1964.0640000000001</v>
      </c>
      <c r="BB447" s="66">
        <f t="shared" si="318"/>
        <v>0.49435940515714366</v>
      </c>
      <c r="BC447" s="66">
        <f t="shared" si="319"/>
        <v>3.1578094865055988</v>
      </c>
      <c r="BD447" s="67">
        <f t="shared" si="320"/>
        <v>503.19247287919609</v>
      </c>
      <c r="BE447" s="94">
        <f t="shared" si="321"/>
        <v>0.40152651320511379</v>
      </c>
      <c r="BF447" s="66">
        <f t="shared" si="322"/>
        <v>0.62998576613858115</v>
      </c>
      <c r="BG447" s="66">
        <f t="shared" si="323"/>
        <v>0.89651324143229949</v>
      </c>
      <c r="BH447" s="45">
        <f t="shared" si="324"/>
        <v>1161.4256369712211</v>
      </c>
      <c r="BJ447" s="87">
        <f t="shared" si="306"/>
        <v>0.9341699096957754</v>
      </c>
      <c r="BK447" s="87">
        <f t="shared" si="307"/>
        <v>0.87244518283739825</v>
      </c>
    </row>
    <row r="448" spans="6:63" x14ac:dyDescent="0.25">
      <c r="F448" s="17">
        <v>446</v>
      </c>
      <c r="G448" s="17">
        <v>170</v>
      </c>
      <c r="H448" s="17">
        <v>100</v>
      </c>
      <c r="I448" s="17">
        <v>8</v>
      </c>
      <c r="J448" s="17">
        <v>8</v>
      </c>
      <c r="K448" s="17">
        <v>2100</v>
      </c>
      <c r="L448" s="17" t="s">
        <v>423</v>
      </c>
      <c r="M448" s="20">
        <v>6.25</v>
      </c>
      <c r="N448" s="38">
        <v>9.375</v>
      </c>
      <c r="O448" s="49" t="s">
        <v>342</v>
      </c>
      <c r="P448" s="49" t="s">
        <v>383</v>
      </c>
      <c r="Q448" s="28" t="s">
        <v>48</v>
      </c>
      <c r="R448" s="61" t="s">
        <v>376</v>
      </c>
      <c r="S448" s="39">
        <v>26.25</v>
      </c>
      <c r="T448" s="38" t="s">
        <v>139</v>
      </c>
      <c r="U448" s="38" t="s">
        <v>349</v>
      </c>
      <c r="V448" s="28">
        <v>0</v>
      </c>
      <c r="W448" s="28">
        <v>480</v>
      </c>
      <c r="X448" s="28">
        <v>200000</v>
      </c>
      <c r="Y448" s="35">
        <f t="shared" si="304"/>
        <v>154</v>
      </c>
      <c r="Z448" s="61">
        <f t="shared" si="308"/>
        <v>0.68283954284285653</v>
      </c>
      <c r="AA448" s="62">
        <f t="shared" si="309"/>
        <v>28.191103168771889</v>
      </c>
      <c r="AB448" s="50">
        <f t="shared" si="305"/>
        <v>8.4207191283344613</v>
      </c>
      <c r="AC448" s="47"/>
      <c r="AD448" s="28">
        <f t="shared" si="310"/>
        <v>1</v>
      </c>
      <c r="AE448" s="28">
        <f t="shared" si="311"/>
        <v>1</v>
      </c>
      <c r="AF448" s="28">
        <f t="shared" si="312"/>
        <v>1</v>
      </c>
      <c r="AG448" s="28">
        <f t="shared" si="313"/>
        <v>2832</v>
      </c>
      <c r="AH448" s="28">
        <f t="shared" si="298"/>
        <v>12940975.999999996</v>
      </c>
      <c r="AI448" s="60">
        <f t="shared" si="299"/>
        <v>5792.3951784123228</v>
      </c>
      <c r="AJ448" s="61">
        <f t="shared" si="300"/>
        <v>0.4844379431537143</v>
      </c>
      <c r="AK448" s="28">
        <v>0.49</v>
      </c>
      <c r="AL448" s="28">
        <v>0.2</v>
      </c>
      <c r="AM448" s="38">
        <v>1.1000000000000001</v>
      </c>
      <c r="AN448" s="61">
        <f t="shared" si="301"/>
        <v>0.68702735645616064</v>
      </c>
      <c r="AO448" s="61">
        <f t="shared" si="302"/>
        <v>0.85165165002431931</v>
      </c>
      <c r="AP448" s="62">
        <f t="shared" si="303"/>
        <v>1052.4556245245985</v>
      </c>
      <c r="AQ448" s="46"/>
      <c r="AR448" s="20">
        <v>1258493.625</v>
      </c>
      <c r="AS448" s="49">
        <f t="shared" si="325"/>
        <v>0.92579862950211866</v>
      </c>
      <c r="AT448" s="49">
        <f t="shared" si="326"/>
        <v>0.83628204674028328</v>
      </c>
      <c r="AV448" s="20">
        <v>680</v>
      </c>
      <c r="AW448" s="93">
        <f t="shared" si="314"/>
        <v>2.3999999999999998E-3</v>
      </c>
      <c r="AX448" s="66">
        <f t="shared" si="315"/>
        <v>0.29411764705882348</v>
      </c>
      <c r="AY448" s="67">
        <f t="shared" si="316"/>
        <v>4478.3983140147529</v>
      </c>
      <c r="AZ448" s="66">
        <v>4.0918000000000001</v>
      </c>
      <c r="BA448" s="67">
        <f t="shared" si="317"/>
        <v>1964.0640000000001</v>
      </c>
      <c r="BB448" s="66">
        <f t="shared" si="318"/>
        <v>0.49435940515714366</v>
      </c>
      <c r="BC448" s="66">
        <f t="shared" si="319"/>
        <v>3.1578094865055988</v>
      </c>
      <c r="BD448" s="67">
        <f t="shared" si="320"/>
        <v>503.19247287919609</v>
      </c>
      <c r="BE448" s="94">
        <f t="shared" si="321"/>
        <v>0.49600333984161116</v>
      </c>
      <c r="BF448" s="66">
        <f t="shared" si="322"/>
        <v>0.69553047482821118</v>
      </c>
      <c r="BG448" s="66">
        <f t="shared" si="323"/>
        <v>0.84522295953757864</v>
      </c>
      <c r="BH448" s="45">
        <f t="shared" si="324"/>
        <v>1094.9794925452463</v>
      </c>
      <c r="BJ448" s="87">
        <f t="shared" si="306"/>
        <v>0.8831279601984473</v>
      </c>
      <c r="BK448" s="87">
        <f t="shared" si="307"/>
        <v>0.87007154489578475</v>
      </c>
    </row>
    <row r="449" spans="6:63" x14ac:dyDescent="0.25">
      <c r="F449" s="17">
        <v>447</v>
      </c>
      <c r="G449" s="17">
        <v>170</v>
      </c>
      <c r="H449" s="17">
        <v>100</v>
      </c>
      <c r="I449" s="17">
        <v>8</v>
      </c>
      <c r="J449" s="17">
        <v>8</v>
      </c>
      <c r="K449" s="17">
        <v>2500</v>
      </c>
      <c r="L449" s="17" t="s">
        <v>423</v>
      </c>
      <c r="M449" s="20">
        <v>6.25</v>
      </c>
      <c r="N449" s="20">
        <v>9.375</v>
      </c>
      <c r="O449" s="49" t="s">
        <v>342</v>
      </c>
      <c r="P449" s="49" t="s">
        <v>383</v>
      </c>
      <c r="Q449" s="17" t="s">
        <v>48</v>
      </c>
      <c r="R449" s="61" t="s">
        <v>376</v>
      </c>
      <c r="S449" s="45">
        <v>31.25</v>
      </c>
      <c r="T449" s="20" t="s">
        <v>128</v>
      </c>
      <c r="U449" s="20" t="s">
        <v>350</v>
      </c>
      <c r="V449" s="17">
        <v>0</v>
      </c>
      <c r="W449" s="17">
        <v>480</v>
      </c>
      <c r="X449" s="17">
        <v>200000</v>
      </c>
      <c r="Y449" s="35">
        <f t="shared" si="304"/>
        <v>154</v>
      </c>
      <c r="Z449" s="61">
        <f t="shared" si="308"/>
        <v>0.68283954284285653</v>
      </c>
      <c r="AA449" s="62">
        <f t="shared" si="309"/>
        <v>28.191103168771889</v>
      </c>
      <c r="AB449" s="50">
        <f t="shared" si="305"/>
        <v>8.4207191283344613</v>
      </c>
      <c r="AC449" s="47"/>
      <c r="AD449" s="28">
        <f t="shared" si="310"/>
        <v>1</v>
      </c>
      <c r="AE449" s="28">
        <f t="shared" si="311"/>
        <v>1</v>
      </c>
      <c r="AF449" s="28">
        <f t="shared" si="312"/>
        <v>1</v>
      </c>
      <c r="AG449" s="28">
        <f t="shared" si="313"/>
        <v>2832</v>
      </c>
      <c r="AH449" s="28">
        <f t="shared" si="298"/>
        <v>12940975.999999996</v>
      </c>
      <c r="AI449" s="60">
        <f t="shared" si="299"/>
        <v>4087.1140378877349</v>
      </c>
      <c r="AJ449" s="49">
        <f t="shared" si="300"/>
        <v>0.57671183708775509</v>
      </c>
      <c r="AK449" s="17">
        <v>0.49</v>
      </c>
      <c r="AL449" s="17">
        <v>0.2</v>
      </c>
      <c r="AM449" s="20">
        <v>1.1000000000000001</v>
      </c>
      <c r="AN449" s="49">
        <f t="shared" si="301"/>
        <v>0.75859267160506672</v>
      </c>
      <c r="AO449" s="49">
        <f t="shared" si="302"/>
        <v>0.79910031468801601</v>
      </c>
      <c r="AP449" s="50">
        <f t="shared" si="303"/>
        <v>987.51363979481948</v>
      </c>
      <c r="AQ449" s="46"/>
      <c r="AR449" s="20">
        <v>1183722.125</v>
      </c>
      <c r="AS449" s="49">
        <f t="shared" si="325"/>
        <v>0.87079370071209983</v>
      </c>
      <c r="AT449" s="49">
        <f t="shared" si="326"/>
        <v>0.83424447253177725</v>
      </c>
      <c r="AV449" s="20">
        <v>680</v>
      </c>
      <c r="AW449" s="93">
        <f t="shared" si="314"/>
        <v>2.3999999999999998E-3</v>
      </c>
      <c r="AX449" s="66">
        <f t="shared" si="315"/>
        <v>0.29411764705882348</v>
      </c>
      <c r="AY449" s="67">
        <f t="shared" si="316"/>
        <v>4478.3983140147529</v>
      </c>
      <c r="AZ449" s="66">
        <v>4.0918000000000001</v>
      </c>
      <c r="BA449" s="67">
        <f t="shared" si="317"/>
        <v>1964.0640000000001</v>
      </c>
      <c r="BB449" s="66">
        <f t="shared" si="318"/>
        <v>0.49435940515714366</v>
      </c>
      <c r="BC449" s="66">
        <f t="shared" si="319"/>
        <v>3.1578094865055988</v>
      </c>
      <c r="BD449" s="67">
        <f t="shared" si="320"/>
        <v>503.19247287919609</v>
      </c>
      <c r="BE449" s="94">
        <f t="shared" si="321"/>
        <v>0.59048016647810853</v>
      </c>
      <c r="BF449" s="66">
        <f t="shared" si="322"/>
        <v>0.770001054289144</v>
      </c>
      <c r="BG449" s="66">
        <f t="shared" si="323"/>
        <v>0.79101268819854942</v>
      </c>
      <c r="BH449" s="45">
        <f t="shared" si="324"/>
        <v>1024.7505254641512</v>
      </c>
      <c r="BJ449" s="87">
        <f t="shared" si="306"/>
        <v>0.83065824484650963</v>
      </c>
      <c r="BK449" s="87">
        <f t="shared" si="307"/>
        <v>0.86570192769198362</v>
      </c>
    </row>
    <row r="450" spans="6:63" x14ac:dyDescent="0.25">
      <c r="F450" s="17">
        <v>448</v>
      </c>
      <c r="G450" s="17">
        <v>170</v>
      </c>
      <c r="H450" s="17">
        <v>100</v>
      </c>
      <c r="I450" s="17">
        <v>8</v>
      </c>
      <c r="J450" s="17">
        <v>8</v>
      </c>
      <c r="K450" s="20">
        <v>2900</v>
      </c>
      <c r="L450" s="17" t="s">
        <v>423</v>
      </c>
      <c r="M450" s="20">
        <v>6.25</v>
      </c>
      <c r="N450" s="38">
        <v>9.375</v>
      </c>
      <c r="O450" s="49" t="s">
        <v>342</v>
      </c>
      <c r="P450" s="49" t="s">
        <v>383</v>
      </c>
      <c r="Q450" s="28" t="s">
        <v>48</v>
      </c>
      <c r="R450" s="61" t="s">
        <v>376</v>
      </c>
      <c r="S450" s="39">
        <v>36.25</v>
      </c>
      <c r="T450" s="38" t="s">
        <v>129</v>
      </c>
      <c r="U450" s="38" t="s">
        <v>351</v>
      </c>
      <c r="V450" s="28">
        <v>0</v>
      </c>
      <c r="W450" s="28">
        <v>480</v>
      </c>
      <c r="X450" s="28">
        <v>200000</v>
      </c>
      <c r="Y450" s="35">
        <f t="shared" si="304"/>
        <v>154</v>
      </c>
      <c r="Z450" s="61">
        <f t="shared" si="308"/>
        <v>0.68283954284285653</v>
      </c>
      <c r="AA450" s="62">
        <f t="shared" si="309"/>
        <v>28.191103168771889</v>
      </c>
      <c r="AB450" s="50">
        <f t="shared" si="305"/>
        <v>8.4207191283344613</v>
      </c>
      <c r="AC450" s="47"/>
      <c r="AD450" s="28">
        <f t="shared" si="310"/>
        <v>1</v>
      </c>
      <c r="AE450" s="28">
        <f t="shared" si="311"/>
        <v>1</v>
      </c>
      <c r="AF450" s="28">
        <f t="shared" si="312"/>
        <v>1</v>
      </c>
      <c r="AG450" s="28">
        <f t="shared" si="313"/>
        <v>2832</v>
      </c>
      <c r="AH450" s="28">
        <f t="shared" si="298"/>
        <v>12940975.999999996</v>
      </c>
      <c r="AI450" s="60">
        <f t="shared" si="299"/>
        <v>3037.3915263731683</v>
      </c>
      <c r="AJ450" s="61">
        <f t="shared" si="300"/>
        <v>0.66898573102179593</v>
      </c>
      <c r="AK450" s="28">
        <v>0.49</v>
      </c>
      <c r="AL450" s="28">
        <v>0.2</v>
      </c>
      <c r="AM450" s="38">
        <v>1.1000000000000001</v>
      </c>
      <c r="AN450" s="61">
        <f t="shared" si="301"/>
        <v>0.83867245825572345</v>
      </c>
      <c r="AO450" s="61">
        <f t="shared" si="302"/>
        <v>0.74378837300663991</v>
      </c>
      <c r="AP450" s="62">
        <f t="shared" si="303"/>
        <v>919.16014793664181</v>
      </c>
      <c r="AQ450" s="46"/>
      <c r="AR450" s="20">
        <v>1108321.875</v>
      </c>
      <c r="AS450" s="49">
        <f t="shared" si="325"/>
        <v>0.81532623808262716</v>
      </c>
      <c r="AT450" s="49">
        <f t="shared" si="326"/>
        <v>0.82932600056878047</v>
      </c>
      <c r="AV450" s="20">
        <v>680</v>
      </c>
      <c r="AW450" s="93">
        <f t="shared" si="314"/>
        <v>2.3999999999999998E-3</v>
      </c>
      <c r="AX450" s="66">
        <f t="shared" si="315"/>
        <v>0.29411764705882348</v>
      </c>
      <c r="AY450" s="67">
        <f t="shared" si="316"/>
        <v>4478.3983140147529</v>
      </c>
      <c r="AZ450" s="66">
        <v>4.0918000000000001</v>
      </c>
      <c r="BA450" s="67">
        <f t="shared" si="317"/>
        <v>1964.0640000000001</v>
      </c>
      <c r="BB450" s="66">
        <f t="shared" si="318"/>
        <v>0.49435940515714366</v>
      </c>
      <c r="BC450" s="66">
        <f t="shared" si="319"/>
        <v>3.1578094865055988</v>
      </c>
      <c r="BD450" s="67">
        <f t="shared" si="320"/>
        <v>503.19247287919609</v>
      </c>
      <c r="BE450" s="94">
        <f t="shared" si="321"/>
        <v>0.68495699311460589</v>
      </c>
      <c r="BF450" s="66">
        <f t="shared" si="322"/>
        <v>0.85339750452137952</v>
      </c>
      <c r="BG450" s="66">
        <f t="shared" si="323"/>
        <v>0.73397888675844658</v>
      </c>
      <c r="BH450" s="45">
        <f t="shared" si="324"/>
        <v>950.86369802517925</v>
      </c>
      <c r="BJ450" s="87">
        <f t="shared" si="306"/>
        <v>0.77774731414477249</v>
      </c>
      <c r="BK450" s="87">
        <f t="shared" si="307"/>
        <v>0.85793100314399118</v>
      </c>
    </row>
    <row r="451" spans="6:63" x14ac:dyDescent="0.25">
      <c r="F451" s="17">
        <v>449</v>
      </c>
      <c r="G451" s="17">
        <v>170</v>
      </c>
      <c r="H451" s="17">
        <v>100</v>
      </c>
      <c r="I451" s="17">
        <v>8</v>
      </c>
      <c r="J451" s="17">
        <v>8</v>
      </c>
      <c r="K451" s="17">
        <v>3300</v>
      </c>
      <c r="L451" s="17" t="s">
        <v>423</v>
      </c>
      <c r="M451" s="20">
        <v>6.25</v>
      </c>
      <c r="N451" s="20">
        <v>9.375</v>
      </c>
      <c r="O451" s="49" t="s">
        <v>342</v>
      </c>
      <c r="P451" s="49" t="s">
        <v>383</v>
      </c>
      <c r="Q451" s="17" t="s">
        <v>48</v>
      </c>
      <c r="R451" s="61" t="s">
        <v>376</v>
      </c>
      <c r="S451" s="45">
        <v>41.25</v>
      </c>
      <c r="T451" s="20" t="s">
        <v>130</v>
      </c>
      <c r="U451" s="20" t="s">
        <v>352</v>
      </c>
      <c r="V451" s="17">
        <v>0</v>
      </c>
      <c r="W451" s="17">
        <v>480</v>
      </c>
      <c r="X451" s="17">
        <v>200000</v>
      </c>
      <c r="Y451" s="35">
        <f t="shared" si="304"/>
        <v>154</v>
      </c>
      <c r="Z451" s="61">
        <f t="shared" si="308"/>
        <v>0.68283954284285653</v>
      </c>
      <c r="AA451" s="62">
        <f t="shared" si="309"/>
        <v>28.191103168771889</v>
      </c>
      <c r="AB451" s="50">
        <f t="shared" si="305"/>
        <v>8.4207191283344613</v>
      </c>
      <c r="AC451" s="47"/>
      <c r="AD451" s="28">
        <f t="shared" si="310"/>
        <v>1</v>
      </c>
      <c r="AE451" s="28">
        <f t="shared" si="311"/>
        <v>1</v>
      </c>
      <c r="AF451" s="28">
        <f t="shared" si="312"/>
        <v>1</v>
      </c>
      <c r="AG451" s="28">
        <f t="shared" si="313"/>
        <v>2832</v>
      </c>
      <c r="AH451" s="28">
        <f t="shared" ref="AH451:AH470" si="327">(((G451^3)*H451/12)-(((G451-2*I451)^3)*(H451-J451)/12))</f>
        <v>12940975.999999996</v>
      </c>
      <c r="AI451" s="60">
        <f t="shared" ref="AI451:AI470" si="328">0.001*PI()*PI()*X451*AH451/(K451*K451)</f>
        <v>2345.6806920843292</v>
      </c>
      <c r="AJ451" s="49">
        <f t="shared" ref="AJ451:AJ470" si="329">SQRT(AG451*W451/(1000*AI451))</f>
        <v>0.76125962495583677</v>
      </c>
      <c r="AK451" s="17">
        <v>0.49</v>
      </c>
      <c r="AL451" s="17">
        <v>0.2</v>
      </c>
      <c r="AM451" s="20">
        <v>1.1000000000000001</v>
      </c>
      <c r="AN451" s="49">
        <f t="shared" ref="AN451:AN470" si="330">0.5*(1+AK451*(AJ451-AL451)+(AJ451*AJ451))</f>
        <v>0.92726671640813052</v>
      </c>
      <c r="AO451" s="49">
        <f t="shared" ref="AO451:AO470" si="331">IF(1/(AN451+SQRT((AN451*AN451)-(AJ451*AJ451)))&lt;=1,1/(AN451+SQRT((AN451*AN451)-(AJ451*AJ451))),1)</f>
        <v>0.68647969989246393</v>
      </c>
      <c r="AP451" s="50">
        <f t="shared" ref="AP451:AP470" si="332">0.001*AG451*W451*AO451/AM451</f>
        <v>848.33913167801791</v>
      </c>
      <c r="AQ451" s="46"/>
      <c r="AR451" s="20">
        <v>1028745.875</v>
      </c>
      <c r="AS451" s="49">
        <f t="shared" si="325"/>
        <v>0.75678692546492465</v>
      </c>
      <c r="AT451" s="49">
        <f t="shared" si="326"/>
        <v>0.82463429724859694</v>
      </c>
      <c r="AV451" s="20">
        <v>680</v>
      </c>
      <c r="AW451" s="93">
        <f t="shared" si="314"/>
        <v>2.3999999999999998E-3</v>
      </c>
      <c r="AX451" s="66">
        <f t="shared" si="315"/>
        <v>0.29411764705882348</v>
      </c>
      <c r="AY451" s="67">
        <f t="shared" si="316"/>
        <v>4478.3983140147529</v>
      </c>
      <c r="AZ451" s="66">
        <v>4.0918000000000001</v>
      </c>
      <c r="BA451" s="67">
        <f t="shared" si="317"/>
        <v>1964.0640000000001</v>
      </c>
      <c r="BB451" s="66">
        <f t="shared" si="318"/>
        <v>0.49435940515714366</v>
      </c>
      <c r="BC451" s="66">
        <f t="shared" si="319"/>
        <v>3.1578094865055988</v>
      </c>
      <c r="BD451" s="67">
        <f t="shared" si="320"/>
        <v>503.19247287919609</v>
      </c>
      <c r="BE451" s="94">
        <f t="shared" si="321"/>
        <v>0.77943381975110326</v>
      </c>
      <c r="BF451" s="66">
        <f t="shared" si="322"/>
        <v>0.94571982552491796</v>
      </c>
      <c r="BG451" s="66">
        <f t="shared" si="323"/>
        <v>0.67507300352989996</v>
      </c>
      <c r="BH451" s="45">
        <f t="shared" si="324"/>
        <v>874.55160380472432</v>
      </c>
      <c r="BJ451" s="87">
        <f t="shared" si="306"/>
        <v>0.72190611704633534</v>
      </c>
      <c r="BK451" s="87">
        <f t="shared" si="307"/>
        <v>0.85011432371937756</v>
      </c>
    </row>
    <row r="452" spans="6:63" x14ac:dyDescent="0.25">
      <c r="F452" s="17">
        <v>450</v>
      </c>
      <c r="G452" s="17">
        <v>170</v>
      </c>
      <c r="H452" s="17">
        <v>100</v>
      </c>
      <c r="I452" s="17">
        <v>8</v>
      </c>
      <c r="J452" s="17">
        <v>8</v>
      </c>
      <c r="K452" s="17">
        <v>3700</v>
      </c>
      <c r="L452" s="17" t="s">
        <v>423</v>
      </c>
      <c r="M452" s="20">
        <v>6.25</v>
      </c>
      <c r="N452" s="38">
        <v>9.375</v>
      </c>
      <c r="O452" s="49" t="s">
        <v>342</v>
      </c>
      <c r="P452" s="49" t="s">
        <v>383</v>
      </c>
      <c r="Q452" s="17" t="s">
        <v>48</v>
      </c>
      <c r="R452" s="61" t="s">
        <v>376</v>
      </c>
      <c r="S452" s="39">
        <v>46.25</v>
      </c>
      <c r="T452" s="38" t="s">
        <v>130</v>
      </c>
      <c r="U452" s="38" t="s">
        <v>353</v>
      </c>
      <c r="V452" s="28">
        <v>0</v>
      </c>
      <c r="W452" s="28">
        <v>480</v>
      </c>
      <c r="X452" s="28">
        <v>200000</v>
      </c>
      <c r="Y452" s="35">
        <f t="shared" ref="Y452:Y470" si="333">G452-2*I452-2*SQRT(2)*V452</f>
        <v>154</v>
      </c>
      <c r="Z452" s="61">
        <f t="shared" si="308"/>
        <v>0.68283954284285653</v>
      </c>
      <c r="AA452" s="62">
        <f t="shared" si="309"/>
        <v>28.191103168771889</v>
      </c>
      <c r="AB452" s="50">
        <f t="shared" ref="AB452:AB470" si="334">(((((H452-J452)*0.5)-(V452*SQRT(2)))/I452)*(1/Z452))</f>
        <v>8.4207191283344613</v>
      </c>
      <c r="AC452" s="47"/>
      <c r="AD452" s="28">
        <f t="shared" si="310"/>
        <v>1</v>
      </c>
      <c r="AE452" s="28">
        <f t="shared" si="311"/>
        <v>1</v>
      </c>
      <c r="AF452" s="28">
        <f t="shared" si="312"/>
        <v>1</v>
      </c>
      <c r="AG452" s="28">
        <f t="shared" si="313"/>
        <v>2832</v>
      </c>
      <c r="AH452" s="28">
        <f t="shared" si="327"/>
        <v>12940975.999999996</v>
      </c>
      <c r="AI452" s="60">
        <f t="shared" si="328"/>
        <v>1865.9213102117124</v>
      </c>
      <c r="AJ452" s="61">
        <f t="shared" si="329"/>
        <v>0.85353351888987761</v>
      </c>
      <c r="AK452" s="28">
        <v>0.49</v>
      </c>
      <c r="AL452" s="28">
        <v>0.2</v>
      </c>
      <c r="AM452" s="38">
        <v>1.1000000000000001</v>
      </c>
      <c r="AN452" s="61">
        <f t="shared" si="330"/>
        <v>1.0243754460622885</v>
      </c>
      <c r="AO452" s="61">
        <f t="shared" si="331"/>
        <v>0.628618436419079</v>
      </c>
      <c r="AP452" s="62">
        <f t="shared" si="332"/>
        <v>776.83523430058108</v>
      </c>
      <c r="AQ452" s="46"/>
      <c r="AR452" s="20">
        <v>949711.9375</v>
      </c>
      <c r="AS452" s="49">
        <f t="shared" si="325"/>
        <v>0.69864637586805556</v>
      </c>
      <c r="AT452" s="49">
        <f t="shared" si="326"/>
        <v>0.81796932693665447</v>
      </c>
      <c r="AV452" s="20">
        <v>680</v>
      </c>
      <c r="AW452" s="93">
        <f t="shared" si="314"/>
        <v>2.3999999999999998E-3</v>
      </c>
      <c r="AX452" s="66">
        <f t="shared" si="315"/>
        <v>0.29411764705882348</v>
      </c>
      <c r="AY452" s="67">
        <f t="shared" si="316"/>
        <v>4478.3983140147529</v>
      </c>
      <c r="AZ452" s="66">
        <v>4.0918000000000001</v>
      </c>
      <c r="BA452" s="67">
        <f t="shared" si="317"/>
        <v>1964.0640000000001</v>
      </c>
      <c r="BB452" s="66">
        <f t="shared" si="318"/>
        <v>0.49435940515714366</v>
      </c>
      <c r="BC452" s="66">
        <f t="shared" si="319"/>
        <v>3.1578094865055988</v>
      </c>
      <c r="BD452" s="67">
        <f t="shared" si="320"/>
        <v>503.19247287919609</v>
      </c>
      <c r="BE452" s="94">
        <f t="shared" si="321"/>
        <v>0.87391064638760074</v>
      </c>
      <c r="BF452" s="66">
        <f t="shared" si="322"/>
        <v>1.0469680172997593</v>
      </c>
      <c r="BG452" s="66">
        <f t="shared" si="323"/>
        <v>0.6159423021295255</v>
      </c>
      <c r="BH452" s="45">
        <f t="shared" si="324"/>
        <v>797.94825946508456</v>
      </c>
      <c r="BJ452" s="87">
        <f t="shared" ref="BJ452:BJ470" si="335">AR452/(AG452*BD452)</f>
        <v>0.66644530371815769</v>
      </c>
      <c r="BK452" s="87">
        <f t="shared" ref="BK452:BK470" si="336">1000*BH452/AR452</f>
        <v>0.8402003049109662</v>
      </c>
    </row>
    <row r="453" spans="6:63" x14ac:dyDescent="0.25">
      <c r="F453" s="17">
        <v>451</v>
      </c>
      <c r="G453" s="17">
        <v>170</v>
      </c>
      <c r="H453" s="17">
        <v>100</v>
      </c>
      <c r="I453" s="17">
        <v>8</v>
      </c>
      <c r="J453" s="17">
        <v>8</v>
      </c>
      <c r="K453" s="20">
        <v>4100</v>
      </c>
      <c r="L453" s="17" t="s">
        <v>423</v>
      </c>
      <c r="M453" s="20">
        <v>6.25</v>
      </c>
      <c r="N453" s="20">
        <v>9.375</v>
      </c>
      <c r="O453" s="49" t="s">
        <v>342</v>
      </c>
      <c r="P453" s="49" t="s">
        <v>383</v>
      </c>
      <c r="Q453" s="28" t="s">
        <v>48</v>
      </c>
      <c r="R453" s="61" t="s">
        <v>376</v>
      </c>
      <c r="S453" s="45">
        <v>51.25</v>
      </c>
      <c r="T453" s="20" t="s">
        <v>131</v>
      </c>
      <c r="U453" s="20" t="s">
        <v>354</v>
      </c>
      <c r="V453" s="17">
        <v>0</v>
      </c>
      <c r="W453" s="17">
        <v>480</v>
      </c>
      <c r="X453" s="17">
        <v>200000</v>
      </c>
      <c r="Y453" s="35">
        <f t="shared" si="333"/>
        <v>154</v>
      </c>
      <c r="Z453" s="61">
        <f t="shared" si="308"/>
        <v>0.68283954284285653</v>
      </c>
      <c r="AA453" s="62">
        <f t="shared" si="309"/>
        <v>28.191103168771889</v>
      </c>
      <c r="AB453" s="50">
        <f t="shared" si="334"/>
        <v>8.4207191283344613</v>
      </c>
      <c r="AC453" s="47"/>
      <c r="AD453" s="28">
        <f t="shared" si="310"/>
        <v>1</v>
      </c>
      <c r="AE453" s="28">
        <f t="shared" si="311"/>
        <v>1</v>
      </c>
      <c r="AF453" s="28">
        <f t="shared" si="312"/>
        <v>1</v>
      </c>
      <c r="AG453" s="28">
        <f t="shared" si="313"/>
        <v>2832</v>
      </c>
      <c r="AH453" s="28">
        <f t="shared" si="327"/>
        <v>12940975.999999996</v>
      </c>
      <c r="AI453" s="60">
        <f t="shared" si="328"/>
        <v>1519.5992109933577</v>
      </c>
      <c r="AJ453" s="49">
        <f t="shared" si="329"/>
        <v>0.94580741282391834</v>
      </c>
      <c r="AK453" s="17">
        <v>0.49</v>
      </c>
      <c r="AL453" s="17">
        <v>0.2</v>
      </c>
      <c r="AM453" s="20">
        <v>1.1000000000000001</v>
      </c>
      <c r="AN453" s="49">
        <f t="shared" si="330"/>
        <v>1.1299986472181969</v>
      </c>
      <c r="AO453" s="49">
        <f t="shared" si="331"/>
        <v>0.57197132477235502</v>
      </c>
      <c r="AP453" s="50">
        <f t="shared" si="332"/>
        <v>706.83176367504404</v>
      </c>
      <c r="AQ453" s="46"/>
      <c r="AR453" s="20">
        <v>872135.8125</v>
      </c>
      <c r="AS453" s="49">
        <f t="shared" si="325"/>
        <v>0.64157825189795192</v>
      </c>
      <c r="AT453" s="49">
        <f t="shared" si="326"/>
        <v>0.81046065709524351</v>
      </c>
      <c r="AV453" s="20">
        <v>680</v>
      </c>
      <c r="AW453" s="93">
        <f t="shared" si="314"/>
        <v>2.3999999999999998E-3</v>
      </c>
      <c r="AX453" s="66">
        <f t="shared" si="315"/>
        <v>0.29411764705882348</v>
      </c>
      <c r="AY453" s="67">
        <f t="shared" si="316"/>
        <v>4478.3983140147529</v>
      </c>
      <c r="AZ453" s="66">
        <v>4.0918000000000001</v>
      </c>
      <c r="BA453" s="67">
        <f t="shared" si="317"/>
        <v>1964.0640000000001</v>
      </c>
      <c r="BB453" s="66">
        <f t="shared" si="318"/>
        <v>0.49435940515714366</v>
      </c>
      <c r="BC453" s="66">
        <f t="shared" si="319"/>
        <v>3.1578094865055988</v>
      </c>
      <c r="BD453" s="67">
        <f t="shared" si="320"/>
        <v>503.19247287919609</v>
      </c>
      <c r="BE453" s="94">
        <f t="shared" si="321"/>
        <v>0.968387473024098</v>
      </c>
      <c r="BF453" s="66">
        <f t="shared" si="322"/>
        <v>1.1571420798459031</v>
      </c>
      <c r="BG453" s="66">
        <f t="shared" si="323"/>
        <v>0.55848813216370197</v>
      </c>
      <c r="BH453" s="45">
        <f t="shared" si="324"/>
        <v>723.51684800862768</v>
      </c>
      <c r="BJ453" s="87">
        <f t="shared" si="335"/>
        <v>0.61200748721245246</v>
      </c>
      <c r="BK453" s="87">
        <f t="shared" si="336"/>
        <v>0.82959194845427542</v>
      </c>
    </row>
    <row r="454" spans="6:63" x14ac:dyDescent="0.25">
      <c r="F454" s="17">
        <v>452</v>
      </c>
      <c r="G454" s="17">
        <v>170</v>
      </c>
      <c r="H454" s="17">
        <v>100</v>
      </c>
      <c r="I454" s="17">
        <v>8</v>
      </c>
      <c r="J454" s="17">
        <v>8</v>
      </c>
      <c r="K454" s="17">
        <v>4500</v>
      </c>
      <c r="L454" s="17" t="s">
        <v>423</v>
      </c>
      <c r="M454" s="20">
        <v>6.25</v>
      </c>
      <c r="N454" s="38">
        <v>9.375</v>
      </c>
      <c r="O454" s="49" t="s">
        <v>342</v>
      </c>
      <c r="P454" s="49" t="s">
        <v>383</v>
      </c>
      <c r="Q454" s="17" t="s">
        <v>48</v>
      </c>
      <c r="R454" s="61" t="s">
        <v>376</v>
      </c>
      <c r="S454" s="39">
        <v>56.25</v>
      </c>
      <c r="T454" s="38" t="s">
        <v>131</v>
      </c>
      <c r="U454" s="38" t="s">
        <v>355</v>
      </c>
      <c r="V454" s="28">
        <v>0</v>
      </c>
      <c r="W454" s="28">
        <v>480</v>
      </c>
      <c r="X454" s="28">
        <v>200000</v>
      </c>
      <c r="Y454" s="35">
        <f t="shared" si="333"/>
        <v>154</v>
      </c>
      <c r="Z454" s="61">
        <f t="shared" si="308"/>
        <v>0.68283954284285653</v>
      </c>
      <c r="AA454" s="62">
        <f t="shared" si="309"/>
        <v>28.191103168771889</v>
      </c>
      <c r="AB454" s="50">
        <f t="shared" si="334"/>
        <v>8.4207191283344613</v>
      </c>
      <c r="AC454" s="47"/>
      <c r="AD454" s="28">
        <f t="shared" si="310"/>
        <v>1</v>
      </c>
      <c r="AE454" s="28">
        <f t="shared" si="311"/>
        <v>1</v>
      </c>
      <c r="AF454" s="28">
        <f t="shared" si="312"/>
        <v>1</v>
      </c>
      <c r="AG454" s="28">
        <f t="shared" si="313"/>
        <v>2832</v>
      </c>
      <c r="AH454" s="28">
        <f t="shared" si="327"/>
        <v>12940975.999999996</v>
      </c>
      <c r="AI454" s="60">
        <f t="shared" si="328"/>
        <v>1261.4549499653504</v>
      </c>
      <c r="AJ454" s="61">
        <f t="shared" si="329"/>
        <v>1.0380813067579593</v>
      </c>
      <c r="AK454" s="28">
        <v>0.49</v>
      </c>
      <c r="AL454" s="28">
        <v>0.2</v>
      </c>
      <c r="AM454" s="38">
        <v>1.1000000000000001</v>
      </c>
      <c r="AN454" s="61">
        <f t="shared" si="330"/>
        <v>1.2441363198758562</v>
      </c>
      <c r="AO454" s="61">
        <f t="shared" si="331"/>
        <v>0.51816341116215514</v>
      </c>
      <c r="AP454" s="62">
        <f t="shared" si="332"/>
        <v>640.33692236126103</v>
      </c>
      <c r="AQ454" s="46"/>
      <c r="AR454" s="20">
        <v>797220.875</v>
      </c>
      <c r="AS454" s="49">
        <f t="shared" si="325"/>
        <v>0.58646780470221282</v>
      </c>
      <c r="AT454" s="49">
        <f t="shared" si="326"/>
        <v>0.80321143417282059</v>
      </c>
      <c r="AV454" s="20">
        <v>680</v>
      </c>
      <c r="AW454" s="93">
        <f t="shared" si="314"/>
        <v>2.3999999999999998E-3</v>
      </c>
      <c r="AX454" s="66">
        <f t="shared" si="315"/>
        <v>0.29411764705882348</v>
      </c>
      <c r="AY454" s="67">
        <f t="shared" si="316"/>
        <v>4478.3983140147529</v>
      </c>
      <c r="AZ454" s="66">
        <v>4.0918000000000001</v>
      </c>
      <c r="BA454" s="67">
        <f t="shared" si="317"/>
        <v>1964.0640000000001</v>
      </c>
      <c r="BB454" s="66">
        <f t="shared" si="318"/>
        <v>0.49435940515714366</v>
      </c>
      <c r="BC454" s="66">
        <f t="shared" si="319"/>
        <v>3.1578094865055988</v>
      </c>
      <c r="BD454" s="67">
        <f t="shared" si="320"/>
        <v>503.19247287919609</v>
      </c>
      <c r="BE454" s="94">
        <f t="shared" si="321"/>
        <v>1.0628642996605955</v>
      </c>
      <c r="BF454" s="66">
        <f t="shared" si="322"/>
        <v>1.2762420131633498</v>
      </c>
      <c r="BG454" s="66">
        <f t="shared" si="323"/>
        <v>0.50435728809265812</v>
      </c>
      <c r="BH454" s="45">
        <f t="shared" si="324"/>
        <v>653.39077830935537</v>
      </c>
      <c r="BJ454" s="87">
        <f t="shared" si="335"/>
        <v>0.55943711686769282</v>
      </c>
      <c r="BK454" s="87">
        <f t="shared" si="336"/>
        <v>0.81958563655192218</v>
      </c>
    </row>
    <row r="455" spans="6:63" x14ac:dyDescent="0.25">
      <c r="F455" s="17">
        <v>453</v>
      </c>
      <c r="G455" s="17">
        <v>170</v>
      </c>
      <c r="H455" s="17">
        <v>100</v>
      </c>
      <c r="I455" s="17">
        <v>8</v>
      </c>
      <c r="J455" s="17">
        <v>8</v>
      </c>
      <c r="K455" s="17">
        <v>4900</v>
      </c>
      <c r="L455" s="17" t="s">
        <v>423</v>
      </c>
      <c r="M455" s="20">
        <v>6.25</v>
      </c>
      <c r="N455" s="20">
        <v>9.375</v>
      </c>
      <c r="O455" s="49" t="s">
        <v>342</v>
      </c>
      <c r="P455" s="49" t="s">
        <v>383</v>
      </c>
      <c r="Q455" s="28" t="s">
        <v>48</v>
      </c>
      <c r="R455" s="61" t="s">
        <v>376</v>
      </c>
      <c r="S455" s="45">
        <v>61.25</v>
      </c>
      <c r="T455" s="20" t="s">
        <v>133</v>
      </c>
      <c r="U455" s="20" t="s">
        <v>356</v>
      </c>
      <c r="V455" s="17">
        <v>0</v>
      </c>
      <c r="W455" s="17">
        <v>480</v>
      </c>
      <c r="X455" s="17">
        <v>200000</v>
      </c>
      <c r="Y455" s="35">
        <f t="shared" si="333"/>
        <v>154</v>
      </c>
      <c r="Z455" s="61">
        <f t="shared" si="308"/>
        <v>0.68283954284285653</v>
      </c>
      <c r="AA455" s="62">
        <f t="shared" si="309"/>
        <v>28.191103168771889</v>
      </c>
      <c r="AB455" s="50">
        <f t="shared" si="334"/>
        <v>8.4207191283344613</v>
      </c>
      <c r="AC455" s="47"/>
      <c r="AD455" s="28">
        <f t="shared" si="310"/>
        <v>1</v>
      </c>
      <c r="AE455" s="28">
        <f t="shared" si="311"/>
        <v>1</v>
      </c>
      <c r="AF455" s="28">
        <f t="shared" si="312"/>
        <v>1</v>
      </c>
      <c r="AG455" s="28">
        <f t="shared" si="313"/>
        <v>2832</v>
      </c>
      <c r="AH455" s="28">
        <f t="shared" si="327"/>
        <v>12940975.999999996</v>
      </c>
      <c r="AI455" s="60">
        <f t="shared" si="328"/>
        <v>1063.909318483896</v>
      </c>
      <c r="AJ455" s="49">
        <f t="shared" si="329"/>
        <v>1.1303552006920001</v>
      </c>
      <c r="AK455" s="17">
        <v>0.49</v>
      </c>
      <c r="AL455" s="17">
        <v>0.2</v>
      </c>
      <c r="AM455" s="20">
        <v>1.1000000000000001</v>
      </c>
      <c r="AN455" s="49">
        <f t="shared" si="330"/>
        <v>1.3667884640352659</v>
      </c>
      <c r="AO455" s="49">
        <f t="shared" si="331"/>
        <v>0.46834711941999635</v>
      </c>
      <c r="AP455" s="50">
        <f t="shared" si="332"/>
        <v>578.77485477706011</v>
      </c>
      <c r="AQ455" s="46"/>
      <c r="AR455" s="20">
        <v>725795.3125</v>
      </c>
      <c r="AS455" s="49">
        <f t="shared" si="325"/>
        <v>0.53392428238288603</v>
      </c>
      <c r="AT455" s="49">
        <f t="shared" si="326"/>
        <v>0.79743537166625078</v>
      </c>
      <c r="AV455" s="20">
        <v>680</v>
      </c>
      <c r="AW455" s="93">
        <f t="shared" si="314"/>
        <v>2.3999999999999998E-3</v>
      </c>
      <c r="AX455" s="66">
        <f t="shared" si="315"/>
        <v>0.29411764705882348</v>
      </c>
      <c r="AY455" s="67">
        <f t="shared" si="316"/>
        <v>4478.3983140147529</v>
      </c>
      <c r="AZ455" s="66">
        <v>4.0918000000000001</v>
      </c>
      <c r="BA455" s="67">
        <f t="shared" si="317"/>
        <v>1964.0640000000001</v>
      </c>
      <c r="BB455" s="66">
        <f t="shared" si="318"/>
        <v>0.49435940515714366</v>
      </c>
      <c r="BC455" s="66">
        <f t="shared" si="319"/>
        <v>3.1578094865055988</v>
      </c>
      <c r="BD455" s="67">
        <f t="shared" si="320"/>
        <v>503.19247287919609</v>
      </c>
      <c r="BE455" s="94">
        <f t="shared" si="321"/>
        <v>1.1573411262970927</v>
      </c>
      <c r="BF455" s="66">
        <f t="shared" si="322"/>
        <v>1.4042678172520993</v>
      </c>
      <c r="BG455" s="66">
        <f t="shared" si="323"/>
        <v>0.45463118869512609</v>
      </c>
      <c r="BH455" s="45">
        <f t="shared" si="324"/>
        <v>588.97101962893203</v>
      </c>
      <c r="BJ455" s="87">
        <f t="shared" si="335"/>
        <v>0.50931536013916612</v>
      </c>
      <c r="BK455" s="87">
        <f t="shared" si="336"/>
        <v>0.8114836366195628</v>
      </c>
    </row>
    <row r="456" spans="6:63" x14ac:dyDescent="0.25">
      <c r="F456" s="17">
        <v>454</v>
      </c>
      <c r="G456" s="17">
        <v>170</v>
      </c>
      <c r="H456" s="17">
        <v>100</v>
      </c>
      <c r="I456" s="17">
        <v>8</v>
      </c>
      <c r="J456" s="17">
        <v>8</v>
      </c>
      <c r="K456" s="20">
        <v>5300</v>
      </c>
      <c r="L456" s="17" t="s">
        <v>423</v>
      </c>
      <c r="M456" s="20">
        <v>6.25</v>
      </c>
      <c r="N456" s="38">
        <v>9.375</v>
      </c>
      <c r="O456" s="49" t="s">
        <v>342</v>
      </c>
      <c r="P456" s="49" t="s">
        <v>383</v>
      </c>
      <c r="Q456" s="17" t="s">
        <v>48</v>
      </c>
      <c r="R456" s="61" t="s">
        <v>376</v>
      </c>
      <c r="S456" s="39">
        <v>66.25</v>
      </c>
      <c r="T456" s="38" t="s">
        <v>133</v>
      </c>
      <c r="U456" s="38" t="s">
        <v>357</v>
      </c>
      <c r="V456" s="28">
        <v>0</v>
      </c>
      <c r="W456" s="28">
        <v>480</v>
      </c>
      <c r="X456" s="28">
        <v>200000</v>
      </c>
      <c r="Y456" s="35">
        <f t="shared" si="333"/>
        <v>154</v>
      </c>
      <c r="Z456" s="61">
        <f t="shared" si="308"/>
        <v>0.68283954284285653</v>
      </c>
      <c r="AA456" s="62">
        <f t="shared" si="309"/>
        <v>28.191103168771889</v>
      </c>
      <c r="AB456" s="50">
        <f t="shared" si="334"/>
        <v>8.4207191283344613</v>
      </c>
      <c r="AC456" s="47"/>
      <c r="AD456" s="28">
        <f t="shared" si="310"/>
        <v>1</v>
      </c>
      <c r="AE456" s="28">
        <f t="shared" si="311"/>
        <v>1</v>
      </c>
      <c r="AF456" s="28">
        <f t="shared" si="312"/>
        <v>1</v>
      </c>
      <c r="AG456" s="28">
        <f t="shared" si="313"/>
        <v>2832</v>
      </c>
      <c r="AH456" s="28">
        <f t="shared" si="327"/>
        <v>12940975.999999996</v>
      </c>
      <c r="AI456" s="60">
        <f t="shared" si="328"/>
        <v>909.37923591307742</v>
      </c>
      <c r="AJ456" s="61">
        <f t="shared" si="329"/>
        <v>1.2226290946260407</v>
      </c>
      <c r="AK456" s="28">
        <v>0.49</v>
      </c>
      <c r="AL456" s="28">
        <v>0.2</v>
      </c>
      <c r="AM456" s="38">
        <v>1.1000000000000001</v>
      </c>
      <c r="AN456" s="61">
        <f t="shared" si="330"/>
        <v>1.4979550796964261</v>
      </c>
      <c r="AO456" s="61">
        <f t="shared" si="331"/>
        <v>0.42311379383321007</v>
      </c>
      <c r="AP456" s="62">
        <f t="shared" si="332"/>
        <v>522.87633344101118</v>
      </c>
      <c r="AQ456" s="46"/>
      <c r="AR456" s="20">
        <v>659585.75</v>
      </c>
      <c r="AS456" s="49">
        <f t="shared" si="325"/>
        <v>0.48521785987523541</v>
      </c>
      <c r="AT456" s="49">
        <f t="shared" si="326"/>
        <v>0.79273442981600373</v>
      </c>
      <c r="AV456" s="20">
        <v>680</v>
      </c>
      <c r="AW456" s="93">
        <f t="shared" si="314"/>
        <v>2.3999999999999998E-3</v>
      </c>
      <c r="AX456" s="66">
        <f t="shared" si="315"/>
        <v>0.29411764705882348</v>
      </c>
      <c r="AY456" s="67">
        <f t="shared" si="316"/>
        <v>4478.3983140147529</v>
      </c>
      <c r="AZ456" s="66">
        <v>4.0918000000000001</v>
      </c>
      <c r="BA456" s="67">
        <f t="shared" si="317"/>
        <v>1964.0640000000001</v>
      </c>
      <c r="BB456" s="66">
        <f t="shared" si="318"/>
        <v>0.49435940515714366</v>
      </c>
      <c r="BC456" s="66">
        <f t="shared" si="319"/>
        <v>3.1578094865055988</v>
      </c>
      <c r="BD456" s="67">
        <f t="shared" si="320"/>
        <v>503.19247287919609</v>
      </c>
      <c r="BE456" s="94">
        <f t="shared" si="321"/>
        <v>1.2518179529335902</v>
      </c>
      <c r="BF456" s="66">
        <f t="shared" si="322"/>
        <v>1.5412194921121518</v>
      </c>
      <c r="BG456" s="66">
        <f t="shared" si="323"/>
        <v>0.40978908367948763</v>
      </c>
      <c r="BH456" s="45">
        <f t="shared" si="324"/>
        <v>530.87843607967807</v>
      </c>
      <c r="BJ456" s="87">
        <f t="shared" si="335"/>
        <v>0.46285384876181873</v>
      </c>
      <c r="BK456" s="87">
        <f t="shared" si="336"/>
        <v>0.80486644242947658</v>
      </c>
    </row>
    <row r="457" spans="6:63" x14ac:dyDescent="0.25">
      <c r="F457" s="17">
        <v>455</v>
      </c>
      <c r="G457" s="17">
        <v>170</v>
      </c>
      <c r="H457" s="17">
        <v>100</v>
      </c>
      <c r="I457" s="17">
        <v>8</v>
      </c>
      <c r="J457" s="17">
        <v>8</v>
      </c>
      <c r="K457" s="17">
        <v>5700</v>
      </c>
      <c r="L457" s="17" t="s">
        <v>423</v>
      </c>
      <c r="M457" s="20">
        <v>6.25</v>
      </c>
      <c r="N457" s="20">
        <v>9.375</v>
      </c>
      <c r="O457" s="49" t="s">
        <v>342</v>
      </c>
      <c r="P457" s="49" t="s">
        <v>383</v>
      </c>
      <c r="Q457" s="28" t="s">
        <v>48</v>
      </c>
      <c r="R457" s="61" t="s">
        <v>376</v>
      </c>
      <c r="S457" s="45">
        <v>71.25</v>
      </c>
      <c r="T457" s="20" t="s">
        <v>134</v>
      </c>
      <c r="U457" s="20" t="s">
        <v>358</v>
      </c>
      <c r="V457" s="17">
        <v>0</v>
      </c>
      <c r="W457" s="17">
        <v>480</v>
      </c>
      <c r="X457" s="17">
        <v>200000</v>
      </c>
      <c r="Y457" s="35">
        <f t="shared" si="333"/>
        <v>154</v>
      </c>
      <c r="Z457" s="61">
        <f t="shared" si="308"/>
        <v>0.68283954284285653</v>
      </c>
      <c r="AA457" s="62">
        <f t="shared" si="309"/>
        <v>28.191103168771889</v>
      </c>
      <c r="AB457" s="50">
        <f t="shared" si="334"/>
        <v>8.4207191283344613</v>
      </c>
      <c r="AC457" s="47"/>
      <c r="AD457" s="28">
        <f t="shared" si="310"/>
        <v>1</v>
      </c>
      <c r="AE457" s="28">
        <f t="shared" si="311"/>
        <v>1</v>
      </c>
      <c r="AF457" s="28">
        <f t="shared" si="312"/>
        <v>1</v>
      </c>
      <c r="AG457" s="28">
        <f t="shared" si="313"/>
        <v>2832</v>
      </c>
      <c r="AH457" s="28">
        <f t="shared" si="327"/>
        <v>12940975.999999996</v>
      </c>
      <c r="AI457" s="60">
        <f t="shared" si="328"/>
        <v>786.22538432743443</v>
      </c>
      <c r="AJ457" s="49">
        <f t="shared" si="329"/>
        <v>1.3149029885600816</v>
      </c>
      <c r="AK457" s="17">
        <v>0.49</v>
      </c>
      <c r="AL457" s="17">
        <v>0.2</v>
      </c>
      <c r="AM457" s="20">
        <v>1.1000000000000001</v>
      </c>
      <c r="AN457" s="49">
        <f t="shared" si="330"/>
        <v>1.6376361668593371</v>
      </c>
      <c r="AO457" s="49">
        <f t="shared" si="331"/>
        <v>0.38258575341607381</v>
      </c>
      <c r="AP457" s="50">
        <f t="shared" si="332"/>
        <v>472.79251796697639</v>
      </c>
      <c r="AQ457" s="46"/>
      <c r="AR457" s="20">
        <v>599127.375</v>
      </c>
      <c r="AS457" s="49">
        <f t="shared" si="325"/>
        <v>0.44074224267302259</v>
      </c>
      <c r="AT457" s="49">
        <f t="shared" si="326"/>
        <v>0.78913522849289996</v>
      </c>
      <c r="AV457" s="20">
        <v>680</v>
      </c>
      <c r="AW457" s="93">
        <f t="shared" si="314"/>
        <v>2.3999999999999998E-3</v>
      </c>
      <c r="AX457" s="66">
        <f t="shared" si="315"/>
        <v>0.29411764705882348</v>
      </c>
      <c r="AY457" s="67">
        <f t="shared" si="316"/>
        <v>4478.3983140147529</v>
      </c>
      <c r="AZ457" s="66">
        <v>4.0918000000000001</v>
      </c>
      <c r="BA457" s="67">
        <f t="shared" si="317"/>
        <v>1964.0640000000001</v>
      </c>
      <c r="BB457" s="66">
        <f t="shared" si="318"/>
        <v>0.49435940515714366</v>
      </c>
      <c r="BC457" s="66">
        <f t="shared" si="319"/>
        <v>3.1578094865055988</v>
      </c>
      <c r="BD457" s="67">
        <f t="shared" si="320"/>
        <v>503.19247287919609</v>
      </c>
      <c r="BE457" s="94">
        <f t="shared" si="321"/>
        <v>1.3462947795700875</v>
      </c>
      <c r="BF457" s="66">
        <f t="shared" si="322"/>
        <v>1.6870970377435066</v>
      </c>
      <c r="BG457" s="66">
        <f t="shared" si="323"/>
        <v>0.36984298852858999</v>
      </c>
      <c r="BH457" s="45">
        <f t="shared" si="324"/>
        <v>479.12859362222252</v>
      </c>
      <c r="BJ457" s="87">
        <f t="shared" si="335"/>
        <v>0.42042814208359636</v>
      </c>
      <c r="BK457" s="87">
        <f t="shared" si="336"/>
        <v>0.79971073533774439</v>
      </c>
    </row>
    <row r="458" spans="6:63" s="15" customFormat="1" x14ac:dyDescent="0.25">
      <c r="F458" s="22">
        <v>456</v>
      </c>
      <c r="G458" s="22">
        <v>200</v>
      </c>
      <c r="H458" s="22">
        <v>100</v>
      </c>
      <c r="I458" s="22">
        <v>10</v>
      </c>
      <c r="J458" s="22">
        <v>10</v>
      </c>
      <c r="K458" s="22">
        <v>900</v>
      </c>
      <c r="L458" s="17" t="s">
        <v>423</v>
      </c>
      <c r="M458" s="22">
        <v>6.25</v>
      </c>
      <c r="N458" s="40">
        <v>12.5</v>
      </c>
      <c r="O458" s="63" t="s">
        <v>280</v>
      </c>
      <c r="P458" s="63" t="s">
        <v>384</v>
      </c>
      <c r="Q458" s="22" t="s">
        <v>48</v>
      </c>
      <c r="R458" s="81" t="s">
        <v>376</v>
      </c>
      <c r="S458" s="41">
        <v>25</v>
      </c>
      <c r="T458" s="40" t="s">
        <v>385</v>
      </c>
      <c r="U458" s="40" t="s">
        <v>386</v>
      </c>
      <c r="V458" s="40">
        <v>0</v>
      </c>
      <c r="W458" s="40">
        <v>480</v>
      </c>
      <c r="X458" s="40">
        <v>200000</v>
      </c>
      <c r="Y458" s="37">
        <f t="shared" si="333"/>
        <v>180</v>
      </c>
      <c r="Z458" s="81">
        <f t="shared" si="308"/>
        <v>0.68283954284285653</v>
      </c>
      <c r="AA458" s="82">
        <f t="shared" si="309"/>
        <v>26.360512053916569</v>
      </c>
      <c r="AB458" s="41">
        <f t="shared" si="334"/>
        <v>6.5901280134791431</v>
      </c>
      <c r="AC458" s="64"/>
      <c r="AD458" s="40">
        <f t="shared" si="310"/>
        <v>1</v>
      </c>
      <c r="AE458" s="40">
        <f t="shared" si="311"/>
        <v>1</v>
      </c>
      <c r="AF458" s="40">
        <f t="shared" si="312"/>
        <v>1</v>
      </c>
      <c r="AG458" s="40">
        <f t="shared" si="313"/>
        <v>3800</v>
      </c>
      <c r="AH458" s="40">
        <f t="shared" si="327"/>
        <v>22926666.666666664</v>
      </c>
      <c r="AI458" s="77">
        <f t="shared" si="328"/>
        <v>55870.896354479497</v>
      </c>
      <c r="AJ458" s="81">
        <f t="shared" si="329"/>
        <v>0.18068395884400532</v>
      </c>
      <c r="AK458" s="40">
        <v>0.49</v>
      </c>
      <c r="AL458" s="40">
        <v>0.2</v>
      </c>
      <c r="AM458" s="40">
        <v>1.1000000000000001</v>
      </c>
      <c r="AN458" s="81">
        <f t="shared" si="330"/>
        <v>0.51159091640855237</v>
      </c>
      <c r="AO458" s="81">
        <f t="shared" si="331"/>
        <v>1</v>
      </c>
      <c r="AP458" s="82">
        <f t="shared" si="332"/>
        <v>1658.1818181818182</v>
      </c>
      <c r="AQ458" s="64"/>
      <c r="AR458" s="22">
        <v>1955914.875</v>
      </c>
      <c r="AS458" s="63">
        <f t="shared" si="325"/>
        <v>1.0723217516447368</v>
      </c>
      <c r="AT458" s="63">
        <f t="shared" si="326"/>
        <v>0.84777811109075918</v>
      </c>
      <c r="AV458" s="22">
        <v>680</v>
      </c>
      <c r="AW458" s="89">
        <f t="shared" si="314"/>
        <v>2.3999999999999998E-3</v>
      </c>
      <c r="AX458" s="63">
        <f t="shared" si="315"/>
        <v>0.29411764705882348</v>
      </c>
      <c r="AY458" s="65">
        <f t="shared" si="316"/>
        <v>4478.3983140147529</v>
      </c>
      <c r="AZ458" s="63">
        <v>5.0559000000000003</v>
      </c>
      <c r="BA458" s="65">
        <f t="shared" si="317"/>
        <v>2426.8320000000003</v>
      </c>
      <c r="BB458" s="63">
        <f t="shared" si="318"/>
        <v>0.4447344399605978</v>
      </c>
      <c r="BC458" s="63">
        <f t="shared" si="319"/>
        <v>4.6214394211267296</v>
      </c>
      <c r="BD458" s="65">
        <f t="shared" si="320"/>
        <v>518.92379567491321</v>
      </c>
      <c r="BE458" s="90">
        <f t="shared" si="321"/>
        <v>0.18786711748408147</v>
      </c>
      <c r="BF458" s="63">
        <f t="shared" si="322"/>
        <v>0.5146744706994888</v>
      </c>
      <c r="BG458" s="63">
        <f t="shared" si="323"/>
        <v>1</v>
      </c>
      <c r="BH458" s="41">
        <f t="shared" si="324"/>
        <v>1792.6458396042456</v>
      </c>
      <c r="BJ458" s="90">
        <f t="shared" si="335"/>
        <v>0.99188829858926619</v>
      </c>
      <c r="BK458" s="90">
        <f t="shared" si="336"/>
        <v>0.9165254902027602</v>
      </c>
    </row>
    <row r="459" spans="6:63" x14ac:dyDescent="0.25">
      <c r="F459" s="17">
        <v>457</v>
      </c>
      <c r="G459" s="17">
        <v>200</v>
      </c>
      <c r="H459" s="17">
        <v>100</v>
      </c>
      <c r="I459" s="17">
        <v>10</v>
      </c>
      <c r="J459" s="17">
        <v>10</v>
      </c>
      <c r="K459" s="20">
        <v>1300</v>
      </c>
      <c r="L459" s="17" t="s">
        <v>423</v>
      </c>
      <c r="M459" s="20">
        <v>6.25</v>
      </c>
      <c r="N459" s="20">
        <v>12.5</v>
      </c>
      <c r="O459" s="49" t="s">
        <v>280</v>
      </c>
      <c r="P459" s="49" t="s">
        <v>384</v>
      </c>
      <c r="Q459" s="28" t="s">
        <v>48</v>
      </c>
      <c r="R459" s="61" t="s">
        <v>376</v>
      </c>
      <c r="S459" s="39">
        <v>26</v>
      </c>
      <c r="T459" s="38" t="s">
        <v>267</v>
      </c>
      <c r="U459" s="38" t="s">
        <v>387</v>
      </c>
      <c r="V459" s="17">
        <v>0</v>
      </c>
      <c r="W459" s="17">
        <v>480</v>
      </c>
      <c r="X459" s="17">
        <v>200000</v>
      </c>
      <c r="Y459" s="35">
        <f t="shared" si="333"/>
        <v>180</v>
      </c>
      <c r="Z459" s="61">
        <f t="shared" si="308"/>
        <v>0.68283954284285653</v>
      </c>
      <c r="AA459" s="62">
        <f t="shared" si="309"/>
        <v>26.360512053916569</v>
      </c>
      <c r="AB459" s="50">
        <f t="shared" si="334"/>
        <v>6.5901280134791431</v>
      </c>
      <c r="AC459" s="47"/>
      <c r="AD459" s="28">
        <f t="shared" si="310"/>
        <v>1</v>
      </c>
      <c r="AE459" s="28">
        <f t="shared" si="311"/>
        <v>1</v>
      </c>
      <c r="AF459" s="28">
        <f t="shared" si="312"/>
        <v>1</v>
      </c>
      <c r="AG459" s="28">
        <f t="shared" si="313"/>
        <v>3800</v>
      </c>
      <c r="AH459" s="28">
        <f t="shared" si="327"/>
        <v>22926666.666666664</v>
      </c>
      <c r="AI459" s="60">
        <f t="shared" si="328"/>
        <v>26778.358607768281</v>
      </c>
      <c r="AJ459" s="49">
        <f t="shared" si="329"/>
        <v>0.26098794055245211</v>
      </c>
      <c r="AK459" s="17">
        <v>0.49</v>
      </c>
      <c r="AL459" s="17">
        <v>0.2</v>
      </c>
      <c r="AM459" s="20">
        <v>1.1000000000000001</v>
      </c>
      <c r="AN459" s="49">
        <f t="shared" si="330"/>
        <v>0.54899939799225583</v>
      </c>
      <c r="AO459" s="49">
        <f t="shared" si="331"/>
        <v>0.96899608518742186</v>
      </c>
      <c r="AP459" s="50">
        <f t="shared" si="332"/>
        <v>1606.7716903471432</v>
      </c>
      <c r="AQ459" s="46"/>
      <c r="AR459" s="17">
        <v>1916121</v>
      </c>
      <c r="AS459" s="49">
        <f t="shared" si="325"/>
        <v>1.0505049342105264</v>
      </c>
      <c r="AT459" s="49">
        <f t="shared" si="326"/>
        <v>0.83855439731997261</v>
      </c>
      <c r="AV459" s="20">
        <v>680</v>
      </c>
      <c r="AW459" s="93">
        <f t="shared" si="314"/>
        <v>2.3999999999999998E-3</v>
      </c>
      <c r="AX459" s="66">
        <f t="shared" si="315"/>
        <v>0.29411764705882348</v>
      </c>
      <c r="AY459" s="67">
        <f t="shared" si="316"/>
        <v>4478.3983140147529</v>
      </c>
      <c r="AZ459" s="66">
        <v>5.0559000000000003</v>
      </c>
      <c r="BA459" s="67">
        <f t="shared" si="317"/>
        <v>2426.8320000000003</v>
      </c>
      <c r="BB459" s="66">
        <f t="shared" si="318"/>
        <v>0.4447344399605978</v>
      </c>
      <c r="BC459" s="66">
        <f t="shared" si="319"/>
        <v>4.6214394211267296</v>
      </c>
      <c r="BD459" s="67">
        <f t="shared" si="320"/>
        <v>518.92379567491321</v>
      </c>
      <c r="BE459" s="94">
        <f t="shared" si="321"/>
        <v>0.27136361414367322</v>
      </c>
      <c r="BF459" s="66">
        <f t="shared" si="322"/>
        <v>0.5543031910057582</v>
      </c>
      <c r="BG459" s="66">
        <f t="shared" si="323"/>
        <v>0.96372600560461352</v>
      </c>
      <c r="BH459" s="45">
        <f t="shared" si="324"/>
        <v>1727.6194144655281</v>
      </c>
      <c r="BJ459" s="87">
        <f t="shared" si="335"/>
        <v>0.97170793211599427</v>
      </c>
      <c r="BK459" s="87">
        <f t="shared" si="336"/>
        <v>0.90162333927008154</v>
      </c>
    </row>
    <row r="460" spans="6:63" x14ac:dyDescent="0.25">
      <c r="F460" s="17">
        <v>458</v>
      </c>
      <c r="G460" s="17">
        <v>200</v>
      </c>
      <c r="H460" s="17">
        <v>100</v>
      </c>
      <c r="I460" s="17">
        <v>10</v>
      </c>
      <c r="J460" s="17">
        <v>10</v>
      </c>
      <c r="K460" s="17">
        <v>1700</v>
      </c>
      <c r="L460" s="17" t="s">
        <v>423</v>
      </c>
      <c r="M460" s="20">
        <v>6.25</v>
      </c>
      <c r="N460" s="38">
        <v>12.5</v>
      </c>
      <c r="O460" s="49" t="s">
        <v>280</v>
      </c>
      <c r="P460" s="49" t="s">
        <v>384</v>
      </c>
      <c r="Q460" s="17" t="s">
        <v>48</v>
      </c>
      <c r="R460" s="61" t="s">
        <v>376</v>
      </c>
      <c r="S460" s="45">
        <v>28</v>
      </c>
      <c r="T460" s="38" t="s">
        <v>388</v>
      </c>
      <c r="U460" s="38" t="s">
        <v>389</v>
      </c>
      <c r="V460" s="28">
        <v>0</v>
      </c>
      <c r="W460" s="28">
        <v>480</v>
      </c>
      <c r="X460" s="28">
        <v>200000</v>
      </c>
      <c r="Y460" s="35">
        <f t="shared" si="333"/>
        <v>180</v>
      </c>
      <c r="Z460" s="61">
        <f t="shared" si="308"/>
        <v>0.68283954284285653</v>
      </c>
      <c r="AA460" s="62">
        <f t="shared" si="309"/>
        <v>26.360512053916569</v>
      </c>
      <c r="AB460" s="50">
        <f t="shared" si="334"/>
        <v>6.5901280134791431</v>
      </c>
      <c r="AC460" s="47"/>
      <c r="AD460" s="28">
        <f t="shared" si="310"/>
        <v>1</v>
      </c>
      <c r="AE460" s="28">
        <f t="shared" si="311"/>
        <v>1</v>
      </c>
      <c r="AF460" s="28">
        <f t="shared" si="312"/>
        <v>1</v>
      </c>
      <c r="AG460" s="28">
        <f t="shared" si="313"/>
        <v>3800</v>
      </c>
      <c r="AH460" s="28">
        <f t="shared" si="327"/>
        <v>22926666.666666664</v>
      </c>
      <c r="AI460" s="60">
        <f t="shared" si="328"/>
        <v>15659.316971324704</v>
      </c>
      <c r="AJ460" s="61">
        <f t="shared" si="329"/>
        <v>0.34129192226089894</v>
      </c>
      <c r="AK460" s="28">
        <v>0.49</v>
      </c>
      <c r="AL460" s="28">
        <v>0.2</v>
      </c>
      <c r="AM460" s="38">
        <v>1.1000000000000001</v>
      </c>
      <c r="AN460" s="61">
        <f t="shared" si="330"/>
        <v>0.59285660905418991</v>
      </c>
      <c r="AO460" s="61">
        <f t="shared" si="331"/>
        <v>0.92796802331857531</v>
      </c>
      <c r="AP460" s="62">
        <f t="shared" si="332"/>
        <v>1538.7397041209831</v>
      </c>
      <c r="AQ460" s="46"/>
      <c r="AR460" s="17">
        <v>1834569.5</v>
      </c>
      <c r="AS460" s="49">
        <f t="shared" si="325"/>
        <v>1.0057946820175439</v>
      </c>
      <c r="AT460" s="49">
        <f t="shared" si="326"/>
        <v>0.83874702164239789</v>
      </c>
      <c r="AV460" s="20">
        <v>680</v>
      </c>
      <c r="AW460" s="93">
        <f t="shared" si="314"/>
        <v>2.3999999999999998E-3</v>
      </c>
      <c r="AX460" s="66">
        <f t="shared" si="315"/>
        <v>0.29411764705882348</v>
      </c>
      <c r="AY460" s="67">
        <f t="shared" si="316"/>
        <v>4478.3983140147529</v>
      </c>
      <c r="AZ460" s="66">
        <v>5.0559000000000003</v>
      </c>
      <c r="BA460" s="67">
        <f t="shared" si="317"/>
        <v>2426.8320000000003</v>
      </c>
      <c r="BB460" s="66">
        <f t="shared" si="318"/>
        <v>0.4447344399605978</v>
      </c>
      <c r="BC460" s="66">
        <f t="shared" si="319"/>
        <v>4.6214394211267296</v>
      </c>
      <c r="BD460" s="67">
        <f t="shared" si="320"/>
        <v>518.92379567491321</v>
      </c>
      <c r="BE460" s="94">
        <f t="shared" si="321"/>
        <v>0.35486011080326496</v>
      </c>
      <c r="BF460" s="66">
        <f t="shared" si="322"/>
        <v>0.60090357626645274</v>
      </c>
      <c r="BG460" s="66">
        <f t="shared" si="323"/>
        <v>0.92094942840792426</v>
      </c>
      <c r="BH460" s="45">
        <f t="shared" si="324"/>
        <v>1650.9361613213734</v>
      </c>
      <c r="BJ460" s="87">
        <f t="shared" si="335"/>
        <v>0.93035133750325449</v>
      </c>
      <c r="BK460" s="87">
        <f t="shared" si="336"/>
        <v>0.89990385282289576</v>
      </c>
    </row>
    <row r="461" spans="6:63" x14ac:dyDescent="0.25">
      <c r="F461" s="17">
        <v>459</v>
      </c>
      <c r="G461" s="17">
        <v>200</v>
      </c>
      <c r="H461" s="17">
        <v>100</v>
      </c>
      <c r="I461" s="17">
        <v>10</v>
      </c>
      <c r="J461" s="17">
        <v>10</v>
      </c>
      <c r="K461" s="17">
        <v>2100</v>
      </c>
      <c r="L461" s="17" t="s">
        <v>423</v>
      </c>
      <c r="M461" s="20">
        <v>6.25</v>
      </c>
      <c r="N461" s="20">
        <v>12.5</v>
      </c>
      <c r="O461" s="49" t="s">
        <v>280</v>
      </c>
      <c r="P461" s="49" t="s">
        <v>384</v>
      </c>
      <c r="Q461" s="17" t="s">
        <v>48</v>
      </c>
      <c r="R461" s="61" t="s">
        <v>376</v>
      </c>
      <c r="S461" s="39">
        <v>26.25</v>
      </c>
      <c r="T461" s="38" t="s">
        <v>136</v>
      </c>
      <c r="U461" s="38" t="s">
        <v>390</v>
      </c>
      <c r="V461" s="17">
        <v>0</v>
      </c>
      <c r="W461" s="17">
        <v>480</v>
      </c>
      <c r="X461" s="17">
        <v>200000</v>
      </c>
      <c r="Y461" s="35">
        <f t="shared" si="333"/>
        <v>180</v>
      </c>
      <c r="Z461" s="61">
        <f t="shared" si="308"/>
        <v>0.68283954284285653</v>
      </c>
      <c r="AA461" s="62">
        <f t="shared" si="309"/>
        <v>26.360512053916569</v>
      </c>
      <c r="AB461" s="50">
        <f t="shared" si="334"/>
        <v>6.5901280134791431</v>
      </c>
      <c r="AC461" s="47"/>
      <c r="AD461" s="28">
        <f t="shared" si="310"/>
        <v>1</v>
      </c>
      <c r="AE461" s="28">
        <f t="shared" si="311"/>
        <v>1</v>
      </c>
      <c r="AF461" s="28">
        <f t="shared" si="312"/>
        <v>1</v>
      </c>
      <c r="AG461" s="28">
        <f t="shared" si="313"/>
        <v>3800</v>
      </c>
      <c r="AH461" s="28">
        <f t="shared" si="327"/>
        <v>22926666.666666664</v>
      </c>
      <c r="AI461" s="60">
        <f t="shared" si="328"/>
        <v>10262.001371230928</v>
      </c>
      <c r="AJ461" s="49">
        <f t="shared" si="329"/>
        <v>0.42159590396934576</v>
      </c>
      <c r="AK461" s="17">
        <v>0.49</v>
      </c>
      <c r="AL461" s="17">
        <v>0.2</v>
      </c>
      <c r="AM461" s="20">
        <v>1.1000000000000001</v>
      </c>
      <c r="AN461" s="49">
        <f t="shared" si="330"/>
        <v>0.64316254959435459</v>
      </c>
      <c r="AO461" s="49">
        <f t="shared" si="331"/>
        <v>0.88583898333338251</v>
      </c>
      <c r="AP461" s="50">
        <f t="shared" si="332"/>
        <v>1468.8820960000814</v>
      </c>
      <c r="AQ461" s="46"/>
      <c r="AR461" s="20">
        <v>1751803</v>
      </c>
      <c r="AS461" s="49">
        <f t="shared" si="325"/>
        <v>0.96041831140350875</v>
      </c>
      <c r="AT461" s="49">
        <f t="shared" si="326"/>
        <v>0.8384973059185773</v>
      </c>
      <c r="AV461" s="20">
        <v>680</v>
      </c>
      <c r="AW461" s="93">
        <f t="shared" si="314"/>
        <v>2.3999999999999998E-3</v>
      </c>
      <c r="AX461" s="66">
        <f t="shared" si="315"/>
        <v>0.29411764705882348</v>
      </c>
      <c r="AY461" s="67">
        <f t="shared" si="316"/>
        <v>4478.3983140147529</v>
      </c>
      <c r="AZ461" s="66">
        <v>5.0559000000000003</v>
      </c>
      <c r="BA461" s="67">
        <f t="shared" si="317"/>
        <v>2426.8320000000003</v>
      </c>
      <c r="BB461" s="66">
        <f t="shared" si="318"/>
        <v>0.4447344399605978</v>
      </c>
      <c r="BC461" s="66">
        <f t="shared" si="319"/>
        <v>4.6214394211267296</v>
      </c>
      <c r="BD461" s="67">
        <f t="shared" si="320"/>
        <v>518.92379567491321</v>
      </c>
      <c r="BE461" s="94">
        <f t="shared" si="321"/>
        <v>0.43835660746285676</v>
      </c>
      <c r="BF461" s="66">
        <f t="shared" si="322"/>
        <v>0.65447562648157243</v>
      </c>
      <c r="BG461" s="66">
        <f t="shared" si="323"/>
        <v>0.87683836407344629</v>
      </c>
      <c r="BH461" s="45">
        <f t="shared" si="324"/>
        <v>1571.8606453616562</v>
      </c>
      <c r="BJ461" s="87">
        <f t="shared" si="335"/>
        <v>0.88837858914160173</v>
      </c>
      <c r="BK461" s="87">
        <f t="shared" si="336"/>
        <v>0.89728162662220368</v>
      </c>
    </row>
    <row r="462" spans="6:63" x14ac:dyDescent="0.25">
      <c r="F462" s="17">
        <v>460</v>
      </c>
      <c r="G462" s="17">
        <v>200</v>
      </c>
      <c r="H462" s="17">
        <v>100</v>
      </c>
      <c r="I462" s="17">
        <v>10</v>
      </c>
      <c r="J462" s="17">
        <v>10</v>
      </c>
      <c r="K462" s="17">
        <v>2500</v>
      </c>
      <c r="L462" s="17" t="s">
        <v>423</v>
      </c>
      <c r="M462" s="20">
        <v>6.25</v>
      </c>
      <c r="N462" s="38">
        <v>12.5</v>
      </c>
      <c r="O462" s="49" t="s">
        <v>280</v>
      </c>
      <c r="P462" s="49" t="s">
        <v>384</v>
      </c>
      <c r="Q462" s="28" t="s">
        <v>48</v>
      </c>
      <c r="R462" s="61" t="s">
        <v>376</v>
      </c>
      <c r="S462" s="45">
        <v>31.25</v>
      </c>
      <c r="T462" s="38" t="s">
        <v>129</v>
      </c>
      <c r="U462" s="38" t="s">
        <v>391</v>
      </c>
      <c r="V462" s="28">
        <v>0</v>
      </c>
      <c r="W462" s="28">
        <v>480</v>
      </c>
      <c r="X462" s="28">
        <v>200000</v>
      </c>
      <c r="Y462" s="35">
        <f t="shared" si="333"/>
        <v>180</v>
      </c>
      <c r="Z462" s="61">
        <f t="shared" si="308"/>
        <v>0.68283954284285653</v>
      </c>
      <c r="AA462" s="62">
        <f t="shared" si="309"/>
        <v>26.360512053916569</v>
      </c>
      <c r="AB462" s="50">
        <f t="shared" si="334"/>
        <v>6.5901280134791431</v>
      </c>
      <c r="AC462" s="47"/>
      <c r="AD462" s="28">
        <f t="shared" si="310"/>
        <v>1</v>
      </c>
      <c r="AE462" s="28">
        <f t="shared" si="311"/>
        <v>1</v>
      </c>
      <c r="AF462" s="28">
        <f t="shared" si="312"/>
        <v>1</v>
      </c>
      <c r="AG462" s="28">
        <f t="shared" si="313"/>
        <v>3800</v>
      </c>
      <c r="AH462" s="28">
        <f t="shared" si="327"/>
        <v>22926666.666666664</v>
      </c>
      <c r="AI462" s="60">
        <f t="shared" si="328"/>
        <v>7240.8681675405433</v>
      </c>
      <c r="AJ462" s="61">
        <f t="shared" si="329"/>
        <v>0.50189988567779253</v>
      </c>
      <c r="AK462" s="28">
        <v>0.49</v>
      </c>
      <c r="AL462" s="28">
        <v>0.2</v>
      </c>
      <c r="AM462" s="38">
        <v>1.1000000000000001</v>
      </c>
      <c r="AN462" s="61">
        <f t="shared" si="330"/>
        <v>0.69991721961274977</v>
      </c>
      <c r="AO462" s="61">
        <f t="shared" si="331"/>
        <v>0.8419281623142455</v>
      </c>
      <c r="AP462" s="62">
        <f t="shared" si="332"/>
        <v>1396.0699709647126</v>
      </c>
      <c r="AQ462" s="46"/>
      <c r="AR462" s="20">
        <v>1652559.125</v>
      </c>
      <c r="AS462" s="49">
        <f t="shared" si="325"/>
        <v>0.9060082922149123</v>
      </c>
      <c r="AT462" s="49">
        <f t="shared" si="326"/>
        <v>0.84479275194750603</v>
      </c>
      <c r="AV462" s="20">
        <v>680</v>
      </c>
      <c r="AW462" s="93">
        <f t="shared" si="314"/>
        <v>2.3999999999999998E-3</v>
      </c>
      <c r="AX462" s="66">
        <f t="shared" si="315"/>
        <v>0.29411764705882348</v>
      </c>
      <c r="AY462" s="67">
        <f t="shared" si="316"/>
        <v>4478.3983140147529</v>
      </c>
      <c r="AZ462" s="66">
        <v>5.0559000000000003</v>
      </c>
      <c r="BA462" s="67">
        <f t="shared" si="317"/>
        <v>2426.8320000000003</v>
      </c>
      <c r="BB462" s="66">
        <f t="shared" si="318"/>
        <v>0.4447344399605978</v>
      </c>
      <c r="BC462" s="66">
        <f t="shared" si="319"/>
        <v>4.6214394211267296</v>
      </c>
      <c r="BD462" s="67">
        <f t="shared" si="320"/>
        <v>518.92379567491321</v>
      </c>
      <c r="BE462" s="94">
        <f t="shared" si="321"/>
        <v>0.52185310412244845</v>
      </c>
      <c r="BF462" s="66">
        <f t="shared" si="322"/>
        <v>0.71501934165111736</v>
      </c>
      <c r="BG462" s="66">
        <f t="shared" si="323"/>
        <v>0.83069185824801017</v>
      </c>
      <c r="BH462" s="45">
        <f t="shared" si="324"/>
        <v>1489.136303681415</v>
      </c>
      <c r="BJ462" s="87">
        <f t="shared" si="335"/>
        <v>0.83804979437789517</v>
      </c>
      <c r="BK462" s="87">
        <f t="shared" si="336"/>
        <v>0.90110924393184122</v>
      </c>
    </row>
    <row r="463" spans="6:63" x14ac:dyDescent="0.25">
      <c r="F463" s="17">
        <v>461</v>
      </c>
      <c r="G463" s="17">
        <v>200</v>
      </c>
      <c r="H463" s="17">
        <v>100</v>
      </c>
      <c r="I463" s="17">
        <v>10</v>
      </c>
      <c r="J463" s="17">
        <v>10</v>
      </c>
      <c r="K463" s="20">
        <v>2900</v>
      </c>
      <c r="L463" s="17" t="s">
        <v>423</v>
      </c>
      <c r="M463" s="20">
        <v>6.25</v>
      </c>
      <c r="N463" s="20">
        <v>12.5</v>
      </c>
      <c r="O463" s="49" t="s">
        <v>280</v>
      </c>
      <c r="P463" s="49" t="s">
        <v>384</v>
      </c>
      <c r="Q463" s="17" t="s">
        <v>48</v>
      </c>
      <c r="R463" s="61" t="s">
        <v>376</v>
      </c>
      <c r="S463" s="39">
        <v>36.25</v>
      </c>
      <c r="T463" s="38" t="s">
        <v>130</v>
      </c>
      <c r="U463" s="38" t="s">
        <v>392</v>
      </c>
      <c r="V463" s="17">
        <v>0</v>
      </c>
      <c r="W463" s="17">
        <v>480</v>
      </c>
      <c r="X463" s="17">
        <v>200000</v>
      </c>
      <c r="Y463" s="35">
        <f t="shared" si="333"/>
        <v>180</v>
      </c>
      <c r="Z463" s="61">
        <f t="shared" si="308"/>
        <v>0.68283954284285653</v>
      </c>
      <c r="AA463" s="62">
        <f t="shared" si="309"/>
        <v>26.360512053916569</v>
      </c>
      <c r="AB463" s="50">
        <f t="shared" si="334"/>
        <v>6.5901280134791431</v>
      </c>
      <c r="AC463" s="47"/>
      <c r="AD463" s="28">
        <f t="shared" si="310"/>
        <v>1</v>
      </c>
      <c r="AE463" s="28">
        <f t="shared" si="311"/>
        <v>1</v>
      </c>
      <c r="AF463" s="28">
        <f t="shared" si="312"/>
        <v>1</v>
      </c>
      <c r="AG463" s="28">
        <f t="shared" si="313"/>
        <v>3800</v>
      </c>
      <c r="AH463" s="28">
        <f t="shared" si="327"/>
        <v>22926666.666666664</v>
      </c>
      <c r="AI463" s="60">
        <f t="shared" si="328"/>
        <v>5381.1445953779303</v>
      </c>
      <c r="AJ463" s="49">
        <f t="shared" si="329"/>
        <v>0.58220386738623942</v>
      </c>
      <c r="AK463" s="17">
        <v>0.49</v>
      </c>
      <c r="AL463" s="17">
        <v>0.2</v>
      </c>
      <c r="AM463" s="20">
        <v>1.1000000000000001</v>
      </c>
      <c r="AN463" s="49">
        <f t="shared" si="330"/>
        <v>0.76312061910937556</v>
      </c>
      <c r="AO463" s="49">
        <f t="shared" si="331"/>
        <v>0.79588172643445831</v>
      </c>
      <c r="AP463" s="50">
        <f t="shared" si="332"/>
        <v>1319.7166081967746</v>
      </c>
      <c r="AQ463" s="46"/>
      <c r="AR463" s="20">
        <v>1568494.625</v>
      </c>
      <c r="AS463" s="49">
        <f t="shared" si="325"/>
        <v>0.85992029879385967</v>
      </c>
      <c r="AT463" s="49">
        <f t="shared" si="326"/>
        <v>0.84139058378779874</v>
      </c>
      <c r="AV463" s="20">
        <v>680</v>
      </c>
      <c r="AW463" s="93">
        <f t="shared" si="314"/>
        <v>2.3999999999999998E-3</v>
      </c>
      <c r="AX463" s="66">
        <f t="shared" si="315"/>
        <v>0.29411764705882348</v>
      </c>
      <c r="AY463" s="67">
        <f t="shared" si="316"/>
        <v>4478.3983140147529</v>
      </c>
      <c r="AZ463" s="66">
        <v>5.0559000000000003</v>
      </c>
      <c r="BA463" s="67">
        <f t="shared" si="317"/>
        <v>2426.8320000000003</v>
      </c>
      <c r="BB463" s="66">
        <f t="shared" si="318"/>
        <v>0.4447344399605978</v>
      </c>
      <c r="BC463" s="66">
        <f t="shared" si="319"/>
        <v>4.6214394211267296</v>
      </c>
      <c r="BD463" s="67">
        <f t="shared" si="320"/>
        <v>518.92379567491321</v>
      </c>
      <c r="BE463" s="94">
        <f t="shared" si="321"/>
        <v>0.60534960078204025</v>
      </c>
      <c r="BF463" s="66">
        <f t="shared" si="322"/>
        <v>0.78253472177508754</v>
      </c>
      <c r="BG463" s="66">
        <f t="shared" si="323"/>
        <v>0.78220922847021068</v>
      </c>
      <c r="BH463" s="45">
        <f t="shared" si="324"/>
        <v>1402.2241191171702</v>
      </c>
      <c r="BJ463" s="87">
        <f t="shared" si="335"/>
        <v>0.79541880110588103</v>
      </c>
      <c r="BK463" s="87">
        <f t="shared" si="336"/>
        <v>0.89399357624012898</v>
      </c>
    </row>
    <row r="464" spans="6:63" x14ac:dyDescent="0.25">
      <c r="F464" s="17">
        <v>462</v>
      </c>
      <c r="G464" s="17">
        <v>200</v>
      </c>
      <c r="H464" s="17">
        <v>100</v>
      </c>
      <c r="I464" s="17">
        <v>10</v>
      </c>
      <c r="J464" s="17">
        <v>10</v>
      </c>
      <c r="K464" s="17">
        <v>3300</v>
      </c>
      <c r="L464" s="17" t="s">
        <v>423</v>
      </c>
      <c r="M464" s="20">
        <v>6.25</v>
      </c>
      <c r="N464" s="38">
        <v>12.5</v>
      </c>
      <c r="O464" s="49" t="s">
        <v>280</v>
      </c>
      <c r="P464" s="49" t="s">
        <v>384</v>
      </c>
      <c r="Q464" s="28" t="s">
        <v>48</v>
      </c>
      <c r="R464" s="61" t="s">
        <v>376</v>
      </c>
      <c r="S464" s="45">
        <v>41.25</v>
      </c>
      <c r="T464" s="38" t="s">
        <v>130</v>
      </c>
      <c r="U464" s="38" t="s">
        <v>393</v>
      </c>
      <c r="V464" s="28">
        <v>0</v>
      </c>
      <c r="W464" s="28">
        <v>480</v>
      </c>
      <c r="X464" s="28">
        <v>200000</v>
      </c>
      <c r="Y464" s="35">
        <f t="shared" si="333"/>
        <v>180</v>
      </c>
      <c r="Z464" s="61">
        <f t="shared" si="308"/>
        <v>0.68283954284285653</v>
      </c>
      <c r="AA464" s="62">
        <f t="shared" si="309"/>
        <v>26.360512053916569</v>
      </c>
      <c r="AB464" s="50">
        <f t="shared" si="334"/>
        <v>6.5901280134791431</v>
      </c>
      <c r="AC464" s="47"/>
      <c r="AD464" s="28">
        <f t="shared" si="310"/>
        <v>1</v>
      </c>
      <c r="AE464" s="28">
        <f t="shared" si="311"/>
        <v>1</v>
      </c>
      <c r="AF464" s="28">
        <f t="shared" si="312"/>
        <v>1</v>
      </c>
      <c r="AG464" s="28">
        <f t="shared" si="313"/>
        <v>3800</v>
      </c>
      <c r="AH464" s="28">
        <f t="shared" si="327"/>
        <v>22926666.666666664</v>
      </c>
      <c r="AI464" s="60">
        <f t="shared" si="328"/>
        <v>4155.6865057050863</v>
      </c>
      <c r="AJ464" s="61">
        <f t="shared" si="329"/>
        <v>0.66250784909468619</v>
      </c>
      <c r="AK464" s="28">
        <v>0.49</v>
      </c>
      <c r="AL464" s="28">
        <v>0.2</v>
      </c>
      <c r="AM464" s="38">
        <v>1.1000000000000001</v>
      </c>
      <c r="AN464" s="61">
        <f t="shared" si="330"/>
        <v>0.83277274808423196</v>
      </c>
      <c r="AO464" s="61">
        <f t="shared" si="331"/>
        <v>0.74774985061570776</v>
      </c>
      <c r="AP464" s="62">
        <f t="shared" si="332"/>
        <v>1239.9052068391372</v>
      </c>
      <c r="AQ464" s="46"/>
      <c r="AR464" s="20">
        <v>1476741.125</v>
      </c>
      <c r="AS464" s="49">
        <f t="shared" si="325"/>
        <v>0.80961684484649121</v>
      </c>
      <c r="AT464" s="49">
        <f t="shared" si="326"/>
        <v>0.83962258912450705</v>
      </c>
      <c r="AV464" s="20">
        <v>680</v>
      </c>
      <c r="AW464" s="93">
        <f t="shared" si="314"/>
        <v>2.3999999999999998E-3</v>
      </c>
      <c r="AX464" s="66">
        <f t="shared" si="315"/>
        <v>0.29411764705882348</v>
      </c>
      <c r="AY464" s="67">
        <f t="shared" si="316"/>
        <v>4478.3983140147529</v>
      </c>
      <c r="AZ464" s="66">
        <v>5.0559000000000003</v>
      </c>
      <c r="BA464" s="67">
        <f t="shared" si="317"/>
        <v>2426.8320000000003</v>
      </c>
      <c r="BB464" s="66">
        <f t="shared" si="318"/>
        <v>0.4447344399605978</v>
      </c>
      <c r="BC464" s="66">
        <f t="shared" si="319"/>
        <v>4.6214394211267296</v>
      </c>
      <c r="BD464" s="67">
        <f t="shared" si="320"/>
        <v>518.92379567491321</v>
      </c>
      <c r="BE464" s="94">
        <f t="shared" si="321"/>
        <v>0.68884609744163205</v>
      </c>
      <c r="BF464" s="66">
        <f t="shared" si="322"/>
        <v>0.85702176685348308</v>
      </c>
      <c r="BG464" s="66">
        <f t="shared" si="323"/>
        <v>0.73158159911478526</v>
      </c>
      <c r="BH464" s="45">
        <f t="shared" si="324"/>
        <v>1311.4667099841406</v>
      </c>
      <c r="BJ464" s="87">
        <f t="shared" si="335"/>
        <v>0.74888854349198042</v>
      </c>
      <c r="BK464" s="87">
        <f t="shared" si="336"/>
        <v>0.88808166020577284</v>
      </c>
    </row>
    <row r="465" spans="6:63" x14ac:dyDescent="0.25">
      <c r="F465" s="17">
        <v>463</v>
      </c>
      <c r="G465" s="17">
        <v>200</v>
      </c>
      <c r="H465" s="17">
        <v>100</v>
      </c>
      <c r="I465" s="17">
        <v>10</v>
      </c>
      <c r="J465" s="17">
        <v>10</v>
      </c>
      <c r="K465" s="17">
        <v>3700</v>
      </c>
      <c r="L465" s="17" t="s">
        <v>423</v>
      </c>
      <c r="M465" s="20">
        <v>6.25</v>
      </c>
      <c r="N465" s="20">
        <v>12.5</v>
      </c>
      <c r="O465" s="49" t="s">
        <v>280</v>
      </c>
      <c r="P465" s="49" t="s">
        <v>384</v>
      </c>
      <c r="Q465" s="17" t="s">
        <v>48</v>
      </c>
      <c r="R465" s="61" t="s">
        <v>376</v>
      </c>
      <c r="S465" s="39">
        <v>46.25</v>
      </c>
      <c r="T465" s="38" t="s">
        <v>131</v>
      </c>
      <c r="U465" s="38" t="s">
        <v>394</v>
      </c>
      <c r="V465" s="17">
        <v>0</v>
      </c>
      <c r="W465" s="17">
        <v>480</v>
      </c>
      <c r="X465" s="17">
        <v>200000</v>
      </c>
      <c r="Y465" s="35">
        <f t="shared" si="333"/>
        <v>180</v>
      </c>
      <c r="Z465" s="61">
        <f t="shared" si="308"/>
        <v>0.68283954284285653</v>
      </c>
      <c r="AA465" s="62">
        <f t="shared" si="309"/>
        <v>26.360512053916569</v>
      </c>
      <c r="AB465" s="50">
        <f t="shared" si="334"/>
        <v>6.5901280134791431</v>
      </c>
      <c r="AC465" s="47"/>
      <c r="AD465" s="28">
        <f t="shared" si="310"/>
        <v>1</v>
      </c>
      <c r="AE465" s="28">
        <f t="shared" si="311"/>
        <v>1</v>
      </c>
      <c r="AF465" s="28">
        <f t="shared" si="312"/>
        <v>1</v>
      </c>
      <c r="AG465" s="28">
        <f t="shared" si="313"/>
        <v>3800</v>
      </c>
      <c r="AH465" s="28">
        <f t="shared" si="327"/>
        <v>22926666.666666664</v>
      </c>
      <c r="AI465" s="60">
        <f t="shared" si="328"/>
        <v>3305.7287105280056</v>
      </c>
      <c r="AJ465" s="49">
        <f t="shared" si="329"/>
        <v>0.74281183080313296</v>
      </c>
      <c r="AK465" s="17">
        <v>0.49</v>
      </c>
      <c r="AL465" s="17">
        <v>0.2</v>
      </c>
      <c r="AM465" s="20">
        <v>1.1000000000000001</v>
      </c>
      <c r="AN465" s="49">
        <f t="shared" si="330"/>
        <v>0.90887360653731863</v>
      </c>
      <c r="AO465" s="49">
        <f t="shared" si="331"/>
        <v>0.69803504849419507</v>
      </c>
      <c r="AP465" s="50">
        <f t="shared" si="332"/>
        <v>1157.4690258667381</v>
      </c>
      <c r="AQ465" s="46"/>
      <c r="AR465" s="20">
        <v>1385754.25</v>
      </c>
      <c r="AS465" s="49">
        <f t="shared" si="325"/>
        <v>0.75973368969298249</v>
      </c>
      <c r="AT465" s="49">
        <f t="shared" si="326"/>
        <v>0.83526283673078261</v>
      </c>
      <c r="AV465" s="20">
        <v>680</v>
      </c>
      <c r="AW465" s="93">
        <f t="shared" si="314"/>
        <v>2.3999999999999998E-3</v>
      </c>
      <c r="AX465" s="66">
        <f t="shared" si="315"/>
        <v>0.29411764705882348</v>
      </c>
      <c r="AY465" s="67">
        <f t="shared" si="316"/>
        <v>4478.3983140147529</v>
      </c>
      <c r="AZ465" s="66">
        <v>5.0559000000000003</v>
      </c>
      <c r="BA465" s="67">
        <f t="shared" si="317"/>
        <v>2426.8320000000003</v>
      </c>
      <c r="BB465" s="66">
        <f t="shared" si="318"/>
        <v>0.4447344399605978</v>
      </c>
      <c r="BC465" s="66">
        <f t="shared" si="319"/>
        <v>4.6214394211267296</v>
      </c>
      <c r="BD465" s="67">
        <f t="shared" si="320"/>
        <v>518.92379567491321</v>
      </c>
      <c r="BE465" s="94">
        <f t="shared" si="321"/>
        <v>0.77234259410122375</v>
      </c>
      <c r="BF465" s="66">
        <f t="shared" si="322"/>
        <v>0.93848047688630365</v>
      </c>
      <c r="BG465" s="66">
        <f t="shared" si="323"/>
        <v>0.67952551061001476</v>
      </c>
      <c r="BH465" s="45">
        <f t="shared" si="324"/>
        <v>1218.1485794999935</v>
      </c>
      <c r="BJ465" s="87">
        <f t="shared" si="335"/>
        <v>0.70274705860874687</v>
      </c>
      <c r="BK465" s="87">
        <f t="shared" si="336"/>
        <v>0.87905094247410276</v>
      </c>
    </row>
    <row r="466" spans="6:63" x14ac:dyDescent="0.25">
      <c r="F466" s="17">
        <v>464</v>
      </c>
      <c r="G466" s="17">
        <v>200</v>
      </c>
      <c r="H466" s="17">
        <v>100</v>
      </c>
      <c r="I466" s="17">
        <v>10</v>
      </c>
      <c r="J466" s="17">
        <v>10</v>
      </c>
      <c r="K466" s="20">
        <v>4100</v>
      </c>
      <c r="L466" s="17" t="s">
        <v>423</v>
      </c>
      <c r="M466" s="20">
        <v>6.25</v>
      </c>
      <c r="N466" s="38">
        <v>12.5</v>
      </c>
      <c r="O466" s="49" t="s">
        <v>280</v>
      </c>
      <c r="P466" s="49" t="s">
        <v>384</v>
      </c>
      <c r="Q466" s="28" t="s">
        <v>48</v>
      </c>
      <c r="R466" s="61" t="s">
        <v>376</v>
      </c>
      <c r="S466" s="45">
        <v>51.25</v>
      </c>
      <c r="T466" s="38" t="s">
        <v>131</v>
      </c>
      <c r="U466" s="38" t="s">
        <v>395</v>
      </c>
      <c r="V466" s="28">
        <v>0</v>
      </c>
      <c r="W466" s="28">
        <v>480</v>
      </c>
      <c r="X466" s="28">
        <v>200000</v>
      </c>
      <c r="Y466" s="35">
        <f t="shared" si="333"/>
        <v>180</v>
      </c>
      <c r="Z466" s="61">
        <f t="shared" si="308"/>
        <v>0.68283954284285653</v>
      </c>
      <c r="AA466" s="62">
        <f t="shared" si="309"/>
        <v>26.360512053916569</v>
      </c>
      <c r="AB466" s="50">
        <f t="shared" si="334"/>
        <v>6.5901280134791431</v>
      </c>
      <c r="AC466" s="47"/>
      <c r="AD466" s="28">
        <f t="shared" si="310"/>
        <v>1</v>
      </c>
      <c r="AE466" s="28">
        <f t="shared" si="311"/>
        <v>1</v>
      </c>
      <c r="AF466" s="28">
        <f t="shared" si="312"/>
        <v>1</v>
      </c>
      <c r="AG466" s="28">
        <f t="shared" si="313"/>
        <v>3800</v>
      </c>
      <c r="AH466" s="28">
        <f t="shared" si="327"/>
        <v>22926666.666666664</v>
      </c>
      <c r="AI466" s="60">
        <f t="shared" si="328"/>
        <v>2692.1728760933015</v>
      </c>
      <c r="AJ466" s="61">
        <f t="shared" si="329"/>
        <v>0.82311581251157984</v>
      </c>
      <c r="AK466" s="28">
        <v>0.49</v>
      </c>
      <c r="AL466" s="28">
        <v>0.2</v>
      </c>
      <c r="AM466" s="38">
        <v>1.1000000000000001</v>
      </c>
      <c r="AN466" s="61">
        <f t="shared" si="330"/>
        <v>0.99142319446863614</v>
      </c>
      <c r="AO466" s="61">
        <f t="shared" si="331"/>
        <v>0.64764593175976148</v>
      </c>
      <c r="AP466" s="62">
        <f t="shared" si="332"/>
        <v>1073.9147086634591</v>
      </c>
      <c r="AQ466" s="46"/>
      <c r="AR466" s="20">
        <v>1289250</v>
      </c>
      <c r="AS466" s="49">
        <f t="shared" si="325"/>
        <v>0.70682565789473684</v>
      </c>
      <c r="AT466" s="49">
        <f t="shared" si="326"/>
        <v>0.83297631077251055</v>
      </c>
      <c r="AV466" s="20">
        <v>680</v>
      </c>
      <c r="AW466" s="93">
        <f t="shared" si="314"/>
        <v>2.3999999999999998E-3</v>
      </c>
      <c r="AX466" s="66">
        <f t="shared" si="315"/>
        <v>0.29411764705882348</v>
      </c>
      <c r="AY466" s="67">
        <f t="shared" si="316"/>
        <v>4478.3983140147529</v>
      </c>
      <c r="AZ466" s="66">
        <v>5.0559000000000003</v>
      </c>
      <c r="BA466" s="67">
        <f t="shared" si="317"/>
        <v>2426.8320000000003</v>
      </c>
      <c r="BB466" s="66">
        <f t="shared" si="318"/>
        <v>0.4447344399605978</v>
      </c>
      <c r="BC466" s="66">
        <f t="shared" si="319"/>
        <v>4.6214394211267296</v>
      </c>
      <c r="BD466" s="67">
        <f t="shared" si="320"/>
        <v>518.92379567491321</v>
      </c>
      <c r="BE466" s="94">
        <f t="shared" si="321"/>
        <v>0.85583909076081555</v>
      </c>
      <c r="BF466" s="66">
        <f t="shared" si="322"/>
        <v>1.0269108518735495</v>
      </c>
      <c r="BG466" s="66">
        <f t="shared" si="323"/>
        <v>0.62718082978273515</v>
      </c>
      <c r="BH466" s="45">
        <f t="shared" si="324"/>
        <v>1124.3131051895584</v>
      </c>
      <c r="BJ466" s="87">
        <f t="shared" si="335"/>
        <v>0.65380758912435366</v>
      </c>
      <c r="BK466" s="87">
        <f t="shared" si="336"/>
        <v>0.87206756268338825</v>
      </c>
    </row>
    <row r="467" spans="6:63" x14ac:dyDescent="0.25">
      <c r="F467" s="17">
        <v>465</v>
      </c>
      <c r="G467" s="17">
        <v>200</v>
      </c>
      <c r="H467" s="17">
        <v>100</v>
      </c>
      <c r="I467" s="17">
        <v>10</v>
      </c>
      <c r="J467" s="17">
        <v>10</v>
      </c>
      <c r="K467" s="17">
        <v>4500</v>
      </c>
      <c r="L467" s="17" t="s">
        <v>423</v>
      </c>
      <c r="M467" s="20">
        <v>6.25</v>
      </c>
      <c r="N467" s="20">
        <v>12.5</v>
      </c>
      <c r="O467" s="49" t="s">
        <v>280</v>
      </c>
      <c r="P467" s="49" t="s">
        <v>384</v>
      </c>
      <c r="Q467" s="17" t="s">
        <v>48</v>
      </c>
      <c r="R467" s="61" t="s">
        <v>376</v>
      </c>
      <c r="S467" s="39">
        <v>56.25</v>
      </c>
      <c r="T467" s="38" t="s">
        <v>132</v>
      </c>
      <c r="U467" s="38" t="s">
        <v>396</v>
      </c>
      <c r="V467" s="17">
        <v>0</v>
      </c>
      <c r="W467" s="17">
        <v>480</v>
      </c>
      <c r="X467" s="17">
        <v>200000</v>
      </c>
      <c r="Y467" s="35">
        <f t="shared" si="333"/>
        <v>180</v>
      </c>
      <c r="Z467" s="61">
        <f t="shared" si="308"/>
        <v>0.68283954284285653</v>
      </c>
      <c r="AA467" s="62">
        <f t="shared" si="309"/>
        <v>26.360512053916569</v>
      </c>
      <c r="AB467" s="50">
        <f t="shared" si="334"/>
        <v>6.5901280134791431</v>
      </c>
      <c r="AC467" s="47"/>
      <c r="AD467" s="28">
        <f t="shared" si="310"/>
        <v>1</v>
      </c>
      <c r="AE467" s="28">
        <f t="shared" si="311"/>
        <v>1</v>
      </c>
      <c r="AF467" s="28">
        <f t="shared" si="312"/>
        <v>1</v>
      </c>
      <c r="AG467" s="28">
        <f t="shared" si="313"/>
        <v>3800</v>
      </c>
      <c r="AH467" s="28">
        <f t="shared" si="327"/>
        <v>22926666.666666664</v>
      </c>
      <c r="AI467" s="60">
        <f t="shared" si="328"/>
        <v>2234.8358541791799</v>
      </c>
      <c r="AJ467" s="49">
        <f t="shared" si="329"/>
        <v>0.90341979422002672</v>
      </c>
      <c r="AK467" s="17">
        <v>0.49</v>
      </c>
      <c r="AL467" s="17">
        <v>0.2</v>
      </c>
      <c r="AM467" s="20">
        <v>1.1000000000000001</v>
      </c>
      <c r="AN467" s="49">
        <f t="shared" si="330"/>
        <v>1.0804215118781841</v>
      </c>
      <c r="AO467" s="49">
        <f t="shared" si="331"/>
        <v>0.59773042365908324</v>
      </c>
      <c r="AP467" s="50">
        <f t="shared" si="332"/>
        <v>991.1457206856071</v>
      </c>
      <c r="AQ467" s="46"/>
      <c r="AR467" s="20">
        <v>1195077.875</v>
      </c>
      <c r="AS467" s="49">
        <f t="shared" si="325"/>
        <v>0.65519620339912277</v>
      </c>
      <c r="AT467" s="49">
        <f t="shared" si="326"/>
        <v>0.82935659794187644</v>
      </c>
      <c r="AV467" s="20">
        <v>680</v>
      </c>
      <c r="AW467" s="93">
        <f t="shared" si="314"/>
        <v>2.3999999999999998E-3</v>
      </c>
      <c r="AX467" s="66">
        <f t="shared" si="315"/>
        <v>0.29411764705882348</v>
      </c>
      <c r="AY467" s="67">
        <f t="shared" si="316"/>
        <v>4478.3983140147529</v>
      </c>
      <c r="AZ467" s="66">
        <v>5.0559000000000003</v>
      </c>
      <c r="BA467" s="67">
        <f t="shared" si="317"/>
        <v>2426.8320000000003</v>
      </c>
      <c r="BB467" s="66">
        <f t="shared" si="318"/>
        <v>0.4447344399605978</v>
      </c>
      <c r="BC467" s="66">
        <f t="shared" si="319"/>
        <v>4.6214394211267296</v>
      </c>
      <c r="BD467" s="67">
        <f t="shared" si="320"/>
        <v>518.92379567491321</v>
      </c>
      <c r="BE467" s="94">
        <f t="shared" si="321"/>
        <v>0.93933558742040735</v>
      </c>
      <c r="BF467" s="66">
        <f t="shared" si="322"/>
        <v>1.1223128918152208</v>
      </c>
      <c r="BG467" s="66">
        <f t="shared" si="323"/>
        <v>0.57586855424900074</v>
      </c>
      <c r="BH467" s="45">
        <f t="shared" si="324"/>
        <v>1032.3283679333829</v>
      </c>
      <c r="BJ467" s="87">
        <f t="shared" si="335"/>
        <v>0.60605079253023519</v>
      </c>
      <c r="BK467" s="87">
        <f t="shared" si="336"/>
        <v>0.86381681857626458</v>
      </c>
    </row>
    <row r="468" spans="6:63" x14ac:dyDescent="0.25">
      <c r="F468" s="17">
        <v>466</v>
      </c>
      <c r="G468" s="17">
        <v>200</v>
      </c>
      <c r="H468" s="17">
        <v>100</v>
      </c>
      <c r="I468" s="17">
        <v>10</v>
      </c>
      <c r="J468" s="17">
        <v>10</v>
      </c>
      <c r="K468" s="17">
        <v>4900</v>
      </c>
      <c r="L468" s="17" t="s">
        <v>423</v>
      </c>
      <c r="M468" s="20">
        <v>6.25</v>
      </c>
      <c r="N468" s="38">
        <v>12.5</v>
      </c>
      <c r="O468" s="49" t="s">
        <v>280</v>
      </c>
      <c r="P468" s="49" t="s">
        <v>384</v>
      </c>
      <c r="Q468" s="28" t="s">
        <v>48</v>
      </c>
      <c r="R468" s="61" t="s">
        <v>376</v>
      </c>
      <c r="S468" s="45">
        <v>61.25</v>
      </c>
      <c r="T468" s="38" t="s">
        <v>139</v>
      </c>
      <c r="U468" s="38" t="s">
        <v>397</v>
      </c>
      <c r="V468" s="28">
        <v>0</v>
      </c>
      <c r="W468" s="28">
        <v>480</v>
      </c>
      <c r="X468" s="28">
        <v>200000</v>
      </c>
      <c r="Y468" s="35">
        <f t="shared" si="333"/>
        <v>180</v>
      </c>
      <c r="Z468" s="61">
        <f t="shared" si="308"/>
        <v>0.68283954284285653</v>
      </c>
      <c r="AA468" s="62">
        <f t="shared" si="309"/>
        <v>26.360512053916569</v>
      </c>
      <c r="AB468" s="50">
        <f t="shared" si="334"/>
        <v>6.5901280134791431</v>
      </c>
      <c r="AC468" s="47"/>
      <c r="AD468" s="28">
        <f t="shared" si="310"/>
        <v>1</v>
      </c>
      <c r="AE468" s="28">
        <f t="shared" si="311"/>
        <v>1</v>
      </c>
      <c r="AF468" s="28">
        <f t="shared" si="312"/>
        <v>1</v>
      </c>
      <c r="AG468" s="28">
        <f t="shared" si="313"/>
        <v>3800</v>
      </c>
      <c r="AH468" s="28">
        <f t="shared" si="327"/>
        <v>22926666.666666664</v>
      </c>
      <c r="AI468" s="60">
        <f t="shared" si="328"/>
        <v>1884.8573947158848</v>
      </c>
      <c r="AJ468" s="61">
        <f t="shared" si="329"/>
        <v>0.98372377592847349</v>
      </c>
      <c r="AK468" s="28">
        <v>0.49</v>
      </c>
      <c r="AL468" s="28">
        <v>0.2</v>
      </c>
      <c r="AM468" s="38">
        <v>1.1000000000000001</v>
      </c>
      <c r="AN468" s="61">
        <f t="shared" si="330"/>
        <v>1.1758685587659627</v>
      </c>
      <c r="AO468" s="61">
        <f t="shared" si="331"/>
        <v>0.54943904691515788</v>
      </c>
      <c r="AP468" s="62">
        <f t="shared" si="332"/>
        <v>911.06983779386178</v>
      </c>
      <c r="AQ468" s="46"/>
      <c r="AR468" s="20">
        <v>1105139.25</v>
      </c>
      <c r="AS468" s="49">
        <f t="shared" si="325"/>
        <v>0.60588774671052636</v>
      </c>
      <c r="AT468" s="49">
        <f t="shared" si="326"/>
        <v>0.82439370223604103</v>
      </c>
      <c r="AV468" s="20">
        <v>680</v>
      </c>
      <c r="AW468" s="93">
        <f t="shared" si="314"/>
        <v>2.3999999999999998E-3</v>
      </c>
      <c r="AX468" s="66">
        <f t="shared" si="315"/>
        <v>0.29411764705882348</v>
      </c>
      <c r="AY468" s="67">
        <f t="shared" si="316"/>
        <v>4478.3983140147529</v>
      </c>
      <c r="AZ468" s="66">
        <v>5.0559000000000003</v>
      </c>
      <c r="BA468" s="67">
        <f t="shared" si="317"/>
        <v>2426.8320000000003</v>
      </c>
      <c r="BB468" s="66">
        <f t="shared" si="318"/>
        <v>0.4447344399605978</v>
      </c>
      <c r="BC468" s="66">
        <f t="shared" si="319"/>
        <v>4.6214394211267296</v>
      </c>
      <c r="BD468" s="67">
        <f t="shared" si="320"/>
        <v>518.92379567491321</v>
      </c>
      <c r="BE468" s="94">
        <f t="shared" si="321"/>
        <v>1.0228320840799991</v>
      </c>
      <c r="BF468" s="66">
        <f t="shared" si="322"/>
        <v>1.224686596711317</v>
      </c>
      <c r="BG468" s="66">
        <f t="shared" si="323"/>
        <v>0.52680427038604294</v>
      </c>
      <c r="BH468" s="45">
        <f t="shared" si="324"/>
        <v>944.37348359328985</v>
      </c>
      <c r="BJ468" s="87">
        <f t="shared" si="335"/>
        <v>0.56044089873119751</v>
      </c>
      <c r="BK468" s="87">
        <f t="shared" si="336"/>
        <v>0.85452895062164325</v>
      </c>
    </row>
    <row r="469" spans="6:63" x14ac:dyDescent="0.25">
      <c r="F469" s="17">
        <v>467</v>
      </c>
      <c r="G469" s="17">
        <v>200</v>
      </c>
      <c r="H469" s="17">
        <v>100</v>
      </c>
      <c r="I469" s="17">
        <v>10</v>
      </c>
      <c r="J469" s="17">
        <v>10</v>
      </c>
      <c r="K469" s="20">
        <v>5300</v>
      </c>
      <c r="L469" s="17" t="s">
        <v>423</v>
      </c>
      <c r="M469" s="20">
        <v>6.25</v>
      </c>
      <c r="N469" s="20">
        <v>12.5</v>
      </c>
      <c r="O469" s="49" t="s">
        <v>280</v>
      </c>
      <c r="P469" s="49" t="s">
        <v>384</v>
      </c>
      <c r="Q469" s="17" t="s">
        <v>48</v>
      </c>
      <c r="R469" s="61" t="s">
        <v>376</v>
      </c>
      <c r="S469" s="39">
        <v>66.25</v>
      </c>
      <c r="T469" s="38" t="s">
        <v>134</v>
      </c>
      <c r="U469" s="38" t="s">
        <v>398</v>
      </c>
      <c r="V469" s="17">
        <v>0</v>
      </c>
      <c r="W469" s="17">
        <v>480</v>
      </c>
      <c r="X469" s="17">
        <v>200000</v>
      </c>
      <c r="Y469" s="35">
        <f t="shared" si="333"/>
        <v>180</v>
      </c>
      <c r="Z469" s="61">
        <f t="shared" si="308"/>
        <v>0.68283954284285653</v>
      </c>
      <c r="AA469" s="62">
        <f t="shared" si="309"/>
        <v>26.360512053916569</v>
      </c>
      <c r="AB469" s="50">
        <f t="shared" si="334"/>
        <v>6.5901280134791431</v>
      </c>
      <c r="AC469" s="47"/>
      <c r="AD469" s="28">
        <f t="shared" si="310"/>
        <v>1</v>
      </c>
      <c r="AE469" s="28">
        <f t="shared" si="311"/>
        <v>1</v>
      </c>
      <c r="AF469" s="28">
        <f t="shared" si="312"/>
        <v>1</v>
      </c>
      <c r="AG469" s="28">
        <f t="shared" si="313"/>
        <v>3800</v>
      </c>
      <c r="AH469" s="28">
        <f t="shared" si="327"/>
        <v>22926666.666666664</v>
      </c>
      <c r="AI469" s="60">
        <f t="shared" si="328"/>
        <v>1611.0867229308792</v>
      </c>
      <c r="AJ469" s="49">
        <f t="shared" si="329"/>
        <v>1.0640277576369201</v>
      </c>
      <c r="AK469" s="17">
        <v>0.49</v>
      </c>
      <c r="AL469" s="17">
        <v>0.2</v>
      </c>
      <c r="AM469" s="20">
        <v>1.1000000000000001</v>
      </c>
      <c r="AN469" s="49">
        <f t="shared" si="330"/>
        <v>1.2777643351319719</v>
      </c>
      <c r="AO469" s="49">
        <f t="shared" si="331"/>
        <v>0.50371657200335118</v>
      </c>
      <c r="AP469" s="50">
        <f t="shared" si="332"/>
        <v>835.25366121282968</v>
      </c>
      <c r="AQ469" s="46"/>
      <c r="AR469" s="20">
        <v>1020846.875</v>
      </c>
      <c r="AS469" s="49">
        <f t="shared" si="325"/>
        <v>0.55967482182017547</v>
      </c>
      <c r="AT469" s="49">
        <f t="shared" si="326"/>
        <v>0.81819681449564086</v>
      </c>
      <c r="AV469" s="20">
        <v>680</v>
      </c>
      <c r="AW469" s="93">
        <f t="shared" si="314"/>
        <v>2.3999999999999998E-3</v>
      </c>
      <c r="AX469" s="66">
        <f t="shared" si="315"/>
        <v>0.29411764705882348</v>
      </c>
      <c r="AY469" s="67">
        <f t="shared" si="316"/>
        <v>4478.3983140147529</v>
      </c>
      <c r="AZ469" s="66">
        <v>5.0559000000000003</v>
      </c>
      <c r="BA469" s="67">
        <f t="shared" si="317"/>
        <v>2426.8320000000003</v>
      </c>
      <c r="BB469" s="66">
        <f t="shared" si="318"/>
        <v>0.4447344399605978</v>
      </c>
      <c r="BC469" s="66">
        <f t="shared" si="319"/>
        <v>4.6214394211267296</v>
      </c>
      <c r="BD469" s="67">
        <f t="shared" si="320"/>
        <v>518.92379567491321</v>
      </c>
      <c r="BE469" s="94">
        <f t="shared" si="321"/>
        <v>1.1063285807395908</v>
      </c>
      <c r="BF469" s="66">
        <f t="shared" si="322"/>
        <v>1.3340319665618385</v>
      </c>
      <c r="BG469" s="66">
        <f t="shared" si="323"/>
        <v>0.4808916885127551</v>
      </c>
      <c r="BH469" s="45">
        <f t="shared" si="324"/>
        <v>862.06848471265118</v>
      </c>
      <c r="BJ469" s="87">
        <f t="shared" si="335"/>
        <v>0.51769434493611044</v>
      </c>
      <c r="BK469" s="87">
        <f t="shared" si="336"/>
        <v>0.84446404825665089</v>
      </c>
    </row>
    <row r="470" spans="6:63" x14ac:dyDescent="0.25">
      <c r="F470" s="17">
        <v>468</v>
      </c>
      <c r="G470" s="17">
        <v>200</v>
      </c>
      <c r="H470" s="17">
        <v>100</v>
      </c>
      <c r="I470" s="17">
        <v>10</v>
      </c>
      <c r="J470" s="17">
        <v>10</v>
      </c>
      <c r="K470" s="17">
        <v>5700</v>
      </c>
      <c r="L470" s="17" t="s">
        <v>423</v>
      </c>
      <c r="M470" s="20">
        <v>6.25</v>
      </c>
      <c r="N470" s="38">
        <v>12.5</v>
      </c>
      <c r="O470" s="49" t="s">
        <v>280</v>
      </c>
      <c r="P470" s="49" t="s">
        <v>384</v>
      </c>
      <c r="Q470" s="17" t="s">
        <v>48</v>
      </c>
      <c r="R470" s="61" t="s">
        <v>376</v>
      </c>
      <c r="S470" s="45">
        <v>71.25</v>
      </c>
      <c r="T470" s="38" t="s">
        <v>135</v>
      </c>
      <c r="U470" s="38" t="s">
        <v>399</v>
      </c>
      <c r="V470" s="28">
        <v>0</v>
      </c>
      <c r="W470" s="28">
        <v>480</v>
      </c>
      <c r="X470" s="28">
        <v>200000</v>
      </c>
      <c r="Y470" s="35">
        <f t="shared" si="333"/>
        <v>180</v>
      </c>
      <c r="Z470" s="61">
        <f t="shared" si="308"/>
        <v>0.68283954284285653</v>
      </c>
      <c r="AA470" s="62">
        <f t="shared" si="309"/>
        <v>26.360512053916569</v>
      </c>
      <c r="AB470" s="50">
        <f t="shared" si="334"/>
        <v>6.5901280134791431</v>
      </c>
      <c r="AC470" s="47"/>
      <c r="AD470" s="28">
        <f t="shared" si="310"/>
        <v>1</v>
      </c>
      <c r="AE470" s="28">
        <f t="shared" si="311"/>
        <v>1</v>
      </c>
      <c r="AF470" s="28">
        <f t="shared" si="312"/>
        <v>1</v>
      </c>
      <c r="AG470" s="28">
        <f t="shared" si="313"/>
        <v>3800</v>
      </c>
      <c r="AH470" s="28">
        <f t="shared" si="327"/>
        <v>22926666.666666664</v>
      </c>
      <c r="AI470" s="60">
        <f t="shared" si="328"/>
        <v>1392.9032332141703</v>
      </c>
      <c r="AJ470" s="61">
        <f t="shared" si="329"/>
        <v>1.1443317393453671</v>
      </c>
      <c r="AK470" s="28">
        <v>0.49</v>
      </c>
      <c r="AL470" s="28">
        <v>0.2</v>
      </c>
      <c r="AM470" s="38">
        <v>1.1000000000000001</v>
      </c>
      <c r="AN470" s="61">
        <f t="shared" si="330"/>
        <v>1.3861088409762117</v>
      </c>
      <c r="AO470" s="61">
        <f t="shared" si="331"/>
        <v>0.4611935710067106</v>
      </c>
      <c r="AP470" s="62">
        <f t="shared" si="332"/>
        <v>764.74279410567294</v>
      </c>
      <c r="AQ470" s="46"/>
      <c r="AR470" s="20">
        <v>941613.25</v>
      </c>
      <c r="AS470" s="49">
        <f t="shared" si="325"/>
        <v>0.51623533442982461</v>
      </c>
      <c r="AT470" s="49">
        <f t="shared" si="326"/>
        <v>0.81216231197434086</v>
      </c>
      <c r="AV470" s="20">
        <v>680</v>
      </c>
      <c r="AW470" s="93">
        <f t="shared" si="314"/>
        <v>2.3999999999999998E-3</v>
      </c>
      <c r="AX470" s="66">
        <f t="shared" si="315"/>
        <v>0.29411764705882348</v>
      </c>
      <c r="AY470" s="67">
        <f t="shared" si="316"/>
        <v>4478.3983140147529</v>
      </c>
      <c r="AZ470" s="66">
        <v>5.0559000000000003</v>
      </c>
      <c r="BA470" s="67">
        <f t="shared" si="317"/>
        <v>2426.8320000000003</v>
      </c>
      <c r="BB470" s="66">
        <f t="shared" si="318"/>
        <v>0.4447344399605978</v>
      </c>
      <c r="BC470" s="66">
        <f t="shared" si="319"/>
        <v>4.6214394211267296</v>
      </c>
      <c r="BD470" s="67">
        <f t="shared" si="320"/>
        <v>518.92379567491321</v>
      </c>
      <c r="BE470" s="94">
        <f t="shared" si="321"/>
        <v>1.1898250773991828</v>
      </c>
      <c r="BF470" s="66">
        <f t="shared" si="322"/>
        <v>1.4503490013667855</v>
      </c>
      <c r="BG470" s="66">
        <f t="shared" si="323"/>
        <v>0.43865357874805688</v>
      </c>
      <c r="BH470" s="45">
        <f t="shared" si="324"/>
        <v>786.35051297021744</v>
      </c>
      <c r="BJ470" s="87">
        <f t="shared" si="335"/>
        <v>0.47751319671905934</v>
      </c>
      <c r="BK470" s="87">
        <f t="shared" si="336"/>
        <v>0.83510986381108954</v>
      </c>
    </row>
  </sheetData>
  <mergeCells count="1">
    <mergeCell ref="B28:D2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Flexural strong-axis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Stijn</dc:creator>
  <cp:lastModifiedBy>Stijn</cp:lastModifiedBy>
  <dcterms:created xsi:type="dcterms:W3CDTF">2018-04-10T17:54:26Z</dcterms:created>
  <dcterms:modified xsi:type="dcterms:W3CDTF">2018-06-03T22:39:23Z</dcterms:modified>
</cp:coreProperties>
</file>