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in\OneDrive\Рабочий стол\"/>
    </mc:Choice>
  </mc:AlternateContent>
  <bookViews>
    <workbookView xWindow="0" yWindow="0" windowWidth="28800" windowHeight="11865" activeTab="3"/>
  </bookViews>
  <sheets>
    <sheet name="Menu and cost" sheetId="1" r:id="rId1"/>
    <sheet name="COGS" sheetId="2" r:id="rId2"/>
    <sheet name="Order Composition" sheetId="3" r:id="rId3"/>
    <sheet name="Profit in USA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1" i="11" l="1"/>
  <c r="AG22" i="11"/>
  <c r="AG23" i="11"/>
  <c r="G10" i="3"/>
  <c r="G9" i="3"/>
  <c r="G8" i="3"/>
  <c r="G7" i="3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D16" i="11"/>
  <c r="AC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16" i="11"/>
  <c r="L16" i="1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4" i="1"/>
  <c r="U41" i="11" l="1"/>
  <c r="V41" i="11" s="1"/>
  <c r="U40" i="11"/>
  <c r="V40" i="11" s="1"/>
  <c r="U39" i="11"/>
  <c r="V39" i="11" s="1"/>
  <c r="U38" i="11"/>
  <c r="V38" i="11" s="1"/>
  <c r="U37" i="11"/>
  <c r="V37" i="11" s="1"/>
  <c r="U36" i="11"/>
  <c r="V36" i="11" s="1"/>
  <c r="U35" i="11"/>
  <c r="V35" i="11" s="1"/>
  <c r="U34" i="11"/>
  <c r="V34" i="11" s="1"/>
  <c r="U33" i="11"/>
  <c r="V33" i="11" s="1"/>
  <c r="U32" i="11"/>
  <c r="V32" i="11" s="1"/>
  <c r="U31" i="11"/>
  <c r="V31" i="11" s="1"/>
  <c r="U30" i="11"/>
  <c r="V30" i="11" s="1"/>
  <c r="U29" i="11"/>
  <c r="V29" i="11" s="1"/>
  <c r="U28" i="11"/>
  <c r="V28" i="11" s="1"/>
  <c r="U27" i="11"/>
  <c r="V27" i="11" s="1"/>
  <c r="U26" i="11"/>
  <c r="V26" i="11" s="1"/>
  <c r="U25" i="11"/>
  <c r="V25" i="11" s="1"/>
  <c r="U24" i="11"/>
  <c r="V24" i="11" s="1"/>
  <c r="U23" i="11"/>
  <c r="V23" i="11" s="1"/>
  <c r="U22" i="11"/>
  <c r="V22" i="11" s="1"/>
  <c r="U21" i="11"/>
  <c r="V21" i="11" s="1"/>
  <c r="U20" i="11"/>
  <c r="V20" i="11" s="1"/>
  <c r="U19" i="11"/>
  <c r="V19" i="11" s="1"/>
  <c r="U18" i="11"/>
  <c r="V18" i="11" s="1"/>
  <c r="U17" i="11"/>
  <c r="V17" i="11" s="1"/>
  <c r="U16" i="11"/>
  <c r="V16" i="11" s="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P16" i="11"/>
  <c r="O16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Y39" i="11" s="1"/>
  <c r="N40" i="11"/>
  <c r="N41" i="11"/>
  <c r="M17" i="11"/>
  <c r="M18" i="11"/>
  <c r="M19" i="11"/>
  <c r="M20" i="11"/>
  <c r="M21" i="11"/>
  <c r="X21" i="11" s="1"/>
  <c r="M22" i="11"/>
  <c r="M23" i="11"/>
  <c r="M24" i="11"/>
  <c r="M25" i="11"/>
  <c r="M26" i="11"/>
  <c r="M27" i="11"/>
  <c r="M28" i="11"/>
  <c r="M29" i="11"/>
  <c r="X29" i="11" s="1"/>
  <c r="M30" i="11"/>
  <c r="M31" i="11"/>
  <c r="M32" i="11"/>
  <c r="M33" i="11"/>
  <c r="M34" i="11"/>
  <c r="M35" i="11"/>
  <c r="M36" i="11"/>
  <c r="M37" i="11"/>
  <c r="X37" i="11" s="1"/>
  <c r="M38" i="11"/>
  <c r="M39" i="11"/>
  <c r="M40" i="11"/>
  <c r="M41" i="11"/>
  <c r="M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F4" i="1"/>
  <c r="W18" i="11" l="1"/>
  <c r="W26" i="11"/>
  <c r="Y31" i="11"/>
  <c r="Y23" i="11"/>
  <c r="W38" i="11"/>
  <c r="W22" i="11"/>
  <c r="AA27" i="11"/>
  <c r="AA35" i="11"/>
  <c r="W34" i="11"/>
  <c r="W32" i="11"/>
  <c r="X34" i="11"/>
  <c r="X18" i="11"/>
  <c r="AA40" i="11"/>
  <c r="AA32" i="11"/>
  <c r="W24" i="11"/>
  <c r="X16" i="11"/>
  <c r="X26" i="11"/>
  <c r="W40" i="11"/>
  <c r="Y16" i="11"/>
  <c r="AA21" i="11"/>
  <c r="X24" i="11"/>
  <c r="AA38" i="11"/>
  <c r="X40" i="11"/>
  <c r="X32" i="11"/>
  <c r="Y20" i="11"/>
  <c r="Z41" i="11"/>
  <c r="X39" i="11"/>
  <c r="X31" i="11"/>
  <c r="X23" i="11"/>
  <c r="W28" i="11"/>
  <c r="Y36" i="11"/>
  <c r="Y28" i="11"/>
  <c r="Z22" i="11"/>
  <c r="Y34" i="11"/>
  <c r="Z36" i="11"/>
  <c r="Z28" i="11"/>
  <c r="Z20" i="11"/>
  <c r="Z17" i="11"/>
  <c r="Z25" i="11"/>
  <c r="Z33" i="11"/>
  <c r="W35" i="11"/>
  <c r="W27" i="11"/>
  <c r="W19" i="11"/>
  <c r="X38" i="11"/>
  <c r="X22" i="11"/>
  <c r="Y40" i="11"/>
  <c r="Y32" i="11"/>
  <c r="Y24" i="11"/>
  <c r="Z16" i="11"/>
  <c r="Z34" i="11"/>
  <c r="Z26" i="11"/>
  <c r="Z18" i="11"/>
  <c r="AA36" i="11"/>
  <c r="AA28" i="11"/>
  <c r="AA20" i="11"/>
  <c r="Y41" i="11"/>
  <c r="Y33" i="11"/>
  <c r="Y25" i="11"/>
  <c r="Y17" i="11"/>
  <c r="Y18" i="11"/>
  <c r="Y26" i="11"/>
  <c r="AA19" i="11"/>
  <c r="AA37" i="11"/>
  <c r="AA29" i="11"/>
  <c r="W41" i="11"/>
  <c r="W33" i="11"/>
  <c r="W25" i="11"/>
  <c r="W17" i="11"/>
  <c r="X36" i="11"/>
  <c r="X28" i="11"/>
  <c r="X20" i="11"/>
  <c r="Y38" i="11"/>
  <c r="Y22" i="11"/>
  <c r="Z40" i="11"/>
  <c r="Z32" i="11"/>
  <c r="Z24" i="11"/>
  <c r="AA16" i="11"/>
  <c r="AA34" i="11"/>
  <c r="AA26" i="11"/>
  <c r="AA18" i="11"/>
  <c r="Z27" i="11"/>
  <c r="Z19" i="11"/>
  <c r="W16" i="11"/>
  <c r="X35" i="11"/>
  <c r="X27" i="11"/>
  <c r="X19" i="11"/>
  <c r="Y37" i="11"/>
  <c r="Y29" i="11"/>
  <c r="Y21" i="11"/>
  <c r="Z39" i="11"/>
  <c r="Z31" i="11"/>
  <c r="Z23" i="11"/>
  <c r="AA41" i="11"/>
  <c r="AA33" i="11"/>
  <c r="AA25" i="11"/>
  <c r="AA17" i="11"/>
  <c r="W36" i="11"/>
  <c r="W20" i="11"/>
  <c r="Z35" i="11"/>
  <c r="W39" i="11"/>
  <c r="W31" i="11"/>
  <c r="W23" i="11"/>
  <c r="AA24" i="11"/>
  <c r="Z30" i="11"/>
  <c r="X41" i="11"/>
  <c r="X33" i="11"/>
  <c r="X25" i="11"/>
  <c r="X17" i="11"/>
  <c r="Y35" i="11"/>
  <c r="Y27" i="11"/>
  <c r="Y19" i="11"/>
  <c r="Z37" i="11"/>
  <c r="Z29" i="11"/>
  <c r="Z21" i="11"/>
  <c r="AA39" i="11"/>
  <c r="AA31" i="11"/>
  <c r="AA23" i="11"/>
  <c r="Z38" i="11"/>
  <c r="W37" i="11"/>
  <c r="W29" i="11"/>
  <c r="W21" i="11"/>
  <c r="AA22" i="11"/>
  <c r="X30" i="11"/>
  <c r="Y30" i="11"/>
  <c r="W30" i="11"/>
  <c r="AA30" i="11"/>
  <c r="A17" i="1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G20" i="11" l="1"/>
  <c r="G5" i="3"/>
  <c r="AG18" i="11" s="1"/>
  <c r="G6" i="3"/>
  <c r="AG19" i="11" s="1"/>
  <c r="G4" i="3"/>
  <c r="AG17" i="11" s="1"/>
  <c r="G3" i="3"/>
  <c r="AG16" i="11" s="1"/>
  <c r="F5" i="1"/>
  <c r="O29" i="1" l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8" i="1"/>
  <c r="F7" i="1"/>
  <c r="F6" i="1"/>
  <c r="F9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B5" i="1"/>
  <c r="B6" i="1" s="1"/>
  <c r="B7" i="1" s="1"/>
  <c r="B8" i="1" s="1"/>
  <c r="B9" i="1" s="1"/>
  <c r="Q4" i="1" l="1"/>
  <c r="Q26" i="1"/>
  <c r="Q25" i="1"/>
  <c r="Q18" i="1"/>
  <c r="Q17" i="1"/>
  <c r="Q13" i="1"/>
  <c r="Q21" i="1"/>
  <c r="Q29" i="1"/>
  <c r="Q20" i="1"/>
  <c r="Q16" i="1"/>
  <c r="Q19" i="1"/>
  <c r="Q10" i="1"/>
  <c r="Q8" i="1"/>
  <c r="Q7" i="1"/>
  <c r="Q5" i="1"/>
  <c r="Q12" i="1"/>
  <c r="Q24" i="1"/>
  <c r="Q11" i="1"/>
  <c r="Q27" i="1"/>
  <c r="Q9" i="1"/>
  <c r="Q28" i="1"/>
  <c r="Q22" i="1"/>
  <c r="Q14" i="1"/>
  <c r="Q6" i="1"/>
  <c r="Q15" i="1"/>
  <c r="Q23" i="1"/>
  <c r="B10" i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s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<sst xmlns="http://schemas.openxmlformats.org/spreadsheetml/2006/main" count="207" uniqueCount="87">
  <si>
    <t>ID</t>
  </si>
  <si>
    <t>Product</t>
  </si>
  <si>
    <t>Category</t>
  </si>
  <si>
    <t>Appetizer</t>
  </si>
  <si>
    <t>Salad A</t>
  </si>
  <si>
    <t>Salad B</t>
  </si>
  <si>
    <t>Salad C</t>
  </si>
  <si>
    <t>Soup A</t>
  </si>
  <si>
    <t>Soup B</t>
  </si>
  <si>
    <t>Entry</t>
  </si>
  <si>
    <t>Blin A</t>
  </si>
  <si>
    <t>Blin B</t>
  </si>
  <si>
    <t>Blin C</t>
  </si>
  <si>
    <t>Blin D</t>
  </si>
  <si>
    <t>Blin E</t>
  </si>
  <si>
    <t>Blin F</t>
  </si>
  <si>
    <t>Veggie Blin A</t>
  </si>
  <si>
    <t>Entry A</t>
  </si>
  <si>
    <t>Entry B</t>
  </si>
  <si>
    <t>Dessert</t>
  </si>
  <si>
    <t>Cake A</t>
  </si>
  <si>
    <t>Cake B</t>
  </si>
  <si>
    <t>Candy A</t>
  </si>
  <si>
    <t>Pirozhok A</t>
  </si>
  <si>
    <t>Pirozhok B</t>
  </si>
  <si>
    <t>Cold Drink A</t>
  </si>
  <si>
    <t>Cold Drink B</t>
  </si>
  <si>
    <t>Cold Drink C</t>
  </si>
  <si>
    <t>Cold Drink D</t>
  </si>
  <si>
    <t>Hot Drink A</t>
  </si>
  <si>
    <t>Hot Drink B</t>
  </si>
  <si>
    <t>Dairy Products</t>
  </si>
  <si>
    <t>Price</t>
  </si>
  <si>
    <t>Cost</t>
  </si>
  <si>
    <t>Meat / Seafood</t>
  </si>
  <si>
    <t>Beverages</t>
  </si>
  <si>
    <t>Pantry</t>
  </si>
  <si>
    <t>Profit</t>
  </si>
  <si>
    <t>Weight</t>
  </si>
  <si>
    <t>Fruits / Veggie</t>
  </si>
  <si>
    <t>Total</t>
  </si>
  <si>
    <t>Time - hrs</t>
  </si>
  <si>
    <t>Time - min</t>
  </si>
  <si>
    <t>Portions/hour</t>
  </si>
  <si>
    <t>Fruit Blin B</t>
  </si>
  <si>
    <t>Labor</t>
  </si>
  <si>
    <t>RF</t>
  </si>
  <si>
    <t>Columbus</t>
  </si>
  <si>
    <t>Cincinnati</t>
  </si>
  <si>
    <t>Cleveland</t>
  </si>
  <si>
    <t>Las Vegas</t>
  </si>
  <si>
    <t>Miami</t>
  </si>
  <si>
    <t>State</t>
  </si>
  <si>
    <t>Columbus_price</t>
  </si>
  <si>
    <t>Cincinnati_price</t>
  </si>
  <si>
    <t>Cleveland_price</t>
  </si>
  <si>
    <t>Las Vegas_price</t>
  </si>
  <si>
    <t>Miami_price</t>
  </si>
  <si>
    <t>Russia</t>
  </si>
  <si>
    <t>Columbus_cost</t>
  </si>
  <si>
    <t>Cincinnati_cost</t>
  </si>
  <si>
    <t>Cleveland_cost</t>
  </si>
  <si>
    <t>Las Vegas_cost</t>
  </si>
  <si>
    <t>Miami_cost</t>
  </si>
  <si>
    <t>Columbus_profit</t>
  </si>
  <si>
    <t>Cincinnati_profit</t>
  </si>
  <si>
    <t>Cleveland_profit</t>
  </si>
  <si>
    <t>Las Vegas_profit</t>
  </si>
  <si>
    <t>Miami_profit</t>
  </si>
  <si>
    <t>COGS by location</t>
  </si>
  <si>
    <t>Average order profit</t>
  </si>
  <si>
    <t>Чтобы расчитать среднюю прибыль на заказ, мы произвели следующие вычисления:</t>
  </si>
  <si>
    <t>1) Расчитали стоимость, а затем цену продажи каждой позиции из меню в пересчете на рынок США через соотношение заработной платы в США и РФ</t>
  </si>
  <si>
    <t>Averave order profit</t>
  </si>
  <si>
    <t>2) Расчитали среднюю прибыль заказа в каждом городе с учетом состава заказов по типам блюд</t>
  </si>
  <si>
    <t>Indianapolis</t>
  </si>
  <si>
    <t>Birmingham</t>
  </si>
  <si>
    <t>Portland</t>
  </si>
  <si>
    <t>Indianapolis_profit</t>
  </si>
  <si>
    <t>Birmingham_profit</t>
  </si>
  <si>
    <t>Portland_profit</t>
  </si>
  <si>
    <t>Indianapolis_cost</t>
  </si>
  <si>
    <t>Birmingham_cost</t>
  </si>
  <si>
    <t>Portland_cost</t>
  </si>
  <si>
    <t>Indianapolis_price</t>
  </si>
  <si>
    <t>Birmingham_price</t>
  </si>
  <si>
    <t>Portland_price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</si>
</sst>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64" fontId="0" fillId="2" borderId="0" xfId="2" applyFont="1" applyFill="1"/>
    <xf numFmtId="164" fontId="0" fillId="2" borderId="0" xfId="0" applyNumberFormat="1" applyFill="1"/>
    <xf numFmtId="9" fontId="0" fillId="2" borderId="0" xfId="3" applyFont="1" applyFill="1"/>
    <xf numFmtId="2" fontId="0" fillId="2" borderId="0" xfId="0" applyNumberFormat="1" applyFill="1"/>
    <xf numFmtId="1" fontId="0" fillId="2" borderId="0" xfId="0" applyNumberFormat="1" applyFill="1"/>
    <xf numFmtId="0" fontId="2" fillId="2" borderId="0" xfId="0" applyFont="1" applyFill="1"/>
    <xf numFmtId="4" fontId="0" fillId="2" borderId="0" xfId="1" applyNumberFormat="1" applyFont="1" applyFill="1"/>
    <xf numFmtId="0" fontId="0" fillId="2" borderId="0" xfId="0" applyFill="1" applyAlignment="1">
      <alignment horizontal="left"/>
    </xf>
    <xf numFmtId="9" fontId="0" fillId="2" borderId="0" xfId="3" applyFont="1" applyFill="1" applyBorder="1"/>
    <xf numFmtId="164" fontId="0" fillId="2" borderId="0" xfId="2" applyFont="1" applyFill="1" applyBorder="1"/>
    <xf numFmtId="0" fontId="2" fillId="4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0" fillId="2" borderId="4" xfId="0" applyFill="1" applyBorder="1"/>
    <xf numFmtId="0" fontId="0" fillId="2" borderId="5" xfId="0" applyFill="1" applyBorder="1"/>
    <xf numFmtId="164" fontId="0" fillId="2" borderId="5" xfId="0" applyNumberFormat="1" applyFill="1" applyBorder="1"/>
    <xf numFmtId="0" fontId="0" fillId="2" borderId="6" xfId="0" applyFill="1" applyBorder="1"/>
    <xf numFmtId="164" fontId="0" fillId="0" borderId="0" xfId="0" applyNumberFormat="1"/>
    <xf numFmtId="164" fontId="0" fillId="2" borderId="0" xfId="0" applyNumberFormat="1" applyFill="1" applyAlignment="1">
      <alignment vertical="center"/>
    </xf>
    <xf numFmtId="0" fontId="4" fillId="4" borderId="0" xfId="0" applyFont="1" applyFill="1"/>
  </cellXfs>
  <cellStyles count="4">
    <cellStyle name="Денежный" xfId="2" builtinId="4"/>
    <cellStyle name="Обычный" xfId="0" builtinId="0"/>
    <cellStyle name="Процентный" xfId="3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Y54"/>
  <sheetViews>
    <sheetView workbookViewId="0">
      <selection activeCell="C7" sqref="C7"/>
    </sheetView>
  </sheetViews>
  <sheetFormatPr defaultColWidth="10.75" defaultRowHeight="15.75" x14ac:dyDescent="0.25"/>
  <cols>
    <col min="1" max="1" width="10.75" style="1"/>
    <col min="2" max="2" width="3.25" style="2" bestFit="1" customWidth="1"/>
    <col min="3" max="3" width="10.75" style="1"/>
    <col min="4" max="4" width="12.25" style="1" bestFit="1" customWidth="1"/>
    <col min="5" max="7" width="10.75" style="1"/>
    <col min="8" max="15" width="13.75" style="1" customWidth="1"/>
    <col min="16" max="19" width="10.75" style="1"/>
    <col min="20" max="20" width="21.875" style="1" customWidth="1"/>
    <col min="21" max="24" width="10.75" style="1" customWidth="1"/>
    <col min="25" max="16384" width="10.75" style="1"/>
  </cols>
  <sheetData>
    <row r="1" spans="2:25" x14ac:dyDescent="0.25">
      <c r="T1" s="16"/>
      <c r="U1" s="17"/>
      <c r="V1" s="17"/>
      <c r="W1" s="17"/>
      <c r="X1" s="17"/>
      <c r="Y1" s="18"/>
    </row>
    <row r="2" spans="2:25" x14ac:dyDescent="0.25">
      <c r="H2" s="5">
        <v>4</v>
      </c>
      <c r="I2" s="5">
        <v>6</v>
      </c>
      <c r="J2" s="5">
        <v>4</v>
      </c>
      <c r="K2" s="5">
        <v>2</v>
      </c>
      <c r="L2" s="5">
        <v>3</v>
      </c>
      <c r="M2" s="5"/>
      <c r="N2" s="5"/>
      <c r="O2" s="5"/>
      <c r="P2" s="6">
        <v>3</v>
      </c>
      <c r="T2" s="19" t="s">
        <v>69</v>
      </c>
      <c r="U2" s="20" t="s">
        <v>47</v>
      </c>
      <c r="V2" s="20" t="s">
        <v>48</v>
      </c>
      <c r="W2" s="20" t="s">
        <v>49</v>
      </c>
      <c r="X2" s="20" t="s">
        <v>50</v>
      </c>
      <c r="Y2" s="21" t="s">
        <v>51</v>
      </c>
    </row>
    <row r="3" spans="2:25" x14ac:dyDescent="0.25">
      <c r="B3" s="3" t="s">
        <v>0</v>
      </c>
      <c r="C3" s="4" t="s">
        <v>2</v>
      </c>
      <c r="D3" s="4" t="s">
        <v>1</v>
      </c>
      <c r="E3" s="4" t="s">
        <v>32</v>
      </c>
      <c r="F3" s="4" t="s">
        <v>33</v>
      </c>
      <c r="G3" s="4" t="s">
        <v>38</v>
      </c>
      <c r="H3" s="4" t="s">
        <v>31</v>
      </c>
      <c r="I3" s="4" t="s">
        <v>34</v>
      </c>
      <c r="J3" s="4" t="s">
        <v>39</v>
      </c>
      <c r="K3" s="4" t="s">
        <v>35</v>
      </c>
      <c r="L3" s="4" t="s">
        <v>36</v>
      </c>
      <c r="M3" s="4" t="s">
        <v>40</v>
      </c>
      <c r="N3" s="4" t="s">
        <v>43</v>
      </c>
      <c r="O3" s="4" t="s">
        <v>42</v>
      </c>
      <c r="P3" s="4" t="s">
        <v>41</v>
      </c>
      <c r="Q3" s="4" t="s">
        <v>37</v>
      </c>
      <c r="R3" s="4"/>
      <c r="S3" s="4"/>
      <c r="T3" s="22"/>
      <c r="Y3" s="23"/>
    </row>
    <row r="4" spans="2:25" x14ac:dyDescent="0.25">
      <c r="B4" s="2">
        <v>1</v>
      </c>
      <c r="C4" s="1" t="s">
        <v>3</v>
      </c>
      <c r="D4" s="1" t="s">
        <v>4</v>
      </c>
      <c r="E4" s="5">
        <v>3</v>
      </c>
      <c r="F4" s="5">
        <f>SUMPRODUCT(H4:L4,H$2:L$2)*G4</f>
        <v>0.78000000000000014</v>
      </c>
      <c r="G4" s="1">
        <v>0.2</v>
      </c>
      <c r="H4" s="7">
        <v>0</v>
      </c>
      <c r="I4" s="7">
        <v>0</v>
      </c>
      <c r="J4" s="7">
        <v>0.9</v>
      </c>
      <c r="K4" s="7">
        <v>0</v>
      </c>
      <c r="L4" s="7">
        <v>0.1</v>
      </c>
      <c r="M4" s="7">
        <f>SUM(H4:L4)</f>
        <v>1</v>
      </c>
      <c r="N4" s="9">
        <v>20</v>
      </c>
      <c r="O4" s="8">
        <f>60/N4</f>
        <v>3</v>
      </c>
      <c r="P4" s="8">
        <f>O4/60</f>
        <v>0.05</v>
      </c>
      <c r="Q4" s="6">
        <f>E4-F4-P4*P$2</f>
        <v>2.0699999999999998</v>
      </c>
      <c r="R4" s="6"/>
      <c r="S4" s="6"/>
      <c r="T4" s="22"/>
      <c r="U4" s="6">
        <f>((H4*COGS!$C$3)+('Menu and cost'!I4*COGS!$D$3)+('Menu and cost'!J4*COGS!$E$3)+('Menu and cost'!K4*COGS!$F$3)+('Menu and cost'!L4*COGS!$G$3)+('Menu and cost'!P4*COGS!$I$3))*G4</f>
        <v>2.5272000000000006</v>
      </c>
      <c r="V4" s="6">
        <f>(($H4*COGS!$C$4)+('Menu and cost'!$I4*COGS!$D$4)+('Menu and cost'!$J4*COGS!$E$4)+('Menu and cost'!$K4*COGS!$G$4)+('Menu and cost'!$L4*COGS!$G$4)+('Menu and cost'!$P4*COGS!$I$4))*G4</f>
        <v>2.2530000000000001</v>
      </c>
      <c r="W4" s="6">
        <f>(($H4*COGS!$C$5)+('Menu and cost'!$I4*COGS!$D$5)+('Menu and cost'!$J4*COGS!$E$5)+('Menu and cost'!$K4*COGS!$G$5)+('Menu and cost'!$L4*COGS!$G$5)+('Menu and cost'!$P4*COGS!$I$5))*G4</f>
        <v>2.4650000000000003</v>
      </c>
      <c r="X4" s="6">
        <f>(($H4*COGS!$C$6)+('Menu and cost'!$I4*COGS!$D$6)+('Menu and cost'!$J4*COGS!$E$6)+('Menu and cost'!$K4*COGS!$G$6)+('Menu and cost'!$L4*COGS!$G$6)+('Menu and cost'!$P4*COGS!$I$6))*G4</f>
        <v>3.1027999999999998</v>
      </c>
      <c r="Y4" s="24">
        <f>(($H4*COGS!$C$7)+('Menu and cost'!$I4*COGS!$D$7)+('Menu and cost'!$J4*COGS!$E$7)+('Menu and cost'!$K4*COGS!$G$7)+('Menu and cost'!$L4*COGS!$G$7)+('Menu and cost'!$P4*COGS!$I$7))*G4</f>
        <v>3.0184000000000002</v>
      </c>
    </row>
    <row r="5" spans="2:25" x14ac:dyDescent="0.25">
      <c r="B5" s="2">
        <f>B4+1</f>
        <v>2</v>
      </c>
      <c r="C5" s="1" t="s">
        <v>3</v>
      </c>
      <c r="D5" s="1" t="s">
        <v>5</v>
      </c>
      <c r="E5" s="5">
        <v>3</v>
      </c>
      <c r="F5" s="5">
        <f>SUMPRODUCT(H5:L5,H$2:L$2)*G5</f>
        <v>0.86</v>
      </c>
      <c r="G5" s="1">
        <v>0.2</v>
      </c>
      <c r="H5" s="7">
        <v>0</v>
      </c>
      <c r="I5" s="7">
        <v>0.2</v>
      </c>
      <c r="J5" s="7">
        <v>0.7</v>
      </c>
      <c r="K5" s="7">
        <v>0</v>
      </c>
      <c r="L5" s="7">
        <v>0.1</v>
      </c>
      <c r="M5" s="7">
        <f t="shared" ref="M5:M29" si="0">SUM(H5:L5)</f>
        <v>0.99999999999999989</v>
      </c>
      <c r="N5" s="9">
        <v>20</v>
      </c>
      <c r="O5" s="8">
        <f t="shared" ref="O5:O29" si="1">60/N5</f>
        <v>3</v>
      </c>
      <c r="P5" s="8">
        <f t="shared" ref="P5:P29" si="2">O5/60</f>
        <v>0.05</v>
      </c>
      <c r="Q5" s="6">
        <f t="shared" ref="Q5:Q29" si="3">E5-F5-P5*P$2</f>
        <v>1.9900000000000002</v>
      </c>
      <c r="R5" s="6"/>
      <c r="S5" s="6"/>
      <c r="T5" s="22"/>
      <c r="U5" s="6">
        <f>((H5*COGS!$C$3)+('Menu and cost'!I5*COGS!$D$3)+('Menu and cost'!J5*COGS!$E$3)+('Menu and cost'!K5*COGS!$F$3)+('Menu and cost'!L5*COGS!$G$3)+('Menu and cost'!P5*COGS!$I$3))*G5</f>
        <v>2.5792000000000002</v>
      </c>
      <c r="V5" s="6">
        <f>(($H5*COGS!$C$4)+('Menu and cost'!$I5*COGS!$D$4)+('Menu and cost'!$J5*COGS!$E$4)+('Menu and cost'!$K5*COGS!$G$4)+('Menu and cost'!$L5*COGS!$G$4)+('Menu and cost'!$P5*COGS!$I$4))*G5</f>
        <v>2.3418000000000005</v>
      </c>
      <c r="W5" s="6">
        <f>(($H5*COGS!$C$5)+('Menu and cost'!$I5*COGS!$D$5)+('Menu and cost'!$J5*COGS!$E$5)+('Menu and cost'!$K5*COGS!$G$5)+('Menu and cost'!$L5*COGS!$G$5)+('Menu and cost'!$P5*COGS!$I$5))*G5</f>
        <v>2.5190000000000001</v>
      </c>
      <c r="X5" s="6">
        <f>(($H5*COGS!$C$6)+('Menu and cost'!$I5*COGS!$D$6)+('Menu and cost'!$J5*COGS!$E$6)+('Menu and cost'!$K5*COGS!$G$6)+('Menu and cost'!$L5*COGS!$G$6)+('Menu and cost'!$P5*COGS!$I$6))*G5</f>
        <v>3.3563999999999994</v>
      </c>
      <c r="Y5" s="24">
        <f>(($H5*COGS!$C$7)+('Menu and cost'!$I5*COGS!$D$7)+('Menu and cost'!$J5*COGS!$E$7)+('Menu and cost'!$K5*COGS!$G$7)+('Menu and cost'!$L5*COGS!$G$7)+('Menu and cost'!$P5*COGS!$I$7))*G5</f>
        <v>3.1892</v>
      </c>
    </row>
    <row r="6" spans="2:25" x14ac:dyDescent="0.25">
      <c r="B6" s="2">
        <f t="shared" ref="B6:B29" si="4">B5+1</f>
        <v>3</v>
      </c>
      <c r="C6" s="1" t="s">
        <v>3</v>
      </c>
      <c r="D6" s="1" t="s">
        <v>6</v>
      </c>
      <c r="E6" s="5">
        <v>3</v>
      </c>
      <c r="F6" s="5">
        <f t="shared" ref="F6:F8" si="5">SUMPRODUCT(H6:L6,H$2:L$2)*G6</f>
        <v>0.98</v>
      </c>
      <c r="G6" s="1">
        <v>0.2</v>
      </c>
      <c r="H6" s="7">
        <v>0</v>
      </c>
      <c r="I6" s="7">
        <v>0.5</v>
      </c>
      <c r="J6" s="7">
        <v>0.4</v>
      </c>
      <c r="K6" s="7">
        <v>0</v>
      </c>
      <c r="L6" s="7">
        <v>0.1</v>
      </c>
      <c r="M6" s="7">
        <f t="shared" si="0"/>
        <v>1</v>
      </c>
      <c r="N6" s="9">
        <v>20</v>
      </c>
      <c r="O6" s="8">
        <f t="shared" si="1"/>
        <v>3</v>
      </c>
      <c r="P6" s="8">
        <f t="shared" si="2"/>
        <v>0.05</v>
      </c>
      <c r="Q6" s="6">
        <f t="shared" si="3"/>
        <v>1.87</v>
      </c>
      <c r="R6" s="6"/>
      <c r="S6" s="6"/>
      <c r="T6" s="22"/>
      <c r="U6" s="6">
        <f>((H6*COGS!$C$3)+('Menu and cost'!I6*COGS!$D$3)+('Menu and cost'!J6*COGS!$E$3)+('Menu and cost'!K6*COGS!$F$3)+('Menu and cost'!L6*COGS!$G$3)+('Menu and cost'!P6*COGS!$I$3))*G6</f>
        <v>2.6572000000000005</v>
      </c>
      <c r="V6" s="6">
        <f>(($H6*COGS!$C$4)+('Menu and cost'!$I6*COGS!$D$4)+('Menu and cost'!$J6*COGS!$E$4)+('Menu and cost'!$K6*COGS!$G$4)+('Menu and cost'!$L6*COGS!$G$4)+('Menu and cost'!$P6*COGS!$I$4))*G6</f>
        <v>2.4750000000000005</v>
      </c>
      <c r="W6" s="6">
        <f>(($H6*COGS!$C$5)+('Menu and cost'!$I6*COGS!$D$5)+('Menu and cost'!$J6*COGS!$E$5)+('Menu and cost'!$K6*COGS!$G$5)+('Menu and cost'!$L6*COGS!$G$5)+('Menu and cost'!$P6*COGS!$I$5))*G6</f>
        <v>2.6000000000000005</v>
      </c>
      <c r="X6" s="6">
        <f>(($H6*COGS!$C$6)+('Menu and cost'!$I6*COGS!$D$6)+('Menu and cost'!$J6*COGS!$E$6)+('Menu and cost'!$K6*COGS!$G$6)+('Menu and cost'!$L6*COGS!$G$6)+('Menu and cost'!$P6*COGS!$I$6))*G6</f>
        <v>3.7367999999999997</v>
      </c>
      <c r="Y6" s="24">
        <f>(($H6*COGS!$C$7)+('Menu and cost'!$I6*COGS!$D$7)+('Menu and cost'!$J6*COGS!$E$7)+('Menu and cost'!$K6*COGS!$G$7)+('Menu and cost'!$L6*COGS!$G$7)+('Menu and cost'!$P6*COGS!$I$7))*G6</f>
        <v>3.4454000000000011</v>
      </c>
    </row>
    <row r="7" spans="2:25" x14ac:dyDescent="0.25">
      <c r="B7" s="2">
        <f t="shared" si="4"/>
        <v>4</v>
      </c>
      <c r="C7" s="1" t="s">
        <v>3</v>
      </c>
      <c r="D7" s="1" t="s">
        <v>7</v>
      </c>
      <c r="E7" s="5">
        <v>2</v>
      </c>
      <c r="F7" s="5">
        <f t="shared" si="5"/>
        <v>0.68000000000000016</v>
      </c>
      <c r="G7" s="1">
        <v>0.2</v>
      </c>
      <c r="H7" s="7">
        <v>0.1</v>
      </c>
      <c r="I7" s="7">
        <v>0</v>
      </c>
      <c r="J7" s="7">
        <v>0.4</v>
      </c>
      <c r="K7" s="7">
        <v>0.1</v>
      </c>
      <c r="L7" s="7">
        <v>0.4</v>
      </c>
      <c r="M7" s="7">
        <f t="shared" si="0"/>
        <v>1</v>
      </c>
      <c r="N7" s="9">
        <v>60</v>
      </c>
      <c r="O7" s="8">
        <f t="shared" si="1"/>
        <v>1</v>
      </c>
      <c r="P7" s="8">
        <f t="shared" si="2"/>
        <v>1.6666666666666666E-2</v>
      </c>
      <c r="Q7" s="6">
        <f t="shared" si="3"/>
        <v>1.2699999999999998</v>
      </c>
      <c r="R7" s="6"/>
      <c r="S7" s="6"/>
      <c r="T7" s="22"/>
      <c r="U7" s="6">
        <f>((H7*COGS!$C$3)+('Menu and cost'!I7*COGS!$D$3)+('Menu and cost'!J7*COGS!$E$3)+('Menu and cost'!K7*COGS!$F$3)+('Menu and cost'!L7*COGS!$G$3)+('Menu and cost'!P7*COGS!$I$3))*G7</f>
        <v>1.8165333333333333</v>
      </c>
      <c r="V7" s="6">
        <f>(($H7*COGS!$C$4)+('Menu and cost'!$I7*COGS!$D$4)+('Menu and cost'!$J7*COGS!$E$4)+('Menu and cost'!$K7*COGS!$G$4)+('Menu and cost'!$L7*COGS!$G$4)+('Menu and cost'!$P7*COGS!$I$4))*G7</f>
        <v>1.6120000000000001</v>
      </c>
      <c r="W7" s="6">
        <f>(($H7*COGS!$C$5)+('Menu and cost'!$I7*COGS!$D$5)+('Menu and cost'!$J7*COGS!$E$5)+('Menu and cost'!$K7*COGS!$G$5)+('Menu and cost'!$L7*COGS!$G$5)+('Menu and cost'!$P7*COGS!$I$5))*G7</f>
        <v>1.7272666666666669</v>
      </c>
      <c r="X7" s="6">
        <f>(($H7*COGS!$C$6)+('Menu and cost'!$I7*COGS!$D$6)+('Menu and cost'!$J7*COGS!$E$6)+('Menu and cost'!$K7*COGS!$G$6)+('Menu and cost'!$L7*COGS!$G$6)+('Menu and cost'!$P7*COGS!$I$6))*G7</f>
        <v>2.6424000000000003</v>
      </c>
      <c r="Y7" s="24">
        <f>(($H7*COGS!$C$7)+('Menu and cost'!$I7*COGS!$D$7)+('Menu and cost'!$J7*COGS!$E$7)+('Menu and cost'!$K7*COGS!$G$7)+('Menu and cost'!$L7*COGS!$G$7)+('Menu and cost'!$P7*COGS!$I$7))*G7</f>
        <v>2.4358666666666671</v>
      </c>
    </row>
    <row r="8" spans="2:25" x14ac:dyDescent="0.25">
      <c r="B8" s="2">
        <f t="shared" si="4"/>
        <v>5</v>
      </c>
      <c r="C8" s="1" t="s">
        <v>3</v>
      </c>
      <c r="D8" s="1" t="s">
        <v>8</v>
      </c>
      <c r="E8" s="5">
        <v>2</v>
      </c>
      <c r="F8" s="5">
        <f t="shared" si="5"/>
        <v>0.78</v>
      </c>
      <c r="G8" s="1">
        <v>0.2</v>
      </c>
      <c r="H8" s="7">
        <v>0.1</v>
      </c>
      <c r="I8" s="7">
        <v>0.2</v>
      </c>
      <c r="J8" s="7">
        <v>0.3</v>
      </c>
      <c r="K8" s="7">
        <v>0.1</v>
      </c>
      <c r="L8" s="7">
        <v>0.3</v>
      </c>
      <c r="M8" s="7">
        <f t="shared" si="0"/>
        <v>1</v>
      </c>
      <c r="N8" s="9">
        <v>60</v>
      </c>
      <c r="O8" s="8">
        <f t="shared" si="1"/>
        <v>1</v>
      </c>
      <c r="P8" s="8">
        <f t="shared" si="2"/>
        <v>1.6666666666666666E-2</v>
      </c>
      <c r="Q8" s="6">
        <f t="shared" si="3"/>
        <v>1.17</v>
      </c>
      <c r="R8" s="6"/>
      <c r="S8" s="6"/>
      <c r="T8" s="22"/>
      <c r="U8" s="6">
        <f>((H8*COGS!$C$3)+('Menu and cost'!I8*COGS!$D$3)+('Menu and cost'!J8*COGS!$E$3)+('Menu and cost'!K8*COGS!$F$3)+('Menu and cost'!L8*COGS!$G$3)+('Menu and cost'!P8*COGS!$I$3))*G8</f>
        <v>2.007333333333333</v>
      </c>
      <c r="V8" s="6">
        <f>(($H8*COGS!$C$4)+('Menu and cost'!$I8*COGS!$D$4)+('Menu and cost'!$J8*COGS!$E$4)+('Menu and cost'!$K8*COGS!$G$4)+('Menu and cost'!$L8*COGS!$G$4)+('Menu and cost'!$P8*COGS!$I$4))*G8</f>
        <v>1.8208</v>
      </c>
      <c r="W8" s="6">
        <f>(($H8*COGS!$C$5)+('Menu and cost'!$I8*COGS!$D$5)+('Menu and cost'!$J8*COGS!$E$5)+('Menu and cost'!$K8*COGS!$G$5)+('Menu and cost'!$L8*COGS!$G$5)+('Menu and cost'!$P8*COGS!$I$5))*G8</f>
        <v>1.9162666666666668</v>
      </c>
      <c r="X8" s="6">
        <f>(($H8*COGS!$C$6)+('Menu and cost'!$I8*COGS!$D$6)+('Menu and cost'!$J8*COGS!$E$6)+('Menu and cost'!$K8*COGS!$G$6)+('Menu and cost'!$L8*COGS!$G$6)+('Menu and cost'!$P8*COGS!$I$6))*G8</f>
        <v>2.9912000000000001</v>
      </c>
      <c r="Y8" s="24">
        <f>(($H8*COGS!$C$7)+('Menu and cost'!$I8*COGS!$D$7)+('Menu and cost'!$J8*COGS!$E$7)+('Menu and cost'!$K8*COGS!$G$7)+('Menu and cost'!$L8*COGS!$G$7)+('Menu and cost'!$P8*COGS!$I$7))*G8</f>
        <v>2.731266666666667</v>
      </c>
    </row>
    <row r="9" spans="2:25" x14ac:dyDescent="0.25">
      <c r="B9" s="2">
        <f t="shared" si="4"/>
        <v>6</v>
      </c>
      <c r="C9" s="1" t="s">
        <v>3</v>
      </c>
      <c r="D9" s="1" t="s">
        <v>23</v>
      </c>
      <c r="E9" s="5">
        <v>1</v>
      </c>
      <c r="F9" s="5">
        <f>SUMPRODUCT(H9:L9,H$2:L$2)*G9</f>
        <v>0.38</v>
      </c>
      <c r="G9" s="1">
        <v>0.1</v>
      </c>
      <c r="H9" s="7">
        <v>0.1</v>
      </c>
      <c r="I9" s="7">
        <v>0</v>
      </c>
      <c r="J9" s="7">
        <v>0.75</v>
      </c>
      <c r="K9" s="7">
        <v>0.05</v>
      </c>
      <c r="L9" s="7">
        <v>0.1</v>
      </c>
      <c r="M9" s="7">
        <f t="shared" si="0"/>
        <v>1</v>
      </c>
      <c r="N9" s="9">
        <v>30</v>
      </c>
      <c r="O9" s="8">
        <f t="shared" si="1"/>
        <v>2</v>
      </c>
      <c r="P9" s="8">
        <f t="shared" si="2"/>
        <v>3.3333333333333333E-2</v>
      </c>
      <c r="Q9" s="6">
        <f t="shared" si="3"/>
        <v>0.52</v>
      </c>
      <c r="R9" s="6"/>
      <c r="S9" s="6"/>
      <c r="T9" s="22"/>
      <c r="U9" s="6">
        <f>((H9*COGS!$C$3)+('Menu and cost'!I9*COGS!$D$3)+('Menu and cost'!J9*COGS!$E$3)+('Menu and cost'!K9*COGS!$F$3)+('Menu and cost'!L9*COGS!$G$3)+('Menu and cost'!P9*COGS!$I$3))*G9</f>
        <v>1.1676333333333335</v>
      </c>
      <c r="V9" s="6">
        <f>(($H9*COGS!$C$4)+('Menu and cost'!$I9*COGS!$D$4)+('Menu and cost'!$J9*COGS!$E$4)+('Menu and cost'!$K9*COGS!$G$4)+('Menu and cost'!$L9*COGS!$G$4)+('Menu and cost'!$P9*COGS!$I$4))*G9</f>
        <v>1.0334999999999999</v>
      </c>
      <c r="W9" s="6">
        <f>(($H9*COGS!$C$5)+('Menu and cost'!$I9*COGS!$D$5)+('Menu and cost'!$J9*COGS!$E$5)+('Menu and cost'!$K9*COGS!$G$5)+('Menu and cost'!$L9*COGS!$G$5)+('Menu and cost'!$P9*COGS!$I$5))*G9</f>
        <v>1.1182166666666666</v>
      </c>
      <c r="X9" s="6">
        <f>(($H9*COGS!$C$6)+('Menu and cost'!$I9*COGS!$D$6)+('Menu and cost'!$J9*COGS!$E$6)+('Menu and cost'!$K9*COGS!$G$6)+('Menu and cost'!$L9*COGS!$G$6)+('Menu and cost'!$P9*COGS!$I$6))*G9</f>
        <v>1.5027999999999999</v>
      </c>
      <c r="Y9" s="24">
        <f>(($H9*COGS!$C$7)+('Menu and cost'!$I9*COGS!$D$7)+('Menu and cost'!$J9*COGS!$E$7)+('Menu and cost'!$K9*COGS!$G$7)+('Menu and cost'!$L9*COGS!$G$7)+('Menu and cost'!$P9*COGS!$I$7))*G9</f>
        <v>1.4518166666666668</v>
      </c>
    </row>
    <row r="10" spans="2:25" x14ac:dyDescent="0.25">
      <c r="B10" s="2">
        <f t="shared" si="4"/>
        <v>7</v>
      </c>
      <c r="C10" s="1" t="s">
        <v>3</v>
      </c>
      <c r="D10" s="1" t="s">
        <v>24</v>
      </c>
      <c r="E10" s="5">
        <v>1</v>
      </c>
      <c r="F10" s="5">
        <f t="shared" ref="F10:F29" si="6">SUMPRODUCT(H10:L10,H$2:L$2)*G10</f>
        <v>0.48</v>
      </c>
      <c r="G10" s="1">
        <v>0.1</v>
      </c>
      <c r="H10" s="7">
        <v>0.1</v>
      </c>
      <c r="I10" s="7">
        <v>0.5</v>
      </c>
      <c r="J10" s="7">
        <v>0.25</v>
      </c>
      <c r="K10" s="7">
        <v>0.05</v>
      </c>
      <c r="L10" s="7">
        <v>0.1</v>
      </c>
      <c r="M10" s="7">
        <f t="shared" si="0"/>
        <v>1</v>
      </c>
      <c r="N10" s="9">
        <v>30</v>
      </c>
      <c r="O10" s="8">
        <f t="shared" si="1"/>
        <v>2</v>
      </c>
      <c r="P10" s="8">
        <f t="shared" si="2"/>
        <v>3.3333333333333333E-2</v>
      </c>
      <c r="Q10" s="6">
        <f t="shared" si="3"/>
        <v>0.42000000000000004</v>
      </c>
      <c r="R10" s="6"/>
      <c r="S10" s="6"/>
      <c r="T10" s="22"/>
      <c r="U10" s="6">
        <f>((H10*COGS!$C$3)+('Menu and cost'!I10*COGS!$D$3)+('Menu and cost'!J10*COGS!$E$3)+('Menu and cost'!K10*COGS!$F$3)+('Menu and cost'!L10*COGS!$G$3)+('Menu and cost'!P10*COGS!$I$3))*G10</f>
        <v>1.2326333333333335</v>
      </c>
      <c r="V10" s="6">
        <f>(($H10*COGS!$C$4)+('Menu and cost'!$I10*COGS!$D$4)+('Menu and cost'!$J10*COGS!$E$4)+('Menu and cost'!$K10*COGS!$G$4)+('Menu and cost'!$L10*COGS!$G$4)+('Menu and cost'!$P10*COGS!$I$4))*G10</f>
        <v>1.1445000000000001</v>
      </c>
      <c r="W10" s="6">
        <f>(($H10*COGS!$C$5)+('Menu and cost'!$I10*COGS!$D$5)+('Menu and cost'!$J10*COGS!$E$5)+('Menu and cost'!$K10*COGS!$G$5)+('Menu and cost'!$L10*COGS!$G$5)+('Menu and cost'!$P10*COGS!$I$5))*G10</f>
        <v>1.1857166666666668</v>
      </c>
      <c r="X10" s="6">
        <f>(($H10*COGS!$C$6)+('Menu and cost'!$I10*COGS!$D$6)+('Menu and cost'!$J10*COGS!$E$6)+('Menu and cost'!$K10*COGS!$G$6)+('Menu and cost'!$L10*COGS!$G$6)+('Menu and cost'!$P10*COGS!$I$6))*G10</f>
        <v>1.8198000000000001</v>
      </c>
      <c r="Y10" s="24">
        <f>(($H10*COGS!$C$7)+('Menu and cost'!$I10*COGS!$D$7)+('Menu and cost'!$J10*COGS!$E$7)+('Menu and cost'!$K10*COGS!$G$7)+('Menu and cost'!$L10*COGS!$G$7)+('Menu and cost'!$P10*COGS!$I$7))*G10</f>
        <v>1.6653166666666668</v>
      </c>
    </row>
    <row r="11" spans="2:25" x14ac:dyDescent="0.25">
      <c r="B11" s="2">
        <f t="shared" si="4"/>
        <v>8</v>
      </c>
      <c r="C11" s="1" t="s">
        <v>9</v>
      </c>
      <c r="D11" s="1" t="s">
        <v>10</v>
      </c>
      <c r="E11" s="5">
        <v>3</v>
      </c>
      <c r="F11" s="5">
        <f t="shared" si="6"/>
        <v>0.76</v>
      </c>
      <c r="G11" s="1">
        <v>0.2</v>
      </c>
      <c r="H11" s="7">
        <v>0.1</v>
      </c>
      <c r="I11" s="7">
        <v>0</v>
      </c>
      <c r="J11" s="7">
        <v>0.75</v>
      </c>
      <c r="K11" s="7">
        <v>0.05</v>
      </c>
      <c r="L11" s="7">
        <v>0.1</v>
      </c>
      <c r="M11" s="7">
        <f t="shared" si="0"/>
        <v>1</v>
      </c>
      <c r="N11" s="9">
        <v>15</v>
      </c>
      <c r="O11" s="8">
        <f t="shared" si="1"/>
        <v>4</v>
      </c>
      <c r="P11" s="8">
        <f t="shared" si="2"/>
        <v>6.6666666666666666E-2</v>
      </c>
      <c r="Q11" s="6">
        <f t="shared" si="3"/>
        <v>2.04</v>
      </c>
      <c r="R11" s="6"/>
      <c r="S11" s="6"/>
      <c r="T11" s="22"/>
      <c r="U11" s="6">
        <f>((H11*COGS!$C$3)+('Menu and cost'!I11*COGS!$D$3)+('Menu and cost'!J11*COGS!$E$3)+('Menu and cost'!K11*COGS!$F$3)+('Menu and cost'!L11*COGS!$G$3)+('Menu and cost'!P11*COGS!$I$3))*G11</f>
        <v>2.4019333333333335</v>
      </c>
      <c r="V11" s="6">
        <f>(($H11*COGS!$C$4)+('Menu and cost'!$I11*COGS!$D$4)+('Menu and cost'!$J11*COGS!$E$4)+('Menu and cost'!$K11*COGS!$G$4)+('Menu and cost'!$L11*COGS!$G$4)+('Menu and cost'!$P11*COGS!$I$4))*G11</f>
        <v>2.137</v>
      </c>
      <c r="W11" s="6">
        <f>(($H11*COGS!$C$5)+('Menu and cost'!$I11*COGS!$D$5)+('Menu and cost'!$J11*COGS!$E$5)+('Menu and cost'!$K11*COGS!$G$5)+('Menu and cost'!$L11*COGS!$G$5)+('Menu and cost'!$P11*COGS!$I$5))*G11</f>
        <v>2.3097666666666661</v>
      </c>
      <c r="X11" s="6">
        <f>(($H11*COGS!$C$6)+('Menu and cost'!$I11*COGS!$D$6)+('Menu and cost'!$J11*COGS!$E$6)+('Menu and cost'!$K11*COGS!$G$6)+('Menu and cost'!$L11*COGS!$G$6)+('Menu and cost'!$P11*COGS!$I$6))*G11</f>
        <v>3.0655999999999999</v>
      </c>
      <c r="Y11" s="24">
        <f>(($H11*COGS!$C$7)+('Menu and cost'!$I11*COGS!$D$7)+('Menu and cost'!$J11*COGS!$E$7)+('Menu and cost'!$K11*COGS!$G$7)+('Menu and cost'!$L11*COGS!$G$7)+('Menu and cost'!$P11*COGS!$I$7))*G11</f>
        <v>2.9669666666666665</v>
      </c>
    </row>
    <row r="12" spans="2:25" x14ac:dyDescent="0.25">
      <c r="B12" s="2">
        <f t="shared" si="4"/>
        <v>9</v>
      </c>
      <c r="C12" s="1" t="s">
        <v>9</v>
      </c>
      <c r="D12" s="1" t="s">
        <v>11</v>
      </c>
      <c r="E12" s="5">
        <v>3</v>
      </c>
      <c r="F12" s="5">
        <f t="shared" si="6"/>
        <v>1.1400000000000001</v>
      </c>
      <c r="G12" s="1">
        <v>0.3</v>
      </c>
      <c r="H12" s="7">
        <v>0.3</v>
      </c>
      <c r="I12" s="7">
        <v>0</v>
      </c>
      <c r="J12" s="7">
        <v>0.55000000000000004</v>
      </c>
      <c r="K12" s="7">
        <v>0.05</v>
      </c>
      <c r="L12" s="7">
        <v>0.1</v>
      </c>
      <c r="M12" s="7">
        <f t="shared" si="0"/>
        <v>1.0000000000000002</v>
      </c>
      <c r="N12" s="9">
        <v>15</v>
      </c>
      <c r="O12" s="8">
        <f t="shared" si="1"/>
        <v>4</v>
      </c>
      <c r="P12" s="8">
        <f t="shared" si="2"/>
        <v>6.6666666666666666E-2</v>
      </c>
      <c r="Q12" s="6">
        <f t="shared" si="3"/>
        <v>1.66</v>
      </c>
      <c r="R12" s="6"/>
      <c r="S12" s="6"/>
      <c r="T12" s="22"/>
      <c r="U12" s="6">
        <f>((H12*COGS!$C$3)+('Menu and cost'!I12*COGS!$D$3)+('Menu and cost'!J12*COGS!$E$3)+('Menu and cost'!K12*COGS!$F$3)+('Menu and cost'!L12*COGS!$G$3)+('Menu and cost'!P12*COGS!$I$3))*G12</f>
        <v>3.3340999999999998</v>
      </c>
      <c r="V12" s="6">
        <f>(($H12*COGS!$C$4)+('Menu and cost'!$I12*COGS!$D$4)+('Menu and cost'!$J12*COGS!$E$4)+('Menu and cost'!$K12*COGS!$G$4)+('Menu and cost'!$L12*COGS!$G$4)+('Menu and cost'!$P12*COGS!$I$4))*G12</f>
        <v>2.9325000000000001</v>
      </c>
      <c r="W12" s="6">
        <f>(($H12*COGS!$C$5)+('Menu and cost'!$I12*COGS!$D$5)+('Menu and cost'!$J12*COGS!$E$5)+('Menu and cost'!$K12*COGS!$G$5)+('Menu and cost'!$L12*COGS!$G$5)+('Menu and cost'!$P12*COGS!$I$5))*G12</f>
        <v>3.0914499999999996</v>
      </c>
      <c r="X12" s="6">
        <f>(($H12*COGS!$C$6)+('Menu and cost'!$I12*COGS!$D$6)+('Menu and cost'!$J12*COGS!$E$6)+('Menu and cost'!$K12*COGS!$G$6)+('Menu and cost'!$L12*COGS!$G$6)+('Menu and cost'!$P12*COGS!$I$6))*G12</f>
        <v>4.5396000000000001</v>
      </c>
      <c r="Y12" s="24">
        <f>(($H12*COGS!$C$7)+('Menu and cost'!$I12*COGS!$D$7)+('Menu and cost'!$J12*COGS!$E$7)+('Menu and cost'!$K12*COGS!$G$7)+('Menu and cost'!$L12*COGS!$G$7)+('Menu and cost'!$P12*COGS!$I$7))*G12</f>
        <v>4.3880499999999998</v>
      </c>
    </row>
    <row r="13" spans="2:25" x14ac:dyDescent="0.25">
      <c r="B13" s="2">
        <f t="shared" si="4"/>
        <v>10</v>
      </c>
      <c r="C13" s="1" t="s">
        <v>9</v>
      </c>
      <c r="D13" s="1" t="s">
        <v>12</v>
      </c>
      <c r="E13" s="5">
        <v>3</v>
      </c>
      <c r="F13" s="5">
        <f t="shared" si="6"/>
        <v>1.2899999999999998</v>
      </c>
      <c r="G13" s="1">
        <v>0.3</v>
      </c>
      <c r="H13" s="7">
        <v>0.1</v>
      </c>
      <c r="I13" s="7">
        <v>0.25</v>
      </c>
      <c r="J13" s="7">
        <v>0.5</v>
      </c>
      <c r="K13" s="7">
        <v>0.05</v>
      </c>
      <c r="L13" s="7">
        <v>0.1</v>
      </c>
      <c r="M13" s="7">
        <f t="shared" si="0"/>
        <v>1</v>
      </c>
      <c r="N13" s="9">
        <v>15</v>
      </c>
      <c r="O13" s="8">
        <f t="shared" si="1"/>
        <v>4</v>
      </c>
      <c r="P13" s="8">
        <f t="shared" si="2"/>
        <v>6.6666666666666666E-2</v>
      </c>
      <c r="Q13" s="6">
        <f t="shared" si="3"/>
        <v>1.5100000000000002</v>
      </c>
      <c r="R13" s="6"/>
      <c r="S13" s="6"/>
      <c r="T13" s="22"/>
      <c r="U13" s="6">
        <f>((H13*COGS!$C$3)+('Menu and cost'!I13*COGS!$D$3)+('Menu and cost'!J13*COGS!$E$3)+('Menu and cost'!K13*COGS!$F$3)+('Menu and cost'!L13*COGS!$G$3)+('Menu and cost'!P13*COGS!$I$3))*G13</f>
        <v>3.7003999999999992</v>
      </c>
      <c r="V13" s="6">
        <f>(($H13*COGS!$C$4)+('Menu and cost'!$I13*COGS!$D$4)+('Menu and cost'!$J13*COGS!$E$4)+('Menu and cost'!$K13*COGS!$G$4)+('Menu and cost'!$L13*COGS!$G$4)+('Menu and cost'!$P13*COGS!$I$4))*G13</f>
        <v>3.3719999999999999</v>
      </c>
      <c r="W13" s="6">
        <f>(($H13*COGS!$C$5)+('Menu and cost'!$I13*COGS!$D$5)+('Menu and cost'!$J13*COGS!$E$5)+('Menu and cost'!$K13*COGS!$G$5)+('Menu and cost'!$L13*COGS!$G$5)+('Menu and cost'!$P13*COGS!$I$5))*G13</f>
        <v>3.5658999999999996</v>
      </c>
      <c r="X13" s="6">
        <f>(($H13*COGS!$C$6)+('Menu and cost'!$I13*COGS!$D$6)+('Menu and cost'!$J13*COGS!$E$6)+('Menu and cost'!$K13*COGS!$G$6)+('Menu and cost'!$L13*COGS!$G$6)+('Menu and cost'!$P13*COGS!$I$6))*G13</f>
        <v>5.0739000000000001</v>
      </c>
      <c r="Y13" s="24">
        <f>(($H13*COGS!$C$7)+('Menu and cost'!$I13*COGS!$D$7)+('Menu and cost'!$J13*COGS!$E$7)+('Menu and cost'!$K13*COGS!$G$7)+('Menu and cost'!$L13*COGS!$G$7)+('Menu and cost'!$P13*COGS!$I$7))*G13</f>
        <v>4.7706999999999997</v>
      </c>
    </row>
    <row r="14" spans="2:25" x14ac:dyDescent="0.25">
      <c r="B14" s="2">
        <f t="shared" si="4"/>
        <v>11</v>
      </c>
      <c r="C14" s="1" t="s">
        <v>9</v>
      </c>
      <c r="D14" s="1" t="s">
        <v>13</v>
      </c>
      <c r="E14" s="5">
        <v>3</v>
      </c>
      <c r="F14" s="5">
        <f t="shared" si="6"/>
        <v>0.91999999999999993</v>
      </c>
      <c r="G14" s="1">
        <v>0.2</v>
      </c>
      <c r="H14" s="7">
        <v>0.2</v>
      </c>
      <c r="I14" s="7">
        <v>0.4</v>
      </c>
      <c r="J14" s="7">
        <v>0.25</v>
      </c>
      <c r="K14" s="7">
        <v>0.05</v>
      </c>
      <c r="L14" s="7">
        <v>0.1</v>
      </c>
      <c r="M14" s="7">
        <f t="shared" si="0"/>
        <v>1.0000000000000002</v>
      </c>
      <c r="N14" s="9">
        <v>10</v>
      </c>
      <c r="O14" s="8">
        <f t="shared" si="1"/>
        <v>6</v>
      </c>
      <c r="P14" s="8">
        <f t="shared" si="2"/>
        <v>0.1</v>
      </c>
      <c r="Q14" s="6">
        <f t="shared" si="3"/>
        <v>1.78</v>
      </c>
      <c r="R14" s="6"/>
      <c r="S14" s="6"/>
      <c r="T14" s="22"/>
      <c r="U14" s="6">
        <f>((H14*COGS!$C$3)+('Menu and cost'!I14*COGS!$D$3)+('Menu and cost'!J14*COGS!$E$3)+('Menu and cost'!K14*COGS!$F$3)+('Menu and cost'!L14*COGS!$G$3)+('Menu and cost'!P14*COGS!$I$3))*G14</f>
        <v>2.4830000000000005</v>
      </c>
      <c r="V14" s="6">
        <f>(($H14*COGS!$C$4)+('Menu and cost'!$I14*COGS!$D$4)+('Menu and cost'!$J14*COGS!$E$4)+('Menu and cost'!$K14*COGS!$G$4)+('Menu and cost'!$L14*COGS!$G$4)+('Menu and cost'!$P14*COGS!$I$4))*G14</f>
        <v>2.2936000000000005</v>
      </c>
      <c r="W14" s="6">
        <f>(($H14*COGS!$C$5)+('Menu and cost'!$I14*COGS!$D$5)+('Menu and cost'!$J14*COGS!$E$5)+('Menu and cost'!$K14*COGS!$G$5)+('Menu and cost'!$L14*COGS!$G$5)+('Menu and cost'!$P14*COGS!$I$5))*G14</f>
        <v>2.3667000000000002</v>
      </c>
      <c r="X14" s="6">
        <f>(($H14*COGS!$C$6)+('Menu and cost'!$I14*COGS!$D$6)+('Menu and cost'!$J14*COGS!$E$6)+('Menu and cost'!$K14*COGS!$G$6)+('Menu and cost'!$L14*COGS!$G$6)+('Menu and cost'!$P14*COGS!$I$6))*G14</f>
        <v>3.6132</v>
      </c>
      <c r="Y14" s="24">
        <f>(($H14*COGS!$C$7)+('Menu and cost'!$I14*COGS!$D$7)+('Menu and cost'!$J14*COGS!$E$7)+('Menu and cost'!$K14*COGS!$G$7)+('Menu and cost'!$L14*COGS!$G$7)+('Menu and cost'!$P14*COGS!$I$7))*G14</f>
        <v>3.3511000000000006</v>
      </c>
    </row>
    <row r="15" spans="2:25" x14ac:dyDescent="0.25">
      <c r="B15" s="2">
        <f t="shared" si="4"/>
        <v>12</v>
      </c>
      <c r="C15" s="1" t="s">
        <v>9</v>
      </c>
      <c r="D15" s="1" t="s">
        <v>14</v>
      </c>
      <c r="E15" s="5">
        <v>4</v>
      </c>
      <c r="F15" s="5">
        <f t="shared" si="6"/>
        <v>1.4999999999999998</v>
      </c>
      <c r="G15" s="1">
        <v>0.3</v>
      </c>
      <c r="H15" s="7">
        <v>0.2</v>
      </c>
      <c r="I15" s="7">
        <v>0.6</v>
      </c>
      <c r="J15" s="7">
        <v>0.05</v>
      </c>
      <c r="K15" s="7">
        <v>0.05</v>
      </c>
      <c r="L15" s="7">
        <v>0.1</v>
      </c>
      <c r="M15" s="7">
        <f t="shared" si="0"/>
        <v>1.0000000000000002</v>
      </c>
      <c r="N15" s="9">
        <v>10</v>
      </c>
      <c r="O15" s="8">
        <f t="shared" si="1"/>
        <v>6</v>
      </c>
      <c r="P15" s="8">
        <f t="shared" si="2"/>
        <v>0.1</v>
      </c>
      <c r="Q15" s="6">
        <f t="shared" si="3"/>
        <v>2.2000000000000002</v>
      </c>
      <c r="R15" s="6"/>
      <c r="S15" s="6"/>
      <c r="T15" s="22"/>
      <c r="U15" s="6">
        <f>((H15*COGS!$C$3)+('Menu and cost'!I15*COGS!$D$3)+('Menu and cost'!J15*COGS!$E$3)+('Menu and cost'!K15*COGS!$F$3)+('Menu and cost'!L15*COGS!$G$3)+('Menu and cost'!P15*COGS!$I$3))*G15</f>
        <v>3.8025000000000002</v>
      </c>
      <c r="V15" s="6">
        <f>(($H15*COGS!$C$4)+('Menu and cost'!$I15*COGS!$D$4)+('Menu and cost'!$J15*COGS!$E$4)+('Menu and cost'!$K15*COGS!$G$4)+('Menu and cost'!$L15*COGS!$G$4)+('Menu and cost'!$P15*COGS!$I$4))*G15</f>
        <v>3.5736000000000003</v>
      </c>
      <c r="W15" s="6">
        <f>(($H15*COGS!$C$5)+('Menu and cost'!$I15*COGS!$D$5)+('Menu and cost'!$J15*COGS!$E$5)+('Menu and cost'!$K15*COGS!$G$5)+('Menu and cost'!$L15*COGS!$G$5)+('Menu and cost'!$P15*COGS!$I$5))*G15</f>
        <v>3.6310500000000001</v>
      </c>
      <c r="X15" s="6">
        <f>(($H15*COGS!$C$6)+('Menu and cost'!$I15*COGS!$D$6)+('Menu and cost'!$J15*COGS!$E$6)+('Menu and cost'!$K15*COGS!$G$6)+('Menu and cost'!$L15*COGS!$G$6)+('Menu and cost'!$P15*COGS!$I$6))*G15</f>
        <v>5.8001999999999994</v>
      </c>
      <c r="Y15" s="24">
        <f>(($H15*COGS!$C$7)+('Menu and cost'!$I15*COGS!$D$7)+('Menu and cost'!$J15*COGS!$E$7)+('Menu and cost'!$K15*COGS!$G$7)+('Menu and cost'!$L15*COGS!$G$7)+('Menu and cost'!$P15*COGS!$I$7))*G15</f>
        <v>5.2828499999999998</v>
      </c>
    </row>
    <row r="16" spans="2:25" x14ac:dyDescent="0.25">
      <c r="B16" s="2">
        <f t="shared" si="4"/>
        <v>13</v>
      </c>
      <c r="C16" s="1" t="s">
        <v>9</v>
      </c>
      <c r="D16" s="1" t="s">
        <v>15</v>
      </c>
      <c r="E16" s="5">
        <v>4</v>
      </c>
      <c r="F16" s="5">
        <f t="shared" si="6"/>
        <v>1.4399999999999997</v>
      </c>
      <c r="G16" s="1">
        <v>0.3</v>
      </c>
      <c r="H16" s="7">
        <v>0.2</v>
      </c>
      <c r="I16" s="7">
        <v>0.5</v>
      </c>
      <c r="J16" s="7">
        <v>0.15</v>
      </c>
      <c r="K16" s="7">
        <v>0.05</v>
      </c>
      <c r="L16" s="7">
        <v>0.1</v>
      </c>
      <c r="M16" s="7">
        <f t="shared" si="0"/>
        <v>1</v>
      </c>
      <c r="N16" s="9">
        <v>10</v>
      </c>
      <c r="O16" s="8">
        <f t="shared" si="1"/>
        <v>6</v>
      </c>
      <c r="P16" s="8">
        <f t="shared" si="2"/>
        <v>0.1</v>
      </c>
      <c r="Q16" s="6">
        <f t="shared" si="3"/>
        <v>2.2600000000000007</v>
      </c>
      <c r="R16" s="6"/>
      <c r="S16" s="6"/>
      <c r="T16" s="22"/>
      <c r="U16" s="6">
        <f>((H16*COGS!$C$3)+('Menu and cost'!I16*COGS!$D$3)+('Menu and cost'!J16*COGS!$E$3)+('Menu and cost'!K16*COGS!$F$3)+('Menu and cost'!L16*COGS!$G$3)+('Menu and cost'!P16*COGS!$I$3))*G16</f>
        <v>3.7634999999999996</v>
      </c>
      <c r="V16" s="6">
        <f>(($H16*COGS!$C$4)+('Menu and cost'!$I16*COGS!$D$4)+('Menu and cost'!$J16*COGS!$E$4)+('Menu and cost'!$K16*COGS!$G$4)+('Menu and cost'!$L16*COGS!$G$4)+('Menu and cost'!$P16*COGS!$I$4))*G16</f>
        <v>3.5070000000000001</v>
      </c>
      <c r="W16" s="6">
        <f>(($H16*COGS!$C$5)+('Menu and cost'!$I16*COGS!$D$5)+('Menu and cost'!$J16*COGS!$E$5)+('Menu and cost'!$K16*COGS!$G$5)+('Menu and cost'!$L16*COGS!$G$5)+('Menu and cost'!$P16*COGS!$I$5))*G16</f>
        <v>3.5905499999999999</v>
      </c>
      <c r="X16" s="6">
        <f>(($H16*COGS!$C$6)+('Menu and cost'!$I16*COGS!$D$6)+('Menu and cost'!$J16*COGS!$E$6)+('Menu and cost'!$K16*COGS!$G$6)+('Menu and cost'!$L16*COGS!$G$6)+('Menu and cost'!$P16*COGS!$I$6))*G16</f>
        <v>5.6099999999999994</v>
      </c>
      <c r="Y16" s="24">
        <f>(($H16*COGS!$C$7)+('Menu and cost'!$I16*COGS!$D$7)+('Menu and cost'!$J16*COGS!$E$7)+('Menu and cost'!$K16*COGS!$G$7)+('Menu and cost'!$L16*COGS!$G$7)+('Menu and cost'!$P16*COGS!$I$7))*G16</f>
        <v>5.1547499999999999</v>
      </c>
    </row>
    <row r="17" spans="2:25" x14ac:dyDescent="0.25">
      <c r="B17" s="2">
        <f t="shared" si="4"/>
        <v>14</v>
      </c>
      <c r="C17" s="1" t="s">
        <v>9</v>
      </c>
      <c r="D17" s="1" t="s">
        <v>16</v>
      </c>
      <c r="E17" s="5">
        <v>3</v>
      </c>
      <c r="F17" s="5">
        <f t="shared" si="6"/>
        <v>0.76</v>
      </c>
      <c r="G17" s="1">
        <v>0.2</v>
      </c>
      <c r="H17" s="7">
        <v>0.1</v>
      </c>
      <c r="I17" s="7">
        <v>0</v>
      </c>
      <c r="J17" s="7">
        <v>0.75</v>
      </c>
      <c r="K17" s="7">
        <v>0.05</v>
      </c>
      <c r="L17" s="7">
        <v>0.1</v>
      </c>
      <c r="M17" s="7">
        <f t="shared" si="0"/>
        <v>1</v>
      </c>
      <c r="N17" s="9">
        <v>15</v>
      </c>
      <c r="O17" s="8">
        <f t="shared" si="1"/>
        <v>4</v>
      </c>
      <c r="P17" s="8">
        <f t="shared" si="2"/>
        <v>6.6666666666666666E-2</v>
      </c>
      <c r="Q17" s="6">
        <f t="shared" si="3"/>
        <v>2.04</v>
      </c>
      <c r="R17" s="6"/>
      <c r="S17" s="6"/>
      <c r="T17" s="22"/>
      <c r="U17" s="6">
        <f>((H17*COGS!$C$3)+('Menu and cost'!I17*COGS!$D$3)+('Menu and cost'!J17*COGS!$E$3)+('Menu and cost'!K17*COGS!$F$3)+('Menu and cost'!L17*COGS!$G$3)+('Menu and cost'!P17*COGS!$I$3))*G17</f>
        <v>2.4019333333333335</v>
      </c>
      <c r="V17" s="6">
        <f>(($H17*COGS!$C$4)+('Menu and cost'!$I17*COGS!$D$4)+('Menu and cost'!$J17*COGS!$E$4)+('Menu and cost'!$K17*COGS!$G$4)+('Menu and cost'!$L17*COGS!$G$4)+('Menu and cost'!$P17*COGS!$I$4))*G17</f>
        <v>2.137</v>
      </c>
      <c r="W17" s="6">
        <f>(($H17*COGS!$C$5)+('Menu and cost'!$I17*COGS!$D$5)+('Menu and cost'!$J17*COGS!$E$5)+('Menu and cost'!$K17*COGS!$G$5)+('Menu and cost'!$L17*COGS!$G$5)+('Menu and cost'!$P17*COGS!$I$5))*G17</f>
        <v>2.3097666666666661</v>
      </c>
      <c r="X17" s="6">
        <f>(($H17*COGS!$C$6)+('Menu and cost'!$I17*COGS!$D$6)+('Menu and cost'!$J17*COGS!$E$6)+('Menu and cost'!$K17*COGS!$G$6)+('Menu and cost'!$L17*COGS!$G$6)+('Menu and cost'!$P17*COGS!$I$6))*G17</f>
        <v>3.0655999999999999</v>
      </c>
      <c r="Y17" s="24">
        <f>(($H17*COGS!$C$7)+('Menu and cost'!$I17*COGS!$D$7)+('Menu and cost'!$J17*COGS!$E$7)+('Menu and cost'!$K17*COGS!$G$7)+('Menu and cost'!$L17*COGS!$G$7)+('Menu and cost'!$P17*COGS!$I$7))*G17</f>
        <v>2.9669666666666665</v>
      </c>
    </row>
    <row r="18" spans="2:25" x14ac:dyDescent="0.25">
      <c r="B18" s="2">
        <f t="shared" si="4"/>
        <v>15</v>
      </c>
      <c r="C18" s="1" t="s">
        <v>9</v>
      </c>
      <c r="D18" s="1" t="s">
        <v>44</v>
      </c>
      <c r="E18" s="5">
        <v>3</v>
      </c>
      <c r="F18" s="5">
        <f t="shared" si="6"/>
        <v>0.76000000000000023</v>
      </c>
      <c r="G18" s="1">
        <v>0.2</v>
      </c>
      <c r="H18" s="7">
        <v>0.2</v>
      </c>
      <c r="I18" s="7">
        <v>0</v>
      </c>
      <c r="J18" s="7">
        <v>0.65</v>
      </c>
      <c r="K18" s="7">
        <v>0.05</v>
      </c>
      <c r="L18" s="7">
        <v>0.1</v>
      </c>
      <c r="M18" s="7">
        <f t="shared" si="0"/>
        <v>1.0000000000000002</v>
      </c>
      <c r="N18" s="9">
        <v>15</v>
      </c>
      <c r="O18" s="8">
        <f t="shared" si="1"/>
        <v>4</v>
      </c>
      <c r="P18" s="8">
        <f t="shared" si="2"/>
        <v>6.6666666666666666E-2</v>
      </c>
      <c r="Q18" s="6">
        <f t="shared" si="3"/>
        <v>2.0399999999999996</v>
      </c>
      <c r="R18" s="6"/>
      <c r="S18" s="6"/>
      <c r="T18" s="22"/>
      <c r="U18" s="6">
        <f>((H18*COGS!$C$3)+('Menu and cost'!I18*COGS!$D$3)+('Menu and cost'!J18*COGS!$E$3)+('Menu and cost'!K18*COGS!$F$3)+('Menu and cost'!L18*COGS!$G$3)+('Menu and cost'!P18*COGS!$I$3))*G18</f>
        <v>2.3123333333333336</v>
      </c>
      <c r="V18" s="6">
        <f>(($H18*COGS!$C$4)+('Menu and cost'!$I18*COGS!$D$4)+('Menu and cost'!$J18*COGS!$E$4)+('Menu and cost'!$K18*COGS!$G$4)+('Menu and cost'!$L18*COGS!$G$4)+('Menu and cost'!$P18*COGS!$I$4))*G18</f>
        <v>2.0460000000000003</v>
      </c>
      <c r="W18" s="6">
        <f>(($H18*COGS!$C$5)+('Menu and cost'!$I18*COGS!$D$5)+('Menu and cost'!$J18*COGS!$E$5)+('Menu and cost'!$K18*COGS!$G$5)+('Menu and cost'!$L18*COGS!$G$5)+('Menu and cost'!$P18*COGS!$I$5))*G18</f>
        <v>2.1853666666666665</v>
      </c>
      <c r="X18" s="6">
        <f>(($H18*COGS!$C$6)+('Menu and cost'!$I18*COGS!$D$6)+('Menu and cost'!$J18*COGS!$E$6)+('Menu and cost'!$K18*COGS!$G$6)+('Menu and cost'!$L18*COGS!$G$6)+('Menu and cost'!$P18*COGS!$I$6))*G18</f>
        <v>3.0459999999999998</v>
      </c>
      <c r="Y18" s="24">
        <f>(($H18*COGS!$C$7)+('Menu and cost'!$I18*COGS!$D$7)+('Menu and cost'!$J18*COGS!$E$7)+('Menu and cost'!$K18*COGS!$G$7)+('Menu and cost'!$L18*COGS!$G$7)+('Menu and cost'!$P18*COGS!$I$7))*G18</f>
        <v>2.9461666666666666</v>
      </c>
    </row>
    <row r="19" spans="2:25" x14ac:dyDescent="0.25">
      <c r="B19" s="2">
        <f t="shared" si="4"/>
        <v>16</v>
      </c>
      <c r="C19" s="1" t="s">
        <v>9</v>
      </c>
      <c r="D19" s="1" t="s">
        <v>17</v>
      </c>
      <c r="E19" s="5">
        <v>5</v>
      </c>
      <c r="F19" s="5">
        <f t="shared" si="6"/>
        <v>1.4099999999999997</v>
      </c>
      <c r="G19" s="1">
        <v>0.3</v>
      </c>
      <c r="H19" s="7">
        <v>0</v>
      </c>
      <c r="I19" s="7">
        <v>0.5</v>
      </c>
      <c r="J19" s="7">
        <v>0.2</v>
      </c>
      <c r="K19" s="7">
        <v>0</v>
      </c>
      <c r="L19" s="7">
        <v>0.3</v>
      </c>
      <c r="M19" s="7">
        <f t="shared" si="0"/>
        <v>1</v>
      </c>
      <c r="N19" s="9">
        <v>10</v>
      </c>
      <c r="O19" s="8">
        <f t="shared" si="1"/>
        <v>6</v>
      </c>
      <c r="P19" s="8">
        <f t="shared" si="2"/>
        <v>0.1</v>
      </c>
      <c r="Q19" s="6">
        <f t="shared" si="3"/>
        <v>3.29</v>
      </c>
      <c r="R19" s="6"/>
      <c r="S19" s="6"/>
      <c r="T19" s="22"/>
      <c r="U19" s="6">
        <f>((H19*COGS!$C$3)+('Menu and cost'!I19*COGS!$D$3)+('Menu and cost'!J19*COGS!$E$3)+('Menu and cost'!K19*COGS!$F$3)+('Menu and cost'!L19*COGS!$G$3)+('Menu and cost'!P19*COGS!$I$3))*G19</f>
        <v>3.7193999999999998</v>
      </c>
      <c r="V19" s="6">
        <f>(($H19*COGS!$C$4)+('Menu and cost'!$I19*COGS!$D$4)+('Menu and cost'!$J19*COGS!$E$4)+('Menu and cost'!$K19*COGS!$G$4)+('Menu and cost'!$L19*COGS!$G$4)+('Menu and cost'!$P19*COGS!$I$4))*G19</f>
        <v>3.5100000000000002</v>
      </c>
      <c r="W19" s="6">
        <f>(($H19*COGS!$C$5)+('Menu and cost'!$I19*COGS!$D$5)+('Menu and cost'!$J19*COGS!$E$5)+('Menu and cost'!$K19*COGS!$G$5)+('Menu and cost'!$L19*COGS!$G$5)+('Menu and cost'!$P19*COGS!$I$5))*G19</f>
        <v>3.66</v>
      </c>
      <c r="X19" s="6">
        <f>(($H19*COGS!$C$6)+('Menu and cost'!$I19*COGS!$D$6)+('Menu and cost'!$J19*COGS!$E$6)+('Menu and cost'!$K19*COGS!$G$6)+('Menu and cost'!$L19*COGS!$G$6)+('Menu and cost'!$P19*COGS!$I$6))*G19</f>
        <v>5.4545999999999992</v>
      </c>
      <c r="Y19" s="24">
        <f>(($H19*COGS!$C$7)+('Menu and cost'!$I19*COGS!$D$7)+('Menu and cost'!$J19*COGS!$E$7)+('Menu and cost'!$K19*COGS!$G$7)+('Menu and cost'!$L19*COGS!$G$7)+('Menu and cost'!$P19*COGS!$I$7))*G19</f>
        <v>4.9367999999999999</v>
      </c>
    </row>
    <row r="20" spans="2:25" x14ac:dyDescent="0.25">
      <c r="B20" s="2">
        <f t="shared" si="4"/>
        <v>17</v>
      </c>
      <c r="C20" s="1" t="s">
        <v>9</v>
      </c>
      <c r="D20" s="1" t="s">
        <v>18</v>
      </c>
      <c r="E20" s="5">
        <v>5</v>
      </c>
      <c r="F20" s="5">
        <f t="shared" si="6"/>
        <v>1.4400000000000002</v>
      </c>
      <c r="G20" s="1">
        <v>0.3</v>
      </c>
      <c r="H20" s="7">
        <v>0.1</v>
      </c>
      <c r="I20" s="7">
        <v>0.5</v>
      </c>
      <c r="J20" s="7">
        <v>0.2</v>
      </c>
      <c r="K20" s="7">
        <v>0</v>
      </c>
      <c r="L20" s="7">
        <v>0.2</v>
      </c>
      <c r="M20" s="7">
        <f t="shared" si="0"/>
        <v>1</v>
      </c>
      <c r="N20" s="9">
        <v>10</v>
      </c>
      <c r="O20" s="8">
        <f t="shared" si="1"/>
        <v>6</v>
      </c>
      <c r="P20" s="8">
        <f t="shared" si="2"/>
        <v>0.1</v>
      </c>
      <c r="Q20" s="6">
        <f t="shared" si="3"/>
        <v>3.26</v>
      </c>
      <c r="R20" s="6"/>
      <c r="S20" s="6"/>
      <c r="T20" s="22"/>
      <c r="U20" s="6">
        <f>((H20*COGS!$C$3)+('Menu and cost'!I20*COGS!$D$3)+('Menu and cost'!J20*COGS!$E$3)+('Menu and cost'!K20*COGS!$F$3)+('Menu and cost'!L20*COGS!$G$3)+('Menu and cost'!P20*COGS!$I$3))*G20</f>
        <v>3.7932000000000006</v>
      </c>
      <c r="V20" s="6">
        <f>(($H20*COGS!$C$4)+('Menu and cost'!$I20*COGS!$D$4)+('Menu and cost'!$J20*COGS!$E$4)+('Menu and cost'!$K20*COGS!$G$4)+('Menu and cost'!$L20*COGS!$G$4)+('Menu and cost'!$P20*COGS!$I$4))*G20</f>
        <v>3.5535000000000001</v>
      </c>
      <c r="W20" s="6">
        <f>(($H20*COGS!$C$5)+('Menu and cost'!$I20*COGS!$D$5)+('Menu and cost'!$J20*COGS!$E$5)+('Menu and cost'!$K20*COGS!$G$5)+('Menu and cost'!$L20*COGS!$G$5)+('Menu and cost'!$P20*COGS!$I$5))*G20</f>
        <v>3.6759000000000004</v>
      </c>
      <c r="X20" s="6">
        <f>(($H20*COGS!$C$6)+('Menu and cost'!$I20*COGS!$D$6)+('Menu and cost'!$J20*COGS!$E$6)+('Menu and cost'!$K20*COGS!$G$6)+('Menu and cost'!$L20*COGS!$G$6)+('Menu and cost'!$P20*COGS!$I$6))*G20</f>
        <v>5.5679999999999996</v>
      </c>
      <c r="Y20" s="24">
        <f>(($H20*COGS!$C$7)+('Menu and cost'!$I20*COGS!$D$7)+('Menu and cost'!$J20*COGS!$E$7)+('Menu and cost'!$K20*COGS!$G$7)+('Menu and cost'!$L20*COGS!$G$7)+('Menu and cost'!$P20*COGS!$I$7))*G20</f>
        <v>5.0925000000000002</v>
      </c>
    </row>
    <row r="21" spans="2:25" x14ac:dyDescent="0.25">
      <c r="B21" s="2">
        <f t="shared" si="4"/>
        <v>18</v>
      </c>
      <c r="C21" s="1" t="s">
        <v>19</v>
      </c>
      <c r="D21" s="1" t="s">
        <v>20</v>
      </c>
      <c r="E21" s="5">
        <v>3</v>
      </c>
      <c r="F21" s="5">
        <f t="shared" si="6"/>
        <v>0.55499999999999994</v>
      </c>
      <c r="G21" s="1">
        <v>0.15</v>
      </c>
      <c r="H21" s="7">
        <v>0.2</v>
      </c>
      <c r="I21" s="7">
        <v>0</v>
      </c>
      <c r="J21" s="7">
        <v>0.5</v>
      </c>
      <c r="K21" s="7">
        <v>0</v>
      </c>
      <c r="L21" s="7">
        <v>0.3</v>
      </c>
      <c r="M21" s="7">
        <f t="shared" si="0"/>
        <v>1</v>
      </c>
      <c r="N21" s="9">
        <v>20</v>
      </c>
      <c r="O21" s="8">
        <f t="shared" si="1"/>
        <v>3</v>
      </c>
      <c r="P21" s="8">
        <f t="shared" si="2"/>
        <v>0.05</v>
      </c>
      <c r="Q21" s="6">
        <f t="shared" si="3"/>
        <v>2.2950000000000004</v>
      </c>
      <c r="R21" s="6"/>
      <c r="S21" s="6"/>
      <c r="T21" s="22"/>
      <c r="U21" s="6">
        <f>((H21*COGS!$C$3)+('Menu and cost'!I21*COGS!$D$3)+('Menu and cost'!J21*COGS!$E$3)+('Menu and cost'!K21*COGS!$F$3)+('Menu and cost'!L21*COGS!$G$3)+('Menu and cost'!P21*COGS!$I$3))*G21</f>
        <v>1.5528</v>
      </c>
      <c r="V21" s="6">
        <f>(($H21*COGS!$C$4)+('Menu and cost'!$I21*COGS!$D$4)+('Menu and cost'!$J21*COGS!$E$4)+('Menu and cost'!$K21*COGS!$G$4)+('Menu and cost'!$L21*COGS!$G$4)+('Menu and cost'!$P21*COGS!$I$4))*G21</f>
        <v>1.3732500000000001</v>
      </c>
      <c r="W21" s="6">
        <f>(($H21*COGS!$C$5)+('Menu and cost'!$I21*COGS!$D$5)+('Menu and cost'!$J21*COGS!$E$5)+('Menu and cost'!$K21*COGS!$G$5)+('Menu and cost'!$L21*COGS!$G$5)+('Menu and cost'!$P21*COGS!$I$5))*G21</f>
        <v>1.4596500000000001</v>
      </c>
      <c r="X21" s="6">
        <f>(($H21*COGS!$C$6)+('Menu and cost'!$I21*COGS!$D$6)+('Menu and cost'!$J21*COGS!$E$6)+('Menu and cost'!$K21*COGS!$G$6)+('Menu and cost'!$L21*COGS!$G$6)+('Menu and cost'!$P21*COGS!$I$6))*G21</f>
        <v>2.1549</v>
      </c>
      <c r="Y21" s="24">
        <f>(($H21*COGS!$C$7)+('Menu and cost'!$I21*COGS!$D$7)+('Menu and cost'!$J21*COGS!$E$7)+('Menu and cost'!$K21*COGS!$G$7)+('Menu and cost'!$L21*COGS!$G$7)+('Menu and cost'!$P21*COGS!$I$7))*G21</f>
        <v>2.0457000000000001</v>
      </c>
    </row>
    <row r="22" spans="2:25" x14ac:dyDescent="0.25">
      <c r="B22" s="2">
        <f t="shared" si="4"/>
        <v>19</v>
      </c>
      <c r="C22" s="1" t="s">
        <v>19</v>
      </c>
      <c r="D22" s="1" t="s">
        <v>21</v>
      </c>
      <c r="E22" s="5">
        <v>3</v>
      </c>
      <c r="F22" s="5">
        <f t="shared" si="6"/>
        <v>0.55499999999999994</v>
      </c>
      <c r="G22" s="1">
        <v>0.15</v>
      </c>
      <c r="H22" s="7">
        <v>0.2</v>
      </c>
      <c r="I22" s="7">
        <v>0</v>
      </c>
      <c r="J22" s="7">
        <v>0.5</v>
      </c>
      <c r="K22" s="7">
        <v>0</v>
      </c>
      <c r="L22" s="7">
        <v>0.3</v>
      </c>
      <c r="M22" s="7">
        <f t="shared" si="0"/>
        <v>1</v>
      </c>
      <c r="N22" s="9">
        <v>20</v>
      </c>
      <c r="O22" s="8">
        <f t="shared" si="1"/>
        <v>3</v>
      </c>
      <c r="P22" s="8">
        <f t="shared" si="2"/>
        <v>0.05</v>
      </c>
      <c r="Q22" s="6">
        <f t="shared" si="3"/>
        <v>2.2950000000000004</v>
      </c>
      <c r="R22" s="6"/>
      <c r="S22" s="6"/>
      <c r="T22" s="22"/>
      <c r="U22" s="6">
        <f>((H22*COGS!$C$3)+('Menu and cost'!I22*COGS!$D$3)+('Menu and cost'!J22*COGS!$E$3)+('Menu and cost'!K22*COGS!$F$3)+('Menu and cost'!L22*COGS!$G$3)+('Menu and cost'!P22*COGS!$I$3))*G22</f>
        <v>1.5528</v>
      </c>
      <c r="V22" s="6">
        <f>(($H22*COGS!$C$4)+('Menu and cost'!$I22*COGS!$D$4)+('Menu and cost'!$J22*COGS!$E$4)+('Menu and cost'!$K22*COGS!$G$4)+('Menu and cost'!$L22*COGS!$G$4)+('Menu and cost'!$P22*COGS!$I$4))*G22</f>
        <v>1.3732500000000001</v>
      </c>
      <c r="W22" s="6">
        <f>(($H22*COGS!$C$5)+('Menu and cost'!$I22*COGS!$D$5)+('Menu and cost'!$J22*COGS!$E$5)+('Menu and cost'!$K22*COGS!$G$5)+('Menu and cost'!$L22*COGS!$G$5)+('Menu and cost'!$P22*COGS!$I$5))*G22</f>
        <v>1.4596500000000001</v>
      </c>
      <c r="X22" s="6">
        <f>(($H22*COGS!$C$6)+('Menu and cost'!$I22*COGS!$D$6)+('Menu and cost'!$J22*COGS!$E$6)+('Menu and cost'!$K22*COGS!$G$6)+('Menu and cost'!$L22*COGS!$G$6)+('Menu and cost'!$P22*COGS!$I$6))*G22</f>
        <v>2.1549</v>
      </c>
      <c r="Y22" s="24">
        <f>(($H22*COGS!$C$7)+('Menu and cost'!$I22*COGS!$D$7)+('Menu and cost'!$J22*COGS!$E$7)+('Menu and cost'!$K22*COGS!$G$7)+('Menu and cost'!$L22*COGS!$G$7)+('Menu and cost'!$P22*COGS!$I$7))*G22</f>
        <v>2.0457000000000001</v>
      </c>
    </row>
    <row r="23" spans="2:25" x14ac:dyDescent="0.25">
      <c r="B23" s="2">
        <f t="shared" si="4"/>
        <v>20</v>
      </c>
      <c r="C23" s="1" t="s">
        <v>19</v>
      </c>
      <c r="D23" s="1" t="s">
        <v>22</v>
      </c>
      <c r="E23" s="5">
        <v>1.5</v>
      </c>
      <c r="F23" s="5">
        <f t="shared" si="6"/>
        <v>0.37</v>
      </c>
      <c r="G23" s="1">
        <v>0.1</v>
      </c>
      <c r="H23" s="7">
        <v>0.2</v>
      </c>
      <c r="I23" s="7">
        <v>0</v>
      </c>
      <c r="J23" s="7">
        <v>0.5</v>
      </c>
      <c r="K23" s="7">
        <v>0</v>
      </c>
      <c r="L23" s="7">
        <v>0.3</v>
      </c>
      <c r="M23" s="7">
        <f t="shared" si="0"/>
        <v>1</v>
      </c>
      <c r="N23" s="9">
        <v>60</v>
      </c>
      <c r="O23" s="8">
        <f t="shared" si="1"/>
        <v>1</v>
      </c>
      <c r="P23" s="8">
        <f t="shared" si="2"/>
        <v>1.6666666666666666E-2</v>
      </c>
      <c r="Q23" s="6">
        <f t="shared" si="3"/>
        <v>1.0799999999999998</v>
      </c>
      <c r="R23" s="6"/>
      <c r="S23" s="6"/>
      <c r="T23" s="22"/>
      <c r="U23" s="6">
        <f>((H23*COGS!$C$3)+('Menu and cost'!I23*COGS!$D$3)+('Menu and cost'!J23*COGS!$E$3)+('Menu and cost'!K23*COGS!$F$3)+('Menu and cost'!L23*COGS!$G$3)+('Menu and cost'!P23*COGS!$I$3))*G23</f>
        <v>1.0018666666666667</v>
      </c>
      <c r="V23" s="6">
        <f>(($H23*COGS!$C$4)+('Menu and cost'!$I23*COGS!$D$4)+('Menu and cost'!$J23*COGS!$E$4)+('Menu and cost'!$K23*COGS!$G$4)+('Menu and cost'!$L23*COGS!$G$4)+('Menu and cost'!$P23*COGS!$I$4))*G23</f>
        <v>0.88050000000000017</v>
      </c>
      <c r="W23" s="6">
        <f>(($H23*COGS!$C$5)+('Menu and cost'!$I23*COGS!$D$5)+('Menu and cost'!$J23*COGS!$E$5)+('Menu and cost'!$K23*COGS!$G$5)+('Menu and cost'!$L23*COGS!$G$5)+('Menu and cost'!$P23*COGS!$I$5))*G23</f>
        <v>0.93643333333333345</v>
      </c>
      <c r="X23" s="6">
        <f>(($H23*COGS!$C$6)+('Menu and cost'!$I23*COGS!$D$6)+('Menu and cost'!$J23*COGS!$E$6)+('Menu and cost'!$K23*COGS!$G$6)+('Menu and cost'!$L23*COGS!$G$6)+('Menu and cost'!$P23*COGS!$I$6))*G23</f>
        <v>1.4066000000000001</v>
      </c>
      <c r="Y23" s="24">
        <f>(($H23*COGS!$C$7)+('Menu and cost'!$I23*COGS!$D$7)+('Menu and cost'!$J23*COGS!$E$7)+('Menu and cost'!$K23*COGS!$G$7)+('Menu and cost'!$L23*COGS!$G$7)+('Menu and cost'!$P23*COGS!$I$7))*G23</f>
        <v>1.3321333333333334</v>
      </c>
    </row>
    <row r="24" spans="2:25" x14ac:dyDescent="0.25">
      <c r="B24" s="2">
        <f t="shared" si="4"/>
        <v>21</v>
      </c>
      <c r="C24" s="1" t="s">
        <v>35</v>
      </c>
      <c r="D24" s="1" t="s">
        <v>25</v>
      </c>
      <c r="E24" s="5">
        <v>1.5</v>
      </c>
      <c r="F24" s="5">
        <f t="shared" si="6"/>
        <v>0.4</v>
      </c>
      <c r="G24" s="1">
        <v>0.2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f t="shared" si="0"/>
        <v>1</v>
      </c>
      <c r="N24" s="9">
        <v>120</v>
      </c>
      <c r="O24" s="8">
        <f t="shared" si="1"/>
        <v>0.5</v>
      </c>
      <c r="P24" s="8">
        <f t="shared" si="2"/>
        <v>8.3333333333333332E-3</v>
      </c>
      <c r="Q24" s="6">
        <f t="shared" si="3"/>
        <v>1.0750000000000002</v>
      </c>
      <c r="R24" s="6"/>
      <c r="S24" s="6"/>
      <c r="T24" s="22"/>
      <c r="U24" s="6">
        <f>((H24*COGS!$C$3)+('Menu and cost'!I24*COGS!$D$3)+('Menu and cost'!J24*COGS!$E$3)+('Menu and cost'!K24*COGS!$F$3)+('Menu and cost'!L24*COGS!$G$3)+('Menu and cost'!P24*COGS!$I$3))*G24</f>
        <v>1.2026666666666666</v>
      </c>
      <c r="V24" s="6">
        <f>(($H24*COGS!$C$4)+('Menu and cost'!$I24*COGS!$D$4)+('Menu and cost'!$J24*COGS!$E$4)+('Menu and cost'!$K24*COGS!$G$4)+('Menu and cost'!$L24*COGS!$G$4)+('Menu and cost'!$P24*COGS!$I$4))*G24</f>
        <v>1.0855000000000001</v>
      </c>
      <c r="W24" s="6">
        <f>(($H24*COGS!$C$5)+('Menu and cost'!$I24*COGS!$D$5)+('Menu and cost'!$J24*COGS!$E$5)+('Menu and cost'!$K24*COGS!$G$5)+('Menu and cost'!$L24*COGS!$G$5)+('Menu and cost'!$P24*COGS!$I$5))*G24</f>
        <v>1.1583333333333334</v>
      </c>
      <c r="X24" s="6">
        <f>(($H24*COGS!$C$6)+('Menu and cost'!$I24*COGS!$D$6)+('Menu and cost'!$J24*COGS!$E$6)+('Menu and cost'!$K24*COGS!$G$6)+('Menu and cost'!$L24*COGS!$G$6)+('Menu and cost'!$P24*COGS!$I$6))*G24</f>
        <v>2.1709999999999998</v>
      </c>
      <c r="Y24" s="24">
        <f>(($H24*COGS!$C$7)+('Menu and cost'!$I24*COGS!$D$7)+('Menu and cost'!$J24*COGS!$E$7)+('Menu and cost'!$K24*COGS!$G$7)+('Menu and cost'!$L24*COGS!$G$7)+('Menu and cost'!$P24*COGS!$I$7))*G24</f>
        <v>1.8178333333333336</v>
      </c>
    </row>
    <row r="25" spans="2:25" x14ac:dyDescent="0.25">
      <c r="B25" s="2">
        <f t="shared" si="4"/>
        <v>22</v>
      </c>
      <c r="C25" s="1" t="s">
        <v>35</v>
      </c>
      <c r="D25" s="1" t="s">
        <v>26</v>
      </c>
      <c r="E25" s="5">
        <v>1.5</v>
      </c>
      <c r="F25" s="5">
        <f t="shared" si="6"/>
        <v>0.4</v>
      </c>
      <c r="G25" s="1">
        <v>0.2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f t="shared" si="0"/>
        <v>1</v>
      </c>
      <c r="N25" s="9">
        <v>120</v>
      </c>
      <c r="O25" s="8">
        <f t="shared" si="1"/>
        <v>0.5</v>
      </c>
      <c r="P25" s="8">
        <f t="shared" si="2"/>
        <v>8.3333333333333332E-3</v>
      </c>
      <c r="Q25" s="6">
        <f t="shared" si="3"/>
        <v>1.0750000000000002</v>
      </c>
      <c r="R25" s="6"/>
      <c r="S25" s="6"/>
      <c r="T25" s="22"/>
      <c r="U25" s="6">
        <f>((H25*COGS!$C$3)+('Menu and cost'!I25*COGS!$D$3)+('Menu and cost'!J25*COGS!$E$3)+('Menu and cost'!K25*COGS!$F$3)+('Menu and cost'!L25*COGS!$G$3)+('Menu and cost'!P25*COGS!$I$3))*G25</f>
        <v>1.2026666666666666</v>
      </c>
      <c r="V25" s="6">
        <f>(($H25*COGS!$C$4)+('Menu and cost'!$I25*COGS!$D$4)+('Menu and cost'!$J25*COGS!$E$4)+('Menu and cost'!$K25*COGS!$G$4)+('Menu and cost'!$L25*COGS!$G$4)+('Menu and cost'!$P25*COGS!$I$4))*G25</f>
        <v>1.0855000000000001</v>
      </c>
      <c r="W25" s="6">
        <f>(($H25*COGS!$C$5)+('Menu and cost'!$I25*COGS!$D$5)+('Menu and cost'!$J25*COGS!$E$5)+('Menu and cost'!$K25*COGS!$G$5)+('Menu and cost'!$L25*COGS!$G$5)+('Menu and cost'!$P25*COGS!$I$5))*G25</f>
        <v>1.1583333333333334</v>
      </c>
      <c r="X25" s="6">
        <f>(($H25*COGS!$C$6)+('Menu and cost'!$I25*COGS!$D$6)+('Menu and cost'!$J25*COGS!$E$6)+('Menu and cost'!$K25*COGS!$G$6)+('Menu and cost'!$L25*COGS!$G$6)+('Menu and cost'!$P25*COGS!$I$6))*G25</f>
        <v>2.1709999999999998</v>
      </c>
      <c r="Y25" s="24">
        <f>(($H25*COGS!$C$7)+('Menu and cost'!$I25*COGS!$D$7)+('Menu and cost'!$J25*COGS!$E$7)+('Menu and cost'!$K25*COGS!$G$7)+('Menu and cost'!$L25*COGS!$G$7)+('Menu and cost'!$P25*COGS!$I$7))*G25</f>
        <v>1.8178333333333336</v>
      </c>
    </row>
    <row r="26" spans="2:25" x14ac:dyDescent="0.25">
      <c r="B26" s="2">
        <f t="shared" si="4"/>
        <v>23</v>
      </c>
      <c r="C26" s="1" t="s">
        <v>35</v>
      </c>
      <c r="D26" s="1" t="s">
        <v>27</v>
      </c>
      <c r="E26" s="5">
        <v>2</v>
      </c>
      <c r="F26" s="5">
        <f t="shared" si="6"/>
        <v>0.48000000000000009</v>
      </c>
      <c r="G26" s="1">
        <v>0.2</v>
      </c>
      <c r="H26" s="7">
        <v>0</v>
      </c>
      <c r="I26" s="7">
        <v>0</v>
      </c>
      <c r="J26" s="7">
        <v>0.2</v>
      </c>
      <c r="K26" s="7">
        <v>0.8</v>
      </c>
      <c r="L26" s="7">
        <v>0</v>
      </c>
      <c r="M26" s="7">
        <f t="shared" si="0"/>
        <v>1</v>
      </c>
      <c r="N26" s="9">
        <v>60</v>
      </c>
      <c r="O26" s="8">
        <f t="shared" si="1"/>
        <v>1</v>
      </c>
      <c r="P26" s="8">
        <f t="shared" si="2"/>
        <v>1.6666666666666666E-2</v>
      </c>
      <c r="Q26" s="6">
        <f t="shared" si="3"/>
        <v>1.47</v>
      </c>
      <c r="R26" s="6"/>
      <c r="S26" s="6"/>
      <c r="T26" s="22"/>
      <c r="U26" s="6">
        <f>((H26*COGS!$C$3)+('Menu and cost'!I26*COGS!$D$3)+('Menu and cost'!J26*COGS!$E$3)+('Menu and cost'!K26*COGS!$F$3)+('Menu and cost'!L26*COGS!$G$3)+('Menu and cost'!P26*COGS!$I$3))*G26</f>
        <v>1.4953333333333336</v>
      </c>
      <c r="V26" s="6">
        <f>(($H26*COGS!$C$4)+('Menu and cost'!$I26*COGS!$D$4)+('Menu and cost'!$J26*COGS!$E$4)+('Menu and cost'!$K26*COGS!$G$4)+('Menu and cost'!$L26*COGS!$G$4)+('Menu and cost'!$P26*COGS!$I$4))*G26</f>
        <v>1.3430000000000002</v>
      </c>
      <c r="W26" s="6">
        <f>(($H26*COGS!$C$5)+('Menu and cost'!$I26*COGS!$D$5)+('Menu and cost'!$J26*COGS!$E$5)+('Menu and cost'!$K26*COGS!$G$5)+('Menu and cost'!$L26*COGS!$G$5)+('Menu and cost'!$P26*COGS!$I$5))*G26</f>
        <v>1.446666666666667</v>
      </c>
      <c r="X26" s="6">
        <f>(($H26*COGS!$C$6)+('Menu and cost'!$I26*COGS!$D$6)+('Menu and cost'!$J26*COGS!$E$6)+('Menu and cost'!$K26*COGS!$G$6)+('Menu and cost'!$L26*COGS!$G$6)+('Menu and cost'!$P26*COGS!$I$6))*G26</f>
        <v>2.3764000000000003</v>
      </c>
      <c r="Y26" s="24">
        <f>(($H26*COGS!$C$7)+('Menu and cost'!$I26*COGS!$D$7)+('Menu and cost'!$J26*COGS!$E$7)+('Menu and cost'!$K26*COGS!$G$7)+('Menu and cost'!$L26*COGS!$G$7)+('Menu and cost'!$P26*COGS!$I$7))*G26</f>
        <v>2.0828666666666669</v>
      </c>
    </row>
    <row r="27" spans="2:25" x14ac:dyDescent="0.25">
      <c r="B27" s="2">
        <f t="shared" si="4"/>
        <v>24</v>
      </c>
      <c r="C27" s="1" t="s">
        <v>35</v>
      </c>
      <c r="D27" s="1" t="s">
        <v>28</v>
      </c>
      <c r="E27" s="5">
        <v>2</v>
      </c>
      <c r="F27" s="5">
        <f t="shared" si="6"/>
        <v>0.48000000000000009</v>
      </c>
      <c r="G27" s="1">
        <v>0.2</v>
      </c>
      <c r="H27" s="7">
        <v>0</v>
      </c>
      <c r="I27" s="7">
        <v>0</v>
      </c>
      <c r="J27" s="7">
        <v>0.2</v>
      </c>
      <c r="K27" s="7">
        <v>0.8</v>
      </c>
      <c r="L27" s="7">
        <v>0</v>
      </c>
      <c r="M27" s="7">
        <f t="shared" si="0"/>
        <v>1</v>
      </c>
      <c r="N27" s="9">
        <v>60</v>
      </c>
      <c r="O27" s="8">
        <f t="shared" si="1"/>
        <v>1</v>
      </c>
      <c r="P27" s="8">
        <f t="shared" si="2"/>
        <v>1.6666666666666666E-2</v>
      </c>
      <c r="Q27" s="6">
        <f t="shared" si="3"/>
        <v>1.47</v>
      </c>
      <c r="R27" s="6"/>
      <c r="S27" s="6"/>
      <c r="T27" s="22"/>
      <c r="U27" s="6">
        <f>((H27*COGS!$C$3)+('Menu and cost'!I27*COGS!$D$3)+('Menu and cost'!J27*COGS!$E$3)+('Menu and cost'!K27*COGS!$F$3)+('Menu and cost'!L27*COGS!$G$3)+('Menu and cost'!P27*COGS!$I$3))*G27</f>
        <v>1.4953333333333336</v>
      </c>
      <c r="V27" s="6">
        <f>(($H27*COGS!$C$4)+('Menu and cost'!$I27*COGS!$D$4)+('Menu and cost'!$J27*COGS!$E$4)+('Menu and cost'!$K27*COGS!$G$4)+('Menu and cost'!$L27*COGS!$G$4)+('Menu and cost'!$P27*COGS!$I$4))*G27</f>
        <v>1.3430000000000002</v>
      </c>
      <c r="W27" s="6">
        <f>(($H27*COGS!$C$5)+('Menu and cost'!$I27*COGS!$D$5)+('Menu and cost'!$J27*COGS!$E$5)+('Menu and cost'!$K27*COGS!$G$5)+('Menu and cost'!$L27*COGS!$G$5)+('Menu and cost'!$P27*COGS!$I$5))*G27</f>
        <v>1.446666666666667</v>
      </c>
      <c r="X27" s="6">
        <f>(($H27*COGS!$C$6)+('Menu and cost'!$I27*COGS!$D$6)+('Menu and cost'!$J27*COGS!$E$6)+('Menu and cost'!$K27*COGS!$G$6)+('Menu and cost'!$L27*COGS!$G$6)+('Menu and cost'!$P27*COGS!$I$6))*G27</f>
        <v>2.3764000000000003</v>
      </c>
      <c r="Y27" s="24">
        <f>(($H27*COGS!$C$7)+('Menu and cost'!$I27*COGS!$D$7)+('Menu and cost'!$J27*COGS!$E$7)+('Menu and cost'!$K27*COGS!$G$7)+('Menu and cost'!$L27*COGS!$G$7)+('Menu and cost'!$P27*COGS!$I$7))*G27</f>
        <v>2.0828666666666669</v>
      </c>
    </row>
    <row r="28" spans="2:25" x14ac:dyDescent="0.25">
      <c r="B28" s="2">
        <f t="shared" si="4"/>
        <v>25</v>
      </c>
      <c r="C28" s="1" t="s">
        <v>35</v>
      </c>
      <c r="D28" s="1" t="s">
        <v>29</v>
      </c>
      <c r="E28" s="5">
        <v>1.5</v>
      </c>
      <c r="F28" s="5">
        <f t="shared" si="6"/>
        <v>0.4</v>
      </c>
      <c r="G28" s="1">
        <v>0.2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f t="shared" si="0"/>
        <v>1</v>
      </c>
      <c r="N28" s="9">
        <v>40</v>
      </c>
      <c r="O28" s="8">
        <f t="shared" si="1"/>
        <v>1.5</v>
      </c>
      <c r="P28" s="8">
        <f t="shared" si="2"/>
        <v>2.5000000000000001E-2</v>
      </c>
      <c r="Q28" s="6">
        <f t="shared" si="3"/>
        <v>1.0250000000000001</v>
      </c>
      <c r="R28" s="6"/>
      <c r="S28" s="6"/>
      <c r="T28" s="22"/>
      <c r="U28" s="6">
        <f>((H28*COGS!$C$3)+('Menu and cost'!I28*COGS!$D$3)+('Menu and cost'!J28*COGS!$E$3)+('Menu and cost'!K28*COGS!$F$3)+('Menu and cost'!L28*COGS!$G$3)+('Menu and cost'!P28*COGS!$I$3))*G28</f>
        <v>1.236</v>
      </c>
      <c r="V28" s="6">
        <f>(($H28*COGS!$C$4)+('Menu and cost'!$I28*COGS!$D$4)+('Menu and cost'!$J28*COGS!$E$4)+('Menu and cost'!$K28*COGS!$G$4)+('Menu and cost'!$L28*COGS!$G$4)+('Menu and cost'!$P28*COGS!$I$4))*G28</f>
        <v>1.1205000000000001</v>
      </c>
      <c r="W28" s="6">
        <f>(($H28*COGS!$C$5)+('Menu and cost'!$I28*COGS!$D$5)+('Menu and cost'!$J28*COGS!$E$5)+('Menu and cost'!$K28*COGS!$G$5)+('Menu and cost'!$L28*COGS!$G$5)+('Menu and cost'!$P28*COGS!$I$5))*G28</f>
        <v>1.1950000000000001</v>
      </c>
      <c r="X28" s="6">
        <f>(($H28*COGS!$C$6)+('Menu and cost'!$I28*COGS!$D$6)+('Menu and cost'!$J28*COGS!$E$6)+('Menu and cost'!$K28*COGS!$G$6)+('Menu and cost'!$L28*COGS!$G$6)+('Menu and cost'!$P28*COGS!$I$6))*G28</f>
        <v>2.2010000000000001</v>
      </c>
      <c r="Y28" s="24">
        <f>(($H28*COGS!$C$7)+('Menu and cost'!$I28*COGS!$D$7)+('Menu and cost'!$J28*COGS!$E$7)+('Menu and cost'!$K28*COGS!$G$7)+('Menu and cost'!$L28*COGS!$G$7)+('Menu and cost'!$P28*COGS!$I$7))*G28</f>
        <v>1.8495000000000001</v>
      </c>
    </row>
    <row r="29" spans="2:25" ht="16.5" thickBot="1" x14ac:dyDescent="0.3">
      <c r="B29" s="2">
        <f t="shared" si="4"/>
        <v>26</v>
      </c>
      <c r="C29" s="1" t="s">
        <v>35</v>
      </c>
      <c r="D29" s="1" t="s">
        <v>30</v>
      </c>
      <c r="E29" s="5">
        <v>1.5</v>
      </c>
      <c r="F29" s="5">
        <f t="shared" si="6"/>
        <v>0.44000000000000006</v>
      </c>
      <c r="G29" s="1">
        <v>0.2</v>
      </c>
      <c r="H29" s="7">
        <v>0</v>
      </c>
      <c r="I29" s="7">
        <v>0</v>
      </c>
      <c r="J29" s="7">
        <v>0.1</v>
      </c>
      <c r="K29" s="7">
        <v>0.9</v>
      </c>
      <c r="L29" s="7">
        <v>0</v>
      </c>
      <c r="M29" s="7">
        <f t="shared" si="0"/>
        <v>1</v>
      </c>
      <c r="N29" s="9">
        <v>40</v>
      </c>
      <c r="O29" s="8">
        <f t="shared" si="1"/>
        <v>1.5</v>
      </c>
      <c r="P29" s="8">
        <f t="shared" si="2"/>
        <v>2.5000000000000001E-2</v>
      </c>
      <c r="Q29" s="6">
        <f t="shared" si="3"/>
        <v>0.9850000000000001</v>
      </c>
      <c r="R29" s="6"/>
      <c r="S29" s="6"/>
      <c r="T29" s="25"/>
      <c r="U29" s="6">
        <f>((H29*COGS!$C$3)+('Menu and cost'!I29*COGS!$D$3)+('Menu and cost'!J29*COGS!$E$3)+('Menu and cost'!K29*COGS!$F$3)+('Menu and cost'!L29*COGS!$G$3)+('Menu and cost'!P29*COGS!$I$3))*G29</f>
        <v>1.3740000000000001</v>
      </c>
      <c r="V29" s="6">
        <f>(($H29*COGS!$C$4)+('Menu and cost'!$I29*COGS!$D$4)+('Menu and cost'!$J29*COGS!$E$4)+('Menu and cost'!$K29*COGS!$G$4)+('Menu and cost'!$L29*COGS!$G$4)+('Menu and cost'!$P29*COGS!$I$4))*G29</f>
        <v>1.2405000000000002</v>
      </c>
      <c r="W29" s="6">
        <f>(($H29*COGS!$C$5)+('Menu and cost'!$I29*COGS!$D$5)+('Menu and cost'!$J29*COGS!$E$5)+('Menu and cost'!$K29*COGS!$G$5)+('Menu and cost'!$L29*COGS!$G$5)+('Menu and cost'!$P29*COGS!$I$5))*G29</f>
        <v>1.33</v>
      </c>
      <c r="X29" s="6">
        <f>(($H29*COGS!$C$6)+('Menu and cost'!$I29*COGS!$D$6)+('Menu and cost'!$J29*COGS!$E$6)+('Menu and cost'!$K29*COGS!$G$6)+('Menu and cost'!$L29*COGS!$G$6)+('Menu and cost'!$P29*COGS!$I$6))*G29</f>
        <v>2.2962000000000002</v>
      </c>
      <c r="Y29" s="24">
        <f>(($H29*COGS!$C$7)+('Menu and cost'!$I29*COGS!$D$7)+('Menu and cost'!$J29*COGS!$E$7)+('Menu and cost'!$K29*COGS!$G$7)+('Menu and cost'!$L29*COGS!$G$7)+('Menu and cost'!$P29*COGS!$I$7))*G29</f>
        <v>1.9741</v>
      </c>
    </row>
    <row r="30" spans="2:25" x14ac:dyDescent="0.25">
      <c r="O30" s="8"/>
    </row>
    <row r="31" spans="2:25" x14ac:dyDescent="0.25">
      <c r="O31" s="8"/>
    </row>
    <row r="32" spans="2:2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  <row r="37" spans="15:15" x14ac:dyDescent="0.25">
      <c r="O37" s="8"/>
    </row>
    <row r="38" spans="15:15" x14ac:dyDescent="0.25">
      <c r="O38" s="8"/>
    </row>
    <row r="39" spans="15:15" x14ac:dyDescent="0.25">
      <c r="O39" s="8"/>
    </row>
    <row r="40" spans="15:15" x14ac:dyDescent="0.25">
      <c r="O40" s="8"/>
    </row>
    <row r="41" spans="15:15" x14ac:dyDescent="0.25">
      <c r="O41" s="8"/>
    </row>
    <row r="42" spans="15:15" x14ac:dyDescent="0.25">
      <c r="O42" s="8"/>
    </row>
    <row r="43" spans="15:15" x14ac:dyDescent="0.25">
      <c r="O43" s="8"/>
    </row>
    <row r="44" spans="15:15" x14ac:dyDescent="0.25">
      <c r="O44" s="8"/>
    </row>
    <row r="45" spans="15:15" x14ac:dyDescent="0.25">
      <c r="O45" s="8"/>
    </row>
    <row r="46" spans="15:15" x14ac:dyDescent="0.25">
      <c r="O46" s="8"/>
    </row>
    <row r="47" spans="15:15" x14ac:dyDescent="0.25">
      <c r="O47" s="8"/>
    </row>
    <row r="48" spans="15:15" x14ac:dyDescent="0.25">
      <c r="O48" s="8"/>
    </row>
    <row r="49" spans="15:15" x14ac:dyDescent="0.25">
      <c r="O49" s="8"/>
    </row>
    <row r="50" spans="15:15" x14ac:dyDescent="0.25">
      <c r="O50" s="8"/>
    </row>
    <row r="51" spans="15:15" x14ac:dyDescent="0.25">
      <c r="O51" s="8"/>
    </row>
    <row r="52" spans="15:15" x14ac:dyDescent="0.25">
      <c r="O52" s="8"/>
    </row>
    <row r="53" spans="15:15" x14ac:dyDescent="0.25">
      <c r="O53" s="8"/>
    </row>
    <row r="54" spans="15:15" x14ac:dyDescent="0.25">
      <c r="O54" s="8"/>
    </row>
  </sheetData>
  <conditionalFormatting sqref="Q4:S29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{DA4DF3A1-25CE-BC4B-B14E-28546CF73603}</x14:id>
        </ext>
      </extLst>
    </cfRule>
  </conditionalFormatting>
  <conditionalFormatting sqref="U4:Y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Y2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Y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Y2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Y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:Y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8:Y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:Y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0:Y1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1:Y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:Y1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:Y1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4:Y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5:Y1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6:Y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:Y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8:Y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9:Y1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0:Y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1:Y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:Y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3:Y2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4:Y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5:Y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6:Y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7:Y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8:Y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:Y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DF3A1-25CE-BC4B-B14E-28546CF736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Q4:S29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10"/>
  <sheetViews>
    <sheetView zoomScaleNormal="100" workbookViewId="0">
      <selection activeCell="C8" sqref="C8"/>
    </sheetView>
  </sheetViews>
  <sheetFormatPr defaultColWidth="10.75" defaultRowHeight="15.75" x14ac:dyDescent="0.25"/>
  <cols>
    <col min="1" max="2" width="10.75" style="1"/>
    <col min="3" max="7" width="20.5" style="1" customWidth="1"/>
    <col min="8" max="8" width="1.25" style="1" customWidth="1"/>
    <col min="9" max="9" width="14.5" style="1" customWidth="1"/>
    <col min="10" max="10" width="11.5" style="1" bestFit="1" customWidth="1"/>
    <col min="11" max="16384" width="10.75" style="1"/>
  </cols>
  <sheetData>
    <row r="2" spans="2:12" x14ac:dyDescent="0.25">
      <c r="C2" s="4" t="s">
        <v>31</v>
      </c>
      <c r="D2" s="4" t="s">
        <v>34</v>
      </c>
      <c r="E2" s="4" t="s">
        <v>39</v>
      </c>
      <c r="F2" s="4" t="s">
        <v>35</v>
      </c>
      <c r="G2" s="4" t="s">
        <v>36</v>
      </c>
      <c r="H2" s="10"/>
      <c r="I2" s="4" t="s">
        <v>45</v>
      </c>
    </row>
    <row r="3" spans="2:12" x14ac:dyDescent="0.25">
      <c r="B3" s="1" t="s">
        <v>47</v>
      </c>
      <c r="C3" s="5">
        <v>8.35</v>
      </c>
      <c r="D3" s="5">
        <v>14.13</v>
      </c>
      <c r="E3" s="5">
        <v>12.83</v>
      </c>
      <c r="F3" s="5">
        <v>5.93</v>
      </c>
      <c r="G3" s="5">
        <v>5.89</v>
      </c>
      <c r="H3" s="5"/>
      <c r="I3" s="5">
        <v>10</v>
      </c>
      <c r="J3" s="11"/>
      <c r="L3" s="12"/>
    </row>
    <row r="4" spans="2:12" x14ac:dyDescent="0.25">
      <c r="B4" s="1" t="s">
        <v>48</v>
      </c>
      <c r="C4" s="5">
        <v>6.79</v>
      </c>
      <c r="D4" s="5">
        <v>13.56</v>
      </c>
      <c r="E4" s="5">
        <v>11.34</v>
      </c>
      <c r="F4" s="5">
        <v>4.5599999999999996</v>
      </c>
      <c r="G4" s="5">
        <v>5.34</v>
      </c>
      <c r="I4" s="5">
        <v>10.5</v>
      </c>
      <c r="J4" s="11"/>
      <c r="L4" s="12"/>
    </row>
    <row r="5" spans="2:12" x14ac:dyDescent="0.25">
      <c r="B5" s="1" t="s">
        <v>49</v>
      </c>
      <c r="C5" s="5">
        <v>6.23</v>
      </c>
      <c r="D5" s="5">
        <v>13.8</v>
      </c>
      <c r="E5" s="5">
        <v>12.45</v>
      </c>
      <c r="F5" s="5">
        <v>5.2</v>
      </c>
      <c r="G5" s="5">
        <v>5.7</v>
      </c>
      <c r="I5" s="5">
        <v>11</v>
      </c>
      <c r="J5" s="11"/>
      <c r="L5" s="12"/>
    </row>
    <row r="6" spans="2:12" x14ac:dyDescent="0.25">
      <c r="B6" s="1" t="s">
        <v>50</v>
      </c>
      <c r="C6" s="5">
        <v>14.56</v>
      </c>
      <c r="D6" s="5">
        <v>21.88</v>
      </c>
      <c r="E6" s="5">
        <v>15.54</v>
      </c>
      <c r="F6" s="5">
        <v>9.83</v>
      </c>
      <c r="G6" s="5">
        <v>10.78</v>
      </c>
      <c r="I6" s="5">
        <v>9</v>
      </c>
      <c r="J6" s="11"/>
      <c r="L6" s="12"/>
    </row>
    <row r="7" spans="2:12" x14ac:dyDescent="0.25">
      <c r="B7" s="1" t="s">
        <v>51</v>
      </c>
      <c r="C7" s="5">
        <v>14.2</v>
      </c>
      <c r="D7" s="5">
        <v>19.510000000000002</v>
      </c>
      <c r="E7" s="5">
        <v>15.24</v>
      </c>
      <c r="F7" s="5">
        <v>9.5</v>
      </c>
      <c r="G7" s="5">
        <v>9.01</v>
      </c>
      <c r="I7" s="5">
        <v>9.5</v>
      </c>
      <c r="J7" s="11"/>
      <c r="L7" s="12"/>
    </row>
    <row r="8" spans="2:12" x14ac:dyDescent="0.25">
      <c r="B8" s="1" t="s">
        <v>75</v>
      </c>
      <c r="C8" s="5">
        <v>5.36</v>
      </c>
      <c r="D8" s="5">
        <v>12.93</v>
      </c>
      <c r="E8" s="5">
        <v>10.3</v>
      </c>
      <c r="F8" s="5">
        <v>4.6399999999999997</v>
      </c>
      <c r="G8" s="5">
        <v>4.8</v>
      </c>
      <c r="I8" s="5">
        <v>8</v>
      </c>
    </row>
    <row r="9" spans="2:12" x14ac:dyDescent="0.25">
      <c r="B9" s="1" t="s">
        <v>76</v>
      </c>
      <c r="C9" s="5">
        <v>9.6199999999999992</v>
      </c>
      <c r="D9" s="5">
        <v>14.79</v>
      </c>
      <c r="E9" s="5">
        <v>14.44</v>
      </c>
      <c r="F9" s="5">
        <v>8.6999999999999993</v>
      </c>
      <c r="G9" s="5">
        <v>8.0399999999999991</v>
      </c>
      <c r="I9" s="5">
        <v>10</v>
      </c>
    </row>
    <row r="10" spans="2:12" x14ac:dyDescent="0.25">
      <c r="B10" s="1" t="s">
        <v>77</v>
      </c>
      <c r="C10" s="5">
        <v>9.2899999999999991</v>
      </c>
      <c r="D10" s="5">
        <v>14.35</v>
      </c>
      <c r="E10" s="5">
        <v>13.55</v>
      </c>
      <c r="F10" s="5">
        <v>8.24</v>
      </c>
      <c r="G10" s="5">
        <v>6.44</v>
      </c>
      <c r="I10" s="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G14"/>
  <sheetViews>
    <sheetView zoomScaleNormal="100" workbookViewId="0">
      <selection activeCell="L18" sqref="L18"/>
    </sheetView>
  </sheetViews>
  <sheetFormatPr defaultColWidth="10.75" defaultRowHeight="15.75" x14ac:dyDescent="0.25"/>
  <cols>
    <col min="1" max="2" width="10.75" style="1"/>
    <col min="3" max="6" width="22.25" style="1" customWidth="1"/>
    <col min="7" max="7" width="19.125" style="1" customWidth="1"/>
    <col min="8" max="16384" width="10.75" style="1"/>
  </cols>
  <sheetData>
    <row r="2" spans="2:7" x14ac:dyDescent="0.25">
      <c r="C2" s="4" t="s">
        <v>3</v>
      </c>
      <c r="D2" s="4" t="s">
        <v>9</v>
      </c>
      <c r="E2" s="4" t="s">
        <v>19</v>
      </c>
      <c r="F2" s="4" t="s">
        <v>35</v>
      </c>
      <c r="G2" s="4" t="s">
        <v>70</v>
      </c>
    </row>
    <row r="3" spans="2:7" x14ac:dyDescent="0.25">
      <c r="B3" s="1" t="s">
        <v>47</v>
      </c>
      <c r="C3" s="7">
        <v>0.3</v>
      </c>
      <c r="D3" s="7">
        <v>0.55000000000000004</v>
      </c>
      <c r="E3" s="7">
        <v>0.35</v>
      </c>
      <c r="F3" s="7">
        <v>0.8</v>
      </c>
      <c r="G3" s="27">
        <f>(AVERAGE('Profit in USA'!W16:W22)*'Order Composition'!C3)+(AVERAGE('Profit in USA'!W23:W32)*'Order Composition'!D3)+(AVERAGE('Profit in USA'!W33:W35)*'Order Composition'!E3)+(AVERAGE('Profit in USA'!W36:W41)*'Order Composition'!F3)</f>
        <v>1.9020273095238101</v>
      </c>
    </row>
    <row r="4" spans="2:7" x14ac:dyDescent="0.25">
      <c r="B4" s="1" t="s">
        <v>48</v>
      </c>
      <c r="C4" s="7">
        <v>0.55000000000000004</v>
      </c>
      <c r="D4" s="7">
        <v>0.6</v>
      </c>
      <c r="E4" s="7">
        <v>0.4</v>
      </c>
      <c r="F4" s="7">
        <v>0.8</v>
      </c>
      <c r="G4" s="27">
        <f>(AVERAGE('Profit in USA'!X16:X22)*'Order Composition'!C4)+(AVERAGE('Profit in USA'!X23:X32)*'Order Composition'!D4)+(AVERAGE('Profit in USA'!X33:X35)*'Order Composition'!E4)+(AVERAGE('Profit in USA'!X36:X41)*'Order Composition'!F4)</f>
        <v>3.0678460952380955</v>
      </c>
    </row>
    <row r="5" spans="2:7" x14ac:dyDescent="0.25">
      <c r="B5" s="1" t="s">
        <v>49</v>
      </c>
      <c r="C5" s="7">
        <v>0.4</v>
      </c>
      <c r="D5" s="7">
        <v>0.85</v>
      </c>
      <c r="E5" s="13">
        <v>0.55000000000000004</v>
      </c>
      <c r="F5" s="7">
        <v>0.75</v>
      </c>
      <c r="G5" s="27">
        <f>(AVERAGE('Profit in USA'!Y16:Y22)*'Order Composition'!C5)+(AVERAGE('Profit in USA'!Y23:Y32)*'Order Composition'!D5)+(AVERAGE('Profit in USA'!Y33:Y35)*'Order Composition'!E5)+(AVERAGE('Profit in USA'!Y36:Y41)*'Order Composition'!F5)</f>
        <v>3.6246989722222223</v>
      </c>
    </row>
    <row r="6" spans="2:7" x14ac:dyDescent="0.25">
      <c r="B6" s="1" t="s">
        <v>50</v>
      </c>
      <c r="C6" s="7">
        <v>0.55000000000000004</v>
      </c>
      <c r="D6" s="7">
        <v>0.9</v>
      </c>
      <c r="E6" s="7">
        <v>0.7</v>
      </c>
      <c r="F6" s="7">
        <v>0.9</v>
      </c>
      <c r="G6" s="27">
        <f>(AVERAGE('Profit in USA'!Z16:Z22)*'Order Composition'!C6)+(AVERAGE('Profit in USA'!Z23:Z32)*'Order Composition'!D6)+(AVERAGE('Profit in USA'!Z33:Z35)*'Order Composition'!E6)+(AVERAGE('Profit in USA'!Z36:Z41)*'Order Composition'!F6)</f>
        <v>-0.50237038095237974</v>
      </c>
    </row>
    <row r="7" spans="2:7" x14ac:dyDescent="0.25">
      <c r="B7" s="1" t="s">
        <v>51</v>
      </c>
      <c r="C7" s="7">
        <v>0.5</v>
      </c>
      <c r="D7" s="7">
        <v>0.85</v>
      </c>
      <c r="E7" s="7">
        <v>0.8</v>
      </c>
      <c r="F7" s="7">
        <v>0.95</v>
      </c>
      <c r="G7" s="27">
        <f>(AVERAGE('Profit in USA'!AA16:AA22)*'Order Composition'!C7)+(AVERAGE('Profit in USA'!AA23:AA32)*'Order Composition'!D7)+(AVERAGE('Profit in USA'!AA33:AA35)*'Order Composition'!E7)+(AVERAGE('Profit in USA'!AA36:AA41)*'Order Composition'!F7)</f>
        <v>0.54563751190476095</v>
      </c>
    </row>
    <row r="8" spans="2:7" x14ac:dyDescent="0.25">
      <c r="B8" s="1" t="s">
        <v>75</v>
      </c>
      <c r="C8" s="7">
        <v>0.4</v>
      </c>
      <c r="D8" s="7">
        <v>0.6</v>
      </c>
      <c r="E8" s="7">
        <v>0.65</v>
      </c>
      <c r="F8" s="7">
        <v>0.8</v>
      </c>
      <c r="G8" s="27">
        <f>(AVERAGE('Profit in USA'!AB16:AB22)*'Order Composition'!C8)+(AVERAGE('Profit in USA'!AB23:AB32)*'Order Composition'!D8)+(AVERAGE('Profit in USA'!AB33:AB35)*'Order Composition'!E8)+(AVERAGE('Profit in USA'!AB36:AB41)*'Order Composition'!F8)</f>
        <v>1.9645429999999999</v>
      </c>
    </row>
    <row r="9" spans="2:7" x14ac:dyDescent="0.25">
      <c r="B9" s="1" t="s">
        <v>76</v>
      </c>
      <c r="C9" s="7">
        <v>0.2</v>
      </c>
      <c r="D9" s="7">
        <v>0.65</v>
      </c>
      <c r="E9" s="7">
        <v>0.45</v>
      </c>
      <c r="F9" s="7">
        <v>0.75</v>
      </c>
      <c r="G9" s="27">
        <f>(AVERAGE('Profit in USA'!AC16:AC22)*'Order Composition'!C9)+(AVERAGE('Profit in USA'!AC23:AC32)*'Order Composition'!D9)+(AVERAGE('Profit in USA'!AC33:AC35)*'Order Composition'!E9)+(AVERAGE('Profit in USA'!AC36:AC41)*'Order Composition'!F9)</f>
        <v>1.2810739642857147</v>
      </c>
    </row>
    <row r="10" spans="2:7" x14ac:dyDescent="0.25">
      <c r="B10" s="1" t="s">
        <v>77</v>
      </c>
      <c r="C10" s="7">
        <v>0.35</v>
      </c>
      <c r="D10" s="7">
        <v>0.8</v>
      </c>
      <c r="E10" s="7">
        <v>0.5</v>
      </c>
      <c r="F10" s="7">
        <v>0.95</v>
      </c>
      <c r="G10" s="27">
        <f>(AVERAGE('Profit in USA'!AD16:AD22)*'Order Composition'!C10)+(AVERAGE('Profit in USA'!AD23:AD32)*'Order Composition'!D10)+(AVERAGE('Profit in USA'!AD33:AD35)*'Order Composition'!E10)+(AVERAGE('Profit in USA'!AD36:AD41)*'Order Composition'!F10)</f>
        <v>4.8965553333333336</v>
      </c>
    </row>
    <row r="11" spans="2:7" x14ac:dyDescent="0.25">
      <c r="C11" s="7"/>
      <c r="D11" s="7"/>
      <c r="E11" s="7"/>
      <c r="F11" s="7"/>
      <c r="G11" s="27"/>
    </row>
    <row r="12" spans="2:7" x14ac:dyDescent="0.25">
      <c r="C12" s="7"/>
      <c r="D12" s="7"/>
      <c r="E12" s="7"/>
      <c r="F12" s="7"/>
      <c r="G12" s="27"/>
    </row>
    <row r="14" spans="2:7" x14ac:dyDescent="0.25">
      <c r="B14" s="1" t="s">
        <v>46</v>
      </c>
      <c r="C14" s="7">
        <v>0.25</v>
      </c>
      <c r="D14" s="7">
        <v>0.85</v>
      </c>
      <c r="E14" s="7">
        <v>0.55000000000000004</v>
      </c>
      <c r="F14" s="7">
        <v>0.3</v>
      </c>
    </row>
  </sheetData>
  <conditionalFormatting sqref="G3:G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I41"/>
  <sheetViews>
    <sheetView tabSelected="1" topLeftCell="P1" workbookViewId="0">
      <selection activeCell="AF29" sqref="AF29"/>
    </sheetView>
  </sheetViews>
  <sheetFormatPr defaultRowHeight="15.75" x14ac:dyDescent="0.25"/>
  <cols>
    <col min="1" max="1" width="10.875" customWidth="1"/>
    <col min="2" max="2" width="11" customWidth="1"/>
    <col min="4" max="4" width="15.125" customWidth="1"/>
    <col min="5" max="5" width="14.75" customWidth="1"/>
    <col min="6" max="6" width="14.5" customWidth="1"/>
    <col min="7" max="7" width="15.375" customWidth="1"/>
    <col min="8" max="11" width="12.75" customWidth="1"/>
    <col min="12" max="12" width="13.75" customWidth="1"/>
    <col min="13" max="13" width="14" customWidth="1"/>
    <col min="14" max="14" width="13.75" customWidth="1"/>
    <col min="15" max="15" width="13.25" customWidth="1"/>
    <col min="16" max="19" width="10.875" customWidth="1"/>
    <col min="20" max="20" width="12.875" customWidth="1"/>
    <col min="21" max="22" width="11.25" customWidth="1"/>
    <col min="23" max="23" width="14.875" customWidth="1"/>
    <col min="24" max="24" width="15.125" customWidth="1"/>
    <col min="25" max="25" width="15" customWidth="1"/>
    <col min="26" max="26" width="14.625" customWidth="1"/>
    <col min="27" max="30" width="11.75" customWidth="1"/>
    <col min="31" max="31" width="9" customWidth="1"/>
    <col min="32" max="32" width="12.125" customWidth="1"/>
    <col min="33" max="33" width="20.875" customWidth="1"/>
  </cols>
  <sheetData>
    <row r="1" spans="1:35" x14ac:dyDescent="0.25">
      <c r="A1" s="4" t="s">
        <v>52</v>
      </c>
      <c r="B1" s="4" t="s">
        <v>45</v>
      </c>
    </row>
    <row r="2" spans="1:35" x14ac:dyDescent="0.25">
      <c r="A2" s="1" t="s">
        <v>47</v>
      </c>
      <c r="B2" s="14">
        <v>10</v>
      </c>
    </row>
    <row r="3" spans="1:35" x14ac:dyDescent="0.25">
      <c r="A3" s="1" t="s">
        <v>48</v>
      </c>
      <c r="B3" s="14">
        <v>10.5</v>
      </c>
    </row>
    <row r="4" spans="1:35" x14ac:dyDescent="0.25">
      <c r="A4" s="1" t="s">
        <v>49</v>
      </c>
      <c r="B4" s="14">
        <v>11</v>
      </c>
    </row>
    <row r="5" spans="1:35" x14ac:dyDescent="0.25">
      <c r="A5" s="1" t="s">
        <v>50</v>
      </c>
      <c r="B5" s="14">
        <v>9</v>
      </c>
    </row>
    <row r="6" spans="1:35" x14ac:dyDescent="0.25">
      <c r="A6" s="1" t="s">
        <v>51</v>
      </c>
      <c r="B6" s="14">
        <v>9.5</v>
      </c>
    </row>
    <row r="7" spans="1:35" x14ac:dyDescent="0.25">
      <c r="A7" s="1" t="s">
        <v>58</v>
      </c>
      <c r="B7" s="14">
        <v>3</v>
      </c>
    </row>
    <row r="8" spans="1:35" x14ac:dyDescent="0.25">
      <c r="A8" s="1" t="s">
        <v>75</v>
      </c>
      <c r="B8" s="5">
        <v>8</v>
      </c>
    </row>
    <row r="9" spans="1:35" x14ac:dyDescent="0.25">
      <c r="A9" s="1" t="s">
        <v>76</v>
      </c>
      <c r="B9" s="5">
        <v>10</v>
      </c>
    </row>
    <row r="10" spans="1:35" x14ac:dyDescent="0.25">
      <c r="A10" s="1" t="s">
        <v>77</v>
      </c>
      <c r="B10" s="5">
        <v>14</v>
      </c>
    </row>
    <row r="11" spans="1:35" x14ac:dyDescent="0.25">
      <c r="A11" s="1"/>
      <c r="B11" s="14"/>
    </row>
    <row r="12" spans="1:35" x14ac:dyDescent="0.25">
      <c r="A12" s="1"/>
      <c r="B12" s="14"/>
    </row>
    <row r="13" spans="1:35" x14ac:dyDescent="0.25">
      <c r="A13" s="1"/>
      <c r="B13" s="14"/>
    </row>
    <row r="15" spans="1:35" x14ac:dyDescent="0.25">
      <c r="A15" s="3" t="s">
        <v>0</v>
      </c>
      <c r="B15" s="4" t="s">
        <v>2</v>
      </c>
      <c r="C15" s="4" t="s">
        <v>1</v>
      </c>
      <c r="D15" s="15" t="s">
        <v>53</v>
      </c>
      <c r="E15" s="15" t="s">
        <v>54</v>
      </c>
      <c r="F15" s="15" t="s">
        <v>55</v>
      </c>
      <c r="G15" s="15" t="s">
        <v>56</v>
      </c>
      <c r="H15" s="15" t="s">
        <v>57</v>
      </c>
      <c r="I15" s="15" t="s">
        <v>84</v>
      </c>
      <c r="J15" s="15" t="s">
        <v>85</v>
      </c>
      <c r="K15" s="15" t="s">
        <v>86</v>
      </c>
      <c r="L15" s="15" t="s">
        <v>59</v>
      </c>
      <c r="M15" s="15" t="s">
        <v>60</v>
      </c>
      <c r="N15" s="15" t="s">
        <v>61</v>
      </c>
      <c r="O15" s="15" t="s">
        <v>62</v>
      </c>
      <c r="P15" s="15" t="s">
        <v>63</v>
      </c>
      <c r="Q15" s="15" t="s">
        <v>81</v>
      </c>
      <c r="R15" s="15" t="s">
        <v>82</v>
      </c>
      <c r="S15" s="15" t="s">
        <v>83</v>
      </c>
      <c r="T15" s="4" t="s">
        <v>43</v>
      </c>
      <c r="U15" s="4" t="s">
        <v>42</v>
      </c>
      <c r="V15" s="4" t="s">
        <v>41</v>
      </c>
      <c r="W15" s="15" t="s">
        <v>64</v>
      </c>
      <c r="X15" s="15" t="s">
        <v>65</v>
      </c>
      <c r="Y15" s="15" t="s">
        <v>66</v>
      </c>
      <c r="Z15" s="15" t="s">
        <v>67</v>
      </c>
      <c r="AA15" s="15" t="s">
        <v>68</v>
      </c>
      <c r="AB15" s="15" t="s">
        <v>78</v>
      </c>
      <c r="AC15" s="15" t="s">
        <v>79</v>
      </c>
      <c r="AD15" s="15" t="s">
        <v>80</v>
      </c>
      <c r="AG15" s="28" t="s">
        <v>73</v>
      </c>
      <c r="AI15" s="1" t="s">
        <v>71</v>
      </c>
    </row>
    <row r="16" spans="1:35" x14ac:dyDescent="0.25">
      <c r="A16" s="2">
        <v>1</v>
      </c>
      <c r="B16" s="1" t="s">
        <v>3</v>
      </c>
      <c r="C16" s="1" t="s">
        <v>4</v>
      </c>
      <c r="D16" s="14">
        <f>'Menu and cost'!$E4*(0.4*($B$2/$B$7))</f>
        <v>4</v>
      </c>
      <c r="E16" s="14">
        <f>'Menu and cost'!$E4*(0.4*($B$3/$B$7))</f>
        <v>4.2</v>
      </c>
      <c r="F16" s="14">
        <f>'Menu and cost'!$E4*(0.4*($B$4/$B$7))</f>
        <v>4.4000000000000004</v>
      </c>
      <c r="G16" s="14">
        <f>'Menu and cost'!$E4*(0.4*($B$5/$B$7))</f>
        <v>3.6000000000000005</v>
      </c>
      <c r="H16" s="14">
        <f>'Menu and cost'!$E4*(0.4*($B$6/$B$7))</f>
        <v>3.8</v>
      </c>
      <c r="I16" s="14">
        <f>'Menu and cost'!$E4*(0.4*($B$8/$B$7))</f>
        <v>3.2</v>
      </c>
      <c r="J16" s="14">
        <f>'Menu and cost'!$E4*(0.4*($B$9/$B$7))</f>
        <v>4</v>
      </c>
      <c r="K16" s="14">
        <f>'Menu and cost'!$E4*(0.4*($B$10/$B$7))</f>
        <v>5.6000000000000005</v>
      </c>
      <c r="L16" s="14">
        <f>SUMPRODUCT('Menu and cost'!$H4:$L4,COGS!$C$3:$G$3)*'Menu and cost'!$G4</f>
        <v>2.4272000000000005</v>
      </c>
      <c r="M16" s="14">
        <f>SUMPRODUCT('Menu and cost'!$H4:$L4,COGS!$C$4:$G$4)*'Menu and cost'!$G4</f>
        <v>2.1480000000000001</v>
      </c>
      <c r="N16" s="14">
        <f>SUMPRODUCT('Menu and cost'!$H4:$L4,COGS!$C$5:$G$5)*'Menu and cost'!$G4</f>
        <v>2.355</v>
      </c>
      <c r="O16" s="14">
        <f>SUMPRODUCT('Menu and cost'!$H4:$L4,COGS!$C$6:$G$6)*'Menu and cost'!$G4</f>
        <v>3.0127999999999999</v>
      </c>
      <c r="P16" s="14">
        <f>SUMPRODUCT('Menu and cost'!$H4:$L4,COGS!$C$7:$G$7)*'Menu and cost'!$G4</f>
        <v>2.9234000000000004</v>
      </c>
      <c r="Q16" s="14">
        <f>SUMPRODUCT('Menu and cost'!$H4:$L4,COGS!$C$8:$G$8)*'Menu and cost'!$G4</f>
        <v>1.9500000000000004</v>
      </c>
      <c r="R16" s="14">
        <f>SUMPRODUCT('Menu and cost'!$H4:$L4,COGS!$C$9:$G$9)*'Menu and cost'!$G4</f>
        <v>2.7600000000000002</v>
      </c>
      <c r="S16" s="14">
        <f>SUMPRODUCT('Menu and cost'!$H4:$L4,COGS!$C$10:$G$10)*'Menu and cost'!$G4</f>
        <v>2.5678000000000001</v>
      </c>
      <c r="T16" s="9">
        <v>20</v>
      </c>
      <c r="U16" s="8">
        <f>60/T16</f>
        <v>3</v>
      </c>
      <c r="V16" s="8">
        <f>U16/60</f>
        <v>0.05</v>
      </c>
      <c r="W16" s="6">
        <f t="shared" ref="W16:W41" si="0">D16-L16-$V16*$B$2</f>
        <v>1.0727999999999995</v>
      </c>
      <c r="X16" s="6">
        <f t="shared" ref="X16:X41" si="1">E16-M16-$V16*$B$3</f>
        <v>1.5270000000000001</v>
      </c>
      <c r="Y16" s="6">
        <f t="shared" ref="Y16:Y41" si="2">F16-N16-$V16*$B$4</f>
        <v>1.4950000000000003</v>
      </c>
      <c r="Z16" s="6">
        <f t="shared" ref="Z16:Z41" si="3">G16-O16-$V16*$B$5</f>
        <v>0.1372000000000006</v>
      </c>
      <c r="AA16" s="6">
        <f t="shared" ref="AA16:AA41" si="4">H16-P16-$V16*$B$6</f>
        <v>0.40159999999999935</v>
      </c>
      <c r="AB16" s="6">
        <f>I16-Q16-$V16*$B$8</f>
        <v>0.84999999999999976</v>
      </c>
      <c r="AC16" s="6">
        <f>J16-R16-$V16*$B$9</f>
        <v>0.73999999999999977</v>
      </c>
      <c r="AD16" s="6">
        <f>K16-S16-$V16*$B$10</f>
        <v>2.3322000000000003</v>
      </c>
      <c r="AE16" s="26"/>
      <c r="AF16" s="4" t="s">
        <v>47</v>
      </c>
      <c r="AG16" s="26">
        <f>'Order Composition'!G3</f>
        <v>1.9020273095238101</v>
      </c>
      <c r="AI16" s="1" t="s">
        <v>72</v>
      </c>
    </row>
    <row r="17" spans="1:35" x14ac:dyDescent="0.25">
      <c r="A17" s="2">
        <f>A16+1</f>
        <v>2</v>
      </c>
      <c r="B17" s="1" t="s">
        <v>3</v>
      </c>
      <c r="C17" s="1" t="s">
        <v>5</v>
      </c>
      <c r="D17" s="14">
        <f>'Menu and cost'!$E5*(0.4*($B$2/$B$7))</f>
        <v>4</v>
      </c>
      <c r="E17" s="14">
        <f>'Menu and cost'!$E5*(0.4*($B$3/$B$7))</f>
        <v>4.2</v>
      </c>
      <c r="F17" s="14">
        <f>'Menu and cost'!$E5*(0.4*($B$4/$B$7))</f>
        <v>4.4000000000000004</v>
      </c>
      <c r="G17" s="14">
        <f>'Menu and cost'!$E5*(0.4*($B$5/$B$7))</f>
        <v>3.6000000000000005</v>
      </c>
      <c r="H17" s="14">
        <f>'Menu and cost'!$E5*(0.4*($B$6/$B$7))</f>
        <v>3.8</v>
      </c>
      <c r="I17" s="14">
        <f>'Menu and cost'!$E5*(0.4*($B$8/$B$7))</f>
        <v>3.2</v>
      </c>
      <c r="J17" s="14">
        <f>'Menu and cost'!$E5*(0.4*($B$9/$B$7))</f>
        <v>4</v>
      </c>
      <c r="K17" s="14">
        <f>'Menu and cost'!$E5*(0.4*($B$10/$B$7))</f>
        <v>5.6000000000000005</v>
      </c>
      <c r="L17" s="14">
        <f>SUMPRODUCT('Menu and cost'!$H5:$L5,COGS!$C$3:$G$3)*'Menu and cost'!$G5</f>
        <v>2.4792000000000005</v>
      </c>
      <c r="M17" s="14">
        <f>SUMPRODUCT('Menu and cost'!$H5:$L5,COGS!$C$4:$G$4)*'Menu and cost'!$G5</f>
        <v>2.2368000000000001</v>
      </c>
      <c r="N17" s="14">
        <f>SUMPRODUCT('Menu and cost'!$H5:$L5,COGS!$C$5:$G$5)*'Menu and cost'!$G5</f>
        <v>2.4089999999999998</v>
      </c>
      <c r="O17" s="14">
        <f>SUMPRODUCT('Menu and cost'!$H5:$L5,COGS!$C$6:$G$6)*'Menu and cost'!$G5</f>
        <v>3.2663999999999995</v>
      </c>
      <c r="P17" s="14">
        <f>SUMPRODUCT('Menu and cost'!$H5:$L5,COGS!$C$7:$G$7)*'Menu and cost'!$G5</f>
        <v>3.0942000000000003</v>
      </c>
      <c r="Q17" s="14">
        <f>SUMPRODUCT('Menu and cost'!$H5:$L5,COGS!$C$8:$G$8)*'Menu and cost'!$G5</f>
        <v>2.0552000000000001</v>
      </c>
      <c r="R17" s="14">
        <f>SUMPRODUCT('Menu and cost'!$H5:$L5,COGS!$C$9:$G$9)*'Menu and cost'!$G5</f>
        <v>2.774</v>
      </c>
      <c r="S17" s="14">
        <f>SUMPRODUCT('Menu and cost'!$H5:$L5,COGS!$C$10:$G$10)*'Menu and cost'!$G5</f>
        <v>2.5998000000000001</v>
      </c>
      <c r="T17" s="9">
        <v>20</v>
      </c>
      <c r="U17" s="8">
        <f t="shared" ref="U17:U41" si="5">60/T17</f>
        <v>3</v>
      </c>
      <c r="V17" s="8">
        <f t="shared" ref="V17:V41" si="6">U17/60</f>
        <v>0.05</v>
      </c>
      <c r="W17" s="6">
        <f t="shared" si="0"/>
        <v>1.0207999999999995</v>
      </c>
      <c r="X17" s="6">
        <f t="shared" si="1"/>
        <v>1.4382000000000001</v>
      </c>
      <c r="Y17" s="6">
        <f t="shared" si="2"/>
        <v>1.4410000000000005</v>
      </c>
      <c r="Z17" s="6">
        <f t="shared" si="3"/>
        <v>-0.116399999999999</v>
      </c>
      <c r="AA17" s="6">
        <f t="shared" si="4"/>
        <v>0.23079999999999951</v>
      </c>
      <c r="AB17" s="6">
        <f t="shared" ref="AB17:AB41" si="7">I17-Q17-$V17*$B$8</f>
        <v>0.74480000000000002</v>
      </c>
      <c r="AC17" s="6">
        <f t="shared" ref="AC17:AC41" si="8">J17-R17-$V17*$B$9</f>
        <v>0.72599999999999998</v>
      </c>
      <c r="AD17" s="6">
        <f t="shared" ref="AD17:AD41" si="9">K17-S17-$V17*$B$10</f>
        <v>2.3002000000000002</v>
      </c>
      <c r="AE17" s="26"/>
      <c r="AF17" s="4" t="s">
        <v>48</v>
      </c>
      <c r="AG17" s="26">
        <f>'Order Composition'!G4</f>
        <v>3.0678460952380955</v>
      </c>
      <c r="AI17" t="s">
        <v>74</v>
      </c>
    </row>
    <row r="18" spans="1:35" x14ac:dyDescent="0.25">
      <c r="A18" s="2">
        <f t="shared" ref="A18:A41" si="10">A17+1</f>
        <v>3</v>
      </c>
      <c r="B18" s="1" t="s">
        <v>3</v>
      </c>
      <c r="C18" s="1" t="s">
        <v>6</v>
      </c>
      <c r="D18" s="14">
        <f>'Menu and cost'!$E6*(0.4*($B$2/$B$7))</f>
        <v>4</v>
      </c>
      <c r="E18" s="14">
        <f>'Menu and cost'!$E6*(0.4*($B$3/$B$7))</f>
        <v>4.2</v>
      </c>
      <c r="F18" s="14">
        <f>'Menu and cost'!$E6*(0.4*($B$4/$B$7))</f>
        <v>4.4000000000000004</v>
      </c>
      <c r="G18" s="14">
        <f>'Menu and cost'!$E6*(0.4*($B$5/$B$7))</f>
        <v>3.6000000000000005</v>
      </c>
      <c r="H18" s="14">
        <f>'Menu and cost'!$E6*(0.4*($B$6/$B$7))</f>
        <v>3.8</v>
      </c>
      <c r="I18" s="14">
        <f>'Menu and cost'!$E6*(0.4*($B$8/$B$7))</f>
        <v>3.2</v>
      </c>
      <c r="J18" s="14">
        <f>'Menu and cost'!$E6*(0.4*($B$9/$B$7))</f>
        <v>4</v>
      </c>
      <c r="K18" s="14">
        <f>'Menu and cost'!$E6*(0.4*($B$10/$B$7))</f>
        <v>5.6000000000000005</v>
      </c>
      <c r="L18" s="14">
        <f>SUMPRODUCT('Menu and cost'!$H6:$L6,COGS!$C$3:$G$3)*'Menu and cost'!$G6</f>
        <v>2.5572000000000004</v>
      </c>
      <c r="M18" s="14">
        <f>SUMPRODUCT('Menu and cost'!$H6:$L6,COGS!$C$4:$G$4)*'Menu and cost'!$G6</f>
        <v>2.3700000000000006</v>
      </c>
      <c r="N18" s="14">
        <f>SUMPRODUCT('Menu and cost'!$H6:$L6,COGS!$C$5:$G$5)*'Menu and cost'!$G6</f>
        <v>2.4900000000000002</v>
      </c>
      <c r="O18" s="14">
        <f>SUMPRODUCT('Menu and cost'!$H6:$L6,COGS!$C$6:$G$6)*'Menu and cost'!$G6</f>
        <v>3.6467999999999998</v>
      </c>
      <c r="P18" s="14">
        <f>SUMPRODUCT('Menu and cost'!$H6:$L6,COGS!$C$7:$G$7)*'Menu and cost'!$G6</f>
        <v>3.3504000000000005</v>
      </c>
      <c r="Q18" s="14">
        <f>SUMPRODUCT('Menu and cost'!$H6:$L6,COGS!$C$8:$G$8)*'Menu and cost'!$G6</f>
        <v>2.2130000000000005</v>
      </c>
      <c r="R18" s="14">
        <f>SUMPRODUCT('Menu and cost'!$H6:$L6,COGS!$C$9:$G$9)*'Menu and cost'!$G6</f>
        <v>2.7949999999999999</v>
      </c>
      <c r="S18" s="14">
        <f>SUMPRODUCT('Menu and cost'!$H6:$L6,COGS!$C$10:$G$10)*'Menu and cost'!$G6</f>
        <v>2.6478000000000002</v>
      </c>
      <c r="T18" s="9">
        <v>20</v>
      </c>
      <c r="U18" s="8">
        <f t="shared" si="5"/>
        <v>3</v>
      </c>
      <c r="V18" s="8">
        <f t="shared" si="6"/>
        <v>0.05</v>
      </c>
      <c r="W18" s="6">
        <f t="shared" si="0"/>
        <v>0.94279999999999964</v>
      </c>
      <c r="X18" s="6">
        <f t="shared" si="1"/>
        <v>1.3049999999999997</v>
      </c>
      <c r="Y18" s="6">
        <f t="shared" si="2"/>
        <v>1.36</v>
      </c>
      <c r="Z18" s="6">
        <f t="shared" si="3"/>
        <v>-0.4967999999999993</v>
      </c>
      <c r="AA18" s="6">
        <f t="shared" si="4"/>
        <v>-2.54000000000007E-2</v>
      </c>
      <c r="AB18" s="6">
        <f t="shared" si="7"/>
        <v>0.58699999999999963</v>
      </c>
      <c r="AC18" s="6">
        <f t="shared" si="8"/>
        <v>0.70500000000000007</v>
      </c>
      <c r="AD18" s="6">
        <f t="shared" si="9"/>
        <v>2.2522000000000002</v>
      </c>
      <c r="AE18" s="26"/>
      <c r="AF18" s="4" t="s">
        <v>49</v>
      </c>
      <c r="AG18" s="26">
        <f>'Order Composition'!G5</f>
        <v>3.6246989722222223</v>
      </c>
    </row>
    <row r="19" spans="1:35" x14ac:dyDescent="0.25">
      <c r="A19" s="2">
        <f t="shared" si="10"/>
        <v>4</v>
      </c>
      <c r="B19" s="1" t="s">
        <v>3</v>
      </c>
      <c r="C19" s="1" t="s">
        <v>7</v>
      </c>
      <c r="D19" s="14">
        <f>'Menu and cost'!$E7*(0.4*($B$2/$B$7))</f>
        <v>2.666666666666667</v>
      </c>
      <c r="E19" s="14">
        <f>'Menu and cost'!$E7*(0.4*($B$3/$B$7))</f>
        <v>2.8000000000000003</v>
      </c>
      <c r="F19" s="14">
        <f>'Menu and cost'!$E7*(0.4*($B$4/$B$7))</f>
        <v>2.9333333333333336</v>
      </c>
      <c r="G19" s="14">
        <f>'Menu and cost'!$E7*(0.4*($B$5/$B$7))</f>
        <v>2.4000000000000004</v>
      </c>
      <c r="H19" s="14">
        <f>'Menu and cost'!$E7*(0.4*($B$6/$B$7))</f>
        <v>2.5333333333333332</v>
      </c>
      <c r="I19" s="14">
        <f>'Menu and cost'!$E7*(0.4*($B$8/$B$7))</f>
        <v>2.1333333333333333</v>
      </c>
      <c r="J19" s="14">
        <f>'Menu and cost'!$E7*(0.4*($B$9/$B$7))</f>
        <v>2.666666666666667</v>
      </c>
      <c r="K19" s="14">
        <f>'Menu and cost'!$E7*(0.4*($B$10/$B$7))</f>
        <v>3.7333333333333338</v>
      </c>
      <c r="L19" s="14">
        <f>SUMPRODUCT('Menu and cost'!$H7:$L7,COGS!$C$3:$G$3)*'Menu and cost'!$G7</f>
        <v>1.7832000000000001</v>
      </c>
      <c r="M19" s="14">
        <f>SUMPRODUCT('Menu and cost'!$H7:$L7,COGS!$C$4:$G$4)*'Menu and cost'!$G7</f>
        <v>1.5614000000000003</v>
      </c>
      <c r="N19" s="14">
        <f>SUMPRODUCT('Menu and cost'!$H7:$L7,COGS!$C$5:$G$5)*'Menu and cost'!$G7</f>
        <v>1.6806000000000005</v>
      </c>
      <c r="O19" s="14">
        <f>SUMPRODUCT('Menu and cost'!$H7:$L7,COGS!$C$6:$G$6)*'Menu and cost'!$G7</f>
        <v>2.5934000000000008</v>
      </c>
      <c r="P19" s="14">
        <f>SUMPRODUCT('Menu and cost'!$H7:$L7,COGS!$C$7:$G$7)*'Menu and cost'!$G7</f>
        <v>2.4140000000000001</v>
      </c>
      <c r="Q19" s="14">
        <f>SUMPRODUCT('Menu and cost'!$H7:$L7,COGS!$C$8:$G$8)*'Menu and cost'!$G7</f>
        <v>1.4080000000000004</v>
      </c>
      <c r="R19" s="14">
        <f>SUMPRODUCT('Menu and cost'!$H7:$L7,COGS!$C$9:$G$9)*'Menu and cost'!$G7</f>
        <v>2.1648000000000001</v>
      </c>
      <c r="S19" s="14">
        <f>SUMPRODUCT('Menu and cost'!$H7:$L7,COGS!$C$10:$G$10)*'Menu and cost'!$G7</f>
        <v>1.9498000000000006</v>
      </c>
      <c r="T19" s="9">
        <v>60</v>
      </c>
      <c r="U19" s="8">
        <f t="shared" si="5"/>
        <v>1</v>
      </c>
      <c r="V19" s="8">
        <f t="shared" si="6"/>
        <v>1.6666666666666666E-2</v>
      </c>
      <c r="W19" s="6">
        <f t="shared" si="0"/>
        <v>0.71680000000000021</v>
      </c>
      <c r="X19" s="6">
        <f t="shared" si="1"/>
        <v>1.0635999999999999</v>
      </c>
      <c r="Y19" s="6">
        <f t="shared" si="2"/>
        <v>1.0693999999999997</v>
      </c>
      <c r="Z19" s="6">
        <f t="shared" si="3"/>
        <v>-0.34340000000000048</v>
      </c>
      <c r="AA19" s="6">
        <f t="shared" si="4"/>
        <v>-3.9000000000000257E-2</v>
      </c>
      <c r="AB19" s="6">
        <f t="shared" si="7"/>
        <v>0.59199999999999964</v>
      </c>
      <c r="AC19" s="6">
        <f t="shared" si="8"/>
        <v>0.33520000000000028</v>
      </c>
      <c r="AD19" s="6">
        <f t="shared" si="9"/>
        <v>1.5501999999999998</v>
      </c>
      <c r="AE19" s="26"/>
      <c r="AF19" s="4" t="s">
        <v>50</v>
      </c>
      <c r="AG19" s="26">
        <f>'Order Composition'!G6</f>
        <v>-0.50237038095237974</v>
      </c>
    </row>
    <row r="20" spans="1:35" x14ac:dyDescent="0.25">
      <c r="A20" s="2">
        <f t="shared" si="10"/>
        <v>5</v>
      </c>
      <c r="B20" s="1" t="s">
        <v>3</v>
      </c>
      <c r="C20" s="1" t="s">
        <v>8</v>
      </c>
      <c r="D20" s="14">
        <f>'Menu and cost'!$E8*(0.4*($B$2/$B$7))</f>
        <v>2.666666666666667</v>
      </c>
      <c r="E20" s="14">
        <f>'Menu and cost'!$E8*(0.4*($B$3/$B$7))</f>
        <v>2.8000000000000003</v>
      </c>
      <c r="F20" s="14">
        <f>'Menu and cost'!$E8*(0.4*($B$4/$B$7))</f>
        <v>2.9333333333333336</v>
      </c>
      <c r="G20" s="14">
        <f>'Menu and cost'!$E8*(0.4*($B$5/$B$7))</f>
        <v>2.4000000000000004</v>
      </c>
      <c r="H20" s="14">
        <f>'Menu and cost'!$E8*(0.4*($B$6/$B$7))</f>
        <v>2.5333333333333332</v>
      </c>
      <c r="I20" s="14">
        <f>'Menu and cost'!$E8*(0.4*($B$8/$B$7))</f>
        <v>2.1333333333333333</v>
      </c>
      <c r="J20" s="14">
        <f>'Menu and cost'!$E8*(0.4*($B$9/$B$7))</f>
        <v>2.666666666666667</v>
      </c>
      <c r="K20" s="14">
        <f>'Menu and cost'!$E8*(0.4*($B$10/$B$7))</f>
        <v>3.7333333333333338</v>
      </c>
      <c r="L20" s="14">
        <f>SUMPRODUCT('Menu and cost'!$H8:$L8,COGS!$C$3:$G$3)*'Menu and cost'!$G8</f>
        <v>1.974</v>
      </c>
      <c r="M20" s="14">
        <f>SUMPRODUCT('Menu and cost'!$H8:$L8,COGS!$C$4:$G$4)*'Menu and cost'!$G8</f>
        <v>1.7702</v>
      </c>
      <c r="N20" s="14">
        <f>SUMPRODUCT('Menu and cost'!$H8:$L8,COGS!$C$5:$G$5)*'Menu and cost'!$G8</f>
        <v>1.8695999999999999</v>
      </c>
      <c r="O20" s="14">
        <f>SUMPRODUCT('Menu and cost'!$H8:$L8,COGS!$C$6:$G$6)*'Menu and cost'!$G8</f>
        <v>2.9422000000000001</v>
      </c>
      <c r="P20" s="14">
        <f>SUMPRODUCT('Menu and cost'!$H8:$L8,COGS!$C$7:$G$7)*'Menu and cost'!$G8</f>
        <v>2.7094000000000005</v>
      </c>
      <c r="Q20" s="14">
        <f>SUMPRODUCT('Menu and cost'!$H8:$L8,COGS!$C$8:$G$8)*'Menu and cost'!$G8</f>
        <v>1.6232</v>
      </c>
      <c r="R20" s="14">
        <f>SUMPRODUCT('Menu and cost'!$H8:$L8,COGS!$C$9:$G$9)*'Menu and cost'!$G8</f>
        <v>2.3067999999999995</v>
      </c>
      <c r="S20" s="14">
        <f>SUMPRODUCT('Menu and cost'!$H8:$L8,COGS!$C$10:$G$10)*'Menu and cost'!$G8</f>
        <v>2.1240000000000001</v>
      </c>
      <c r="T20" s="9">
        <v>60</v>
      </c>
      <c r="U20" s="8">
        <f t="shared" si="5"/>
        <v>1</v>
      </c>
      <c r="V20" s="8">
        <f t="shared" si="6"/>
        <v>1.6666666666666666E-2</v>
      </c>
      <c r="W20" s="6">
        <f t="shared" si="0"/>
        <v>0.52600000000000036</v>
      </c>
      <c r="X20" s="6">
        <f t="shared" si="1"/>
        <v>0.85480000000000023</v>
      </c>
      <c r="Y20" s="6">
        <f t="shared" si="2"/>
        <v>0.88040000000000029</v>
      </c>
      <c r="Z20" s="6">
        <f t="shared" si="3"/>
        <v>-0.69219999999999982</v>
      </c>
      <c r="AA20" s="6">
        <f t="shared" si="4"/>
        <v>-0.33440000000000059</v>
      </c>
      <c r="AB20" s="6">
        <f t="shared" si="7"/>
        <v>0.37680000000000002</v>
      </c>
      <c r="AC20" s="6">
        <f t="shared" si="8"/>
        <v>0.19320000000000079</v>
      </c>
      <c r="AD20" s="6">
        <f t="shared" si="9"/>
        <v>1.3760000000000003</v>
      </c>
      <c r="AF20" s="4" t="s">
        <v>51</v>
      </c>
      <c r="AG20" s="26">
        <f>'Order Composition'!G7</f>
        <v>0.54563751190476095</v>
      </c>
    </row>
    <row r="21" spans="1:35" x14ac:dyDescent="0.25">
      <c r="A21" s="2">
        <f t="shared" si="10"/>
        <v>6</v>
      </c>
      <c r="B21" s="1" t="s">
        <v>3</v>
      </c>
      <c r="C21" s="1" t="s">
        <v>23</v>
      </c>
      <c r="D21" s="14">
        <f>'Menu and cost'!$E9*(0.4*($B$2/$B$7))</f>
        <v>1.3333333333333335</v>
      </c>
      <c r="E21" s="14">
        <f>'Menu and cost'!$E9*(0.4*($B$3/$B$7))</f>
        <v>1.4000000000000001</v>
      </c>
      <c r="F21" s="14">
        <f>'Menu and cost'!$E9*(0.4*($B$4/$B$7))</f>
        <v>1.4666666666666668</v>
      </c>
      <c r="G21" s="14">
        <f>'Menu and cost'!$E9*(0.4*($B$5/$B$7))</f>
        <v>1.2000000000000002</v>
      </c>
      <c r="H21" s="14">
        <f>'Menu and cost'!$E9*(0.4*($B$6/$B$7))</f>
        <v>1.2666666666666666</v>
      </c>
      <c r="I21" s="14">
        <f>'Menu and cost'!$E9*(0.4*($B$8/$B$7))</f>
        <v>1.0666666666666667</v>
      </c>
      <c r="J21" s="14">
        <f>'Menu and cost'!$E9*(0.4*($B$9/$B$7))</f>
        <v>1.3333333333333335</v>
      </c>
      <c r="K21" s="14">
        <f>'Menu and cost'!$E9*(0.4*($B$10/$B$7))</f>
        <v>1.8666666666666669</v>
      </c>
      <c r="L21" s="14">
        <f>SUMPRODUCT('Menu and cost'!$H9:$L9,COGS!$C$3:$G$3)*'Menu and cost'!$G9</f>
        <v>1.1343000000000001</v>
      </c>
      <c r="M21" s="14">
        <f>SUMPRODUCT('Menu and cost'!$H9:$L9,COGS!$C$4:$G$4)*'Menu and cost'!$G9</f>
        <v>0.99460000000000004</v>
      </c>
      <c r="N21" s="14">
        <f>SUMPRODUCT('Menu and cost'!$H9:$L9,COGS!$C$5:$G$5)*'Menu and cost'!$G9</f>
        <v>1.0790499999999998</v>
      </c>
      <c r="O21" s="14">
        <f>SUMPRODUCT('Menu and cost'!$H9:$L9,COGS!$C$6:$G$6)*'Menu and cost'!$G9</f>
        <v>1.4680499999999999</v>
      </c>
      <c r="P21" s="14">
        <f>SUMPRODUCT('Menu and cost'!$H9:$L9,COGS!$C$7:$G$7)*'Menu and cost'!$G9</f>
        <v>1.4226000000000001</v>
      </c>
      <c r="Q21" s="14">
        <f>SUMPRODUCT('Menu and cost'!$H9:$L9,COGS!$C$8:$G$8)*'Menu and cost'!$G9</f>
        <v>0.8973000000000001</v>
      </c>
      <c r="R21" s="14">
        <f>SUMPRODUCT('Menu and cost'!$H9:$L9,COGS!$C$9:$G$9)*'Menu and cost'!$G9</f>
        <v>1.3031000000000001</v>
      </c>
      <c r="S21" s="14">
        <f>SUMPRODUCT('Menu and cost'!$H9:$L9,COGS!$C$10:$G$10)*'Menu and cost'!$G9</f>
        <v>1.2147500000000004</v>
      </c>
      <c r="T21" s="9">
        <v>30</v>
      </c>
      <c r="U21" s="8">
        <f t="shared" si="5"/>
        <v>2</v>
      </c>
      <c r="V21" s="8">
        <f t="shared" si="6"/>
        <v>3.3333333333333333E-2</v>
      </c>
      <c r="W21" s="6">
        <f t="shared" si="0"/>
        <v>-0.13429999999999992</v>
      </c>
      <c r="X21" s="6">
        <f t="shared" si="1"/>
        <v>5.5400000000000116E-2</v>
      </c>
      <c r="Y21" s="6">
        <f t="shared" si="2"/>
        <v>2.0950000000000302E-2</v>
      </c>
      <c r="Z21" s="6">
        <f t="shared" si="3"/>
        <v>-0.56804999999999972</v>
      </c>
      <c r="AA21" s="6">
        <f t="shared" si="4"/>
        <v>-0.47260000000000013</v>
      </c>
      <c r="AB21" s="6">
        <f t="shared" si="7"/>
        <v>-9.7300000000000109E-2</v>
      </c>
      <c r="AC21" s="6">
        <f t="shared" si="8"/>
        <v>-0.30309999999999998</v>
      </c>
      <c r="AD21" s="6">
        <f t="shared" si="9"/>
        <v>0.1852499999999998</v>
      </c>
      <c r="AF21" s="4" t="s">
        <v>75</v>
      </c>
      <c r="AG21" s="26">
        <f>'Order Composition'!G8</f>
        <v>1.9645429999999999</v>
      </c>
    </row>
    <row r="22" spans="1:35" x14ac:dyDescent="0.25">
      <c r="A22" s="2">
        <f t="shared" si="10"/>
        <v>7</v>
      </c>
      <c r="B22" s="1" t="s">
        <v>3</v>
      </c>
      <c r="C22" s="1" t="s">
        <v>24</v>
      </c>
      <c r="D22" s="14">
        <f>'Menu and cost'!$E10*(0.4*($B$2/$B$7))</f>
        <v>1.3333333333333335</v>
      </c>
      <c r="E22" s="14">
        <f>'Menu and cost'!$E10*(0.4*($B$3/$B$7))</f>
        <v>1.4000000000000001</v>
      </c>
      <c r="F22" s="14">
        <f>'Menu and cost'!$E10*(0.4*($B$4/$B$7))</f>
        <v>1.4666666666666668</v>
      </c>
      <c r="G22" s="14">
        <f>'Menu and cost'!$E10*(0.4*($B$5/$B$7))</f>
        <v>1.2000000000000002</v>
      </c>
      <c r="H22" s="14">
        <f>'Menu and cost'!$E10*(0.4*($B$6/$B$7))</f>
        <v>1.2666666666666666</v>
      </c>
      <c r="I22" s="14">
        <f>'Menu and cost'!$E10*(0.4*($B$8/$B$7))</f>
        <v>1.0666666666666667</v>
      </c>
      <c r="J22" s="14">
        <f>'Menu and cost'!$E10*(0.4*($B$9/$B$7))</f>
        <v>1.3333333333333335</v>
      </c>
      <c r="K22" s="14">
        <f>'Menu and cost'!$E10*(0.4*($B$10/$B$7))</f>
        <v>1.8666666666666669</v>
      </c>
      <c r="L22" s="14">
        <f>SUMPRODUCT('Menu and cost'!$H10:$L10,COGS!$C$3:$G$3)*'Menu and cost'!$G10</f>
        <v>1.1993</v>
      </c>
      <c r="M22" s="14">
        <f>SUMPRODUCT('Menu and cost'!$H10:$L10,COGS!$C$4:$G$4)*'Menu and cost'!$G10</f>
        <v>1.1056000000000001</v>
      </c>
      <c r="N22" s="14">
        <f>SUMPRODUCT('Menu and cost'!$H10:$L10,COGS!$C$5:$G$5)*'Menu and cost'!$G10</f>
        <v>1.1465500000000002</v>
      </c>
      <c r="O22" s="14">
        <f>SUMPRODUCT('Menu and cost'!$H10:$L10,COGS!$C$6:$G$6)*'Menu and cost'!$G10</f>
        <v>1.7850499999999998</v>
      </c>
      <c r="P22" s="14">
        <f>SUMPRODUCT('Menu and cost'!$H10:$L10,COGS!$C$7:$G$7)*'Menu and cost'!$G10</f>
        <v>1.6361000000000001</v>
      </c>
      <c r="Q22" s="14">
        <f>SUMPRODUCT('Menu and cost'!$H10:$L10,COGS!$C$8:$G$8)*'Menu and cost'!$G10</f>
        <v>1.0288000000000002</v>
      </c>
      <c r="R22" s="14">
        <f>SUMPRODUCT('Menu and cost'!$H10:$L10,COGS!$C$9:$G$9)*'Menu and cost'!$G10</f>
        <v>1.3206</v>
      </c>
      <c r="S22" s="14">
        <f>SUMPRODUCT('Menu and cost'!$H10:$L10,COGS!$C$10:$G$10)*'Menu and cost'!$G10</f>
        <v>1.25475</v>
      </c>
      <c r="T22" s="9">
        <v>30</v>
      </c>
      <c r="U22" s="8">
        <f t="shared" si="5"/>
        <v>2</v>
      </c>
      <c r="V22" s="8">
        <f t="shared" si="6"/>
        <v>3.3333333333333333E-2</v>
      </c>
      <c r="W22" s="6">
        <f t="shared" si="0"/>
        <v>-0.19929999999999987</v>
      </c>
      <c r="X22" s="6">
        <f t="shared" si="1"/>
        <v>-5.5599999999999983E-2</v>
      </c>
      <c r="Y22" s="6">
        <f t="shared" si="2"/>
        <v>-4.6550000000000036E-2</v>
      </c>
      <c r="Z22" s="6">
        <f t="shared" si="3"/>
        <v>-0.88504999999999967</v>
      </c>
      <c r="AA22" s="6">
        <f t="shared" si="4"/>
        <v>-0.68610000000000015</v>
      </c>
      <c r="AB22" s="6">
        <f t="shared" si="7"/>
        <v>-0.22880000000000017</v>
      </c>
      <c r="AC22" s="6">
        <f t="shared" si="8"/>
        <v>-0.32059999999999983</v>
      </c>
      <c r="AD22" s="6">
        <f t="shared" si="9"/>
        <v>0.14525000000000021</v>
      </c>
      <c r="AF22" s="4" t="s">
        <v>76</v>
      </c>
      <c r="AG22" s="26">
        <f>'Order Composition'!G9</f>
        <v>1.2810739642857147</v>
      </c>
    </row>
    <row r="23" spans="1:35" x14ac:dyDescent="0.25">
      <c r="A23" s="2">
        <f t="shared" si="10"/>
        <v>8</v>
      </c>
      <c r="B23" s="1" t="s">
        <v>9</v>
      </c>
      <c r="C23" s="1" t="s">
        <v>10</v>
      </c>
      <c r="D23" s="14">
        <f>'Menu and cost'!$E11*(0.4*($B$2/$B$7))</f>
        <v>4</v>
      </c>
      <c r="E23" s="14">
        <f>'Menu and cost'!$E11*(0.4*($B$3/$B$7))</f>
        <v>4.2</v>
      </c>
      <c r="F23" s="14">
        <f>'Menu and cost'!$E11*(0.4*($B$4/$B$7))</f>
        <v>4.4000000000000004</v>
      </c>
      <c r="G23" s="14">
        <f>'Menu and cost'!$E11*(0.4*($B$5/$B$7))</f>
        <v>3.6000000000000005</v>
      </c>
      <c r="H23" s="14">
        <f>'Menu and cost'!$E11*(0.4*($B$6/$B$7))</f>
        <v>3.8</v>
      </c>
      <c r="I23" s="14">
        <f>'Menu and cost'!$E11*(0.4*($B$8/$B$7))</f>
        <v>3.2</v>
      </c>
      <c r="J23" s="14">
        <f>'Menu and cost'!$E11*(0.4*($B$9/$B$7))</f>
        <v>4</v>
      </c>
      <c r="K23" s="14">
        <f>'Menu and cost'!$E11*(0.4*($B$10/$B$7))</f>
        <v>5.6000000000000005</v>
      </c>
      <c r="L23" s="14">
        <f>SUMPRODUCT('Menu and cost'!$H11:$L11,COGS!$C$3:$G$3)*'Menu and cost'!$G11</f>
        <v>2.2686000000000002</v>
      </c>
      <c r="M23" s="14">
        <f>SUMPRODUCT('Menu and cost'!$H11:$L11,COGS!$C$4:$G$4)*'Menu and cost'!$G11</f>
        <v>1.9892000000000001</v>
      </c>
      <c r="N23" s="14">
        <f>SUMPRODUCT('Menu and cost'!$H11:$L11,COGS!$C$5:$G$5)*'Menu and cost'!$G11</f>
        <v>2.1580999999999997</v>
      </c>
      <c r="O23" s="14">
        <f>SUMPRODUCT('Menu and cost'!$H11:$L11,COGS!$C$6:$G$6)*'Menu and cost'!$G11</f>
        <v>2.9360999999999997</v>
      </c>
      <c r="P23" s="14">
        <f>SUMPRODUCT('Menu and cost'!$H11:$L11,COGS!$C$7:$G$7)*'Menu and cost'!$G11</f>
        <v>2.8452000000000002</v>
      </c>
      <c r="Q23" s="14">
        <f>SUMPRODUCT('Menu and cost'!$H11:$L11,COGS!$C$8:$G$8)*'Menu and cost'!$G11</f>
        <v>1.7946000000000002</v>
      </c>
      <c r="R23" s="14">
        <f>SUMPRODUCT('Menu and cost'!$H11:$L11,COGS!$C$9:$G$9)*'Menu and cost'!$G11</f>
        <v>2.6062000000000003</v>
      </c>
      <c r="S23" s="14">
        <f>SUMPRODUCT('Menu and cost'!$H11:$L11,COGS!$C$10:$G$10)*'Menu and cost'!$G11</f>
        <v>2.4295000000000009</v>
      </c>
      <c r="T23" s="9">
        <v>15</v>
      </c>
      <c r="U23" s="8">
        <f t="shared" si="5"/>
        <v>4</v>
      </c>
      <c r="V23" s="8">
        <f t="shared" si="6"/>
        <v>6.6666666666666666E-2</v>
      </c>
      <c r="W23" s="6">
        <f t="shared" si="0"/>
        <v>1.0647333333333333</v>
      </c>
      <c r="X23" s="6">
        <f t="shared" si="1"/>
        <v>1.5107999999999999</v>
      </c>
      <c r="Y23" s="6">
        <f t="shared" si="2"/>
        <v>1.5085666666666673</v>
      </c>
      <c r="Z23" s="6">
        <f t="shared" si="3"/>
        <v>6.3900000000000845E-2</v>
      </c>
      <c r="AA23" s="6">
        <f t="shared" si="4"/>
        <v>0.32146666666666635</v>
      </c>
      <c r="AB23" s="6">
        <f t="shared" si="7"/>
        <v>0.87206666666666666</v>
      </c>
      <c r="AC23" s="6">
        <f t="shared" si="8"/>
        <v>0.72713333333333308</v>
      </c>
      <c r="AD23" s="6">
        <f t="shared" si="9"/>
        <v>2.2371666666666661</v>
      </c>
      <c r="AF23" s="4" t="s">
        <v>77</v>
      </c>
      <c r="AG23" s="26">
        <f>'Order Composition'!G10</f>
        <v>4.8965553333333336</v>
      </c>
    </row>
    <row r="24" spans="1:35" x14ac:dyDescent="0.25">
      <c r="A24" s="2">
        <f t="shared" si="10"/>
        <v>9</v>
      </c>
      <c r="B24" s="1" t="s">
        <v>9</v>
      </c>
      <c r="C24" s="1" t="s">
        <v>11</v>
      </c>
      <c r="D24" s="14">
        <f>'Menu and cost'!$E12*(0.4*($B$2/$B$7))</f>
        <v>4</v>
      </c>
      <c r="E24" s="14">
        <f>'Menu and cost'!$E12*(0.4*($B$3/$B$7))</f>
        <v>4.2</v>
      </c>
      <c r="F24" s="14">
        <f>'Menu and cost'!$E12*(0.4*($B$4/$B$7))</f>
        <v>4.4000000000000004</v>
      </c>
      <c r="G24" s="14">
        <f>'Menu and cost'!$E12*(0.4*($B$5/$B$7))</f>
        <v>3.6000000000000005</v>
      </c>
      <c r="H24" s="14">
        <f>'Menu and cost'!$E12*(0.4*($B$6/$B$7))</f>
        <v>3.8</v>
      </c>
      <c r="I24" s="14">
        <f>'Menu and cost'!$E12*(0.4*($B$8/$B$7))</f>
        <v>3.2</v>
      </c>
      <c r="J24" s="14">
        <f>'Menu and cost'!$E12*(0.4*($B$9/$B$7))</f>
        <v>4</v>
      </c>
      <c r="K24" s="14">
        <f>'Menu and cost'!$E12*(0.4*($B$10/$B$7))</f>
        <v>5.6000000000000005</v>
      </c>
      <c r="L24" s="14">
        <f>SUMPRODUCT('Menu and cost'!$H12:$L12,COGS!$C$3:$G$3)*'Menu and cost'!$G12</f>
        <v>3.1341000000000001</v>
      </c>
      <c r="M24" s="14">
        <f>SUMPRODUCT('Menu and cost'!$H12:$L12,COGS!$C$4:$G$4)*'Menu and cost'!$G12</f>
        <v>2.7108000000000003</v>
      </c>
      <c r="N24" s="14">
        <f>SUMPRODUCT('Menu and cost'!$H12:$L12,COGS!$C$5:$G$5)*'Menu and cost'!$G12</f>
        <v>2.86395</v>
      </c>
      <c r="O24" s="14">
        <f>SUMPRODUCT('Menu and cost'!$H12:$L12,COGS!$C$6:$G$6)*'Menu and cost'!$G12</f>
        <v>4.3453499999999998</v>
      </c>
      <c r="P24" s="14">
        <f>SUMPRODUCT('Menu and cost'!$H12:$L12,COGS!$C$7:$G$7)*'Menu and cost'!$G12</f>
        <v>4.2054</v>
      </c>
      <c r="Q24" s="14">
        <f>SUMPRODUCT('Menu and cost'!$H12:$L12,COGS!$C$8:$G$8)*'Menu and cost'!$G12</f>
        <v>2.3955000000000002</v>
      </c>
      <c r="R24" s="14">
        <f>SUMPRODUCT('Menu and cost'!$H12:$L12,COGS!$C$9:$G$9)*'Menu and cost'!$G12</f>
        <v>3.6200999999999999</v>
      </c>
      <c r="S24" s="14">
        <f>SUMPRODUCT('Menu and cost'!$H12:$L12,COGS!$C$10:$G$10)*'Menu and cost'!$G12</f>
        <v>3.3886500000000002</v>
      </c>
      <c r="T24" s="9">
        <v>15</v>
      </c>
      <c r="U24" s="8">
        <f t="shared" si="5"/>
        <v>4</v>
      </c>
      <c r="V24" s="8">
        <f t="shared" si="6"/>
        <v>6.6666666666666666E-2</v>
      </c>
      <c r="W24" s="6">
        <f t="shared" si="0"/>
        <v>0.19923333333333326</v>
      </c>
      <c r="X24" s="6">
        <f t="shared" si="1"/>
        <v>0.7891999999999999</v>
      </c>
      <c r="Y24" s="6">
        <f t="shared" si="2"/>
        <v>0.80271666666666708</v>
      </c>
      <c r="Z24" s="6">
        <f t="shared" si="3"/>
        <v>-1.3453499999999994</v>
      </c>
      <c r="AA24" s="6">
        <f t="shared" si="4"/>
        <v>-1.0387333333333335</v>
      </c>
      <c r="AB24" s="6">
        <f t="shared" si="7"/>
        <v>0.27116666666666667</v>
      </c>
      <c r="AC24" s="6">
        <f t="shared" si="8"/>
        <v>-0.2867666666666665</v>
      </c>
      <c r="AD24" s="6">
        <f t="shared" si="9"/>
        <v>1.278016666666667</v>
      </c>
    </row>
    <row r="25" spans="1:35" x14ac:dyDescent="0.25">
      <c r="A25" s="2">
        <f t="shared" si="10"/>
        <v>10</v>
      </c>
      <c r="B25" s="1" t="s">
        <v>9</v>
      </c>
      <c r="C25" s="1" t="s">
        <v>12</v>
      </c>
      <c r="D25" s="14">
        <f>'Menu and cost'!$E13*(0.4*($B$2/$B$7))</f>
        <v>4</v>
      </c>
      <c r="E25" s="14">
        <f>'Menu and cost'!$E13*(0.4*($B$3/$B$7))</f>
        <v>4.2</v>
      </c>
      <c r="F25" s="14">
        <f>'Menu and cost'!$E13*(0.4*($B$4/$B$7))</f>
        <v>4.4000000000000004</v>
      </c>
      <c r="G25" s="14">
        <f>'Menu and cost'!$E13*(0.4*($B$5/$B$7))</f>
        <v>3.6000000000000005</v>
      </c>
      <c r="H25" s="14">
        <f>'Menu and cost'!$E13*(0.4*($B$6/$B$7))</f>
        <v>3.8</v>
      </c>
      <c r="I25" s="14">
        <f>'Menu and cost'!$E13*(0.4*($B$8/$B$7))</f>
        <v>3.2</v>
      </c>
      <c r="J25" s="14">
        <f>'Menu and cost'!$E13*(0.4*($B$9/$B$7))</f>
        <v>4</v>
      </c>
      <c r="K25" s="14">
        <f>'Menu and cost'!$E13*(0.4*($B$10/$B$7))</f>
        <v>5.6000000000000005</v>
      </c>
      <c r="L25" s="14">
        <f>SUMPRODUCT('Menu and cost'!$H13:$L13,COGS!$C$3:$G$3)*'Menu and cost'!$G13</f>
        <v>3.5003999999999995</v>
      </c>
      <c r="M25" s="14">
        <f>SUMPRODUCT('Menu and cost'!$H13:$L13,COGS!$C$4:$G$4)*'Menu and cost'!$G13</f>
        <v>3.1503000000000001</v>
      </c>
      <c r="N25" s="14">
        <f>SUMPRODUCT('Menu and cost'!$H13:$L13,COGS!$C$5:$G$5)*'Menu and cost'!$G13</f>
        <v>3.3384</v>
      </c>
      <c r="O25" s="14">
        <f>SUMPRODUCT('Menu and cost'!$H13:$L13,COGS!$C$6:$G$6)*'Menu and cost'!$G13</f>
        <v>4.8796499999999998</v>
      </c>
      <c r="P25" s="14">
        <f>SUMPRODUCT('Menu and cost'!$H13:$L13,COGS!$C$7:$G$7)*'Menu and cost'!$G13</f>
        <v>4.58805</v>
      </c>
      <c r="Q25" s="14">
        <f>SUMPRODUCT('Menu and cost'!$H13:$L13,COGS!$C$8:$G$8)*'Menu and cost'!$G13</f>
        <v>2.8891499999999999</v>
      </c>
      <c r="R25" s="14">
        <f>SUMPRODUCT('Menu and cost'!$H13:$L13,COGS!$C$9:$G$9)*'Menu and cost'!$G13</f>
        <v>3.9355500000000001</v>
      </c>
      <c r="S25" s="14">
        <f>SUMPRODUCT('Menu and cost'!$H13:$L13,COGS!$C$10:$G$10)*'Menu and cost'!$G13</f>
        <v>3.70425</v>
      </c>
      <c r="T25" s="9">
        <v>15</v>
      </c>
      <c r="U25" s="8">
        <f t="shared" si="5"/>
        <v>4</v>
      </c>
      <c r="V25" s="8">
        <f t="shared" si="6"/>
        <v>6.6666666666666666E-2</v>
      </c>
      <c r="W25" s="6">
        <f t="shared" si="0"/>
        <v>-0.16706666666666614</v>
      </c>
      <c r="X25" s="6">
        <f t="shared" si="1"/>
        <v>0.34970000000000012</v>
      </c>
      <c r="Y25" s="6">
        <f t="shared" si="2"/>
        <v>0.32826666666666704</v>
      </c>
      <c r="Z25" s="6">
        <f t="shared" si="3"/>
        <v>-1.8796499999999994</v>
      </c>
      <c r="AA25" s="6">
        <f t="shared" si="4"/>
        <v>-1.4213833333333334</v>
      </c>
      <c r="AB25" s="6">
        <f t="shared" si="7"/>
        <v>-0.22248333333333303</v>
      </c>
      <c r="AC25" s="6">
        <f t="shared" si="8"/>
        <v>-0.60221666666666673</v>
      </c>
      <c r="AD25" s="6">
        <f t="shared" si="9"/>
        <v>0.96241666666666714</v>
      </c>
    </row>
    <row r="26" spans="1:35" x14ac:dyDescent="0.25">
      <c r="A26" s="2">
        <f t="shared" si="10"/>
        <v>11</v>
      </c>
      <c r="B26" s="1" t="s">
        <v>9</v>
      </c>
      <c r="C26" s="1" t="s">
        <v>13</v>
      </c>
      <c r="D26" s="14">
        <f>'Menu and cost'!$E14*(0.4*($B$2/$B$7))</f>
        <v>4</v>
      </c>
      <c r="E26" s="14">
        <f>'Menu and cost'!$E14*(0.4*($B$3/$B$7))</f>
        <v>4.2</v>
      </c>
      <c r="F26" s="14">
        <f>'Menu and cost'!$E14*(0.4*($B$4/$B$7))</f>
        <v>4.4000000000000004</v>
      </c>
      <c r="G26" s="14">
        <f>'Menu and cost'!$E14*(0.4*($B$5/$B$7))</f>
        <v>3.6000000000000005</v>
      </c>
      <c r="H26" s="14">
        <f>'Menu and cost'!$E14*(0.4*($B$6/$B$7))</f>
        <v>3.8</v>
      </c>
      <c r="I26" s="14">
        <f>'Menu and cost'!$E14*(0.4*($B$8/$B$7))</f>
        <v>3.2</v>
      </c>
      <c r="J26" s="14">
        <f>'Menu and cost'!$E14*(0.4*($B$9/$B$7))</f>
        <v>4</v>
      </c>
      <c r="K26" s="14">
        <f>'Menu and cost'!$E14*(0.4*($B$10/$B$7))</f>
        <v>5.6000000000000005</v>
      </c>
      <c r="L26" s="14">
        <f>SUMPRODUCT('Menu and cost'!$H14:$L14,COGS!$C$3:$G$3)*'Menu and cost'!$G14</f>
        <v>2.2830000000000004</v>
      </c>
      <c r="M26" s="14">
        <f>SUMPRODUCT('Menu and cost'!$H14:$L14,COGS!$C$4:$G$4)*'Menu and cost'!$G14</f>
        <v>2.0758000000000005</v>
      </c>
      <c r="N26" s="14">
        <f>SUMPRODUCT('Menu and cost'!$H14:$L14,COGS!$C$5:$G$5)*'Menu and cost'!$G14</f>
        <v>2.1417000000000002</v>
      </c>
      <c r="O26" s="14">
        <f>SUMPRODUCT('Menu and cost'!$H14:$L14,COGS!$C$6:$G$6)*'Menu and cost'!$G14</f>
        <v>3.4237000000000002</v>
      </c>
      <c r="P26" s="14">
        <f>SUMPRODUCT('Menu and cost'!$H14:$L14,COGS!$C$7:$G$7)*'Menu and cost'!$G14</f>
        <v>3.1660000000000004</v>
      </c>
      <c r="Q26" s="14">
        <f>SUMPRODUCT('Menu and cost'!$H14:$L14,COGS!$C$8:$G$8)*'Menu and cost'!$G14</f>
        <v>1.9062000000000001</v>
      </c>
      <c r="R26" s="14">
        <f>SUMPRODUCT('Menu and cost'!$H14:$L14,COGS!$C$9:$G$9)*'Menu and cost'!$G14</f>
        <v>2.5378000000000003</v>
      </c>
      <c r="S26" s="14">
        <f>SUMPRODUCT('Menu and cost'!$H14:$L14,COGS!$C$10:$G$10)*'Menu and cost'!$G14</f>
        <v>2.4083000000000006</v>
      </c>
      <c r="T26" s="9">
        <v>10</v>
      </c>
      <c r="U26" s="8">
        <f t="shared" si="5"/>
        <v>6</v>
      </c>
      <c r="V26" s="8">
        <f t="shared" si="6"/>
        <v>0.1</v>
      </c>
      <c r="W26" s="6">
        <f t="shared" si="0"/>
        <v>0.71699999999999964</v>
      </c>
      <c r="X26" s="6">
        <f t="shared" si="1"/>
        <v>1.0741999999999996</v>
      </c>
      <c r="Y26" s="6">
        <f t="shared" si="2"/>
        <v>1.1583000000000001</v>
      </c>
      <c r="Z26" s="6">
        <f t="shared" si="3"/>
        <v>-0.72369999999999968</v>
      </c>
      <c r="AA26" s="6">
        <f t="shared" si="4"/>
        <v>-0.31600000000000061</v>
      </c>
      <c r="AB26" s="6">
        <f t="shared" si="7"/>
        <v>0.49380000000000002</v>
      </c>
      <c r="AC26" s="6">
        <f t="shared" si="8"/>
        <v>0.46219999999999972</v>
      </c>
      <c r="AD26" s="6">
        <f t="shared" si="9"/>
        <v>1.7916999999999998</v>
      </c>
    </row>
    <row r="27" spans="1:35" x14ac:dyDescent="0.25">
      <c r="A27" s="2">
        <f t="shared" si="10"/>
        <v>12</v>
      </c>
      <c r="B27" s="1" t="s">
        <v>9</v>
      </c>
      <c r="C27" s="1" t="s">
        <v>14</v>
      </c>
      <c r="D27" s="14">
        <f>'Menu and cost'!$E15*(0.4*($B$2/$B$7))</f>
        <v>5.3333333333333339</v>
      </c>
      <c r="E27" s="14">
        <f>'Menu and cost'!$E15*(0.4*($B$3/$B$7))</f>
        <v>5.6000000000000005</v>
      </c>
      <c r="F27" s="14">
        <f>'Menu and cost'!$E15*(0.4*($B$4/$B$7))</f>
        <v>5.8666666666666671</v>
      </c>
      <c r="G27" s="14">
        <f>'Menu and cost'!$E15*(0.4*($B$5/$B$7))</f>
        <v>4.8000000000000007</v>
      </c>
      <c r="H27" s="14">
        <f>'Menu and cost'!$E15*(0.4*($B$6/$B$7))</f>
        <v>5.0666666666666664</v>
      </c>
      <c r="I27" s="14">
        <f>'Menu and cost'!$E15*(0.4*($B$8/$B$7))</f>
        <v>4.2666666666666666</v>
      </c>
      <c r="J27" s="14">
        <f>'Menu and cost'!$E15*(0.4*($B$9/$B$7))</f>
        <v>5.3333333333333339</v>
      </c>
      <c r="K27" s="14">
        <f>'Menu and cost'!$E15*(0.4*($B$10/$B$7))</f>
        <v>7.4666666666666677</v>
      </c>
      <c r="L27" s="14">
        <f>SUMPRODUCT('Menu and cost'!$H15:$L15,COGS!$C$3:$G$3)*'Menu and cost'!$G15</f>
        <v>3.5024999999999999</v>
      </c>
      <c r="M27" s="14">
        <f>SUMPRODUCT('Menu and cost'!$H15:$L15,COGS!$C$4:$G$4)*'Menu and cost'!$G15</f>
        <v>3.2469000000000001</v>
      </c>
      <c r="N27" s="14">
        <f>SUMPRODUCT('Menu and cost'!$H15:$L15,COGS!$C$5:$G$5)*'Menu and cost'!$G15</f>
        <v>3.2935500000000002</v>
      </c>
      <c r="O27" s="14">
        <f>SUMPRODUCT('Menu and cost'!$H15:$L15,COGS!$C$6:$G$6)*'Menu and cost'!$G15</f>
        <v>5.5159499999999992</v>
      </c>
      <c r="P27" s="14">
        <f>SUMPRODUCT('Menu and cost'!$H15:$L15,COGS!$C$7:$G$7)*'Menu and cost'!$G15</f>
        <v>5.0052000000000003</v>
      </c>
      <c r="Q27" s="14">
        <f>SUMPRODUCT('Menu and cost'!$H15:$L15,COGS!$C$8:$G$8)*'Menu and cost'!$G15</f>
        <v>3.0170999999999997</v>
      </c>
      <c r="R27" s="14">
        <f>SUMPRODUCT('Menu and cost'!$H15:$L15,COGS!$C$9:$G$9)*'Menu and cost'!$G15</f>
        <v>3.8276999999999992</v>
      </c>
      <c r="S27" s="14">
        <f>SUMPRODUCT('Menu and cost'!$H15:$L15,COGS!$C$10:$G$10)*'Menu and cost'!$G15</f>
        <v>3.66045</v>
      </c>
      <c r="T27" s="9">
        <v>10</v>
      </c>
      <c r="U27" s="8">
        <f t="shared" si="5"/>
        <v>6</v>
      </c>
      <c r="V27" s="8">
        <f t="shared" si="6"/>
        <v>0.1</v>
      </c>
      <c r="W27" s="6">
        <f t="shared" si="0"/>
        <v>0.83083333333333398</v>
      </c>
      <c r="X27" s="6">
        <f t="shared" si="1"/>
        <v>1.3031000000000004</v>
      </c>
      <c r="Y27" s="6">
        <f t="shared" si="2"/>
        <v>1.4731166666666669</v>
      </c>
      <c r="Z27" s="6">
        <f t="shared" si="3"/>
        <v>-1.6159499999999984</v>
      </c>
      <c r="AA27" s="6">
        <f t="shared" si="4"/>
        <v>-0.88853333333333395</v>
      </c>
      <c r="AB27" s="6">
        <f t="shared" si="7"/>
        <v>0.44956666666666689</v>
      </c>
      <c r="AC27" s="6">
        <f t="shared" si="8"/>
        <v>0.50563333333333471</v>
      </c>
      <c r="AD27" s="6">
        <f t="shared" si="9"/>
        <v>2.4062166666666673</v>
      </c>
    </row>
    <row r="28" spans="1:35" x14ac:dyDescent="0.25">
      <c r="A28" s="2">
        <f t="shared" si="10"/>
        <v>13</v>
      </c>
      <c r="B28" s="1" t="s">
        <v>9</v>
      </c>
      <c r="C28" s="1" t="s">
        <v>15</v>
      </c>
      <c r="D28" s="14">
        <f>'Menu and cost'!$E16*(0.4*($B$2/$B$7))</f>
        <v>5.3333333333333339</v>
      </c>
      <c r="E28" s="14">
        <f>'Menu and cost'!$E16*(0.4*($B$3/$B$7))</f>
        <v>5.6000000000000005</v>
      </c>
      <c r="F28" s="14">
        <f>'Menu and cost'!$E16*(0.4*($B$4/$B$7))</f>
        <v>5.8666666666666671</v>
      </c>
      <c r="G28" s="14">
        <f>'Menu and cost'!$E16*(0.4*($B$5/$B$7))</f>
        <v>4.8000000000000007</v>
      </c>
      <c r="H28" s="14">
        <f>'Menu and cost'!$E16*(0.4*($B$6/$B$7))</f>
        <v>5.0666666666666664</v>
      </c>
      <c r="I28" s="14">
        <f>'Menu and cost'!$E16*(0.4*($B$8/$B$7))</f>
        <v>4.2666666666666666</v>
      </c>
      <c r="J28" s="14">
        <f>'Menu and cost'!$E16*(0.4*($B$9/$B$7))</f>
        <v>5.3333333333333339</v>
      </c>
      <c r="K28" s="14">
        <f>'Menu and cost'!$E16*(0.4*($B$10/$B$7))</f>
        <v>7.4666666666666677</v>
      </c>
      <c r="L28" s="14">
        <f>SUMPRODUCT('Menu and cost'!$H16:$L16,COGS!$C$3:$G$3)*'Menu and cost'!$G16</f>
        <v>3.4634999999999998</v>
      </c>
      <c r="M28" s="14">
        <f>SUMPRODUCT('Menu and cost'!$H16:$L16,COGS!$C$4:$G$4)*'Menu and cost'!$G16</f>
        <v>3.1803000000000003</v>
      </c>
      <c r="N28" s="14">
        <f>SUMPRODUCT('Menu and cost'!$H16:$L16,COGS!$C$5:$G$5)*'Menu and cost'!$G16</f>
        <v>3.25305</v>
      </c>
      <c r="O28" s="14">
        <f>SUMPRODUCT('Menu and cost'!$H16:$L16,COGS!$C$6:$G$6)*'Menu and cost'!$G16</f>
        <v>5.3257499999999993</v>
      </c>
      <c r="P28" s="14">
        <f>SUMPRODUCT('Menu and cost'!$H16:$L16,COGS!$C$7:$G$7)*'Menu and cost'!$G16</f>
        <v>4.8771000000000004</v>
      </c>
      <c r="Q28" s="14">
        <f>SUMPRODUCT('Menu and cost'!$H16:$L16,COGS!$C$8:$G$8)*'Menu and cost'!$G16</f>
        <v>2.9382000000000001</v>
      </c>
      <c r="R28" s="14">
        <f>SUMPRODUCT('Menu and cost'!$H16:$L16,COGS!$C$9:$G$9)*'Menu and cost'!$G16</f>
        <v>3.8171999999999997</v>
      </c>
      <c r="S28" s="14">
        <f>SUMPRODUCT('Menu and cost'!$H16:$L16,COGS!$C$10:$G$10)*'Menu and cost'!$G16</f>
        <v>3.63645</v>
      </c>
      <c r="T28" s="9">
        <v>10</v>
      </c>
      <c r="U28" s="8">
        <f t="shared" si="5"/>
        <v>6</v>
      </c>
      <c r="V28" s="8">
        <f t="shared" si="6"/>
        <v>0.1</v>
      </c>
      <c r="W28" s="6">
        <f t="shared" si="0"/>
        <v>0.86983333333333412</v>
      </c>
      <c r="X28" s="6">
        <f t="shared" si="1"/>
        <v>1.3697000000000001</v>
      </c>
      <c r="Y28" s="6">
        <f t="shared" si="2"/>
        <v>1.5136166666666671</v>
      </c>
      <c r="Z28" s="6">
        <f t="shared" si="3"/>
        <v>-1.4257499999999985</v>
      </c>
      <c r="AA28" s="6">
        <f t="shared" si="4"/>
        <v>-0.76043333333333407</v>
      </c>
      <c r="AB28" s="6">
        <f t="shared" si="7"/>
        <v>0.52846666666666642</v>
      </c>
      <c r="AC28" s="6">
        <f t="shared" si="8"/>
        <v>0.51613333333333422</v>
      </c>
      <c r="AD28" s="6">
        <f t="shared" si="9"/>
        <v>2.4302166666666674</v>
      </c>
    </row>
    <row r="29" spans="1:35" x14ac:dyDescent="0.25">
      <c r="A29" s="2">
        <f t="shared" si="10"/>
        <v>14</v>
      </c>
      <c r="B29" s="1" t="s">
        <v>9</v>
      </c>
      <c r="C29" s="1" t="s">
        <v>16</v>
      </c>
      <c r="D29" s="14">
        <f>'Menu and cost'!$E17*(0.4*($B$2/$B$7))</f>
        <v>4</v>
      </c>
      <c r="E29" s="14">
        <f>'Menu and cost'!$E17*(0.4*($B$3/$B$7))</f>
        <v>4.2</v>
      </c>
      <c r="F29" s="14">
        <f>'Menu and cost'!$E17*(0.4*($B$4/$B$7))</f>
        <v>4.4000000000000004</v>
      </c>
      <c r="G29" s="14">
        <f>'Menu and cost'!$E17*(0.4*($B$5/$B$7))</f>
        <v>3.6000000000000005</v>
      </c>
      <c r="H29" s="14">
        <f>'Menu and cost'!$E17*(0.4*($B$6/$B$7))</f>
        <v>3.8</v>
      </c>
      <c r="I29" s="14">
        <f>'Menu and cost'!$E17*(0.4*($B$8/$B$7))</f>
        <v>3.2</v>
      </c>
      <c r="J29" s="14">
        <f>'Menu and cost'!$E17*(0.4*($B$9/$B$7))</f>
        <v>4</v>
      </c>
      <c r="K29" s="14">
        <f>'Menu and cost'!$E17*(0.4*($B$10/$B$7))</f>
        <v>5.6000000000000005</v>
      </c>
      <c r="L29" s="14">
        <f>SUMPRODUCT('Menu and cost'!$H17:$L17,COGS!$C$3:$G$3)*'Menu and cost'!$G17</f>
        <v>2.2686000000000002</v>
      </c>
      <c r="M29" s="14">
        <f>SUMPRODUCT('Menu and cost'!$H17:$L17,COGS!$C$4:$G$4)*'Menu and cost'!$G17</f>
        <v>1.9892000000000001</v>
      </c>
      <c r="N29" s="14">
        <f>SUMPRODUCT('Menu and cost'!$H17:$L17,COGS!$C$5:$G$5)*'Menu and cost'!$G17</f>
        <v>2.1580999999999997</v>
      </c>
      <c r="O29" s="14">
        <f>SUMPRODUCT('Menu and cost'!$H17:$L17,COGS!$C$6:$G$6)*'Menu and cost'!$G17</f>
        <v>2.9360999999999997</v>
      </c>
      <c r="P29" s="14">
        <f>SUMPRODUCT('Menu and cost'!$H17:$L17,COGS!$C$7:$G$7)*'Menu and cost'!$G17</f>
        <v>2.8452000000000002</v>
      </c>
      <c r="Q29" s="14">
        <f>SUMPRODUCT('Menu and cost'!$H17:$L17,COGS!$C$8:$G$8)*'Menu and cost'!$G17</f>
        <v>1.7946000000000002</v>
      </c>
      <c r="R29" s="14">
        <f>SUMPRODUCT('Menu and cost'!$H17:$L17,COGS!$C$9:$G$9)*'Menu and cost'!$G17</f>
        <v>2.6062000000000003</v>
      </c>
      <c r="S29" s="14">
        <f>SUMPRODUCT('Menu and cost'!$H17:$L17,COGS!$C$10:$G$10)*'Menu and cost'!$G17</f>
        <v>2.4295000000000009</v>
      </c>
      <c r="T29" s="9">
        <v>15</v>
      </c>
      <c r="U29" s="8">
        <f t="shared" si="5"/>
        <v>4</v>
      </c>
      <c r="V29" s="8">
        <f t="shared" si="6"/>
        <v>6.6666666666666666E-2</v>
      </c>
      <c r="W29" s="6">
        <f t="shared" si="0"/>
        <v>1.0647333333333333</v>
      </c>
      <c r="X29" s="6">
        <f t="shared" si="1"/>
        <v>1.5107999999999999</v>
      </c>
      <c r="Y29" s="6">
        <f t="shared" si="2"/>
        <v>1.5085666666666673</v>
      </c>
      <c r="Z29" s="6">
        <f t="shared" si="3"/>
        <v>6.3900000000000845E-2</v>
      </c>
      <c r="AA29" s="6">
        <f t="shared" si="4"/>
        <v>0.32146666666666635</v>
      </c>
      <c r="AB29" s="6">
        <f t="shared" si="7"/>
        <v>0.87206666666666666</v>
      </c>
      <c r="AC29" s="6">
        <f t="shared" si="8"/>
        <v>0.72713333333333308</v>
      </c>
      <c r="AD29" s="6">
        <f t="shared" si="9"/>
        <v>2.2371666666666661</v>
      </c>
    </row>
    <row r="30" spans="1:35" x14ac:dyDescent="0.25">
      <c r="A30" s="2">
        <f t="shared" si="10"/>
        <v>15</v>
      </c>
      <c r="B30" s="1" t="s">
        <v>9</v>
      </c>
      <c r="C30" s="1" t="s">
        <v>44</v>
      </c>
      <c r="D30" s="14">
        <f>'Menu and cost'!$E18*(0.4*($B$2/$B$7))</f>
        <v>4</v>
      </c>
      <c r="E30" s="14">
        <f>'Menu and cost'!$E18*(0.4*($B$3/$B$7))</f>
        <v>4.2</v>
      </c>
      <c r="F30" s="14">
        <f>'Menu and cost'!$E18*(0.4*($B$4/$B$7))</f>
        <v>4.4000000000000004</v>
      </c>
      <c r="G30" s="14">
        <f>'Menu and cost'!$E18*(0.4*($B$5/$B$7))</f>
        <v>3.6000000000000005</v>
      </c>
      <c r="H30" s="14">
        <f>'Menu and cost'!$E18*(0.4*($B$6/$B$7))</f>
        <v>3.8</v>
      </c>
      <c r="I30" s="14">
        <f>'Menu and cost'!$E18*(0.4*($B$8/$B$7))</f>
        <v>3.2</v>
      </c>
      <c r="J30" s="14">
        <f>'Menu and cost'!$E18*(0.4*($B$9/$B$7))</f>
        <v>4</v>
      </c>
      <c r="K30" s="14">
        <f>'Menu and cost'!$E18*(0.4*($B$10/$B$7))</f>
        <v>5.6000000000000005</v>
      </c>
      <c r="L30" s="14">
        <f>SUMPRODUCT('Menu and cost'!$H18:$L18,COGS!$C$3:$G$3)*'Menu and cost'!$G18</f>
        <v>2.1790000000000003</v>
      </c>
      <c r="M30" s="14">
        <f>SUMPRODUCT('Menu and cost'!$H18:$L18,COGS!$C$4:$G$4)*'Menu and cost'!$G18</f>
        <v>1.8982000000000003</v>
      </c>
      <c r="N30" s="14">
        <f>SUMPRODUCT('Menu and cost'!$H18:$L18,COGS!$C$5:$G$5)*'Menu and cost'!$G18</f>
        <v>2.0337000000000001</v>
      </c>
      <c r="O30" s="14">
        <f>SUMPRODUCT('Menu and cost'!$H18:$L18,COGS!$C$6:$G$6)*'Menu and cost'!$G18</f>
        <v>2.9165000000000001</v>
      </c>
      <c r="P30" s="14">
        <f>SUMPRODUCT('Menu and cost'!$H18:$L18,COGS!$C$7:$G$7)*'Menu and cost'!$G18</f>
        <v>2.8244000000000002</v>
      </c>
      <c r="Q30" s="14">
        <f>SUMPRODUCT('Menu and cost'!$H18:$L18,COGS!$C$8:$G$8)*'Menu and cost'!$G18</f>
        <v>1.6958000000000002</v>
      </c>
      <c r="R30" s="14">
        <f>SUMPRODUCT('Menu and cost'!$H18:$L18,COGS!$C$9:$G$9)*'Menu and cost'!$G18</f>
        <v>2.5098000000000003</v>
      </c>
      <c r="S30" s="14">
        <f>SUMPRODUCT('Menu and cost'!$H18:$L18,COGS!$C$10:$G$10)*'Menu and cost'!$G18</f>
        <v>2.3443000000000005</v>
      </c>
      <c r="T30" s="9">
        <v>15</v>
      </c>
      <c r="U30" s="8">
        <f t="shared" si="5"/>
        <v>4</v>
      </c>
      <c r="V30" s="8">
        <f t="shared" si="6"/>
        <v>6.6666666666666666E-2</v>
      </c>
      <c r="W30" s="6">
        <f t="shared" si="0"/>
        <v>1.1543333333333332</v>
      </c>
      <c r="X30" s="6">
        <f t="shared" si="1"/>
        <v>1.6018000000000001</v>
      </c>
      <c r="Y30" s="6">
        <f t="shared" si="2"/>
        <v>1.6329666666666669</v>
      </c>
      <c r="Z30" s="6">
        <f t="shared" si="3"/>
        <v>8.3500000000000463E-2</v>
      </c>
      <c r="AA30" s="6">
        <f t="shared" si="4"/>
        <v>0.34226666666666627</v>
      </c>
      <c r="AB30" s="6">
        <f t="shared" si="7"/>
        <v>0.97086666666666666</v>
      </c>
      <c r="AC30" s="6">
        <f t="shared" si="8"/>
        <v>0.82353333333333312</v>
      </c>
      <c r="AD30" s="6">
        <f t="shared" si="9"/>
        <v>2.3223666666666665</v>
      </c>
    </row>
    <row r="31" spans="1:35" x14ac:dyDescent="0.25">
      <c r="A31" s="2">
        <f t="shared" si="10"/>
        <v>16</v>
      </c>
      <c r="B31" s="1" t="s">
        <v>9</v>
      </c>
      <c r="C31" s="1" t="s">
        <v>17</v>
      </c>
      <c r="D31" s="14">
        <f>'Menu and cost'!$E19*(0.4*($B$2/$B$7))</f>
        <v>6.6666666666666679</v>
      </c>
      <c r="E31" s="14">
        <f>'Menu and cost'!$E19*(0.4*($B$3/$B$7))</f>
        <v>7.0000000000000009</v>
      </c>
      <c r="F31" s="14">
        <f>'Menu and cost'!$E19*(0.4*($B$4/$B$7))</f>
        <v>7.3333333333333339</v>
      </c>
      <c r="G31" s="14">
        <f>'Menu and cost'!$E19*(0.4*($B$5/$B$7))</f>
        <v>6.0000000000000009</v>
      </c>
      <c r="H31" s="14">
        <f>'Menu and cost'!$E19*(0.4*($B$6/$B$7))</f>
        <v>6.333333333333333</v>
      </c>
      <c r="I31" s="14">
        <f>'Menu and cost'!$E19*(0.4*($B$8/$B$7))</f>
        <v>5.333333333333333</v>
      </c>
      <c r="J31" s="14">
        <f>'Menu and cost'!$E19*(0.4*($B$9/$B$7))</f>
        <v>6.6666666666666679</v>
      </c>
      <c r="K31" s="14">
        <f>'Menu and cost'!$E19*(0.4*($B$10/$B$7))</f>
        <v>9.3333333333333339</v>
      </c>
      <c r="L31" s="14">
        <f>SUMPRODUCT('Menu and cost'!$H19:$L19,COGS!$C$3:$G$3)*'Menu and cost'!$G19</f>
        <v>3.4194</v>
      </c>
      <c r="M31" s="14">
        <f>SUMPRODUCT('Menu and cost'!$H19:$L19,COGS!$C$4:$G$4)*'Menu and cost'!$G19</f>
        <v>3.1949999999999998</v>
      </c>
      <c r="N31" s="14">
        <f>SUMPRODUCT('Menu and cost'!$H19:$L19,COGS!$C$5:$G$5)*'Menu and cost'!$G19</f>
        <v>3.3300000000000005</v>
      </c>
      <c r="O31" s="14">
        <f>SUMPRODUCT('Menu and cost'!$H19:$L19,COGS!$C$6:$G$6)*'Menu and cost'!$G19</f>
        <v>5.1845999999999997</v>
      </c>
      <c r="P31" s="14">
        <f>SUMPRODUCT('Menu and cost'!$H19:$L19,COGS!$C$7:$G$7)*'Menu and cost'!$G19</f>
        <v>4.6517999999999997</v>
      </c>
      <c r="Q31" s="14">
        <f>SUMPRODUCT('Menu and cost'!$H19:$L19,COGS!$C$8:$G$8)*'Menu and cost'!$G19</f>
        <v>2.9895</v>
      </c>
      <c r="R31" s="14">
        <f>SUMPRODUCT('Menu and cost'!$H19:$L19,COGS!$C$9:$G$9)*'Menu and cost'!$G19</f>
        <v>3.8084999999999996</v>
      </c>
      <c r="S31" s="14">
        <f>SUMPRODUCT('Menu and cost'!$H19:$L19,COGS!$C$10:$G$10)*'Menu and cost'!$G19</f>
        <v>3.5451000000000001</v>
      </c>
      <c r="T31" s="9">
        <v>10</v>
      </c>
      <c r="U31" s="8">
        <f t="shared" si="5"/>
        <v>6</v>
      </c>
      <c r="V31" s="8">
        <f t="shared" si="6"/>
        <v>0.1</v>
      </c>
      <c r="W31" s="6">
        <f t="shared" si="0"/>
        <v>2.2472666666666679</v>
      </c>
      <c r="X31" s="6">
        <f t="shared" si="1"/>
        <v>2.7550000000000008</v>
      </c>
      <c r="Y31" s="6">
        <f t="shared" si="2"/>
        <v>2.9033333333333338</v>
      </c>
      <c r="Z31" s="6">
        <f t="shared" si="3"/>
        <v>-8.4599999999998787E-2</v>
      </c>
      <c r="AA31" s="6">
        <f t="shared" si="4"/>
        <v>0.73153333333333326</v>
      </c>
      <c r="AB31" s="6">
        <f t="shared" si="7"/>
        <v>1.5438333333333329</v>
      </c>
      <c r="AC31" s="6">
        <f t="shared" si="8"/>
        <v>1.8581666666666683</v>
      </c>
      <c r="AD31" s="6">
        <f t="shared" si="9"/>
        <v>4.3882333333333339</v>
      </c>
    </row>
    <row r="32" spans="1:35" x14ac:dyDescent="0.25">
      <c r="A32" s="2">
        <f t="shared" si="10"/>
        <v>17</v>
      </c>
      <c r="B32" s="1" t="s">
        <v>9</v>
      </c>
      <c r="C32" s="1" t="s">
        <v>18</v>
      </c>
      <c r="D32" s="14">
        <f>'Menu and cost'!$E20*(0.4*($B$2/$B$7))</f>
        <v>6.6666666666666679</v>
      </c>
      <c r="E32" s="14">
        <f>'Menu and cost'!$E20*(0.4*($B$3/$B$7))</f>
        <v>7.0000000000000009</v>
      </c>
      <c r="F32" s="14">
        <f>'Menu and cost'!$E20*(0.4*($B$4/$B$7))</f>
        <v>7.3333333333333339</v>
      </c>
      <c r="G32" s="14">
        <f>'Menu and cost'!$E20*(0.4*($B$5/$B$7))</f>
        <v>6.0000000000000009</v>
      </c>
      <c r="H32" s="14">
        <f>'Menu and cost'!$E20*(0.4*($B$6/$B$7))</f>
        <v>6.333333333333333</v>
      </c>
      <c r="I32" s="14">
        <f>'Menu and cost'!$E20*(0.4*($B$8/$B$7))</f>
        <v>5.333333333333333</v>
      </c>
      <c r="J32" s="14">
        <f>'Menu and cost'!$E20*(0.4*($B$9/$B$7))</f>
        <v>6.6666666666666679</v>
      </c>
      <c r="K32" s="14">
        <f>'Menu and cost'!$E20*(0.4*($B$10/$B$7))</f>
        <v>9.3333333333333339</v>
      </c>
      <c r="L32" s="14">
        <f>SUMPRODUCT('Menu and cost'!$H20:$L20,COGS!$C$3:$G$3)*'Menu and cost'!$G20</f>
        <v>3.4932000000000003</v>
      </c>
      <c r="M32" s="14">
        <f>SUMPRODUCT('Menu and cost'!$H20:$L20,COGS!$C$4:$G$4)*'Menu and cost'!$G20</f>
        <v>3.2384999999999997</v>
      </c>
      <c r="N32" s="14">
        <f>SUMPRODUCT('Menu and cost'!$H20:$L20,COGS!$C$5:$G$5)*'Menu and cost'!$G20</f>
        <v>3.3459000000000008</v>
      </c>
      <c r="O32" s="14">
        <f>SUMPRODUCT('Menu and cost'!$H20:$L20,COGS!$C$6:$G$6)*'Menu and cost'!$G20</f>
        <v>5.298</v>
      </c>
      <c r="P32" s="14">
        <f>SUMPRODUCT('Menu and cost'!$H20:$L20,COGS!$C$7:$G$7)*'Menu and cost'!$G20</f>
        <v>4.8075000000000001</v>
      </c>
      <c r="Q32" s="14">
        <f>SUMPRODUCT('Menu and cost'!$H20:$L20,COGS!$C$8:$G$8)*'Menu and cost'!$G20</f>
        <v>3.0063</v>
      </c>
      <c r="R32" s="14">
        <f>SUMPRODUCT('Menu and cost'!$H20:$L20,COGS!$C$9:$G$9)*'Menu and cost'!$G20</f>
        <v>3.8558999999999997</v>
      </c>
      <c r="S32" s="14">
        <f>SUMPRODUCT('Menu and cost'!$H20:$L20,COGS!$C$10:$G$10)*'Menu and cost'!$G20</f>
        <v>3.6305999999999998</v>
      </c>
      <c r="T32" s="9">
        <v>10</v>
      </c>
      <c r="U32" s="8">
        <f t="shared" si="5"/>
        <v>6</v>
      </c>
      <c r="V32" s="8">
        <f t="shared" si="6"/>
        <v>0.1</v>
      </c>
      <c r="W32" s="6">
        <f t="shared" si="0"/>
        <v>2.1734666666666675</v>
      </c>
      <c r="X32" s="6">
        <f t="shared" si="1"/>
        <v>2.7115000000000009</v>
      </c>
      <c r="Y32" s="6">
        <f t="shared" si="2"/>
        <v>2.8874333333333331</v>
      </c>
      <c r="Z32" s="6">
        <f t="shared" si="3"/>
        <v>-0.19799999999999918</v>
      </c>
      <c r="AA32" s="6">
        <f t="shared" si="4"/>
        <v>0.57583333333333286</v>
      </c>
      <c r="AB32" s="6">
        <f t="shared" si="7"/>
        <v>1.527033333333333</v>
      </c>
      <c r="AC32" s="6">
        <f t="shared" si="8"/>
        <v>1.8107666666666682</v>
      </c>
      <c r="AD32" s="6">
        <f t="shared" si="9"/>
        <v>4.3027333333333342</v>
      </c>
    </row>
    <row r="33" spans="1:30" x14ac:dyDescent="0.25">
      <c r="A33" s="2">
        <f t="shared" si="10"/>
        <v>18</v>
      </c>
      <c r="B33" s="1" t="s">
        <v>19</v>
      </c>
      <c r="C33" s="1" t="s">
        <v>20</v>
      </c>
      <c r="D33" s="14">
        <f>'Menu and cost'!$E21*(0.4*($B$2/$B$7))</f>
        <v>4</v>
      </c>
      <c r="E33" s="14">
        <f>'Menu and cost'!$E21*(0.4*($B$3/$B$7))</f>
        <v>4.2</v>
      </c>
      <c r="F33" s="14">
        <f>'Menu and cost'!$E21*(0.4*($B$4/$B$7))</f>
        <v>4.4000000000000004</v>
      </c>
      <c r="G33" s="14">
        <f>'Menu and cost'!$E21*(0.4*($B$5/$B$7))</f>
        <v>3.6000000000000005</v>
      </c>
      <c r="H33" s="14">
        <f>'Menu and cost'!$E21*(0.4*($B$6/$B$7))</f>
        <v>3.8</v>
      </c>
      <c r="I33" s="14">
        <f>'Menu and cost'!$E21*(0.4*($B$8/$B$7))</f>
        <v>3.2</v>
      </c>
      <c r="J33" s="14">
        <f>'Menu and cost'!$E21*(0.4*($B$9/$B$7))</f>
        <v>4</v>
      </c>
      <c r="K33" s="14">
        <f>'Menu and cost'!$E21*(0.4*($B$10/$B$7))</f>
        <v>5.6000000000000005</v>
      </c>
      <c r="L33" s="14">
        <f>SUMPRODUCT('Menu and cost'!$H21:$L21,COGS!$C$3:$G$3)*'Menu and cost'!$G21</f>
        <v>1.4778</v>
      </c>
      <c r="M33" s="14">
        <f>SUMPRODUCT('Menu and cost'!$H21:$L21,COGS!$C$4:$G$4)*'Menu and cost'!$G21</f>
        <v>1.2945</v>
      </c>
      <c r="N33" s="14">
        <f>SUMPRODUCT('Menu and cost'!$H21:$L21,COGS!$C$5:$G$5)*'Menu and cost'!$G21</f>
        <v>1.3771500000000001</v>
      </c>
      <c r="O33" s="14">
        <f>SUMPRODUCT('Menu and cost'!$H21:$L21,COGS!$C$6:$G$6)*'Menu and cost'!$G21</f>
        <v>2.0874000000000001</v>
      </c>
      <c r="P33" s="14">
        <f>SUMPRODUCT('Menu and cost'!$H21:$L21,COGS!$C$7:$G$7)*'Menu and cost'!$G21</f>
        <v>1.97445</v>
      </c>
      <c r="Q33" s="14">
        <f>SUMPRODUCT('Menu and cost'!$H21:$L21,COGS!$C$8:$G$8)*'Menu and cost'!$G21</f>
        <v>1.1493</v>
      </c>
      <c r="R33" s="14">
        <f>SUMPRODUCT('Menu and cost'!$H21:$L21,COGS!$C$9:$G$9)*'Menu and cost'!$G21</f>
        <v>1.7333999999999998</v>
      </c>
      <c r="S33" s="14">
        <f>SUMPRODUCT('Menu and cost'!$H21:$L21,COGS!$C$10:$G$10)*'Menu and cost'!$G21</f>
        <v>1.5847500000000001</v>
      </c>
      <c r="T33" s="9">
        <v>20</v>
      </c>
      <c r="U33" s="8">
        <f t="shared" si="5"/>
        <v>3</v>
      </c>
      <c r="V33" s="8">
        <f t="shared" si="6"/>
        <v>0.05</v>
      </c>
      <c r="W33" s="6">
        <f t="shared" si="0"/>
        <v>2.0221999999999998</v>
      </c>
      <c r="X33" s="6">
        <f t="shared" si="1"/>
        <v>2.3805000000000001</v>
      </c>
      <c r="Y33" s="6">
        <f t="shared" si="2"/>
        <v>2.4728500000000002</v>
      </c>
      <c r="Z33" s="6">
        <f t="shared" si="3"/>
        <v>1.0626000000000004</v>
      </c>
      <c r="AA33" s="6">
        <f t="shared" si="4"/>
        <v>1.3505499999999997</v>
      </c>
      <c r="AB33" s="6">
        <f t="shared" si="7"/>
        <v>1.6507000000000001</v>
      </c>
      <c r="AC33" s="6">
        <f t="shared" si="8"/>
        <v>1.7666000000000004</v>
      </c>
      <c r="AD33" s="6">
        <f t="shared" si="9"/>
        <v>3.3152499999999998</v>
      </c>
    </row>
    <row r="34" spans="1:30" x14ac:dyDescent="0.25">
      <c r="A34" s="2">
        <f t="shared" si="10"/>
        <v>19</v>
      </c>
      <c r="B34" s="1" t="s">
        <v>19</v>
      </c>
      <c r="C34" s="1" t="s">
        <v>21</v>
      </c>
      <c r="D34" s="14">
        <f>'Menu and cost'!$E22*(0.4*($B$2/$B$7))</f>
        <v>4</v>
      </c>
      <c r="E34" s="14">
        <f>'Menu and cost'!$E22*(0.4*($B$3/$B$7))</f>
        <v>4.2</v>
      </c>
      <c r="F34" s="14">
        <f>'Menu and cost'!$E22*(0.4*($B$4/$B$7))</f>
        <v>4.4000000000000004</v>
      </c>
      <c r="G34" s="14">
        <f>'Menu and cost'!$E22*(0.4*($B$5/$B$7))</f>
        <v>3.6000000000000005</v>
      </c>
      <c r="H34" s="14">
        <f>'Menu and cost'!$E22*(0.4*($B$6/$B$7))</f>
        <v>3.8</v>
      </c>
      <c r="I34" s="14">
        <f>'Menu and cost'!$E22*(0.4*($B$8/$B$7))</f>
        <v>3.2</v>
      </c>
      <c r="J34" s="14">
        <f>'Menu and cost'!$E22*(0.4*($B$9/$B$7))</f>
        <v>4</v>
      </c>
      <c r="K34" s="14">
        <f>'Menu and cost'!$E22*(0.4*($B$10/$B$7))</f>
        <v>5.6000000000000005</v>
      </c>
      <c r="L34" s="14">
        <f>SUMPRODUCT('Menu and cost'!$H22:$L22,COGS!$C$3:$G$3)*'Menu and cost'!$G22</f>
        <v>1.4778</v>
      </c>
      <c r="M34" s="14">
        <f>SUMPRODUCT('Menu and cost'!$H22:$L22,COGS!$C$4:$G$4)*'Menu and cost'!$G22</f>
        <v>1.2945</v>
      </c>
      <c r="N34" s="14">
        <f>SUMPRODUCT('Menu and cost'!$H22:$L22,COGS!$C$5:$G$5)*'Menu and cost'!$G22</f>
        <v>1.3771500000000001</v>
      </c>
      <c r="O34" s="14">
        <f>SUMPRODUCT('Menu and cost'!$H22:$L22,COGS!$C$6:$G$6)*'Menu and cost'!$G22</f>
        <v>2.0874000000000001</v>
      </c>
      <c r="P34" s="14">
        <f>SUMPRODUCT('Menu and cost'!$H22:$L22,COGS!$C$7:$G$7)*'Menu and cost'!$G22</f>
        <v>1.97445</v>
      </c>
      <c r="Q34" s="14">
        <f>SUMPRODUCT('Menu and cost'!$H22:$L22,COGS!$C$8:$G$8)*'Menu and cost'!$G22</f>
        <v>1.1493</v>
      </c>
      <c r="R34" s="14">
        <f>SUMPRODUCT('Menu and cost'!$H22:$L22,COGS!$C$9:$G$9)*'Menu and cost'!$G22</f>
        <v>1.7333999999999998</v>
      </c>
      <c r="S34" s="14">
        <f>SUMPRODUCT('Menu and cost'!$H22:$L22,COGS!$C$10:$G$10)*'Menu and cost'!$G22</f>
        <v>1.5847500000000001</v>
      </c>
      <c r="T34" s="9">
        <v>20</v>
      </c>
      <c r="U34" s="8">
        <f t="shared" si="5"/>
        <v>3</v>
      </c>
      <c r="V34" s="8">
        <f t="shared" si="6"/>
        <v>0.05</v>
      </c>
      <c r="W34" s="6">
        <f t="shared" si="0"/>
        <v>2.0221999999999998</v>
      </c>
      <c r="X34" s="6">
        <f t="shared" si="1"/>
        <v>2.3805000000000001</v>
      </c>
      <c r="Y34" s="6">
        <f t="shared" si="2"/>
        <v>2.4728500000000002</v>
      </c>
      <c r="Z34" s="6">
        <f t="shared" si="3"/>
        <v>1.0626000000000004</v>
      </c>
      <c r="AA34" s="6">
        <f t="shared" si="4"/>
        <v>1.3505499999999997</v>
      </c>
      <c r="AB34" s="6">
        <f t="shared" si="7"/>
        <v>1.6507000000000001</v>
      </c>
      <c r="AC34" s="6">
        <f t="shared" si="8"/>
        <v>1.7666000000000004</v>
      </c>
      <c r="AD34" s="6">
        <f t="shared" si="9"/>
        <v>3.3152499999999998</v>
      </c>
    </row>
    <row r="35" spans="1:30" x14ac:dyDescent="0.25">
      <c r="A35" s="2">
        <f t="shared" si="10"/>
        <v>20</v>
      </c>
      <c r="B35" s="1" t="s">
        <v>19</v>
      </c>
      <c r="C35" s="1" t="s">
        <v>22</v>
      </c>
      <c r="D35" s="14">
        <f>'Menu and cost'!$E23*(0.4*($B$2/$B$7))</f>
        <v>2</v>
      </c>
      <c r="E35" s="14">
        <f>'Menu and cost'!$E23*(0.4*($B$3/$B$7))</f>
        <v>2.1</v>
      </c>
      <c r="F35" s="14">
        <f>'Menu and cost'!$E23*(0.4*($B$4/$B$7))</f>
        <v>2.2000000000000002</v>
      </c>
      <c r="G35" s="14">
        <f>'Menu and cost'!$E23*(0.4*($B$5/$B$7))</f>
        <v>1.8000000000000003</v>
      </c>
      <c r="H35" s="14">
        <f>'Menu and cost'!$E23*(0.4*($B$6/$B$7))</f>
        <v>1.9</v>
      </c>
      <c r="I35" s="14">
        <f>'Menu and cost'!$E23*(0.4*($B$8/$B$7))</f>
        <v>1.6</v>
      </c>
      <c r="J35" s="14">
        <f>'Menu and cost'!$E23*(0.4*($B$9/$B$7))</f>
        <v>2</v>
      </c>
      <c r="K35" s="14">
        <f>'Menu and cost'!$E23*(0.4*($B$10/$B$7))</f>
        <v>2.8000000000000003</v>
      </c>
      <c r="L35" s="14">
        <f>SUMPRODUCT('Menu and cost'!$H23:$L23,COGS!$C$3:$G$3)*'Menu and cost'!$G23</f>
        <v>0.98520000000000008</v>
      </c>
      <c r="M35" s="14">
        <f>SUMPRODUCT('Menu and cost'!$H23:$L23,COGS!$C$4:$G$4)*'Menu and cost'!$G23</f>
        <v>0.8630000000000001</v>
      </c>
      <c r="N35" s="14">
        <f>SUMPRODUCT('Menu and cost'!$H23:$L23,COGS!$C$5:$G$5)*'Menu and cost'!$G23</f>
        <v>0.91810000000000014</v>
      </c>
      <c r="O35" s="14">
        <f>SUMPRODUCT('Menu and cost'!$H23:$L23,COGS!$C$6:$G$6)*'Menu and cost'!$G23</f>
        <v>1.3916000000000002</v>
      </c>
      <c r="P35" s="14">
        <f>SUMPRODUCT('Menu and cost'!$H23:$L23,COGS!$C$7:$G$7)*'Menu and cost'!$G23</f>
        <v>1.3163</v>
      </c>
      <c r="Q35" s="14">
        <f>SUMPRODUCT('Menu and cost'!$H23:$L23,COGS!$C$8:$G$8)*'Menu and cost'!$G23</f>
        <v>0.7662000000000001</v>
      </c>
      <c r="R35" s="14">
        <f>SUMPRODUCT('Menu and cost'!$H23:$L23,COGS!$C$9:$G$9)*'Menu and cost'!$G23</f>
        <v>1.1556</v>
      </c>
      <c r="S35" s="14">
        <f>SUMPRODUCT('Menu and cost'!$H23:$L23,COGS!$C$10:$G$10)*'Menu and cost'!$G23</f>
        <v>1.0565000000000002</v>
      </c>
      <c r="T35" s="9">
        <v>60</v>
      </c>
      <c r="U35" s="8">
        <f t="shared" si="5"/>
        <v>1</v>
      </c>
      <c r="V35" s="8">
        <f t="shared" si="6"/>
        <v>1.6666666666666666E-2</v>
      </c>
      <c r="W35" s="6">
        <f t="shared" si="0"/>
        <v>0.84813333333333329</v>
      </c>
      <c r="X35" s="6">
        <f t="shared" si="1"/>
        <v>1.0620000000000001</v>
      </c>
      <c r="Y35" s="6">
        <f t="shared" si="2"/>
        <v>1.0985666666666667</v>
      </c>
      <c r="Z35" s="6">
        <f t="shared" si="3"/>
        <v>0.25840000000000007</v>
      </c>
      <c r="AA35" s="6">
        <f t="shared" si="4"/>
        <v>0.42536666666666656</v>
      </c>
      <c r="AB35" s="6">
        <f t="shared" si="7"/>
        <v>0.70046666666666668</v>
      </c>
      <c r="AC35" s="6">
        <f t="shared" si="8"/>
        <v>0.67773333333333341</v>
      </c>
      <c r="AD35" s="6">
        <f t="shared" si="9"/>
        <v>1.5101666666666667</v>
      </c>
    </row>
    <row r="36" spans="1:30" x14ac:dyDescent="0.25">
      <c r="A36" s="2">
        <f t="shared" si="10"/>
        <v>21</v>
      </c>
      <c r="B36" s="1" t="s">
        <v>35</v>
      </c>
      <c r="C36" s="1" t="s">
        <v>25</v>
      </c>
      <c r="D36" s="14">
        <f>'Menu and cost'!$E24*(0.4*($B$2/$B$7))</f>
        <v>2</v>
      </c>
      <c r="E36" s="14">
        <f>'Menu and cost'!$E24*(0.4*($B$3/$B$7))</f>
        <v>2.1</v>
      </c>
      <c r="F36" s="14">
        <f>'Menu and cost'!$E24*(0.4*($B$4/$B$7))</f>
        <v>2.2000000000000002</v>
      </c>
      <c r="G36" s="14">
        <f>'Menu and cost'!$E24*(0.4*($B$5/$B$7))</f>
        <v>1.8000000000000003</v>
      </c>
      <c r="H36" s="14">
        <f>'Menu and cost'!$E24*(0.4*($B$6/$B$7))</f>
        <v>1.9</v>
      </c>
      <c r="I36" s="14">
        <f>'Menu and cost'!$E24*(0.4*($B$8/$B$7))</f>
        <v>1.6</v>
      </c>
      <c r="J36" s="14">
        <f>'Menu and cost'!$E24*(0.4*($B$9/$B$7))</f>
        <v>2</v>
      </c>
      <c r="K36" s="14">
        <f>'Menu and cost'!$E24*(0.4*($B$10/$B$7))</f>
        <v>2.8000000000000003</v>
      </c>
      <c r="L36" s="14">
        <f>SUMPRODUCT('Menu and cost'!$H24:$L24,COGS!$C$3:$G$3)*'Menu and cost'!$G24</f>
        <v>1.1859999999999999</v>
      </c>
      <c r="M36" s="14">
        <f>SUMPRODUCT('Menu and cost'!$H24:$L24,COGS!$C$4:$G$4)*'Menu and cost'!$G24</f>
        <v>0.91199999999999992</v>
      </c>
      <c r="N36" s="14">
        <f>SUMPRODUCT('Menu and cost'!$H24:$L24,COGS!$C$5:$G$5)*'Menu and cost'!$G24</f>
        <v>1.04</v>
      </c>
      <c r="O36" s="14">
        <f>SUMPRODUCT('Menu and cost'!$H24:$L24,COGS!$C$6:$G$6)*'Menu and cost'!$G24</f>
        <v>1.9660000000000002</v>
      </c>
      <c r="P36" s="14">
        <f>SUMPRODUCT('Menu and cost'!$H24:$L24,COGS!$C$7:$G$7)*'Menu and cost'!$G24</f>
        <v>1.9000000000000001</v>
      </c>
      <c r="Q36" s="14">
        <f>SUMPRODUCT('Menu and cost'!$H24:$L24,COGS!$C$8:$G$8)*'Menu and cost'!$G24</f>
        <v>0.92799999999999994</v>
      </c>
      <c r="R36" s="14">
        <f>SUMPRODUCT('Menu and cost'!$H24:$L24,COGS!$C$9:$G$9)*'Menu and cost'!$G24</f>
        <v>1.74</v>
      </c>
      <c r="S36" s="14">
        <f>SUMPRODUCT('Menu and cost'!$H24:$L24,COGS!$C$10:$G$10)*'Menu and cost'!$G24</f>
        <v>1.6480000000000001</v>
      </c>
      <c r="T36" s="9">
        <v>120</v>
      </c>
      <c r="U36" s="8">
        <f t="shared" si="5"/>
        <v>0.5</v>
      </c>
      <c r="V36" s="8">
        <f t="shared" si="6"/>
        <v>8.3333333333333332E-3</v>
      </c>
      <c r="W36" s="6">
        <f t="shared" si="0"/>
        <v>0.73066666666666669</v>
      </c>
      <c r="X36" s="6">
        <f t="shared" si="1"/>
        <v>1.1005000000000003</v>
      </c>
      <c r="Y36" s="6">
        <f t="shared" si="2"/>
        <v>1.0683333333333336</v>
      </c>
      <c r="Z36" s="6">
        <f t="shared" si="3"/>
        <v>-0.24099999999999994</v>
      </c>
      <c r="AA36" s="6">
        <f t="shared" si="4"/>
        <v>-7.9166666666666885E-2</v>
      </c>
      <c r="AB36" s="6">
        <f t="shared" si="7"/>
        <v>0.6053333333333335</v>
      </c>
      <c r="AC36" s="6">
        <f t="shared" si="8"/>
        <v>0.17666666666666669</v>
      </c>
      <c r="AD36" s="6">
        <f t="shared" si="9"/>
        <v>1.0353333333333334</v>
      </c>
    </row>
    <row r="37" spans="1:30" x14ac:dyDescent="0.25">
      <c r="A37" s="2">
        <f t="shared" si="10"/>
        <v>22</v>
      </c>
      <c r="B37" s="1" t="s">
        <v>35</v>
      </c>
      <c r="C37" s="1" t="s">
        <v>26</v>
      </c>
      <c r="D37" s="14">
        <f>'Menu and cost'!$E25*(0.4*($B$2/$B$7))</f>
        <v>2</v>
      </c>
      <c r="E37" s="14">
        <f>'Menu and cost'!$E25*(0.4*($B$3/$B$7))</f>
        <v>2.1</v>
      </c>
      <c r="F37" s="14">
        <f>'Menu and cost'!$E25*(0.4*($B$4/$B$7))</f>
        <v>2.2000000000000002</v>
      </c>
      <c r="G37" s="14">
        <f>'Menu and cost'!$E25*(0.4*($B$5/$B$7))</f>
        <v>1.8000000000000003</v>
      </c>
      <c r="H37" s="14">
        <f>'Menu and cost'!$E25*(0.4*($B$6/$B$7))</f>
        <v>1.9</v>
      </c>
      <c r="I37" s="14">
        <f>'Menu and cost'!$E25*(0.4*($B$8/$B$7))</f>
        <v>1.6</v>
      </c>
      <c r="J37" s="14">
        <f>'Menu and cost'!$E25*(0.4*($B$9/$B$7))</f>
        <v>2</v>
      </c>
      <c r="K37" s="14">
        <f>'Menu and cost'!$E25*(0.4*($B$10/$B$7))</f>
        <v>2.8000000000000003</v>
      </c>
      <c r="L37" s="14">
        <f>SUMPRODUCT('Menu and cost'!$H25:$L25,COGS!$C$3:$G$3)*'Menu and cost'!$G25</f>
        <v>1.1859999999999999</v>
      </c>
      <c r="M37" s="14">
        <f>SUMPRODUCT('Menu and cost'!$H25:$L25,COGS!$C$4:$G$4)*'Menu and cost'!$G25</f>
        <v>0.91199999999999992</v>
      </c>
      <c r="N37" s="14">
        <f>SUMPRODUCT('Menu and cost'!$H25:$L25,COGS!$C$5:$G$5)*'Menu and cost'!$G25</f>
        <v>1.04</v>
      </c>
      <c r="O37" s="14">
        <f>SUMPRODUCT('Menu and cost'!$H25:$L25,COGS!$C$6:$G$6)*'Menu and cost'!$G25</f>
        <v>1.9660000000000002</v>
      </c>
      <c r="P37" s="14">
        <f>SUMPRODUCT('Menu and cost'!$H25:$L25,COGS!$C$7:$G$7)*'Menu and cost'!$G25</f>
        <v>1.9000000000000001</v>
      </c>
      <c r="Q37" s="14">
        <f>SUMPRODUCT('Menu and cost'!$H25:$L25,COGS!$C$8:$G$8)*'Menu and cost'!$G25</f>
        <v>0.92799999999999994</v>
      </c>
      <c r="R37" s="14">
        <f>SUMPRODUCT('Menu and cost'!$H25:$L25,COGS!$C$9:$G$9)*'Menu and cost'!$G25</f>
        <v>1.74</v>
      </c>
      <c r="S37" s="14">
        <f>SUMPRODUCT('Menu and cost'!$H25:$L25,COGS!$C$10:$G$10)*'Menu and cost'!$G25</f>
        <v>1.6480000000000001</v>
      </c>
      <c r="T37" s="9">
        <v>120</v>
      </c>
      <c r="U37" s="8">
        <f t="shared" si="5"/>
        <v>0.5</v>
      </c>
      <c r="V37" s="8">
        <f t="shared" si="6"/>
        <v>8.3333333333333332E-3</v>
      </c>
      <c r="W37" s="6">
        <f t="shared" si="0"/>
        <v>0.73066666666666669</v>
      </c>
      <c r="X37" s="6">
        <f t="shared" si="1"/>
        <v>1.1005000000000003</v>
      </c>
      <c r="Y37" s="6">
        <f t="shared" si="2"/>
        <v>1.0683333333333336</v>
      </c>
      <c r="Z37" s="6">
        <f t="shared" si="3"/>
        <v>-0.24099999999999994</v>
      </c>
      <c r="AA37" s="6">
        <f t="shared" si="4"/>
        <v>-7.9166666666666885E-2</v>
      </c>
      <c r="AB37" s="6">
        <f t="shared" si="7"/>
        <v>0.6053333333333335</v>
      </c>
      <c r="AC37" s="6">
        <f t="shared" si="8"/>
        <v>0.17666666666666669</v>
      </c>
      <c r="AD37" s="6">
        <f t="shared" si="9"/>
        <v>1.0353333333333334</v>
      </c>
    </row>
    <row r="38" spans="1:30" x14ac:dyDescent="0.25">
      <c r="A38" s="2">
        <f t="shared" si="10"/>
        <v>23</v>
      </c>
      <c r="B38" s="1" t="s">
        <v>35</v>
      </c>
      <c r="C38" s="1" t="s">
        <v>27</v>
      </c>
      <c r="D38" s="14">
        <f>'Menu and cost'!$E26*(0.4*($B$2/$B$7))</f>
        <v>2.666666666666667</v>
      </c>
      <c r="E38" s="14">
        <f>'Menu and cost'!$E26*(0.4*($B$3/$B$7))</f>
        <v>2.8000000000000003</v>
      </c>
      <c r="F38" s="14">
        <f>'Menu and cost'!$E26*(0.4*($B$4/$B$7))</f>
        <v>2.9333333333333336</v>
      </c>
      <c r="G38" s="14">
        <f>'Menu and cost'!$E26*(0.4*($B$5/$B$7))</f>
        <v>2.4000000000000004</v>
      </c>
      <c r="H38" s="14">
        <f>'Menu and cost'!$E26*(0.4*($B$6/$B$7))</f>
        <v>2.5333333333333332</v>
      </c>
      <c r="I38" s="14">
        <f>'Menu and cost'!$E26*(0.4*($B$8/$B$7))</f>
        <v>2.1333333333333333</v>
      </c>
      <c r="J38" s="14">
        <f>'Menu and cost'!$E26*(0.4*($B$9/$B$7))</f>
        <v>2.666666666666667</v>
      </c>
      <c r="K38" s="14">
        <f>'Menu and cost'!$E26*(0.4*($B$10/$B$7))</f>
        <v>3.7333333333333338</v>
      </c>
      <c r="L38" s="14">
        <f>SUMPRODUCT('Menu and cost'!$H26:$L26,COGS!$C$3:$G$3)*'Menu and cost'!$G26</f>
        <v>1.4620000000000002</v>
      </c>
      <c r="M38" s="14">
        <f>SUMPRODUCT('Menu and cost'!$H26:$L26,COGS!$C$4:$G$4)*'Menu and cost'!$G26</f>
        <v>1.1832</v>
      </c>
      <c r="N38" s="14">
        <f>SUMPRODUCT('Menu and cost'!$H26:$L26,COGS!$C$5:$G$5)*'Menu and cost'!$G26</f>
        <v>1.33</v>
      </c>
      <c r="O38" s="14">
        <f>SUMPRODUCT('Menu and cost'!$H26:$L26,COGS!$C$6:$G$6)*'Menu and cost'!$G26</f>
        <v>2.1944000000000004</v>
      </c>
      <c r="P38" s="14">
        <f>SUMPRODUCT('Menu and cost'!$H26:$L26,COGS!$C$7:$G$7)*'Menu and cost'!$G26</f>
        <v>2.1295999999999999</v>
      </c>
      <c r="Q38" s="14">
        <f>SUMPRODUCT('Menu and cost'!$H26:$L26,COGS!$C$8:$G$8)*'Menu and cost'!$G26</f>
        <v>1.1544000000000001</v>
      </c>
      <c r="R38" s="14">
        <f>SUMPRODUCT('Menu and cost'!$H26:$L26,COGS!$C$9:$G$9)*'Menu and cost'!$G26</f>
        <v>1.9695999999999998</v>
      </c>
      <c r="S38" s="14">
        <f>SUMPRODUCT('Menu and cost'!$H26:$L26,COGS!$C$10:$G$10)*'Menu and cost'!$G26</f>
        <v>1.8604000000000003</v>
      </c>
      <c r="T38" s="9">
        <v>60</v>
      </c>
      <c r="U38" s="8">
        <f t="shared" si="5"/>
        <v>1</v>
      </c>
      <c r="V38" s="8">
        <f t="shared" si="6"/>
        <v>1.6666666666666666E-2</v>
      </c>
      <c r="W38" s="6">
        <f t="shared" si="0"/>
        <v>1.038</v>
      </c>
      <c r="X38" s="6">
        <f t="shared" si="1"/>
        <v>1.4418000000000002</v>
      </c>
      <c r="Y38" s="6">
        <f t="shared" si="2"/>
        <v>1.4200000000000002</v>
      </c>
      <c r="Z38" s="6">
        <f t="shared" si="3"/>
        <v>5.5600000000000011E-2</v>
      </c>
      <c r="AA38" s="6">
        <f t="shared" si="4"/>
        <v>0.24539999999999995</v>
      </c>
      <c r="AB38" s="6">
        <f t="shared" si="7"/>
        <v>0.84559999999999991</v>
      </c>
      <c r="AC38" s="6">
        <f t="shared" si="8"/>
        <v>0.53040000000000054</v>
      </c>
      <c r="AD38" s="6">
        <f t="shared" si="9"/>
        <v>1.6396000000000002</v>
      </c>
    </row>
    <row r="39" spans="1:30" x14ac:dyDescent="0.25">
      <c r="A39" s="2">
        <f t="shared" si="10"/>
        <v>24</v>
      </c>
      <c r="B39" s="1" t="s">
        <v>35</v>
      </c>
      <c r="C39" s="1" t="s">
        <v>28</v>
      </c>
      <c r="D39" s="14">
        <f>'Menu and cost'!$E27*(0.4*($B$2/$B$7))</f>
        <v>2.666666666666667</v>
      </c>
      <c r="E39" s="14">
        <f>'Menu and cost'!$E27*(0.4*($B$3/$B$7))</f>
        <v>2.8000000000000003</v>
      </c>
      <c r="F39" s="14">
        <f>'Menu and cost'!$E27*(0.4*($B$4/$B$7))</f>
        <v>2.9333333333333336</v>
      </c>
      <c r="G39" s="14">
        <f>'Menu and cost'!$E27*(0.4*($B$5/$B$7))</f>
        <v>2.4000000000000004</v>
      </c>
      <c r="H39" s="14">
        <f>'Menu and cost'!$E27*(0.4*($B$6/$B$7))</f>
        <v>2.5333333333333332</v>
      </c>
      <c r="I39" s="14">
        <f>'Menu and cost'!$E27*(0.4*($B$8/$B$7))</f>
        <v>2.1333333333333333</v>
      </c>
      <c r="J39" s="14">
        <f>'Menu and cost'!$E27*(0.4*($B$9/$B$7))</f>
        <v>2.666666666666667</v>
      </c>
      <c r="K39" s="14">
        <f>'Menu and cost'!$E27*(0.4*($B$10/$B$7))</f>
        <v>3.7333333333333338</v>
      </c>
      <c r="L39" s="14">
        <f>SUMPRODUCT('Menu and cost'!$H27:$L27,COGS!$C$3:$G$3)*'Menu and cost'!$G27</f>
        <v>1.4620000000000002</v>
      </c>
      <c r="M39" s="14">
        <f>SUMPRODUCT('Menu and cost'!$H27:$L27,COGS!$C$4:$G$4)*'Menu and cost'!$G27</f>
        <v>1.1832</v>
      </c>
      <c r="N39" s="14">
        <f>SUMPRODUCT('Menu and cost'!$H27:$L27,COGS!$C$5:$G$5)*'Menu and cost'!$G27</f>
        <v>1.33</v>
      </c>
      <c r="O39" s="14">
        <f>SUMPRODUCT('Menu and cost'!$H27:$L27,COGS!$C$6:$G$6)*'Menu and cost'!$G27</f>
        <v>2.1944000000000004</v>
      </c>
      <c r="P39" s="14">
        <f>SUMPRODUCT('Menu and cost'!$H27:$L27,COGS!$C$7:$G$7)*'Menu and cost'!$G27</f>
        <v>2.1295999999999999</v>
      </c>
      <c r="Q39" s="14">
        <f>SUMPRODUCT('Menu and cost'!$H27:$L27,COGS!$C$8:$G$8)*'Menu and cost'!$G27</f>
        <v>1.1544000000000001</v>
      </c>
      <c r="R39" s="14">
        <f>SUMPRODUCT('Menu and cost'!$H27:$L27,COGS!$C$9:$G$9)*'Menu and cost'!$G27</f>
        <v>1.9695999999999998</v>
      </c>
      <c r="S39" s="14">
        <f>SUMPRODUCT('Menu and cost'!$H27:$L27,COGS!$C$10:$G$10)*'Menu and cost'!$G27</f>
        <v>1.8604000000000003</v>
      </c>
      <c r="T39" s="9">
        <v>60</v>
      </c>
      <c r="U39" s="8">
        <f t="shared" si="5"/>
        <v>1</v>
      </c>
      <c r="V39" s="8">
        <f t="shared" si="6"/>
        <v>1.6666666666666666E-2</v>
      </c>
      <c r="W39" s="6">
        <f t="shared" si="0"/>
        <v>1.038</v>
      </c>
      <c r="X39" s="6">
        <f t="shared" si="1"/>
        <v>1.4418000000000002</v>
      </c>
      <c r="Y39" s="6">
        <f t="shared" si="2"/>
        <v>1.4200000000000002</v>
      </c>
      <c r="Z39" s="6">
        <f t="shared" si="3"/>
        <v>5.5600000000000011E-2</v>
      </c>
      <c r="AA39" s="6">
        <f t="shared" si="4"/>
        <v>0.24539999999999995</v>
      </c>
      <c r="AB39" s="6">
        <f t="shared" si="7"/>
        <v>0.84559999999999991</v>
      </c>
      <c r="AC39" s="6">
        <f t="shared" si="8"/>
        <v>0.53040000000000054</v>
      </c>
      <c r="AD39" s="6">
        <f t="shared" si="9"/>
        <v>1.6396000000000002</v>
      </c>
    </row>
    <row r="40" spans="1:30" x14ac:dyDescent="0.25">
      <c r="A40" s="2">
        <f t="shared" si="10"/>
        <v>25</v>
      </c>
      <c r="B40" s="1" t="s">
        <v>35</v>
      </c>
      <c r="C40" s="1" t="s">
        <v>29</v>
      </c>
      <c r="D40" s="14">
        <f>'Menu and cost'!$E28*(0.4*($B$2/$B$7))</f>
        <v>2</v>
      </c>
      <c r="E40" s="14">
        <f>'Menu and cost'!$E28*(0.4*($B$3/$B$7))</f>
        <v>2.1</v>
      </c>
      <c r="F40" s="14">
        <f>'Menu and cost'!$E28*(0.4*($B$4/$B$7))</f>
        <v>2.2000000000000002</v>
      </c>
      <c r="G40" s="14">
        <f>'Menu and cost'!$E28*(0.4*($B$5/$B$7))</f>
        <v>1.8000000000000003</v>
      </c>
      <c r="H40" s="14">
        <f>'Menu and cost'!$E28*(0.4*($B$6/$B$7))</f>
        <v>1.9</v>
      </c>
      <c r="I40" s="14">
        <f>'Menu and cost'!$E28*(0.4*($B$8/$B$7))</f>
        <v>1.6</v>
      </c>
      <c r="J40" s="14">
        <f>'Menu and cost'!$E28*(0.4*($B$9/$B$7))</f>
        <v>2</v>
      </c>
      <c r="K40" s="14">
        <f>'Menu and cost'!$E28*(0.4*($B$10/$B$7))</f>
        <v>2.8000000000000003</v>
      </c>
      <c r="L40" s="14">
        <f>SUMPRODUCT('Menu and cost'!$H28:$L28,COGS!$C$3:$G$3)*'Menu and cost'!$G28</f>
        <v>1.1859999999999999</v>
      </c>
      <c r="M40" s="14">
        <f>SUMPRODUCT('Menu and cost'!$H28:$L28,COGS!$C$4:$G$4)*'Menu and cost'!$G28</f>
        <v>0.91199999999999992</v>
      </c>
      <c r="N40" s="14">
        <f>SUMPRODUCT('Menu and cost'!$H28:$L28,COGS!$C$5:$G$5)*'Menu and cost'!$G28</f>
        <v>1.04</v>
      </c>
      <c r="O40" s="14">
        <f>SUMPRODUCT('Menu and cost'!$H28:$L28,COGS!$C$6:$G$6)*'Menu and cost'!$G28</f>
        <v>1.9660000000000002</v>
      </c>
      <c r="P40" s="14">
        <f>SUMPRODUCT('Menu and cost'!$H28:$L28,COGS!$C$7:$G$7)*'Menu and cost'!$G28</f>
        <v>1.9000000000000001</v>
      </c>
      <c r="Q40" s="14">
        <f>SUMPRODUCT('Menu and cost'!$H28:$L28,COGS!$C$8:$G$8)*'Menu and cost'!$G28</f>
        <v>0.92799999999999994</v>
      </c>
      <c r="R40" s="14">
        <f>SUMPRODUCT('Menu and cost'!$H28:$L28,COGS!$C$9:$G$9)*'Menu and cost'!$G28</f>
        <v>1.74</v>
      </c>
      <c r="S40" s="14">
        <f>SUMPRODUCT('Menu and cost'!$H28:$L28,COGS!$C$10:$G$10)*'Menu and cost'!$G28</f>
        <v>1.6480000000000001</v>
      </c>
      <c r="T40" s="9">
        <v>40</v>
      </c>
      <c r="U40" s="8">
        <f t="shared" si="5"/>
        <v>1.5</v>
      </c>
      <c r="V40" s="8">
        <f t="shared" si="6"/>
        <v>2.5000000000000001E-2</v>
      </c>
      <c r="W40" s="6">
        <f t="shared" si="0"/>
        <v>0.56400000000000006</v>
      </c>
      <c r="X40" s="6">
        <f t="shared" si="1"/>
        <v>0.92550000000000021</v>
      </c>
      <c r="Y40" s="6">
        <f t="shared" si="2"/>
        <v>0.88500000000000012</v>
      </c>
      <c r="Z40" s="6">
        <f t="shared" si="3"/>
        <v>-0.3909999999999999</v>
      </c>
      <c r="AA40" s="6">
        <f t="shared" si="4"/>
        <v>-0.23750000000000024</v>
      </c>
      <c r="AB40" s="6">
        <f t="shared" si="7"/>
        <v>0.47200000000000014</v>
      </c>
      <c r="AC40" s="6">
        <f t="shared" si="8"/>
        <v>1.0000000000000009E-2</v>
      </c>
      <c r="AD40" s="6">
        <f t="shared" si="9"/>
        <v>0.80200000000000005</v>
      </c>
    </row>
    <row r="41" spans="1:30" x14ac:dyDescent="0.25">
      <c r="A41" s="2">
        <f t="shared" si="10"/>
        <v>26</v>
      </c>
      <c r="B41" s="1" t="s">
        <v>35</v>
      </c>
      <c r="C41" s="1" t="s">
        <v>30</v>
      </c>
      <c r="D41" s="14">
        <f>'Menu and cost'!$E29*(0.4*($B$2/$B$7))</f>
        <v>2</v>
      </c>
      <c r="E41" s="14">
        <f>'Menu and cost'!$E29*(0.4*($B$3/$B$7))</f>
        <v>2.1</v>
      </c>
      <c r="F41" s="14">
        <f>'Menu and cost'!$E29*(0.4*($B$4/$B$7))</f>
        <v>2.2000000000000002</v>
      </c>
      <c r="G41" s="14">
        <f>'Menu and cost'!$E29*(0.4*($B$5/$B$7))</f>
        <v>1.8000000000000003</v>
      </c>
      <c r="H41" s="14">
        <f>'Menu and cost'!$E29*(0.4*($B$6/$B$7))</f>
        <v>1.9</v>
      </c>
      <c r="I41" s="14">
        <f>'Menu and cost'!$E29*(0.4*($B$8/$B$7))</f>
        <v>1.6</v>
      </c>
      <c r="J41" s="14">
        <f>'Menu and cost'!$E29*(0.4*($B$9/$B$7))</f>
        <v>2</v>
      </c>
      <c r="K41" s="14">
        <f>'Menu and cost'!$E29*(0.4*($B$10/$B$7))</f>
        <v>2.8000000000000003</v>
      </c>
      <c r="L41" s="14">
        <f>SUMPRODUCT('Menu and cost'!$H29:$L29,COGS!$C$3:$G$3)*'Menu and cost'!$G29</f>
        <v>1.3240000000000001</v>
      </c>
      <c r="M41" s="14">
        <f>SUMPRODUCT('Menu and cost'!$H29:$L29,COGS!$C$4:$G$4)*'Menu and cost'!$G29</f>
        <v>1.0476000000000001</v>
      </c>
      <c r="N41" s="14">
        <f>SUMPRODUCT('Menu and cost'!$H29:$L29,COGS!$C$5:$G$5)*'Menu and cost'!$G29</f>
        <v>1.1850000000000003</v>
      </c>
      <c r="O41" s="14">
        <f>SUMPRODUCT('Menu and cost'!$H29:$L29,COGS!$C$6:$G$6)*'Menu and cost'!$G29</f>
        <v>2.0802</v>
      </c>
      <c r="P41" s="14">
        <f>SUMPRODUCT('Menu and cost'!$H29:$L29,COGS!$C$7:$G$7)*'Menu and cost'!$G29</f>
        <v>2.0148000000000006</v>
      </c>
      <c r="Q41" s="14">
        <f>SUMPRODUCT('Menu and cost'!$H29:$L29,COGS!$C$8:$G$8)*'Menu and cost'!$G29</f>
        <v>1.0412000000000001</v>
      </c>
      <c r="R41" s="14">
        <f>SUMPRODUCT('Menu and cost'!$H29:$L29,COGS!$C$9:$G$9)*'Menu and cost'!$G29</f>
        <v>1.8548</v>
      </c>
      <c r="S41" s="14">
        <f>SUMPRODUCT('Menu and cost'!$H29:$L29,COGS!$C$10:$G$10)*'Menu and cost'!$G29</f>
        <v>1.7542000000000002</v>
      </c>
      <c r="T41" s="9">
        <v>40</v>
      </c>
      <c r="U41" s="8">
        <f t="shared" si="5"/>
        <v>1.5</v>
      </c>
      <c r="V41" s="8">
        <f t="shared" si="6"/>
        <v>2.5000000000000001E-2</v>
      </c>
      <c r="W41" s="6">
        <f t="shared" si="0"/>
        <v>0.42599999999999993</v>
      </c>
      <c r="X41" s="6">
        <f t="shared" si="1"/>
        <v>0.78990000000000005</v>
      </c>
      <c r="Y41" s="6">
        <f t="shared" si="2"/>
        <v>0.73999999999999988</v>
      </c>
      <c r="Z41" s="6">
        <f t="shared" si="3"/>
        <v>-0.50519999999999976</v>
      </c>
      <c r="AA41" s="6">
        <f t="shared" si="4"/>
        <v>-0.35230000000000072</v>
      </c>
      <c r="AB41" s="6">
        <f t="shared" si="7"/>
        <v>0.35879999999999995</v>
      </c>
      <c r="AC41" s="6">
        <f t="shared" si="8"/>
        <v>-0.1048</v>
      </c>
      <c r="AD41" s="6">
        <f t="shared" si="9"/>
        <v>0.69579999999999997</v>
      </c>
    </row>
  </sheetData>
  <conditionalFormatting sqref="W16:AD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{79F39A82-645B-4D6F-A055-B19792B3205C}</x14:id>
        </ext>
      </extLst>
    </cfRule>
  </conditionalFormatting>
  <conditionalFormatting sqref="AG16:AG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F39A82-645B-4D6F-A055-B19792B320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W16:AD41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Menu and cost</vt:lpstr>
      <vt:lpstr>COGS</vt:lpstr>
      <vt:lpstr>Order Composition</vt:lpstr>
      <vt:lpstr>Profit in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Lisitsyn, Fedor</dc:creator>
  <cp:lastModifiedBy>Maks Paoin</cp:lastModifiedBy>
  <dcterms:created xsi:type="dcterms:W3CDTF">2021-10-21T16:13:53Z</dcterms:created>
  <dcterms:modified xsi:type="dcterms:W3CDTF">2023-12-16T11:25:09Z</dcterms:modified>
</cp:coreProperties>
</file>