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osbert/Downloads/"/>
    </mc:Choice>
  </mc:AlternateContent>
  <xr:revisionPtr revIDLastSave="0" documentId="13_ncr:1_{73FD464F-FE8A-7B40-BB42-CC621E0704F9}" xr6:coauthVersionLast="47" xr6:coauthVersionMax="47" xr10:uidLastSave="{00000000-0000-0000-0000-000000000000}"/>
  <bookViews>
    <workbookView xWindow="0" yWindow="500" windowWidth="19200" windowHeight="11600" xr2:uid="{00000000-000D-0000-FFFF-FFFF00000000}"/>
  </bookViews>
  <sheets>
    <sheet name="UN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1" l="1"/>
  <c r="C45" i="1" l="1"/>
  <c r="C44" i="1"/>
  <c r="B13" i="1"/>
  <c r="M16" i="1"/>
  <c r="B37" i="1" l="1"/>
  <c r="B30" i="1"/>
  <c r="D33" i="1"/>
  <c r="C47" i="1" l="1"/>
  <c r="C46" i="1"/>
  <c r="C43" i="1"/>
  <c r="C42" i="1"/>
  <c r="C41" i="1"/>
  <c r="D37" i="1"/>
  <c r="B56" i="1"/>
  <c r="D35" i="1"/>
  <c r="B16" i="1"/>
  <c r="B17" i="1"/>
  <c r="B15" i="1"/>
  <c r="C49" i="1"/>
  <c r="C48" i="1" l="1"/>
  <c r="C50" i="1"/>
  <c r="B41" i="1" l="1"/>
  <c r="D41" i="1" s="1"/>
  <c r="B42" i="1" l="1"/>
  <c r="D42" i="1" s="1"/>
  <c r="B43" i="1" l="1"/>
  <c r="D43" i="1" s="1"/>
  <c r="B44" i="1" l="1"/>
  <c r="D44" i="1" s="1"/>
  <c r="B45" i="1" l="1"/>
  <c r="D45" i="1" s="1"/>
  <c r="B46" i="1" l="1"/>
  <c r="D46" i="1" s="1"/>
  <c r="B47" i="1" l="1"/>
  <c r="D47" i="1" s="1"/>
  <c r="B48" i="1" l="1"/>
  <c r="D48" i="1" s="1"/>
  <c r="B49" i="1" l="1"/>
  <c r="D49" i="1" s="1"/>
  <c r="B50" i="1" l="1"/>
  <c r="D50" i="1" l="1"/>
  <c r="B53" i="1" s="1"/>
  <c r="B52" i="1"/>
  <c r="B54" i="1" s="1"/>
  <c r="B55" i="1" l="1"/>
  <c r="B57" i="1"/>
  <c r="B59" i="1" s="1"/>
  <c r="B61" i="1" l="1"/>
  <c r="B6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Fredrik</author>
  </authors>
  <commentList>
    <comment ref="B13" authorId="0" shapeId="0" xr:uid="{00000000-0006-0000-0000-000001000000}">
      <text>
        <r>
          <rPr>
            <b/>
            <sz val="9"/>
            <color rgb="FF000000"/>
            <rFont val="Tahoma"/>
            <family val="2"/>
          </rPr>
          <t>Jan Fredrik:</t>
        </r>
        <r>
          <rPr>
            <sz val="9"/>
            <color rgb="FF000000"/>
            <rFont val="Tahoma"/>
            <family val="2"/>
          </rPr>
          <t xml:space="preserve">
</t>
        </r>
        <r>
          <rPr>
            <sz val="12"/>
            <color rgb="FF000000"/>
            <rFont val="Tahoma"/>
            <family val="2"/>
          </rPr>
          <t xml:space="preserve">You can use the 5 year FCF growth rate and use this one instead if the 10 year growth rate seems unreasonable. The 10 year CAGR can be unreasonable if the company began with a very low FCF in year 1 and a high in (TTM)
</t>
        </r>
        <r>
          <rPr>
            <sz val="12"/>
            <color rgb="FF000000"/>
            <rFont val="Tahoma"/>
            <family val="2"/>
          </rPr>
          <t>Remember you can also change the FCF growth rate manually in the green change cell</t>
        </r>
      </text>
    </comment>
    <comment ref="D29" authorId="0" shapeId="0" xr:uid="{00000000-0006-0000-0000-000002000000}">
      <text>
        <r>
          <rPr>
            <b/>
            <sz val="9"/>
            <color indexed="81"/>
            <rFont val="Tahoma"/>
            <family val="2"/>
          </rPr>
          <t>Jan Fredrik:</t>
        </r>
        <r>
          <rPr>
            <sz val="9"/>
            <color indexed="81"/>
            <rFont val="Tahoma"/>
            <family val="2"/>
          </rPr>
          <t xml:space="preserve">
</t>
        </r>
        <r>
          <rPr>
            <sz val="12"/>
            <color indexed="81"/>
            <rFont val="Tahoma"/>
            <family val="2"/>
          </rPr>
          <t>Type in another Free cash flow amount in cell C18 if you think the future free cash flow generation of the company will be lower or higher than in the past 5 years</t>
        </r>
        <r>
          <rPr>
            <sz val="9"/>
            <color indexed="81"/>
            <rFont val="Tahoma"/>
            <family val="2"/>
          </rPr>
          <t xml:space="preserve">
</t>
        </r>
      </text>
    </comment>
    <comment ref="E32" authorId="0" shapeId="0" xr:uid="{00000000-0006-0000-0000-000003000000}">
      <text>
        <r>
          <rPr>
            <b/>
            <sz val="9"/>
            <color indexed="81"/>
            <rFont val="Tahoma"/>
            <family val="2"/>
          </rPr>
          <t>Jan Fredrik:</t>
        </r>
        <r>
          <rPr>
            <sz val="9"/>
            <color indexed="81"/>
            <rFont val="Tahoma"/>
            <family val="2"/>
          </rPr>
          <t xml:space="preserve">
</t>
        </r>
        <r>
          <rPr>
            <sz val="12"/>
            <color indexed="81"/>
            <rFont val="Tahoma"/>
            <family val="2"/>
          </rPr>
          <t>Type in another growth rate if you think the CAGR the past 10 years is too high or too low. Be conservative in your estimated free cash flow growth rate for the future. 15% is usually considered the upper limit. Few companies can grow at a rate of 15% over the long term.</t>
        </r>
      </text>
    </comment>
  </commentList>
</comments>
</file>

<file path=xl/sharedStrings.xml><?xml version="1.0" encoding="utf-8"?>
<sst xmlns="http://schemas.openxmlformats.org/spreadsheetml/2006/main" count="43" uniqueCount="42">
  <si>
    <t>2 Stage DCF valuation</t>
  </si>
  <si>
    <t>5y average free cash flow:</t>
  </si>
  <si>
    <t>Years:</t>
  </si>
  <si>
    <t>Growth Rate:</t>
  </si>
  <si>
    <t>Terminal Growth Rate:</t>
  </si>
  <si>
    <t>Discount Rate:</t>
  </si>
  <si>
    <t>Shares Outstanding:</t>
  </si>
  <si>
    <t>MOS:</t>
  </si>
  <si>
    <t>Year</t>
  </si>
  <si>
    <t>Flows</t>
  </si>
  <si>
    <t>Growth</t>
  </si>
  <si>
    <t>Value</t>
  </si>
  <si>
    <t>Terminal Year</t>
  </si>
  <si>
    <t>PV of Year 1-10 Cash Flows:</t>
  </si>
  <si>
    <t>Terminal Value:</t>
  </si>
  <si>
    <t>Total PV of Cash Flows:</t>
  </si>
  <si>
    <t>Number of Shares:</t>
  </si>
  <si>
    <t>Intrinsic Value (IV):</t>
  </si>
  <si>
    <t>Free cash flow</t>
  </si>
  <si>
    <t xml:space="preserve">Year: </t>
  </si>
  <si>
    <t>CAGR</t>
  </si>
  <si>
    <t>Free cash flow 10 y average</t>
  </si>
  <si>
    <t>Free cash flow 5 y average</t>
  </si>
  <si>
    <t>Free cash flow 3 y average</t>
  </si>
  <si>
    <t>TTM</t>
  </si>
  <si>
    <t xml:space="preserve">Required discount rate %: </t>
  </si>
  <si>
    <t>Shares outstanding (TTM)</t>
  </si>
  <si>
    <t>Required margin of safety % :</t>
  </si>
  <si>
    <t>Change?</t>
  </si>
  <si>
    <t>Manual input next to yellow cells</t>
  </si>
  <si>
    <t>Company:</t>
  </si>
  <si>
    <t xml:space="preserve">Date: </t>
  </si>
  <si>
    <t>Current stock price:</t>
  </si>
  <si>
    <t>UNP</t>
  </si>
  <si>
    <t>Margin of safety</t>
  </si>
  <si>
    <t>Annual Expected return</t>
  </si>
  <si>
    <t>Buyprice</t>
  </si>
  <si>
    <t>Free cash flow 5 year CAGR</t>
  </si>
  <si>
    <t>DCF Intrinsic Value Calculator</t>
  </si>
  <si>
    <t>2-stage DCF intrinsic value calculator</t>
  </si>
  <si>
    <t>1-5</t>
  </si>
  <si>
    <t>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</si>
</sst>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Red]0"/>
    <numFmt numFmtId="165" formatCode="#,##0;[Red]#,##0"/>
    <numFmt numFmtId="166" formatCode="#,##0.000_);[Red]\(#,##0.000\)"/>
    <numFmt numFmtId="167" formatCode="&quot;$&quot;#,##0_);[Red]\(&quot;$&quot;#,##0\)"/>
  </numFmts>
  <fonts count="17" x14ac:knownFonts="1">
    <font>
      <sz val="11"/>
      <color theme="1"/>
      <name val="Calibri"/>
      <family val="2"/>
      <scheme val="minor"/>
    </font>
    <font>
      <b/>
      <sz val="11"/>
      <color theme="1"/>
      <name val="Calibri"/>
      <family val="2"/>
      <scheme val="minor"/>
    </font>
    <font>
      <b/>
      <sz val="22"/>
      <color theme="1"/>
      <name val="Calibri"/>
      <family val="2"/>
      <scheme val="minor"/>
    </font>
    <font>
      <b/>
      <sz val="12"/>
      <color rgb="FF000000"/>
      <name val="Calibri"/>
      <family val="2"/>
      <scheme val="minor"/>
    </font>
    <font>
      <b/>
      <sz val="11"/>
      <color rgb="FF000000"/>
      <name val="Calibri"/>
      <family val="2"/>
      <scheme val="minor"/>
    </font>
    <font>
      <sz val="10"/>
      <name val="Arial"/>
      <family val="2"/>
    </font>
    <font>
      <b/>
      <sz val="10"/>
      <name val="Arial"/>
      <family val="2"/>
    </font>
    <font>
      <b/>
      <sz val="10"/>
      <name val="Times New Roman"/>
      <family val="1"/>
    </font>
    <font>
      <sz val="10"/>
      <name val="Times New Roman"/>
      <family val="1"/>
    </font>
    <font>
      <b/>
      <sz val="11"/>
      <name val="Calibri"/>
      <family val="2"/>
      <scheme val="minor"/>
    </font>
    <font>
      <sz val="9"/>
      <color indexed="81"/>
      <name val="Tahoma"/>
      <family val="2"/>
    </font>
    <font>
      <b/>
      <sz val="9"/>
      <color indexed="81"/>
      <name val="Tahoma"/>
      <family val="2"/>
    </font>
    <font>
      <b/>
      <sz val="14"/>
      <color theme="1"/>
      <name val="Calibri"/>
      <family val="2"/>
      <scheme val="minor"/>
    </font>
    <font>
      <sz val="12"/>
      <color indexed="81"/>
      <name val="Tahoma"/>
      <family val="2"/>
    </font>
    <font>
      <b/>
      <sz val="9"/>
      <color rgb="FF000000"/>
      <name val="Tahoma"/>
      <family val="2"/>
    </font>
    <font>
      <sz val="9"/>
      <color rgb="FF000000"/>
      <name val="Tahoma"/>
      <family val="2"/>
    </font>
    <font>
      <sz val="12"/>
      <color rgb="FF000000"/>
      <name val="Tahoma"/>
      <family val="2"/>
    </font>
  </fonts>
  <fills count="6">
    <fill>
      <patternFill patternType="none"/>
    </fill>
    <fill>
      <patternFill patternType="gray125"/>
    </fill>
    <fill>
      <patternFill patternType="solid">
        <fgColor theme="4" tint="0.79998168889431442"/>
        <bgColor indexed="64"/>
      </patternFill>
    </fill>
    <fill>
      <patternFill patternType="solid">
        <fgColor rgb="FFCCFFCC"/>
        <bgColor indexed="64"/>
      </patternFill>
    </fill>
    <fill>
      <patternFill patternType="solid">
        <fgColor rgb="FFFFFF00"/>
        <bgColor indexed="64"/>
      </patternFill>
    </fill>
    <fill>
      <patternFill patternType="solid">
        <fgColor rgb="FF00B05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48"/>
      </right>
      <top style="medium">
        <color indexed="48"/>
      </top>
      <bottom style="medium">
        <color indexed="48"/>
      </bottom>
      <diagonal/>
    </border>
    <border>
      <left/>
      <right/>
      <top style="medium">
        <color indexed="48"/>
      </top>
      <bottom style="medium">
        <color indexed="48"/>
      </bottom>
      <diagonal/>
    </border>
    <border>
      <left/>
      <right style="thin">
        <color indexed="64"/>
      </right>
      <top style="medium">
        <color indexed="48"/>
      </top>
      <bottom style="medium">
        <color indexed="48"/>
      </bottom>
      <diagonal/>
    </border>
    <border>
      <left style="thin">
        <color indexed="64"/>
      </left>
      <right style="medium">
        <color indexed="48"/>
      </right>
      <top/>
      <bottom/>
      <diagonal/>
    </border>
    <border>
      <left style="thin">
        <color indexed="64"/>
      </left>
      <right/>
      <top style="medium">
        <color indexed="48"/>
      </top>
      <bottom/>
      <diagonal/>
    </border>
    <border>
      <left/>
      <right/>
      <top style="medium">
        <color indexed="4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48"/>
      </bottom>
      <diagonal/>
    </border>
  </borders>
  <cellStyleXfs count="1">
    <xf numFmtId="0" fontId="0" fillId="0" borderId="0"/>
  </cellStyleXfs>
  <cellXfs count="79">
    <xf numFmtId="0" fontId="0" fillId="0" borderId="0" xfId="0"/>
    <xf numFmtId="0" fontId="3" fillId="3" borderId="1" xfId="0" applyFont="1" applyFill="1" applyBorder="1" applyProtection="1">
      <protection hidden="1"/>
    </xf>
    <xf numFmtId="0" fontId="0" fillId="3" borderId="2" xfId="0" applyFill="1" applyBorder="1" applyAlignment="1" applyProtection="1">
      <alignment wrapText="1"/>
      <protection hidden="1"/>
    </xf>
    <xf numFmtId="0" fontId="0" fillId="3" borderId="3" xfId="0" applyFill="1" applyBorder="1" applyAlignment="1" applyProtection="1">
      <alignment wrapText="1"/>
      <protection hidden="1"/>
    </xf>
    <xf numFmtId="0" fontId="0" fillId="0" borderId="7" xfId="0" applyBorder="1" applyProtection="1">
      <protection hidden="1"/>
    </xf>
    <xf numFmtId="0" fontId="0" fillId="0" borderId="0" xfId="0" applyProtection="1">
      <protection hidden="1"/>
    </xf>
    <xf numFmtId="0" fontId="0" fillId="0" borderId="8" xfId="0" applyBorder="1" applyProtection="1">
      <protection hidden="1"/>
    </xf>
    <xf numFmtId="0" fontId="4" fillId="0" borderId="7" xfId="0" applyFont="1" applyBorder="1" applyProtection="1">
      <protection hidden="1"/>
    </xf>
    <xf numFmtId="164" fontId="0" fillId="0" borderId="9" xfId="0" applyNumberFormat="1" applyBorder="1" applyAlignment="1" applyProtection="1">
      <alignment horizontal="center"/>
      <protection hidden="1"/>
    </xf>
    <xf numFmtId="0" fontId="4" fillId="0" borderId="7" xfId="0" applyFont="1" applyBorder="1" applyAlignment="1" applyProtection="1">
      <alignment horizontal="left" vertical="top"/>
      <protection hidden="1"/>
    </xf>
    <xf numFmtId="49" fontId="5" fillId="0" borderId="0" xfId="0" applyNumberFormat="1" applyFont="1" applyAlignment="1" applyProtection="1">
      <alignment horizontal="center"/>
      <protection hidden="1"/>
    </xf>
    <xf numFmtId="49" fontId="5" fillId="0" borderId="8" xfId="0" applyNumberFormat="1" applyFont="1" applyBorder="1" applyAlignment="1" applyProtection="1">
      <alignment horizontal="center"/>
      <protection hidden="1"/>
    </xf>
    <xf numFmtId="9" fontId="0" fillId="0" borderId="11" xfId="0" applyNumberFormat="1" applyBorder="1" applyAlignment="1" applyProtection="1">
      <alignment horizontal="center"/>
      <protection hidden="1"/>
    </xf>
    <xf numFmtId="9" fontId="0" fillId="0" borderId="0" xfId="0" applyNumberFormat="1" applyAlignment="1" applyProtection="1">
      <alignment horizontal="center"/>
      <protection hidden="1"/>
    </xf>
    <xf numFmtId="9" fontId="0" fillId="0" borderId="9" xfId="0" applyNumberFormat="1" applyBorder="1" applyAlignment="1" applyProtection="1">
      <alignment horizontal="center"/>
      <protection hidden="1"/>
    </xf>
    <xf numFmtId="9" fontId="0" fillId="0" borderId="12" xfId="0" applyNumberFormat="1" applyBorder="1" applyAlignment="1" applyProtection="1">
      <alignment horizontal="center"/>
      <protection hidden="1"/>
    </xf>
    <xf numFmtId="38" fontId="0" fillId="0" borderId="9" xfId="0" applyNumberFormat="1" applyBorder="1" applyAlignment="1" applyProtection="1">
      <alignment horizontal="center"/>
      <protection hidden="1"/>
    </xf>
    <xf numFmtId="0" fontId="0" fillId="0" borderId="13" xfId="0" applyBorder="1" applyProtection="1">
      <protection hidden="1"/>
    </xf>
    <xf numFmtId="0" fontId="6" fillId="0" borderId="14" xfId="0" applyFont="1" applyBorder="1" applyAlignment="1" applyProtection="1">
      <alignment horizontal="left" vertical="top"/>
      <protection hidden="1"/>
    </xf>
    <xf numFmtId="0" fontId="6" fillId="0" borderId="15" xfId="0" applyFont="1" applyBorder="1" applyAlignment="1" applyProtection="1">
      <alignment horizontal="left" vertical="top"/>
      <protection hidden="1"/>
    </xf>
    <xf numFmtId="0" fontId="6" fillId="0" borderId="16" xfId="0" applyFont="1" applyBorder="1" applyAlignment="1" applyProtection="1">
      <alignment horizontal="left" vertical="top"/>
      <protection hidden="1"/>
    </xf>
    <xf numFmtId="0" fontId="7" fillId="0" borderId="17" xfId="0" applyFont="1" applyBorder="1" applyAlignment="1" applyProtection="1">
      <alignment horizontal="left" vertical="top"/>
      <protection hidden="1"/>
    </xf>
    <xf numFmtId="38" fontId="8" fillId="0" borderId="0" xfId="0" applyNumberFormat="1" applyFont="1" applyAlignment="1" applyProtection="1">
      <alignment horizontal="left" vertical="top"/>
      <protection hidden="1"/>
    </xf>
    <xf numFmtId="9" fontId="8" fillId="0" borderId="0" xfId="0" applyNumberFormat="1" applyFont="1" applyAlignment="1" applyProtection="1">
      <alignment horizontal="left" vertical="top"/>
      <protection hidden="1"/>
    </xf>
    <xf numFmtId="165" fontId="8" fillId="0" borderId="8" xfId="0" applyNumberFormat="1" applyFont="1" applyBorder="1" applyAlignment="1" applyProtection="1">
      <alignment horizontal="left" vertical="top"/>
      <protection hidden="1"/>
    </xf>
    <xf numFmtId="0" fontId="8" fillId="0" borderId="18" xfId="0" applyFont="1" applyBorder="1" applyAlignment="1" applyProtection="1">
      <alignment horizontal="center"/>
      <protection hidden="1"/>
    </xf>
    <xf numFmtId="166" fontId="8" fillId="0" borderId="19" xfId="0" applyNumberFormat="1" applyFont="1" applyBorder="1" applyAlignment="1" applyProtection="1">
      <alignment horizontal="center"/>
      <protection hidden="1"/>
    </xf>
    <xf numFmtId="9" fontId="8" fillId="0" borderId="19" xfId="0" applyNumberFormat="1" applyFont="1" applyBorder="1" applyAlignment="1" applyProtection="1">
      <alignment horizontal="center"/>
      <protection hidden="1"/>
    </xf>
    <xf numFmtId="167" fontId="8" fillId="0" borderId="19" xfId="0" applyNumberFormat="1" applyFont="1" applyBorder="1" applyAlignment="1" applyProtection="1">
      <alignment horizontal="center"/>
      <protection hidden="1"/>
    </xf>
    <xf numFmtId="0" fontId="9" fillId="0" borderId="1" xfId="0" applyFont="1" applyBorder="1" applyAlignment="1" applyProtection="1">
      <alignment horizontal="left" vertical="top"/>
      <protection hidden="1"/>
    </xf>
    <xf numFmtId="164" fontId="5" fillId="0" borderId="2" xfId="0" applyNumberFormat="1" applyFont="1" applyBorder="1" applyAlignment="1" applyProtection="1">
      <alignment horizontal="left" vertical="top"/>
      <protection hidden="1"/>
    </xf>
    <xf numFmtId="9" fontId="7" fillId="0" borderId="7" xfId="0" applyNumberFormat="1" applyFont="1" applyBorder="1" applyAlignment="1" applyProtection="1">
      <alignment horizontal="center"/>
      <protection hidden="1"/>
    </xf>
    <xf numFmtId="0" fontId="1" fillId="0" borderId="0" xfId="0" applyFont="1" applyProtection="1">
      <protection hidden="1"/>
    </xf>
    <xf numFmtId="0" fontId="9" fillId="0" borderId="7" xfId="0" quotePrefix="1" applyFont="1" applyBorder="1" applyAlignment="1" applyProtection="1">
      <alignment horizontal="left" vertical="top"/>
      <protection hidden="1"/>
    </xf>
    <xf numFmtId="164" fontId="5" fillId="0" borderId="0" xfId="0" applyNumberFormat="1" applyFont="1" applyAlignment="1" applyProtection="1">
      <alignment horizontal="left" vertical="top"/>
      <protection hidden="1"/>
    </xf>
    <xf numFmtId="0" fontId="7" fillId="0" borderId="7" xfId="0" applyFont="1" applyBorder="1" applyProtection="1">
      <protection hidden="1"/>
    </xf>
    <xf numFmtId="0" fontId="9" fillId="0" borderId="7" xfId="0" applyFont="1" applyBorder="1" applyAlignment="1" applyProtection="1">
      <alignment horizontal="left" vertical="top"/>
      <protection hidden="1"/>
    </xf>
    <xf numFmtId="38" fontId="5" fillId="0" borderId="0" xfId="0" applyNumberFormat="1" applyFont="1" applyAlignment="1" applyProtection="1">
      <alignment horizontal="left" vertical="top"/>
      <protection hidden="1"/>
    </xf>
    <xf numFmtId="0" fontId="9" fillId="0" borderId="4" xfId="0" applyFont="1" applyBorder="1" applyAlignment="1" applyProtection="1">
      <alignment horizontal="left" vertical="top"/>
      <protection hidden="1"/>
    </xf>
    <xf numFmtId="0" fontId="1" fillId="0" borderId="0" xfId="0" applyFont="1"/>
    <xf numFmtId="0" fontId="1" fillId="0" borderId="5" xfId="0" applyFont="1" applyBorder="1"/>
    <xf numFmtId="0" fontId="0" fillId="0" borderId="7" xfId="0" applyBorder="1"/>
    <xf numFmtId="0" fontId="0" fillId="5" borderId="10" xfId="0" applyFill="1" applyBorder="1" applyAlignment="1" applyProtection="1">
      <alignment horizontal="center" vertical="center"/>
      <protection hidden="1"/>
    </xf>
    <xf numFmtId="9" fontId="0" fillId="5" borderId="9" xfId="0" applyNumberFormat="1" applyFill="1" applyBorder="1" applyAlignment="1">
      <alignment horizontal="center" vertical="center"/>
    </xf>
    <xf numFmtId="0" fontId="12" fillId="0" borderId="0" xfId="0" applyFont="1"/>
    <xf numFmtId="0" fontId="1" fillId="0" borderId="0" xfId="0" applyFont="1" applyAlignment="1" applyProtection="1">
      <alignment horizontal="center" vertical="center"/>
      <protection hidden="1"/>
    </xf>
    <xf numFmtId="49" fontId="6" fillId="0" borderId="0" xfId="0" applyNumberFormat="1" applyFont="1" applyAlignment="1" applyProtection="1">
      <alignment horizontal="center"/>
      <protection hidden="1"/>
    </xf>
    <xf numFmtId="0" fontId="1" fillId="0" borderId="1" xfId="0" applyFont="1" applyBorder="1"/>
    <xf numFmtId="0" fontId="1" fillId="0" borderId="7" xfId="0" applyFont="1" applyBorder="1"/>
    <xf numFmtId="0" fontId="1" fillId="0" borderId="4" xfId="0" applyFont="1" applyBorder="1"/>
    <xf numFmtId="0" fontId="1" fillId="0" borderId="21" xfId="0" applyFont="1" applyBorder="1"/>
    <xf numFmtId="0" fontId="1" fillId="0" borderId="22" xfId="0" applyFont="1" applyBorder="1" applyAlignment="1">
      <alignment horizontal="left"/>
    </xf>
    <xf numFmtId="0" fontId="1" fillId="0" borderId="1" xfId="0" applyFont="1" applyBorder="1" applyProtection="1">
      <protection hidden="1"/>
    </xf>
    <xf numFmtId="9" fontId="1" fillId="0" borderId="0" xfId="0" applyNumberFormat="1" applyFont="1" applyAlignment="1">
      <alignment horizontal="left" vertical="top"/>
    </xf>
    <xf numFmtId="0" fontId="7" fillId="0" borderId="0" xfId="0" applyFont="1" applyProtection="1">
      <protection hidden="1"/>
    </xf>
    <xf numFmtId="164" fontId="6" fillId="0" borderId="9" xfId="0" applyNumberFormat="1" applyFont="1" applyBorder="1" applyAlignment="1" applyProtection="1">
      <alignment horizontal="left" vertical="top"/>
      <protection hidden="1"/>
    </xf>
    <xf numFmtId="0" fontId="1" fillId="0" borderId="23" xfId="0" applyFont="1" applyBorder="1" applyAlignment="1">
      <alignment horizontal="left" vertical="top"/>
    </xf>
    <xf numFmtId="9" fontId="1" fillId="0" borderId="9" xfId="0" applyNumberFormat="1" applyFont="1" applyBorder="1" applyAlignment="1">
      <alignment horizontal="left" vertical="top"/>
    </xf>
    <xf numFmtId="9" fontId="0" fillId="0" borderId="20" xfId="0" applyNumberFormat="1" applyBorder="1" applyAlignment="1">
      <alignment horizontal="left" vertical="top"/>
    </xf>
    <xf numFmtId="0" fontId="0" fillId="4" borderId="5" xfId="0" applyFill="1" applyBorder="1" applyAlignment="1">
      <alignment horizontal="left" vertical="top"/>
    </xf>
    <xf numFmtId="9" fontId="1" fillId="0" borderId="20" xfId="0" applyNumberFormat="1" applyFont="1" applyBorder="1" applyAlignment="1">
      <alignment horizontal="left" vertical="top"/>
    </xf>
    <xf numFmtId="9" fontId="0" fillId="4" borderId="23" xfId="0" applyNumberFormat="1" applyFill="1" applyBorder="1" applyAlignment="1">
      <alignment horizontal="left" vertical="top"/>
    </xf>
    <xf numFmtId="9" fontId="0" fillId="4" borderId="24" xfId="0" applyNumberFormat="1" applyFill="1" applyBorder="1" applyAlignment="1">
      <alignment horizontal="left" vertical="top"/>
    </xf>
    <xf numFmtId="1" fontId="0" fillId="0" borderId="23" xfId="0" applyNumberFormat="1" applyBorder="1" applyAlignment="1">
      <alignment horizontal="left" vertical="top"/>
    </xf>
    <xf numFmtId="1" fontId="0" fillId="0" borderId="25" xfId="0" applyNumberFormat="1" applyBorder="1" applyAlignment="1">
      <alignment horizontal="left" vertical="top"/>
    </xf>
    <xf numFmtId="1" fontId="0" fillId="0" borderId="24" xfId="0" applyNumberFormat="1" applyBorder="1" applyAlignment="1">
      <alignment horizontal="left" vertical="top"/>
    </xf>
    <xf numFmtId="0" fontId="0" fillId="4" borderId="21" xfId="0" applyFill="1" applyBorder="1" applyAlignment="1">
      <alignment horizontal="left" vertical="top"/>
    </xf>
    <xf numFmtId="1" fontId="1" fillId="0" borderId="9" xfId="0" applyNumberFormat="1" applyFont="1" applyBorder="1" applyAlignment="1">
      <alignment horizontal="left"/>
    </xf>
    <xf numFmtId="0" fontId="1" fillId="4" borderId="6" xfId="0" applyFont="1" applyFill="1" applyBorder="1" applyAlignment="1">
      <alignment horizontal="left"/>
    </xf>
    <xf numFmtId="0" fontId="1" fillId="4" borderId="3" xfId="0" applyFont="1" applyFill="1" applyBorder="1"/>
    <xf numFmtId="14" fontId="1" fillId="4" borderId="8" xfId="0" applyNumberFormat="1" applyFont="1" applyFill="1" applyBorder="1"/>
    <xf numFmtId="0" fontId="0" fillId="0" borderId="26" xfId="0" applyBorder="1" applyProtection="1">
      <protection hidden="1"/>
    </xf>
    <xf numFmtId="1" fontId="0" fillId="4" borderId="20" xfId="0" applyNumberFormat="1" applyFill="1" applyBorder="1" applyAlignment="1">
      <alignment horizontal="left" vertical="top"/>
    </xf>
    <xf numFmtId="0" fontId="2" fillId="2" borderId="1" xfId="0" applyFont="1" applyFill="1" applyBorder="1" applyAlignment="1" applyProtection="1">
      <alignment horizontal="center" vertical="center"/>
      <protection hidden="1"/>
    </xf>
    <xf numFmtId="0" fontId="2" fillId="2" borderId="2" xfId="0" applyFont="1" applyFill="1" applyBorder="1" applyAlignment="1" applyProtection="1">
      <alignment horizontal="center" vertical="center"/>
      <protection hidden="1"/>
    </xf>
    <xf numFmtId="0" fontId="2" fillId="2" borderId="3" xfId="0" applyFont="1" applyFill="1" applyBorder="1" applyAlignment="1" applyProtection="1">
      <alignment horizontal="center" vertical="center"/>
      <protection hidden="1"/>
    </xf>
    <xf numFmtId="0" fontId="2" fillId="2" borderId="4" xfId="0" applyFont="1" applyFill="1" applyBorder="1" applyAlignment="1" applyProtection="1">
      <alignment horizontal="center" vertical="center"/>
      <protection hidden="1"/>
    </xf>
    <xf numFmtId="0" fontId="2" fillId="2" borderId="5" xfId="0" applyFont="1" applyFill="1" applyBorder="1" applyAlignment="1" applyProtection="1">
      <alignment horizontal="center" vertical="center"/>
      <protection hidden="1"/>
    </xf>
    <xf numFmtId="0" fontId="2" fillId="2" borderId="6" xfId="0" applyFont="1" applyFill="1" applyBorder="1" applyAlignment="1" applyProtection="1">
      <alignment horizontal="center" vertical="center"/>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1"/>
  <sheetViews>
    <sheetView tabSelected="1" topLeftCell="A6" workbookViewId="0">
      <selection activeCell="B7" sqref="B7"/>
    </sheetView>
  </sheetViews>
  <sheetFormatPr baseColWidth="10" defaultColWidth="8.83203125" defaultRowHeight="15" x14ac:dyDescent="0.2"/>
  <cols>
    <col min="1" max="1" width="55.5" bestFit="1" customWidth="1"/>
    <col min="2" max="2" width="10.1640625" bestFit="1" customWidth="1"/>
    <col min="3" max="3" width="13.83203125" bestFit="1" customWidth="1"/>
    <col min="4" max="4" width="19" customWidth="1"/>
  </cols>
  <sheetData>
    <row r="1" spans="1:14" ht="19" x14ac:dyDescent="0.25">
      <c r="A1" s="44" t="s">
        <v>29</v>
      </c>
    </row>
    <row r="2" spans="1:14" ht="19" x14ac:dyDescent="0.25">
      <c r="A2" s="44"/>
    </row>
    <row r="3" spans="1:14" ht="19" x14ac:dyDescent="0.25">
      <c r="A3" s="44" t="s">
        <v>38</v>
      </c>
    </row>
    <row r="5" spans="1:14" x14ac:dyDescent="0.2">
      <c r="A5" s="47" t="s">
        <v>30</v>
      </c>
      <c r="B5" s="69" t="s">
        <v>33</v>
      </c>
    </row>
    <row r="6" spans="1:14" x14ac:dyDescent="0.2">
      <c r="A6" s="48" t="s">
        <v>31</v>
      </c>
      <c r="B6" s="70">
        <v>43074</v>
      </c>
    </row>
    <row r="7" spans="1:14" x14ac:dyDescent="0.2">
      <c r="A7" s="49" t="s">
        <v>32</v>
      </c>
      <c r="B7" s="68">
        <v>130</v>
      </c>
    </row>
    <row r="10" spans="1:14" x14ac:dyDescent="0.2">
      <c r="A10" s="50" t="s">
        <v>19</v>
      </c>
      <c r="B10" s="51">
        <v>1</v>
      </c>
      <c r="C10" s="51">
        <v>2</v>
      </c>
      <c r="D10" s="51">
        <v>3</v>
      </c>
      <c r="E10" s="51">
        <v>4</v>
      </c>
      <c r="F10" s="51">
        <v>5</v>
      </c>
    </row>
    <row r="11" spans="1:14" x14ac:dyDescent="0.2">
      <c r="A11" s="49" t="s">
        <v>18</v>
      </c>
      <c r="B11" s="66">
        <v>160</v>
      </c>
      <c r="C11" s="59">
        <v>902</v>
      </c>
      <c r="D11" s="59">
        <v>750</v>
      </c>
      <c r="E11" s="59">
        <v>1623</v>
      </c>
      <c r="F11" s="59">
        <v>2612</v>
      </c>
    </row>
    <row r="13" spans="1:14" x14ac:dyDescent="0.2">
      <c r="A13" s="39" t="s">
        <v>37</v>
      </c>
      <c r="B13" s="58">
        <f>(L16/H16)^(1/(6-1))-1</f>
        <v>4.6505554632550794E-2</v>
      </c>
    </row>
    <row r="15" spans="1:14" x14ac:dyDescent="0.2">
      <c r="A15" s="47" t="s">
        <v>21</v>
      </c>
      <c r="B15" s="63">
        <f>AVERAGE(B16:L16)</f>
        <v>3265.1714285714288</v>
      </c>
      <c r="G15" s="51">
        <v>6</v>
      </c>
      <c r="H15" s="51">
        <v>7</v>
      </c>
      <c r="I15" s="51">
        <v>8</v>
      </c>
      <c r="J15" s="51">
        <v>9</v>
      </c>
      <c r="K15" s="51">
        <v>10</v>
      </c>
      <c r="L15" s="51" t="s">
        <v>24</v>
      </c>
      <c r="M15" s="56" t="s">
        <v>20</v>
      </c>
    </row>
    <row r="16" spans="1:14" x14ac:dyDescent="0.2">
      <c r="A16" s="48" t="s">
        <v>22</v>
      </c>
      <c r="B16" s="64">
        <f>AVERAGE(H16:L16)</f>
        <v>3451.2</v>
      </c>
      <c r="G16" s="59">
        <v>2149</v>
      </c>
      <c r="H16" s="59">
        <v>3327</v>
      </c>
      <c r="I16" s="59">
        <v>3039</v>
      </c>
      <c r="J16" s="59">
        <v>2694</v>
      </c>
      <c r="K16" s="59">
        <v>4020</v>
      </c>
      <c r="L16" s="59">
        <v>4176</v>
      </c>
      <c r="M16" s="60">
        <f>(L16/B11)^(1/(11-1))-1</f>
        <v>0.38568351624087072</v>
      </c>
      <c r="N16" s="41"/>
    </row>
    <row r="17" spans="1:5" x14ac:dyDescent="0.2">
      <c r="A17" s="49" t="s">
        <v>23</v>
      </c>
      <c r="B17" s="65">
        <f>AVERAGE(J16:L16)</f>
        <v>3630</v>
      </c>
    </row>
    <row r="18" spans="1:5" x14ac:dyDescent="0.2">
      <c r="A18" s="39"/>
    </row>
    <row r="19" spans="1:5" x14ac:dyDescent="0.2">
      <c r="A19" s="47" t="s">
        <v>25</v>
      </c>
      <c r="B19" s="61">
        <v>0.09</v>
      </c>
    </row>
    <row r="20" spans="1:5" x14ac:dyDescent="0.2">
      <c r="A20" s="49" t="s">
        <v>27</v>
      </c>
      <c r="B20" s="62">
        <v>0.3</v>
      </c>
    </row>
    <row r="21" spans="1:5" x14ac:dyDescent="0.2">
      <c r="A21" s="39"/>
    </row>
    <row r="22" spans="1:5" x14ac:dyDescent="0.2">
      <c r="A22" s="50" t="s">
        <v>26</v>
      </c>
      <c r="B22" s="72">
        <v>798</v>
      </c>
    </row>
    <row r="26" spans="1:5" x14ac:dyDescent="0.2">
      <c r="A26" s="73" t="s">
        <v>39</v>
      </c>
      <c r="B26" s="74"/>
      <c r="C26" s="74"/>
      <c r="D26" s="75"/>
    </row>
    <row r="27" spans="1:5" x14ac:dyDescent="0.2">
      <c r="A27" s="76"/>
      <c r="B27" s="77"/>
      <c r="C27" s="77"/>
      <c r="D27" s="78"/>
    </row>
    <row r="28" spans="1:5" ht="16" x14ac:dyDescent="0.2">
      <c r="A28" s="1" t="s">
        <v>0</v>
      </c>
      <c r="B28" s="2"/>
      <c r="C28" s="2"/>
      <c r="D28" s="3"/>
    </row>
    <row r="29" spans="1:5" ht="16" thickBot="1" x14ac:dyDescent="0.25">
      <c r="A29" s="4"/>
      <c r="B29" s="5"/>
      <c r="D29" s="45" t="s">
        <v>28</v>
      </c>
      <c r="E29" s="41"/>
    </row>
    <row r="30" spans="1:5" ht="16" thickBot="1" x14ac:dyDescent="0.25">
      <c r="A30" s="7" t="s">
        <v>1</v>
      </c>
      <c r="B30" s="8">
        <f>IFERROR(IF(D30&lt;&gt;"",D30,AVERAGE(H16:L16)),"")</f>
        <v>3451.2</v>
      </c>
      <c r="D30" s="42"/>
      <c r="E30" s="41"/>
    </row>
    <row r="31" spans="1:5" ht="15" customHeight="1" x14ac:dyDescent="0.2">
      <c r="A31" s="7"/>
      <c r="B31" s="5"/>
      <c r="C31" s="5"/>
      <c r="D31" s="6"/>
    </row>
    <row r="32" spans="1:5" ht="15" customHeight="1" thickBot="1" x14ac:dyDescent="0.25">
      <c r="A32" s="9" t="s">
        <v>2</v>
      </c>
      <c r="B32" s="10" t="s">
        <v>40</v>
      </c>
      <c r="C32" s="10"/>
      <c r="D32" s="11" t="s">
        <v>41</v>
      </c>
      <c r="E32" s="46" t="s">
        <v>28</v>
      </c>
    </row>
    <row r="33" spans="1:5" ht="16" thickBot="1" x14ac:dyDescent="0.25">
      <c r="A33" s="7" t="s">
        <v>3</v>
      </c>
      <c r="B33" s="14">
        <f>IFERROR(MIN(IF(E33&lt;&gt;"",E33,MEDIAN(M16)),50%),"")</f>
        <v>0.15</v>
      </c>
      <c r="D33" s="14">
        <f>IFERROR((B33*0.8),"")</f>
        <v>0.12</v>
      </c>
      <c r="E33" s="43">
        <v>0.15</v>
      </c>
    </row>
    <row r="34" spans="1:5" ht="16" thickBot="1" x14ac:dyDescent="0.25">
      <c r="A34" s="7"/>
      <c r="B34" s="13"/>
      <c r="C34" s="5"/>
      <c r="D34" s="6"/>
    </row>
    <row r="35" spans="1:5" ht="16" thickBot="1" x14ac:dyDescent="0.25">
      <c r="A35" s="7" t="s">
        <v>4</v>
      </c>
      <c r="B35" s="14">
        <v>0.02</v>
      </c>
      <c r="C35" s="5" t="s">
        <v>5</v>
      </c>
      <c r="D35" s="15">
        <f>B19</f>
        <v>0.09</v>
      </c>
    </row>
    <row r="36" spans="1:5" ht="16" thickBot="1" x14ac:dyDescent="0.25">
      <c r="A36" s="7"/>
      <c r="B36" s="12"/>
      <c r="C36" s="5"/>
      <c r="D36" s="6"/>
    </row>
    <row r="37" spans="1:5" ht="16" thickBot="1" x14ac:dyDescent="0.25">
      <c r="A37" s="7" t="s">
        <v>6</v>
      </c>
      <c r="B37" s="16">
        <f>B22</f>
        <v>798</v>
      </c>
      <c r="C37" s="17" t="s">
        <v>7</v>
      </c>
      <c r="D37" s="15">
        <f>B20</f>
        <v>0.3</v>
      </c>
    </row>
    <row r="38" spans="1:5" x14ac:dyDescent="0.2">
      <c r="A38" s="4"/>
      <c r="C38" s="5"/>
      <c r="D38" s="6"/>
    </row>
    <row r="39" spans="1:5" ht="16" thickBot="1" x14ac:dyDescent="0.25">
      <c r="A39" s="4"/>
      <c r="B39" s="71"/>
      <c r="C39" s="5"/>
      <c r="D39" s="6"/>
    </row>
    <row r="40" spans="1:5" ht="16" thickBot="1" x14ac:dyDescent="0.25">
      <c r="A40" s="18" t="s">
        <v>8</v>
      </c>
      <c r="B40" s="19" t="s">
        <v>9</v>
      </c>
      <c r="C40" s="19" t="s">
        <v>10</v>
      </c>
      <c r="D40" s="20" t="s">
        <v>11</v>
      </c>
    </row>
    <row r="41" spans="1:5" x14ac:dyDescent="0.2">
      <c r="A41" s="21">
        <v>1</v>
      </c>
      <c r="B41" s="22">
        <f>IFERROR(((B30*C41)+B30),"")</f>
        <v>3968.8799999999997</v>
      </c>
      <c r="C41" s="23">
        <f>$B$33</f>
        <v>0.15</v>
      </c>
      <c r="D41" s="24">
        <f t="shared" ref="D41:D50" si="0">IFERROR(B41/((1+D$35)^A41),"")</f>
        <v>3641.1743119266048</v>
      </c>
    </row>
    <row r="42" spans="1:5" x14ac:dyDescent="0.2">
      <c r="A42" s="21">
        <v>2</v>
      </c>
      <c r="B42" s="22">
        <f t="shared" ref="B42:B47" si="1">IFERROR(((B41*C42)+B41),"")</f>
        <v>4564.2119999999995</v>
      </c>
      <c r="C42" s="23">
        <f>$B$33</f>
        <v>0.15</v>
      </c>
      <c r="D42" s="24">
        <f t="shared" si="0"/>
        <v>3841.6059254271518</v>
      </c>
    </row>
    <row r="43" spans="1:5" x14ac:dyDescent="0.2">
      <c r="A43" s="21">
        <v>3</v>
      </c>
      <c r="B43" s="22">
        <f t="shared" si="1"/>
        <v>5248.8437999999996</v>
      </c>
      <c r="C43" s="23">
        <f>$B$33</f>
        <v>0.15</v>
      </c>
      <c r="D43" s="24">
        <f t="shared" si="0"/>
        <v>4053.0704717809399</v>
      </c>
    </row>
    <row r="44" spans="1:5" x14ac:dyDescent="0.2">
      <c r="A44" s="21">
        <v>4</v>
      </c>
      <c r="B44" s="22">
        <f t="shared" si="1"/>
        <v>6036.1703699999998</v>
      </c>
      <c r="C44" s="23">
        <f>$B$33</f>
        <v>0.15</v>
      </c>
      <c r="D44" s="24">
        <f t="shared" si="0"/>
        <v>4276.1752683927352</v>
      </c>
    </row>
    <row r="45" spans="1:5" x14ac:dyDescent="0.2">
      <c r="A45" s="21">
        <v>5</v>
      </c>
      <c r="B45" s="22">
        <f t="shared" si="1"/>
        <v>6941.5959254999998</v>
      </c>
      <c r="C45" s="23">
        <f>$B$33</f>
        <v>0.15</v>
      </c>
      <c r="D45" s="24">
        <f t="shared" si="0"/>
        <v>4511.5610629831599</v>
      </c>
    </row>
    <row r="46" spans="1:5" x14ac:dyDescent="0.2">
      <c r="A46" s="21">
        <v>6</v>
      </c>
      <c r="B46" s="22">
        <f t="shared" si="1"/>
        <v>7774.5874365599993</v>
      </c>
      <c r="C46" s="23">
        <f>$D$33</f>
        <v>0.12</v>
      </c>
      <c r="D46" s="24">
        <f t="shared" si="0"/>
        <v>4635.7324683863653</v>
      </c>
    </row>
    <row r="47" spans="1:5" x14ac:dyDescent="0.2">
      <c r="A47" s="21">
        <v>7</v>
      </c>
      <c r="B47" s="22">
        <f t="shared" si="1"/>
        <v>8707.5379289471985</v>
      </c>
      <c r="C47" s="23">
        <f>$D$33</f>
        <v>0.12</v>
      </c>
      <c r="D47" s="24">
        <f t="shared" si="0"/>
        <v>4763.3214354061738</v>
      </c>
    </row>
    <row r="48" spans="1:5" x14ac:dyDescent="0.2">
      <c r="A48" s="21">
        <v>8</v>
      </c>
      <c r="B48" s="22">
        <f>IFERROR(((B47*C48)+B47),"")</f>
        <v>9752.4424804208629</v>
      </c>
      <c r="C48" s="23">
        <f>$D$33</f>
        <v>0.12</v>
      </c>
      <c r="D48" s="24">
        <f t="shared" si="0"/>
        <v>4894.4220253714811</v>
      </c>
    </row>
    <row r="49" spans="1:4" x14ac:dyDescent="0.2">
      <c r="A49" s="21">
        <v>9</v>
      </c>
      <c r="B49" s="22">
        <f>IFERROR(((B48*C49)+B48),"")</f>
        <v>10922.735578071366</v>
      </c>
      <c r="C49" s="23">
        <f t="shared" ref="C49:C50" si="2">$D$33</f>
        <v>0.12</v>
      </c>
      <c r="D49" s="24">
        <f t="shared" si="0"/>
        <v>5029.130888455099</v>
      </c>
    </row>
    <row r="50" spans="1:4" ht="16" thickBot="1" x14ac:dyDescent="0.25">
      <c r="A50" s="21">
        <v>10</v>
      </c>
      <c r="B50" s="22">
        <f>IFERROR(((B49*C50)+B49),"")</f>
        <v>12233.463847439929</v>
      </c>
      <c r="C50" s="23">
        <f t="shared" si="2"/>
        <v>0.12</v>
      </c>
      <c r="D50" s="24">
        <f t="shared" si="0"/>
        <v>5167.5473349263393</v>
      </c>
    </row>
    <row r="51" spans="1:4" x14ac:dyDescent="0.2">
      <c r="A51" s="25"/>
      <c r="B51" s="26"/>
      <c r="C51" s="27"/>
      <c r="D51" s="28"/>
    </row>
    <row r="52" spans="1:4" x14ac:dyDescent="0.2">
      <c r="A52" s="29" t="s">
        <v>12</v>
      </c>
      <c r="B52" s="30">
        <f>IFERROR(((B50*B35)+B50),"")</f>
        <v>12478.133124388727</v>
      </c>
      <c r="C52" s="31"/>
      <c r="D52" s="32"/>
    </row>
    <row r="53" spans="1:4" x14ac:dyDescent="0.2">
      <c r="A53" s="33" t="s">
        <v>13</v>
      </c>
      <c r="B53" s="34">
        <f>SUM(D41:D50)</f>
        <v>44813.741193056056</v>
      </c>
      <c r="C53" s="35"/>
      <c r="D53" s="5"/>
    </row>
    <row r="54" spans="1:4" x14ac:dyDescent="0.2">
      <c r="A54" s="36" t="s">
        <v>14</v>
      </c>
      <c r="B54" s="34">
        <f>IFERROR((((B52)/($D$35-$B$35))/(1+$D$35)^A50),"")</f>
        <v>75298.546880355236</v>
      </c>
      <c r="C54" s="35"/>
      <c r="D54" s="5"/>
    </row>
    <row r="55" spans="1:4" x14ac:dyDescent="0.2">
      <c r="A55" s="36" t="s">
        <v>15</v>
      </c>
      <c r="B55" s="34">
        <f>IFERROR((B53+B54),"")</f>
        <v>120112.2880734113</v>
      </c>
      <c r="C55" s="35"/>
      <c r="D55" s="5"/>
    </row>
    <row r="56" spans="1:4" ht="16" thickBot="1" x14ac:dyDescent="0.25">
      <c r="A56" s="36" t="s">
        <v>16</v>
      </c>
      <c r="B56" s="37">
        <f>B37</f>
        <v>798</v>
      </c>
      <c r="C56" s="35"/>
      <c r="D56" s="5"/>
    </row>
    <row r="57" spans="1:4" ht="16" thickBot="1" x14ac:dyDescent="0.25">
      <c r="A57" s="38" t="s">
        <v>17</v>
      </c>
      <c r="B57" s="55">
        <f>IFERROR((B55/B56),"")</f>
        <v>150.51665172106678</v>
      </c>
      <c r="C57" s="54"/>
      <c r="D57" s="5"/>
    </row>
    <row r="58" spans="1:4" ht="16" thickBot="1" x14ac:dyDescent="0.25"/>
    <row r="59" spans="1:4" ht="16" thickBot="1" x14ac:dyDescent="0.25">
      <c r="A59" s="52" t="s">
        <v>34</v>
      </c>
      <c r="B59" s="57">
        <f>IFERROR(1-(B7/B57),"")</f>
        <v>0.13630818574869485</v>
      </c>
    </row>
    <row r="60" spans="1:4" ht="16" thickBot="1" x14ac:dyDescent="0.25">
      <c r="A60" s="32" t="s">
        <v>35</v>
      </c>
      <c r="B60" s="53">
        <f>(((B57/B$7)^(1/10))-1)</f>
        <v>1.4761822201566188E-2</v>
      </c>
      <c r="C60" s="41"/>
    </row>
    <row r="61" spans="1:4" ht="16" thickBot="1" x14ac:dyDescent="0.25">
      <c r="A61" s="40" t="s">
        <v>36</v>
      </c>
      <c r="B61" s="67">
        <f>IFERROR(B57*(1-B$20),"")</f>
        <v>105.36165620474674</v>
      </c>
    </row>
  </sheetData>
  <mergeCells count="1">
    <mergeCell ref="A26:D27"/>
  </mergeCells>
  <pageMargins left="0.7" right="0.7" top="0.75" bottom="0.75" header="0.3" footer="0.3"/>
  <pageSetup paperSize="9" orientation="portrait" r:id="rId1"/>
  <ignoredErrors>
    <ignoredError sqref="B16:B17" formulaRange="1"/>
  </ignoredError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UNP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Fredrik</dc:creator>
  <cp:lastModifiedBy>3789</cp:lastModifiedBy>
  <dcterms:created xsi:type="dcterms:W3CDTF">2017-12-05T10:21:06Z</dcterms:created>
  <dcterms:modified xsi:type="dcterms:W3CDTF">2025-02-16T13:13:31Z</dcterms:modified>
</cp:coreProperties>
</file>