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Subindicies/Omega Subindex/"/>
    </mc:Choice>
  </mc:AlternateContent>
  <xr:revisionPtr revIDLastSave="0" documentId="13_ncr:1_{3D8F2942-05B4-B948-B398-C43080D9389E}" xr6:coauthVersionLast="47" xr6:coauthVersionMax="47" xr10:uidLastSave="{00000000-0000-0000-0000-000000000000}"/>
  <bookViews>
    <workbookView xWindow="60780" yWindow="2180" windowWidth="38120" windowHeight="26620" activeTab="2" xr2:uid="{FFDB289A-371F-204C-9FB2-BAA7B41EAC17}"/>
  </bookViews>
  <sheets>
    <sheet name="Omega Data" sheetId="1" r:id="rId1"/>
    <sheet name="Omega" sheetId="2" r:id="rId2"/>
    <sheet name="Omega RESULTS AND INDEX" sheetId="3" r:id="rId3"/>
  </sheets>
  <definedNames>
    <definedName name="_xlnm._FilterDatabase" localSheetId="1" hidden="1">Omega!$B$4:$AH$246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5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5" i="2"/>
  <c r="M19" i="3"/>
  <c r="M18" i="3"/>
  <c r="M20" i="3"/>
  <c r="N7" i="3"/>
  <c r="O7" i="3" s="1"/>
  <c r="P7" i="3" s="1"/>
  <c r="N6" i="3"/>
  <c r="O6" i="3" s="1"/>
  <c r="P6" i="3" s="1"/>
  <c r="N5" i="3"/>
  <c r="O5" i="3" s="1"/>
  <c r="P5" i="3" s="1"/>
  <c r="N4" i="3"/>
  <c r="O4" i="3" s="1"/>
  <c r="P4" i="3" s="1"/>
  <c r="Q4" i="3" s="1"/>
  <c r="Q7" i="3" l="1"/>
  <c r="Q5" i="3"/>
  <c r="Q6" i="3"/>
  <c r="B6" i="2" l="1"/>
  <c r="C6" i="2"/>
  <c r="D6" i="2"/>
  <c r="F6" i="2" s="1"/>
  <c r="E6" i="2"/>
  <c r="G6" i="2"/>
  <c r="I6" i="2"/>
  <c r="J6" i="2"/>
  <c r="L6" i="2"/>
  <c r="M6" i="2"/>
  <c r="N6" i="2"/>
  <c r="O6" i="2"/>
  <c r="P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B7" i="2"/>
  <c r="AE7" i="2" s="1"/>
  <c r="C7" i="2"/>
  <c r="D7" i="2"/>
  <c r="F7" i="2" s="1"/>
  <c r="E7" i="2"/>
  <c r="G7" i="2"/>
  <c r="I7" i="2"/>
  <c r="J7" i="2"/>
  <c r="L7" i="2"/>
  <c r="M7" i="2"/>
  <c r="N7" i="2"/>
  <c r="O7" i="2"/>
  <c r="P7" i="2"/>
  <c r="R7" i="2"/>
  <c r="S7" i="2"/>
  <c r="T7" i="2"/>
  <c r="U7" i="2"/>
  <c r="V7" i="2"/>
  <c r="W7" i="2"/>
  <c r="X7" i="2"/>
  <c r="Y7" i="2"/>
  <c r="Z7" i="2"/>
  <c r="AA7" i="2"/>
  <c r="AB7" i="2"/>
  <c r="AC7" i="2"/>
  <c r="B8" i="2"/>
  <c r="AH8" i="2" s="1"/>
  <c r="C8" i="2"/>
  <c r="D8" i="2"/>
  <c r="F8" i="2" s="1"/>
  <c r="E8" i="2"/>
  <c r="G8" i="2"/>
  <c r="I8" i="2"/>
  <c r="J8" i="2"/>
  <c r="L8" i="2"/>
  <c r="M8" i="2"/>
  <c r="N8" i="2"/>
  <c r="O8" i="2"/>
  <c r="P8" i="2"/>
  <c r="R8" i="2"/>
  <c r="S8" i="2"/>
  <c r="T8" i="2"/>
  <c r="U8" i="2"/>
  <c r="V8" i="2"/>
  <c r="W8" i="2"/>
  <c r="X8" i="2"/>
  <c r="Y8" i="2"/>
  <c r="Z8" i="2"/>
  <c r="AA8" i="2"/>
  <c r="AB8" i="2"/>
  <c r="AC8" i="2"/>
  <c r="B9" i="2"/>
  <c r="AE9" i="2" s="1"/>
  <c r="C9" i="2"/>
  <c r="D9" i="2"/>
  <c r="F9" i="2" s="1"/>
  <c r="E9" i="2"/>
  <c r="G9" i="2"/>
  <c r="I9" i="2"/>
  <c r="J9" i="2"/>
  <c r="L9" i="2"/>
  <c r="M9" i="2"/>
  <c r="N9" i="2"/>
  <c r="O9" i="2"/>
  <c r="P9" i="2"/>
  <c r="R9" i="2"/>
  <c r="S9" i="2"/>
  <c r="T9" i="2"/>
  <c r="U9" i="2"/>
  <c r="V9" i="2"/>
  <c r="W9" i="2"/>
  <c r="X9" i="2"/>
  <c r="Y9" i="2"/>
  <c r="Z9" i="2"/>
  <c r="AA9" i="2"/>
  <c r="AB9" i="2"/>
  <c r="AC9" i="2"/>
  <c r="B10" i="2"/>
  <c r="AE10" i="2" s="1"/>
  <c r="C10" i="2"/>
  <c r="D10" i="2"/>
  <c r="F10" i="2" s="1"/>
  <c r="E10" i="2"/>
  <c r="G10" i="2"/>
  <c r="I10" i="2"/>
  <c r="J10" i="2"/>
  <c r="L10" i="2"/>
  <c r="M10" i="2"/>
  <c r="N10" i="2"/>
  <c r="O10" i="2"/>
  <c r="P10" i="2"/>
  <c r="R10" i="2"/>
  <c r="S10" i="2"/>
  <c r="T10" i="2"/>
  <c r="U10" i="2"/>
  <c r="V10" i="2"/>
  <c r="W10" i="2"/>
  <c r="X10" i="2"/>
  <c r="Y10" i="2"/>
  <c r="Z10" i="2"/>
  <c r="AA10" i="2"/>
  <c r="AB10" i="2"/>
  <c r="AC10" i="2"/>
  <c r="B11" i="2"/>
  <c r="AE11" i="2" s="1"/>
  <c r="C11" i="2"/>
  <c r="D11" i="2"/>
  <c r="F11" i="2" s="1"/>
  <c r="E11" i="2"/>
  <c r="G11" i="2"/>
  <c r="I11" i="2"/>
  <c r="J11" i="2"/>
  <c r="L11" i="2"/>
  <c r="M11" i="2"/>
  <c r="N11" i="2"/>
  <c r="O11" i="2"/>
  <c r="P11" i="2"/>
  <c r="R11" i="2"/>
  <c r="S11" i="2"/>
  <c r="T11" i="2"/>
  <c r="U11" i="2"/>
  <c r="V11" i="2"/>
  <c r="W11" i="2"/>
  <c r="X11" i="2"/>
  <c r="Y11" i="2"/>
  <c r="Z11" i="2"/>
  <c r="AA11" i="2"/>
  <c r="AB11" i="2"/>
  <c r="AC11" i="2"/>
  <c r="B12" i="2"/>
  <c r="AD12" i="2" s="1"/>
  <c r="C12" i="2"/>
  <c r="D12" i="2"/>
  <c r="F12" i="2" s="1"/>
  <c r="E12" i="2"/>
  <c r="G12" i="2"/>
  <c r="I12" i="2"/>
  <c r="J12" i="2"/>
  <c r="L12" i="2"/>
  <c r="M12" i="2"/>
  <c r="N12" i="2"/>
  <c r="O12" i="2"/>
  <c r="P12" i="2"/>
  <c r="R12" i="2"/>
  <c r="S12" i="2"/>
  <c r="T12" i="2"/>
  <c r="U12" i="2"/>
  <c r="V12" i="2"/>
  <c r="W12" i="2"/>
  <c r="X12" i="2"/>
  <c r="Y12" i="2"/>
  <c r="Z12" i="2"/>
  <c r="AA12" i="2"/>
  <c r="AB12" i="2"/>
  <c r="AC12" i="2"/>
  <c r="B13" i="2"/>
  <c r="AE13" i="2" s="1"/>
  <c r="C13" i="2"/>
  <c r="D13" i="2"/>
  <c r="F13" i="2" s="1"/>
  <c r="E13" i="2"/>
  <c r="G13" i="2"/>
  <c r="I13" i="2"/>
  <c r="J13" i="2"/>
  <c r="L13" i="2"/>
  <c r="M13" i="2"/>
  <c r="N13" i="2"/>
  <c r="O13" i="2"/>
  <c r="P13" i="2"/>
  <c r="R13" i="2"/>
  <c r="S13" i="2"/>
  <c r="T13" i="2"/>
  <c r="U13" i="2"/>
  <c r="V13" i="2"/>
  <c r="W13" i="2"/>
  <c r="X13" i="2"/>
  <c r="Y13" i="2"/>
  <c r="Z13" i="2"/>
  <c r="AA13" i="2"/>
  <c r="AB13" i="2"/>
  <c r="AC13" i="2"/>
  <c r="B14" i="2"/>
  <c r="AH14" i="2" s="1"/>
  <c r="C14" i="2"/>
  <c r="D14" i="2"/>
  <c r="F14" i="2" s="1"/>
  <c r="E14" i="2"/>
  <c r="G14" i="2"/>
  <c r="I14" i="2"/>
  <c r="J14" i="2"/>
  <c r="L14" i="2"/>
  <c r="M14" i="2"/>
  <c r="N14" i="2"/>
  <c r="O14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B15" i="2"/>
  <c r="AE15" i="2" s="1"/>
  <c r="C15" i="2"/>
  <c r="D15" i="2"/>
  <c r="F15" i="2" s="1"/>
  <c r="E15" i="2"/>
  <c r="G15" i="2"/>
  <c r="I15" i="2"/>
  <c r="J15" i="2"/>
  <c r="L15" i="2"/>
  <c r="M15" i="2"/>
  <c r="N15" i="2"/>
  <c r="O15" i="2"/>
  <c r="P15" i="2"/>
  <c r="R15" i="2"/>
  <c r="S15" i="2"/>
  <c r="T15" i="2"/>
  <c r="U15" i="2"/>
  <c r="V15" i="2"/>
  <c r="W15" i="2"/>
  <c r="X15" i="2"/>
  <c r="Y15" i="2"/>
  <c r="Z15" i="2"/>
  <c r="AA15" i="2"/>
  <c r="AB15" i="2"/>
  <c r="AC15" i="2"/>
  <c r="B16" i="2"/>
  <c r="AD16" i="2" s="1"/>
  <c r="C16" i="2"/>
  <c r="D16" i="2"/>
  <c r="E16" i="2"/>
  <c r="F16" i="2"/>
  <c r="G16" i="2"/>
  <c r="I16" i="2"/>
  <c r="J16" i="2"/>
  <c r="L16" i="2"/>
  <c r="M16" i="2"/>
  <c r="N16" i="2"/>
  <c r="O16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B17" i="2"/>
  <c r="AE17" i="2" s="1"/>
  <c r="C17" i="2"/>
  <c r="D17" i="2"/>
  <c r="F17" i="2" s="1"/>
  <c r="E17" i="2"/>
  <c r="G17" i="2"/>
  <c r="I17" i="2"/>
  <c r="J17" i="2"/>
  <c r="L17" i="2"/>
  <c r="M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B18" i="2"/>
  <c r="AG18" i="2" s="1"/>
  <c r="C18" i="2"/>
  <c r="D18" i="2"/>
  <c r="F18" i="2" s="1"/>
  <c r="E18" i="2"/>
  <c r="G18" i="2"/>
  <c r="I18" i="2"/>
  <c r="J18" i="2"/>
  <c r="L18" i="2"/>
  <c r="M18" i="2"/>
  <c r="N18" i="2"/>
  <c r="O18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B19" i="2"/>
  <c r="AE19" i="2" s="1"/>
  <c r="C19" i="2"/>
  <c r="D19" i="2"/>
  <c r="F19" i="2" s="1"/>
  <c r="E19" i="2"/>
  <c r="G19" i="2"/>
  <c r="I19" i="2"/>
  <c r="J19" i="2"/>
  <c r="L19" i="2"/>
  <c r="M19" i="2"/>
  <c r="N19" i="2"/>
  <c r="O19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B20" i="2"/>
  <c r="AD20" i="2" s="1"/>
  <c r="C20" i="2"/>
  <c r="D20" i="2"/>
  <c r="F20" i="2" s="1"/>
  <c r="E20" i="2"/>
  <c r="G20" i="2"/>
  <c r="I20" i="2"/>
  <c r="J20" i="2"/>
  <c r="L20" i="2"/>
  <c r="M20" i="2"/>
  <c r="N20" i="2"/>
  <c r="O20" i="2"/>
  <c r="P20" i="2"/>
  <c r="R20" i="2"/>
  <c r="S20" i="2"/>
  <c r="T20" i="2"/>
  <c r="U20" i="2"/>
  <c r="V20" i="2"/>
  <c r="W20" i="2"/>
  <c r="X20" i="2"/>
  <c r="Y20" i="2"/>
  <c r="Z20" i="2"/>
  <c r="AA20" i="2"/>
  <c r="AB20" i="2"/>
  <c r="AC20" i="2"/>
  <c r="B21" i="2"/>
  <c r="AE21" i="2" s="1"/>
  <c r="C21" i="2"/>
  <c r="D21" i="2"/>
  <c r="F21" i="2" s="1"/>
  <c r="E21" i="2"/>
  <c r="G21" i="2"/>
  <c r="I21" i="2"/>
  <c r="J21" i="2"/>
  <c r="L21" i="2"/>
  <c r="M21" i="2"/>
  <c r="N21" i="2"/>
  <c r="O21" i="2"/>
  <c r="P21" i="2"/>
  <c r="R21" i="2"/>
  <c r="S21" i="2"/>
  <c r="T21" i="2"/>
  <c r="U21" i="2"/>
  <c r="V21" i="2"/>
  <c r="W21" i="2"/>
  <c r="X21" i="2"/>
  <c r="Y21" i="2"/>
  <c r="Z21" i="2"/>
  <c r="AA21" i="2"/>
  <c r="AB21" i="2"/>
  <c r="AC21" i="2"/>
  <c r="B22" i="2"/>
  <c r="AG22" i="2" s="1"/>
  <c r="C22" i="2"/>
  <c r="D22" i="2"/>
  <c r="F22" i="2" s="1"/>
  <c r="E22" i="2"/>
  <c r="G22" i="2"/>
  <c r="I22" i="2"/>
  <c r="J22" i="2"/>
  <c r="L22" i="2"/>
  <c r="M22" i="2"/>
  <c r="N22" i="2"/>
  <c r="O22" i="2"/>
  <c r="P22" i="2"/>
  <c r="R22" i="2"/>
  <c r="S22" i="2"/>
  <c r="T22" i="2"/>
  <c r="U22" i="2"/>
  <c r="V22" i="2"/>
  <c r="W22" i="2"/>
  <c r="X22" i="2"/>
  <c r="Y22" i="2"/>
  <c r="Z22" i="2"/>
  <c r="AA22" i="2"/>
  <c r="AB22" i="2"/>
  <c r="AC22" i="2"/>
  <c r="B23" i="2"/>
  <c r="AE23" i="2" s="1"/>
  <c r="C23" i="2"/>
  <c r="D23" i="2"/>
  <c r="F23" i="2" s="1"/>
  <c r="E23" i="2"/>
  <c r="G23" i="2"/>
  <c r="I23" i="2"/>
  <c r="J23" i="2"/>
  <c r="L23" i="2"/>
  <c r="M23" i="2"/>
  <c r="N23" i="2"/>
  <c r="O23" i="2"/>
  <c r="P23" i="2"/>
  <c r="R23" i="2"/>
  <c r="S23" i="2"/>
  <c r="T23" i="2"/>
  <c r="U23" i="2"/>
  <c r="V23" i="2"/>
  <c r="W23" i="2"/>
  <c r="X23" i="2"/>
  <c r="Y23" i="2"/>
  <c r="Z23" i="2"/>
  <c r="AA23" i="2"/>
  <c r="AB23" i="2"/>
  <c r="AC23" i="2"/>
  <c r="B24" i="2"/>
  <c r="AD24" i="2" s="1"/>
  <c r="C24" i="2"/>
  <c r="D24" i="2"/>
  <c r="F24" i="2" s="1"/>
  <c r="E24" i="2"/>
  <c r="G24" i="2"/>
  <c r="I24" i="2"/>
  <c r="J24" i="2"/>
  <c r="L24" i="2"/>
  <c r="M24" i="2"/>
  <c r="N24" i="2"/>
  <c r="O24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B25" i="2"/>
  <c r="AE25" i="2" s="1"/>
  <c r="C25" i="2"/>
  <c r="D25" i="2"/>
  <c r="F25" i="2" s="1"/>
  <c r="E25" i="2"/>
  <c r="G25" i="2"/>
  <c r="I25" i="2"/>
  <c r="J25" i="2"/>
  <c r="L25" i="2"/>
  <c r="M25" i="2"/>
  <c r="N25" i="2"/>
  <c r="O25" i="2"/>
  <c r="P25" i="2"/>
  <c r="R25" i="2"/>
  <c r="S25" i="2"/>
  <c r="T25" i="2"/>
  <c r="U25" i="2"/>
  <c r="V25" i="2"/>
  <c r="W25" i="2"/>
  <c r="X25" i="2"/>
  <c r="Y25" i="2"/>
  <c r="Z25" i="2"/>
  <c r="AA25" i="2"/>
  <c r="AB25" i="2"/>
  <c r="AC25" i="2"/>
  <c r="B26" i="2"/>
  <c r="AG26" i="2" s="1"/>
  <c r="C26" i="2"/>
  <c r="D26" i="2"/>
  <c r="F26" i="2" s="1"/>
  <c r="E26" i="2"/>
  <c r="G26" i="2"/>
  <c r="I26" i="2"/>
  <c r="J26" i="2"/>
  <c r="L26" i="2"/>
  <c r="M26" i="2"/>
  <c r="N26" i="2"/>
  <c r="O26" i="2"/>
  <c r="P26" i="2"/>
  <c r="R26" i="2"/>
  <c r="S26" i="2"/>
  <c r="T26" i="2"/>
  <c r="U26" i="2"/>
  <c r="V26" i="2"/>
  <c r="W26" i="2"/>
  <c r="X26" i="2"/>
  <c r="Y26" i="2"/>
  <c r="Z26" i="2"/>
  <c r="AA26" i="2"/>
  <c r="AB26" i="2"/>
  <c r="AC26" i="2"/>
  <c r="B27" i="2"/>
  <c r="AE27" i="2" s="1"/>
  <c r="C27" i="2"/>
  <c r="D27" i="2"/>
  <c r="F27" i="2" s="1"/>
  <c r="E27" i="2"/>
  <c r="G27" i="2"/>
  <c r="I27" i="2"/>
  <c r="J27" i="2"/>
  <c r="L27" i="2"/>
  <c r="M27" i="2"/>
  <c r="N27" i="2"/>
  <c r="O27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B28" i="2"/>
  <c r="AD28" i="2" s="1"/>
  <c r="C28" i="2"/>
  <c r="D28" i="2"/>
  <c r="F28" i="2" s="1"/>
  <c r="E28" i="2"/>
  <c r="G28" i="2"/>
  <c r="I28" i="2"/>
  <c r="J28" i="2"/>
  <c r="L28" i="2"/>
  <c r="M28" i="2"/>
  <c r="N28" i="2"/>
  <c r="O28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B29" i="2"/>
  <c r="AE29" i="2" s="1"/>
  <c r="C29" i="2"/>
  <c r="D29" i="2"/>
  <c r="F29" i="2" s="1"/>
  <c r="E29" i="2"/>
  <c r="G29" i="2"/>
  <c r="I29" i="2"/>
  <c r="J29" i="2"/>
  <c r="L29" i="2"/>
  <c r="M29" i="2"/>
  <c r="N29" i="2"/>
  <c r="O29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B30" i="2"/>
  <c r="AG30" i="2" s="1"/>
  <c r="C30" i="2"/>
  <c r="D30" i="2"/>
  <c r="F30" i="2" s="1"/>
  <c r="E30" i="2"/>
  <c r="G30" i="2"/>
  <c r="I30" i="2"/>
  <c r="J30" i="2"/>
  <c r="L30" i="2"/>
  <c r="M30" i="2"/>
  <c r="N30" i="2"/>
  <c r="O30" i="2"/>
  <c r="P30" i="2"/>
  <c r="R30" i="2"/>
  <c r="S30" i="2"/>
  <c r="T30" i="2"/>
  <c r="U30" i="2"/>
  <c r="V30" i="2"/>
  <c r="W30" i="2"/>
  <c r="X30" i="2"/>
  <c r="Y30" i="2"/>
  <c r="Z30" i="2"/>
  <c r="AA30" i="2"/>
  <c r="AB30" i="2"/>
  <c r="AC30" i="2"/>
  <c r="B31" i="2"/>
  <c r="AD31" i="2" s="1"/>
  <c r="C31" i="2"/>
  <c r="D31" i="2"/>
  <c r="F31" i="2" s="1"/>
  <c r="E31" i="2"/>
  <c r="G31" i="2"/>
  <c r="I31" i="2"/>
  <c r="J31" i="2"/>
  <c r="L31" i="2"/>
  <c r="M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AB31" i="2"/>
  <c r="AC31" i="2"/>
  <c r="B32" i="2"/>
  <c r="AD32" i="2" s="1"/>
  <c r="C32" i="2"/>
  <c r="D32" i="2"/>
  <c r="F32" i="2" s="1"/>
  <c r="E32" i="2"/>
  <c r="G32" i="2"/>
  <c r="I32" i="2"/>
  <c r="J32" i="2"/>
  <c r="L32" i="2"/>
  <c r="M32" i="2"/>
  <c r="N32" i="2"/>
  <c r="O32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B33" i="2"/>
  <c r="AD33" i="2" s="1"/>
  <c r="C33" i="2"/>
  <c r="D33" i="2"/>
  <c r="F33" i="2" s="1"/>
  <c r="E33" i="2"/>
  <c r="G33" i="2"/>
  <c r="I33" i="2"/>
  <c r="J33" i="2"/>
  <c r="L33" i="2"/>
  <c r="M33" i="2"/>
  <c r="N33" i="2"/>
  <c r="O33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B34" i="2"/>
  <c r="AG34" i="2" s="1"/>
  <c r="C34" i="2"/>
  <c r="D34" i="2"/>
  <c r="F34" i="2" s="1"/>
  <c r="E34" i="2"/>
  <c r="G34" i="2"/>
  <c r="I34" i="2"/>
  <c r="J34" i="2"/>
  <c r="L34" i="2"/>
  <c r="M34" i="2"/>
  <c r="N34" i="2"/>
  <c r="O34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B35" i="2"/>
  <c r="AD35" i="2" s="1"/>
  <c r="C35" i="2"/>
  <c r="D35" i="2"/>
  <c r="F35" i="2" s="1"/>
  <c r="E35" i="2"/>
  <c r="G35" i="2"/>
  <c r="I35" i="2"/>
  <c r="J35" i="2"/>
  <c r="L35" i="2"/>
  <c r="M35" i="2"/>
  <c r="N35" i="2"/>
  <c r="O35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B36" i="2"/>
  <c r="AD36" i="2" s="1"/>
  <c r="C36" i="2"/>
  <c r="D36" i="2"/>
  <c r="F36" i="2" s="1"/>
  <c r="E36" i="2"/>
  <c r="G36" i="2"/>
  <c r="I36" i="2"/>
  <c r="J36" i="2"/>
  <c r="L36" i="2"/>
  <c r="M36" i="2"/>
  <c r="N36" i="2"/>
  <c r="O36" i="2"/>
  <c r="P36" i="2"/>
  <c r="R36" i="2"/>
  <c r="S36" i="2"/>
  <c r="T36" i="2"/>
  <c r="U36" i="2"/>
  <c r="V36" i="2"/>
  <c r="W36" i="2"/>
  <c r="X36" i="2"/>
  <c r="Y36" i="2"/>
  <c r="Z36" i="2"/>
  <c r="AA36" i="2"/>
  <c r="AB36" i="2"/>
  <c r="AC36" i="2"/>
  <c r="B37" i="2"/>
  <c r="AD37" i="2" s="1"/>
  <c r="C37" i="2"/>
  <c r="D37" i="2"/>
  <c r="F37" i="2" s="1"/>
  <c r="E37" i="2"/>
  <c r="G37" i="2"/>
  <c r="I37" i="2"/>
  <c r="J37" i="2"/>
  <c r="L37" i="2"/>
  <c r="M37" i="2"/>
  <c r="N37" i="2"/>
  <c r="O37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AG38" i="2" s="1"/>
  <c r="C38" i="2"/>
  <c r="D38" i="2"/>
  <c r="F38" i="2" s="1"/>
  <c r="E38" i="2"/>
  <c r="G38" i="2"/>
  <c r="I38" i="2"/>
  <c r="J38" i="2"/>
  <c r="L38" i="2"/>
  <c r="M38" i="2"/>
  <c r="N38" i="2"/>
  <c r="O38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B39" i="2"/>
  <c r="AH39" i="2" s="1"/>
  <c r="C39" i="2"/>
  <c r="D39" i="2"/>
  <c r="F39" i="2" s="1"/>
  <c r="E39" i="2"/>
  <c r="G39" i="2"/>
  <c r="I39" i="2"/>
  <c r="J39" i="2"/>
  <c r="L39" i="2"/>
  <c r="M39" i="2"/>
  <c r="N39" i="2"/>
  <c r="O39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B40" i="2"/>
  <c r="AD40" i="2" s="1"/>
  <c r="C40" i="2"/>
  <c r="D40" i="2"/>
  <c r="F40" i="2" s="1"/>
  <c r="E40" i="2"/>
  <c r="G40" i="2"/>
  <c r="I40" i="2"/>
  <c r="J40" i="2"/>
  <c r="L40" i="2"/>
  <c r="M40" i="2"/>
  <c r="N40" i="2"/>
  <c r="O40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B41" i="2"/>
  <c r="AD41" i="2" s="1"/>
  <c r="C41" i="2"/>
  <c r="D41" i="2"/>
  <c r="F41" i="2" s="1"/>
  <c r="E41" i="2"/>
  <c r="G41" i="2"/>
  <c r="I41" i="2"/>
  <c r="J41" i="2"/>
  <c r="L41" i="2"/>
  <c r="M41" i="2"/>
  <c r="N41" i="2"/>
  <c r="O41" i="2"/>
  <c r="P41" i="2"/>
  <c r="R41" i="2"/>
  <c r="S41" i="2"/>
  <c r="T41" i="2"/>
  <c r="U41" i="2"/>
  <c r="V41" i="2"/>
  <c r="W41" i="2"/>
  <c r="X41" i="2"/>
  <c r="Y41" i="2"/>
  <c r="Z41" i="2"/>
  <c r="AA41" i="2"/>
  <c r="AB41" i="2"/>
  <c r="AC41" i="2"/>
  <c r="B42" i="2"/>
  <c r="AF42" i="2" s="1"/>
  <c r="C42" i="2"/>
  <c r="D42" i="2"/>
  <c r="F42" i="2" s="1"/>
  <c r="E42" i="2"/>
  <c r="G42" i="2"/>
  <c r="I42" i="2"/>
  <c r="J42" i="2"/>
  <c r="L42" i="2"/>
  <c r="M42" i="2"/>
  <c r="N42" i="2"/>
  <c r="O42" i="2"/>
  <c r="P42" i="2"/>
  <c r="R42" i="2"/>
  <c r="S42" i="2"/>
  <c r="T42" i="2"/>
  <c r="U42" i="2"/>
  <c r="V42" i="2"/>
  <c r="W42" i="2"/>
  <c r="X42" i="2"/>
  <c r="Y42" i="2"/>
  <c r="Z42" i="2"/>
  <c r="AA42" i="2"/>
  <c r="AB42" i="2"/>
  <c r="AC42" i="2"/>
  <c r="B43" i="2"/>
  <c r="AH43" i="2" s="1"/>
  <c r="C43" i="2"/>
  <c r="D43" i="2"/>
  <c r="F43" i="2" s="1"/>
  <c r="E43" i="2"/>
  <c r="G43" i="2"/>
  <c r="I43" i="2"/>
  <c r="J43" i="2"/>
  <c r="L43" i="2"/>
  <c r="M43" i="2"/>
  <c r="N43" i="2"/>
  <c r="O43" i="2"/>
  <c r="P43" i="2"/>
  <c r="R43" i="2"/>
  <c r="S43" i="2"/>
  <c r="T43" i="2"/>
  <c r="U43" i="2"/>
  <c r="V43" i="2"/>
  <c r="W43" i="2"/>
  <c r="X43" i="2"/>
  <c r="Y43" i="2"/>
  <c r="Z43" i="2"/>
  <c r="AA43" i="2"/>
  <c r="AB43" i="2"/>
  <c r="AC43" i="2"/>
  <c r="B44" i="2"/>
  <c r="AD44" i="2" s="1"/>
  <c r="C44" i="2"/>
  <c r="D44" i="2"/>
  <c r="F44" i="2" s="1"/>
  <c r="E44" i="2"/>
  <c r="G44" i="2"/>
  <c r="I44" i="2"/>
  <c r="J44" i="2"/>
  <c r="L44" i="2"/>
  <c r="M44" i="2"/>
  <c r="N44" i="2"/>
  <c r="O44" i="2"/>
  <c r="P44" i="2"/>
  <c r="R44" i="2"/>
  <c r="S44" i="2"/>
  <c r="T44" i="2"/>
  <c r="U44" i="2"/>
  <c r="V44" i="2"/>
  <c r="W44" i="2"/>
  <c r="X44" i="2"/>
  <c r="Y44" i="2"/>
  <c r="Z44" i="2"/>
  <c r="AA44" i="2"/>
  <c r="AB44" i="2"/>
  <c r="AC44" i="2"/>
  <c r="B45" i="2"/>
  <c r="AH45" i="2" s="1"/>
  <c r="C45" i="2"/>
  <c r="D45" i="2"/>
  <c r="F45" i="2" s="1"/>
  <c r="E45" i="2"/>
  <c r="G45" i="2"/>
  <c r="I45" i="2"/>
  <c r="J45" i="2"/>
  <c r="L45" i="2"/>
  <c r="M45" i="2"/>
  <c r="N45" i="2"/>
  <c r="O45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B46" i="2"/>
  <c r="AD46" i="2" s="1"/>
  <c r="C46" i="2"/>
  <c r="D46" i="2"/>
  <c r="F46" i="2" s="1"/>
  <c r="E46" i="2"/>
  <c r="G46" i="2"/>
  <c r="I46" i="2"/>
  <c r="J46" i="2"/>
  <c r="L46" i="2"/>
  <c r="M46" i="2"/>
  <c r="N46" i="2"/>
  <c r="O46" i="2"/>
  <c r="P46" i="2"/>
  <c r="R46" i="2"/>
  <c r="S46" i="2"/>
  <c r="T46" i="2"/>
  <c r="U46" i="2"/>
  <c r="V46" i="2"/>
  <c r="W46" i="2"/>
  <c r="X46" i="2"/>
  <c r="Y46" i="2"/>
  <c r="Z46" i="2"/>
  <c r="AA46" i="2"/>
  <c r="AB46" i="2"/>
  <c r="AC46" i="2"/>
  <c r="B47" i="2"/>
  <c r="AH47" i="2" s="1"/>
  <c r="C47" i="2"/>
  <c r="D47" i="2"/>
  <c r="F47" i="2" s="1"/>
  <c r="E47" i="2"/>
  <c r="G47" i="2"/>
  <c r="I47" i="2"/>
  <c r="J47" i="2"/>
  <c r="L47" i="2"/>
  <c r="M47" i="2"/>
  <c r="N47" i="2"/>
  <c r="O47" i="2"/>
  <c r="P47" i="2"/>
  <c r="R47" i="2"/>
  <c r="S47" i="2"/>
  <c r="T47" i="2"/>
  <c r="U47" i="2"/>
  <c r="V47" i="2"/>
  <c r="W47" i="2"/>
  <c r="X47" i="2"/>
  <c r="Y47" i="2"/>
  <c r="Z47" i="2"/>
  <c r="AA47" i="2"/>
  <c r="AB47" i="2"/>
  <c r="AC47" i="2"/>
  <c r="B48" i="2"/>
  <c r="AH48" i="2" s="1"/>
  <c r="C48" i="2"/>
  <c r="D48" i="2"/>
  <c r="F48" i="2" s="1"/>
  <c r="E48" i="2"/>
  <c r="G48" i="2"/>
  <c r="I48" i="2"/>
  <c r="J48" i="2"/>
  <c r="L48" i="2"/>
  <c r="M48" i="2"/>
  <c r="N48" i="2"/>
  <c r="O48" i="2"/>
  <c r="P48" i="2"/>
  <c r="R48" i="2"/>
  <c r="S48" i="2"/>
  <c r="T48" i="2"/>
  <c r="U48" i="2"/>
  <c r="V48" i="2"/>
  <c r="W48" i="2"/>
  <c r="X48" i="2"/>
  <c r="Y48" i="2"/>
  <c r="Z48" i="2"/>
  <c r="AA48" i="2"/>
  <c r="AB48" i="2"/>
  <c r="AC48" i="2"/>
  <c r="B49" i="2"/>
  <c r="AH49" i="2" s="1"/>
  <c r="C49" i="2"/>
  <c r="D49" i="2"/>
  <c r="F49" i="2" s="1"/>
  <c r="E49" i="2"/>
  <c r="G49" i="2"/>
  <c r="I49" i="2"/>
  <c r="J49" i="2"/>
  <c r="L49" i="2"/>
  <c r="M49" i="2"/>
  <c r="N49" i="2"/>
  <c r="O49" i="2"/>
  <c r="P49" i="2"/>
  <c r="R49" i="2"/>
  <c r="S49" i="2"/>
  <c r="T49" i="2"/>
  <c r="U49" i="2"/>
  <c r="V49" i="2"/>
  <c r="W49" i="2"/>
  <c r="X49" i="2"/>
  <c r="Y49" i="2"/>
  <c r="Z49" i="2"/>
  <c r="AA49" i="2"/>
  <c r="AB49" i="2"/>
  <c r="AC49" i="2"/>
  <c r="B50" i="2"/>
  <c r="AG50" i="2" s="1"/>
  <c r="C50" i="2"/>
  <c r="D50" i="2"/>
  <c r="F50" i="2" s="1"/>
  <c r="E50" i="2"/>
  <c r="G50" i="2"/>
  <c r="I50" i="2"/>
  <c r="J50" i="2"/>
  <c r="L50" i="2"/>
  <c r="M50" i="2"/>
  <c r="N50" i="2"/>
  <c r="O50" i="2"/>
  <c r="P50" i="2"/>
  <c r="R50" i="2"/>
  <c r="S50" i="2"/>
  <c r="T50" i="2"/>
  <c r="U50" i="2"/>
  <c r="V50" i="2"/>
  <c r="W50" i="2"/>
  <c r="X50" i="2"/>
  <c r="Y50" i="2"/>
  <c r="Z50" i="2"/>
  <c r="AA50" i="2"/>
  <c r="AB50" i="2"/>
  <c r="AC50" i="2"/>
  <c r="B51" i="2"/>
  <c r="AD51" i="2" s="1"/>
  <c r="C51" i="2"/>
  <c r="D51" i="2"/>
  <c r="F51" i="2" s="1"/>
  <c r="E51" i="2"/>
  <c r="G51" i="2"/>
  <c r="I51" i="2"/>
  <c r="J51" i="2"/>
  <c r="L51" i="2"/>
  <c r="M51" i="2"/>
  <c r="N51" i="2"/>
  <c r="O51" i="2"/>
  <c r="P51" i="2"/>
  <c r="R51" i="2"/>
  <c r="S51" i="2"/>
  <c r="T51" i="2"/>
  <c r="U51" i="2"/>
  <c r="V51" i="2"/>
  <c r="W51" i="2"/>
  <c r="X51" i="2"/>
  <c r="Y51" i="2"/>
  <c r="Z51" i="2"/>
  <c r="AA51" i="2"/>
  <c r="AB51" i="2"/>
  <c r="AC51" i="2"/>
  <c r="B52" i="2"/>
  <c r="AG52" i="2" s="1"/>
  <c r="C52" i="2"/>
  <c r="D52" i="2"/>
  <c r="F52" i="2" s="1"/>
  <c r="E52" i="2"/>
  <c r="G52" i="2"/>
  <c r="I52" i="2"/>
  <c r="J52" i="2"/>
  <c r="L52" i="2"/>
  <c r="M52" i="2"/>
  <c r="N52" i="2"/>
  <c r="O52" i="2"/>
  <c r="P52" i="2"/>
  <c r="R52" i="2"/>
  <c r="S52" i="2"/>
  <c r="T52" i="2"/>
  <c r="U52" i="2"/>
  <c r="V52" i="2"/>
  <c r="W52" i="2"/>
  <c r="X52" i="2"/>
  <c r="Y52" i="2"/>
  <c r="Z52" i="2"/>
  <c r="AA52" i="2"/>
  <c r="AB52" i="2"/>
  <c r="AC52" i="2"/>
  <c r="B53" i="2"/>
  <c r="AD53" i="2" s="1"/>
  <c r="C53" i="2"/>
  <c r="D53" i="2"/>
  <c r="F53" i="2" s="1"/>
  <c r="E53" i="2"/>
  <c r="G53" i="2"/>
  <c r="I53" i="2"/>
  <c r="J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B54" i="2"/>
  <c r="AE54" i="2" s="1"/>
  <c r="C54" i="2"/>
  <c r="D54" i="2"/>
  <c r="F54" i="2" s="1"/>
  <c r="E54" i="2"/>
  <c r="G54" i="2"/>
  <c r="I54" i="2"/>
  <c r="J54" i="2"/>
  <c r="L54" i="2"/>
  <c r="M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B55" i="2"/>
  <c r="AD55" i="2" s="1"/>
  <c r="C55" i="2"/>
  <c r="D55" i="2"/>
  <c r="F55" i="2" s="1"/>
  <c r="E55" i="2"/>
  <c r="G55" i="2"/>
  <c r="I55" i="2"/>
  <c r="J55" i="2"/>
  <c r="L55" i="2"/>
  <c r="M55" i="2"/>
  <c r="N55" i="2"/>
  <c r="O55" i="2"/>
  <c r="P55" i="2"/>
  <c r="R55" i="2"/>
  <c r="S55" i="2"/>
  <c r="T55" i="2"/>
  <c r="U55" i="2"/>
  <c r="V55" i="2"/>
  <c r="W55" i="2"/>
  <c r="X55" i="2"/>
  <c r="Y55" i="2"/>
  <c r="Z55" i="2"/>
  <c r="AA55" i="2"/>
  <c r="AB55" i="2"/>
  <c r="AC55" i="2"/>
  <c r="B56" i="2"/>
  <c r="AE56" i="2" s="1"/>
  <c r="C56" i="2"/>
  <c r="D56" i="2"/>
  <c r="F56" i="2" s="1"/>
  <c r="E56" i="2"/>
  <c r="G56" i="2"/>
  <c r="I56" i="2"/>
  <c r="J56" i="2"/>
  <c r="L56" i="2"/>
  <c r="M56" i="2"/>
  <c r="N56" i="2"/>
  <c r="O56" i="2"/>
  <c r="P56" i="2"/>
  <c r="R56" i="2"/>
  <c r="S56" i="2"/>
  <c r="T56" i="2"/>
  <c r="U56" i="2"/>
  <c r="V56" i="2"/>
  <c r="W56" i="2"/>
  <c r="X56" i="2"/>
  <c r="Y56" i="2"/>
  <c r="Z56" i="2"/>
  <c r="AA56" i="2"/>
  <c r="AB56" i="2"/>
  <c r="AC56" i="2"/>
  <c r="B57" i="2"/>
  <c r="AD57" i="2" s="1"/>
  <c r="C57" i="2"/>
  <c r="D57" i="2"/>
  <c r="F57" i="2" s="1"/>
  <c r="E57" i="2"/>
  <c r="G57" i="2"/>
  <c r="I57" i="2"/>
  <c r="J57" i="2"/>
  <c r="L57" i="2"/>
  <c r="M57" i="2"/>
  <c r="N57" i="2"/>
  <c r="O57" i="2"/>
  <c r="P57" i="2"/>
  <c r="R57" i="2"/>
  <c r="S57" i="2"/>
  <c r="T57" i="2"/>
  <c r="U57" i="2"/>
  <c r="V57" i="2"/>
  <c r="W57" i="2"/>
  <c r="X57" i="2"/>
  <c r="Y57" i="2"/>
  <c r="Z57" i="2"/>
  <c r="AA57" i="2"/>
  <c r="AB57" i="2"/>
  <c r="AC57" i="2"/>
  <c r="B58" i="2"/>
  <c r="AD58" i="2" s="1"/>
  <c r="C58" i="2"/>
  <c r="D58" i="2"/>
  <c r="F58" i="2" s="1"/>
  <c r="E58" i="2"/>
  <c r="G58" i="2"/>
  <c r="I58" i="2"/>
  <c r="J58" i="2"/>
  <c r="L58" i="2"/>
  <c r="M58" i="2"/>
  <c r="N58" i="2"/>
  <c r="O58" i="2"/>
  <c r="P58" i="2"/>
  <c r="R58" i="2"/>
  <c r="S58" i="2"/>
  <c r="T58" i="2"/>
  <c r="U58" i="2"/>
  <c r="V58" i="2"/>
  <c r="W58" i="2"/>
  <c r="X58" i="2"/>
  <c r="Y58" i="2"/>
  <c r="Z58" i="2"/>
  <c r="AA58" i="2"/>
  <c r="AB58" i="2"/>
  <c r="AC58" i="2"/>
  <c r="B59" i="2"/>
  <c r="AH59" i="2" s="1"/>
  <c r="C59" i="2"/>
  <c r="D59" i="2"/>
  <c r="F59" i="2" s="1"/>
  <c r="E59" i="2"/>
  <c r="G59" i="2"/>
  <c r="I59" i="2"/>
  <c r="J59" i="2"/>
  <c r="L59" i="2"/>
  <c r="M59" i="2"/>
  <c r="N59" i="2"/>
  <c r="O59" i="2"/>
  <c r="P59" i="2"/>
  <c r="R59" i="2"/>
  <c r="S59" i="2"/>
  <c r="T59" i="2"/>
  <c r="U59" i="2"/>
  <c r="V59" i="2"/>
  <c r="W59" i="2"/>
  <c r="X59" i="2"/>
  <c r="Y59" i="2"/>
  <c r="Z59" i="2"/>
  <c r="AA59" i="2"/>
  <c r="AB59" i="2"/>
  <c r="AC59" i="2"/>
  <c r="B60" i="2"/>
  <c r="AD60" i="2" s="1"/>
  <c r="C60" i="2"/>
  <c r="D60" i="2"/>
  <c r="F60" i="2" s="1"/>
  <c r="E60" i="2"/>
  <c r="G60" i="2"/>
  <c r="I60" i="2"/>
  <c r="J60" i="2"/>
  <c r="L60" i="2"/>
  <c r="M60" i="2"/>
  <c r="N60" i="2"/>
  <c r="O60" i="2"/>
  <c r="P60" i="2"/>
  <c r="R60" i="2"/>
  <c r="S60" i="2"/>
  <c r="T60" i="2"/>
  <c r="U60" i="2"/>
  <c r="V60" i="2"/>
  <c r="W60" i="2"/>
  <c r="X60" i="2"/>
  <c r="Y60" i="2"/>
  <c r="Z60" i="2"/>
  <c r="AA60" i="2"/>
  <c r="AB60" i="2"/>
  <c r="AC60" i="2"/>
  <c r="B61" i="2"/>
  <c r="AH61" i="2" s="1"/>
  <c r="C61" i="2"/>
  <c r="D61" i="2"/>
  <c r="F61" i="2" s="1"/>
  <c r="E61" i="2"/>
  <c r="G61" i="2"/>
  <c r="I61" i="2"/>
  <c r="J61" i="2"/>
  <c r="L61" i="2"/>
  <c r="M61" i="2"/>
  <c r="N61" i="2"/>
  <c r="O61" i="2"/>
  <c r="P61" i="2"/>
  <c r="R61" i="2"/>
  <c r="S61" i="2"/>
  <c r="T61" i="2"/>
  <c r="U61" i="2"/>
  <c r="V61" i="2"/>
  <c r="W61" i="2"/>
  <c r="X61" i="2"/>
  <c r="Y61" i="2"/>
  <c r="Z61" i="2"/>
  <c r="AA61" i="2"/>
  <c r="AB61" i="2"/>
  <c r="AC61" i="2"/>
  <c r="B62" i="2"/>
  <c r="AH62" i="2" s="1"/>
  <c r="C62" i="2"/>
  <c r="D62" i="2"/>
  <c r="F62" i="2" s="1"/>
  <c r="E62" i="2"/>
  <c r="G62" i="2"/>
  <c r="I62" i="2"/>
  <c r="J62" i="2"/>
  <c r="L62" i="2"/>
  <c r="M62" i="2"/>
  <c r="N62" i="2"/>
  <c r="O62" i="2"/>
  <c r="P62" i="2"/>
  <c r="R62" i="2"/>
  <c r="S62" i="2"/>
  <c r="T62" i="2"/>
  <c r="U62" i="2"/>
  <c r="V62" i="2"/>
  <c r="W62" i="2"/>
  <c r="X62" i="2"/>
  <c r="Y62" i="2"/>
  <c r="Z62" i="2"/>
  <c r="AA62" i="2"/>
  <c r="AB62" i="2"/>
  <c r="AC62" i="2"/>
  <c r="B63" i="2"/>
  <c r="AH63" i="2" s="1"/>
  <c r="C63" i="2"/>
  <c r="D63" i="2"/>
  <c r="F63" i="2" s="1"/>
  <c r="E63" i="2"/>
  <c r="G63" i="2"/>
  <c r="I63" i="2"/>
  <c r="J63" i="2"/>
  <c r="L63" i="2"/>
  <c r="M63" i="2"/>
  <c r="N63" i="2"/>
  <c r="O63" i="2"/>
  <c r="P63" i="2"/>
  <c r="R63" i="2"/>
  <c r="S63" i="2"/>
  <c r="T63" i="2"/>
  <c r="U63" i="2"/>
  <c r="V63" i="2"/>
  <c r="W63" i="2"/>
  <c r="X63" i="2"/>
  <c r="Y63" i="2"/>
  <c r="Z63" i="2"/>
  <c r="AA63" i="2"/>
  <c r="AB63" i="2"/>
  <c r="AC63" i="2"/>
  <c r="B64" i="2"/>
  <c r="AD64" i="2" s="1"/>
  <c r="C64" i="2"/>
  <c r="D64" i="2"/>
  <c r="F64" i="2" s="1"/>
  <c r="E64" i="2"/>
  <c r="G64" i="2"/>
  <c r="I64" i="2"/>
  <c r="J64" i="2"/>
  <c r="L64" i="2"/>
  <c r="M64" i="2"/>
  <c r="N64" i="2"/>
  <c r="O64" i="2"/>
  <c r="P64" i="2"/>
  <c r="R64" i="2"/>
  <c r="S64" i="2"/>
  <c r="T64" i="2"/>
  <c r="U64" i="2"/>
  <c r="V64" i="2"/>
  <c r="W64" i="2"/>
  <c r="X64" i="2"/>
  <c r="Y64" i="2"/>
  <c r="Z64" i="2"/>
  <c r="AA64" i="2"/>
  <c r="AB64" i="2"/>
  <c r="AC64" i="2"/>
  <c r="B65" i="2"/>
  <c r="AD65" i="2" s="1"/>
  <c r="C65" i="2"/>
  <c r="D65" i="2"/>
  <c r="F65" i="2" s="1"/>
  <c r="E65" i="2"/>
  <c r="G65" i="2"/>
  <c r="I65" i="2"/>
  <c r="J65" i="2"/>
  <c r="L65" i="2"/>
  <c r="M65" i="2"/>
  <c r="N65" i="2"/>
  <c r="O65" i="2"/>
  <c r="P65" i="2"/>
  <c r="R65" i="2"/>
  <c r="S65" i="2"/>
  <c r="T65" i="2"/>
  <c r="U65" i="2"/>
  <c r="V65" i="2"/>
  <c r="W65" i="2"/>
  <c r="X65" i="2"/>
  <c r="Y65" i="2"/>
  <c r="Z65" i="2"/>
  <c r="AA65" i="2"/>
  <c r="AB65" i="2"/>
  <c r="AC65" i="2"/>
  <c r="B66" i="2"/>
  <c r="AF66" i="2" s="1"/>
  <c r="C66" i="2"/>
  <c r="D66" i="2"/>
  <c r="F66" i="2" s="1"/>
  <c r="E66" i="2"/>
  <c r="G66" i="2"/>
  <c r="I66" i="2"/>
  <c r="J66" i="2"/>
  <c r="L66" i="2"/>
  <c r="M66" i="2"/>
  <c r="N66" i="2"/>
  <c r="O66" i="2"/>
  <c r="P66" i="2"/>
  <c r="R66" i="2"/>
  <c r="S66" i="2"/>
  <c r="T66" i="2"/>
  <c r="U66" i="2"/>
  <c r="V66" i="2"/>
  <c r="W66" i="2"/>
  <c r="X66" i="2"/>
  <c r="Y66" i="2"/>
  <c r="Z66" i="2"/>
  <c r="AA66" i="2"/>
  <c r="AB66" i="2"/>
  <c r="AC66" i="2"/>
  <c r="B67" i="2"/>
  <c r="AH67" i="2" s="1"/>
  <c r="C67" i="2"/>
  <c r="D67" i="2"/>
  <c r="F67" i="2" s="1"/>
  <c r="E67" i="2"/>
  <c r="G67" i="2"/>
  <c r="I67" i="2"/>
  <c r="J67" i="2"/>
  <c r="L67" i="2"/>
  <c r="M67" i="2"/>
  <c r="N67" i="2"/>
  <c r="O67" i="2"/>
  <c r="P67" i="2"/>
  <c r="R67" i="2"/>
  <c r="S67" i="2"/>
  <c r="T67" i="2"/>
  <c r="U67" i="2"/>
  <c r="V67" i="2"/>
  <c r="W67" i="2"/>
  <c r="X67" i="2"/>
  <c r="Y67" i="2"/>
  <c r="Z67" i="2"/>
  <c r="AA67" i="2"/>
  <c r="AB67" i="2"/>
  <c r="AC67" i="2"/>
  <c r="B68" i="2"/>
  <c r="AD68" i="2" s="1"/>
  <c r="C68" i="2"/>
  <c r="D68" i="2"/>
  <c r="F68" i="2" s="1"/>
  <c r="E68" i="2"/>
  <c r="G68" i="2"/>
  <c r="I68" i="2"/>
  <c r="J68" i="2"/>
  <c r="L68" i="2"/>
  <c r="M68" i="2"/>
  <c r="N68" i="2"/>
  <c r="O68" i="2"/>
  <c r="P68" i="2"/>
  <c r="R68" i="2"/>
  <c r="S68" i="2"/>
  <c r="T68" i="2"/>
  <c r="U68" i="2"/>
  <c r="V68" i="2"/>
  <c r="W68" i="2"/>
  <c r="X68" i="2"/>
  <c r="Y68" i="2"/>
  <c r="Z68" i="2"/>
  <c r="AA68" i="2"/>
  <c r="AB68" i="2"/>
  <c r="AC68" i="2"/>
  <c r="B69" i="2"/>
  <c r="AH69" i="2" s="1"/>
  <c r="C69" i="2"/>
  <c r="D69" i="2"/>
  <c r="F69" i="2" s="1"/>
  <c r="E69" i="2"/>
  <c r="G69" i="2"/>
  <c r="I69" i="2"/>
  <c r="J69" i="2"/>
  <c r="L69" i="2"/>
  <c r="M69" i="2"/>
  <c r="N69" i="2"/>
  <c r="O69" i="2"/>
  <c r="P69" i="2"/>
  <c r="R69" i="2"/>
  <c r="S69" i="2"/>
  <c r="T69" i="2"/>
  <c r="U69" i="2"/>
  <c r="V69" i="2"/>
  <c r="W69" i="2"/>
  <c r="X69" i="2"/>
  <c r="Y69" i="2"/>
  <c r="Z69" i="2"/>
  <c r="AA69" i="2"/>
  <c r="AB69" i="2"/>
  <c r="AC69" i="2"/>
  <c r="B70" i="2"/>
  <c r="AG70" i="2" s="1"/>
  <c r="C70" i="2"/>
  <c r="D70" i="2"/>
  <c r="F70" i="2" s="1"/>
  <c r="E70" i="2"/>
  <c r="G70" i="2"/>
  <c r="I70" i="2"/>
  <c r="J70" i="2"/>
  <c r="L70" i="2"/>
  <c r="M70" i="2"/>
  <c r="N70" i="2"/>
  <c r="O70" i="2"/>
  <c r="P70" i="2"/>
  <c r="R70" i="2"/>
  <c r="S70" i="2"/>
  <c r="T70" i="2"/>
  <c r="U70" i="2"/>
  <c r="V70" i="2"/>
  <c r="W70" i="2"/>
  <c r="X70" i="2"/>
  <c r="Y70" i="2"/>
  <c r="Z70" i="2"/>
  <c r="AA70" i="2"/>
  <c r="AB70" i="2"/>
  <c r="AC70" i="2"/>
  <c r="B71" i="2"/>
  <c r="AD71" i="2" s="1"/>
  <c r="C71" i="2"/>
  <c r="D71" i="2"/>
  <c r="F71" i="2" s="1"/>
  <c r="E71" i="2"/>
  <c r="G71" i="2"/>
  <c r="I71" i="2"/>
  <c r="J71" i="2"/>
  <c r="L71" i="2"/>
  <c r="M71" i="2"/>
  <c r="N71" i="2"/>
  <c r="O71" i="2"/>
  <c r="P71" i="2"/>
  <c r="R71" i="2"/>
  <c r="S71" i="2"/>
  <c r="T71" i="2"/>
  <c r="U71" i="2"/>
  <c r="V71" i="2"/>
  <c r="W71" i="2"/>
  <c r="X71" i="2"/>
  <c r="Y71" i="2"/>
  <c r="Z71" i="2"/>
  <c r="AA71" i="2"/>
  <c r="AB71" i="2"/>
  <c r="AC71" i="2"/>
  <c r="B72" i="2"/>
  <c r="AG72" i="2" s="1"/>
  <c r="C72" i="2"/>
  <c r="D72" i="2"/>
  <c r="F72" i="2" s="1"/>
  <c r="E72" i="2"/>
  <c r="G72" i="2"/>
  <c r="I72" i="2"/>
  <c r="J72" i="2"/>
  <c r="L72" i="2"/>
  <c r="M72" i="2"/>
  <c r="N72" i="2"/>
  <c r="O72" i="2"/>
  <c r="P72" i="2"/>
  <c r="R72" i="2"/>
  <c r="S72" i="2"/>
  <c r="T72" i="2"/>
  <c r="U72" i="2"/>
  <c r="V72" i="2"/>
  <c r="W72" i="2"/>
  <c r="X72" i="2"/>
  <c r="Y72" i="2"/>
  <c r="Z72" i="2"/>
  <c r="AA72" i="2"/>
  <c r="AB72" i="2"/>
  <c r="AC72" i="2"/>
  <c r="B73" i="2"/>
  <c r="AD73" i="2" s="1"/>
  <c r="C73" i="2"/>
  <c r="D73" i="2"/>
  <c r="F73" i="2" s="1"/>
  <c r="E73" i="2"/>
  <c r="G73" i="2"/>
  <c r="I73" i="2"/>
  <c r="J73" i="2"/>
  <c r="L73" i="2"/>
  <c r="M73" i="2"/>
  <c r="N73" i="2"/>
  <c r="O73" i="2"/>
  <c r="P73" i="2"/>
  <c r="R73" i="2"/>
  <c r="S73" i="2"/>
  <c r="T73" i="2"/>
  <c r="U73" i="2"/>
  <c r="V73" i="2"/>
  <c r="W73" i="2"/>
  <c r="X73" i="2"/>
  <c r="Y73" i="2"/>
  <c r="Z73" i="2"/>
  <c r="AA73" i="2"/>
  <c r="AB73" i="2"/>
  <c r="AC73" i="2"/>
  <c r="B74" i="2"/>
  <c r="AD74" i="2" s="1"/>
  <c r="C74" i="2"/>
  <c r="D74" i="2"/>
  <c r="F74" i="2" s="1"/>
  <c r="E74" i="2"/>
  <c r="G74" i="2"/>
  <c r="I74" i="2"/>
  <c r="J74" i="2"/>
  <c r="L74" i="2"/>
  <c r="M74" i="2"/>
  <c r="N74" i="2"/>
  <c r="O74" i="2"/>
  <c r="P74" i="2"/>
  <c r="R74" i="2"/>
  <c r="S74" i="2"/>
  <c r="T74" i="2"/>
  <c r="U74" i="2"/>
  <c r="V74" i="2"/>
  <c r="W74" i="2"/>
  <c r="X74" i="2"/>
  <c r="Y74" i="2"/>
  <c r="Z74" i="2"/>
  <c r="AA74" i="2"/>
  <c r="AB74" i="2"/>
  <c r="AC74" i="2"/>
  <c r="B75" i="2"/>
  <c r="AD75" i="2" s="1"/>
  <c r="C75" i="2"/>
  <c r="D75" i="2"/>
  <c r="F75" i="2" s="1"/>
  <c r="E75" i="2"/>
  <c r="G75" i="2"/>
  <c r="I75" i="2"/>
  <c r="J75" i="2"/>
  <c r="L75" i="2"/>
  <c r="M75" i="2"/>
  <c r="N75" i="2"/>
  <c r="O75" i="2"/>
  <c r="P75" i="2"/>
  <c r="R75" i="2"/>
  <c r="S75" i="2"/>
  <c r="T75" i="2"/>
  <c r="U75" i="2"/>
  <c r="V75" i="2"/>
  <c r="W75" i="2"/>
  <c r="X75" i="2"/>
  <c r="Y75" i="2"/>
  <c r="Z75" i="2"/>
  <c r="AA75" i="2"/>
  <c r="AB75" i="2"/>
  <c r="AC75" i="2"/>
  <c r="B76" i="2"/>
  <c r="AG76" i="2" s="1"/>
  <c r="C76" i="2"/>
  <c r="D76" i="2"/>
  <c r="F76" i="2" s="1"/>
  <c r="E76" i="2"/>
  <c r="G76" i="2"/>
  <c r="I76" i="2"/>
  <c r="J76" i="2"/>
  <c r="L76" i="2"/>
  <c r="M76" i="2"/>
  <c r="N76" i="2"/>
  <c r="O76" i="2"/>
  <c r="P76" i="2"/>
  <c r="R76" i="2"/>
  <c r="S76" i="2"/>
  <c r="T76" i="2"/>
  <c r="U76" i="2"/>
  <c r="V76" i="2"/>
  <c r="W76" i="2"/>
  <c r="X76" i="2"/>
  <c r="Y76" i="2"/>
  <c r="Z76" i="2"/>
  <c r="AA76" i="2"/>
  <c r="AB76" i="2"/>
  <c r="AC76" i="2"/>
  <c r="B77" i="2"/>
  <c r="AH77" i="2" s="1"/>
  <c r="C77" i="2"/>
  <c r="D77" i="2"/>
  <c r="F77" i="2" s="1"/>
  <c r="E77" i="2"/>
  <c r="G77" i="2"/>
  <c r="I77" i="2"/>
  <c r="J77" i="2"/>
  <c r="L77" i="2"/>
  <c r="M77" i="2"/>
  <c r="N77" i="2"/>
  <c r="O77" i="2"/>
  <c r="P77" i="2"/>
  <c r="R77" i="2"/>
  <c r="S77" i="2"/>
  <c r="T77" i="2"/>
  <c r="U77" i="2"/>
  <c r="V77" i="2"/>
  <c r="W77" i="2"/>
  <c r="X77" i="2"/>
  <c r="Y77" i="2"/>
  <c r="Z77" i="2"/>
  <c r="AA77" i="2"/>
  <c r="AB77" i="2"/>
  <c r="AC77" i="2"/>
  <c r="B78" i="2"/>
  <c r="AD78" i="2" s="1"/>
  <c r="C78" i="2"/>
  <c r="D78" i="2"/>
  <c r="F78" i="2" s="1"/>
  <c r="E78" i="2"/>
  <c r="G78" i="2"/>
  <c r="I78" i="2"/>
  <c r="J78" i="2"/>
  <c r="L78" i="2"/>
  <c r="M78" i="2"/>
  <c r="N78" i="2"/>
  <c r="O78" i="2"/>
  <c r="P78" i="2"/>
  <c r="R78" i="2"/>
  <c r="S78" i="2"/>
  <c r="T78" i="2"/>
  <c r="U78" i="2"/>
  <c r="V78" i="2"/>
  <c r="W78" i="2"/>
  <c r="X78" i="2"/>
  <c r="Y78" i="2"/>
  <c r="Z78" i="2"/>
  <c r="AA78" i="2"/>
  <c r="AB78" i="2"/>
  <c r="AC78" i="2"/>
  <c r="B79" i="2"/>
  <c r="AH79" i="2" s="1"/>
  <c r="C79" i="2"/>
  <c r="D79" i="2"/>
  <c r="F79" i="2" s="1"/>
  <c r="E79" i="2"/>
  <c r="G79" i="2"/>
  <c r="I79" i="2"/>
  <c r="J79" i="2"/>
  <c r="L79" i="2"/>
  <c r="M79" i="2"/>
  <c r="N79" i="2"/>
  <c r="O79" i="2"/>
  <c r="P79" i="2"/>
  <c r="R79" i="2"/>
  <c r="S79" i="2"/>
  <c r="T79" i="2"/>
  <c r="U79" i="2"/>
  <c r="V79" i="2"/>
  <c r="W79" i="2"/>
  <c r="X79" i="2"/>
  <c r="Y79" i="2"/>
  <c r="Z79" i="2"/>
  <c r="AA79" i="2"/>
  <c r="AB79" i="2"/>
  <c r="AC79" i="2"/>
  <c r="B80" i="2"/>
  <c r="AG80" i="2" s="1"/>
  <c r="C80" i="2"/>
  <c r="D80" i="2"/>
  <c r="F80" i="2" s="1"/>
  <c r="E80" i="2"/>
  <c r="G80" i="2"/>
  <c r="I80" i="2"/>
  <c r="J80" i="2"/>
  <c r="L80" i="2"/>
  <c r="M80" i="2"/>
  <c r="N80" i="2"/>
  <c r="O80" i="2"/>
  <c r="P80" i="2"/>
  <c r="R80" i="2"/>
  <c r="S80" i="2"/>
  <c r="T80" i="2"/>
  <c r="U80" i="2"/>
  <c r="V80" i="2"/>
  <c r="W80" i="2"/>
  <c r="X80" i="2"/>
  <c r="Y80" i="2"/>
  <c r="Z80" i="2"/>
  <c r="AA80" i="2"/>
  <c r="AB80" i="2"/>
  <c r="AC80" i="2"/>
  <c r="B81" i="2"/>
  <c r="AH81" i="2" s="1"/>
  <c r="C81" i="2"/>
  <c r="D81" i="2"/>
  <c r="F81" i="2" s="1"/>
  <c r="E81" i="2"/>
  <c r="G81" i="2"/>
  <c r="I81" i="2"/>
  <c r="J81" i="2"/>
  <c r="L81" i="2"/>
  <c r="M81" i="2"/>
  <c r="N81" i="2"/>
  <c r="O81" i="2"/>
  <c r="P81" i="2"/>
  <c r="R81" i="2"/>
  <c r="S81" i="2"/>
  <c r="T81" i="2"/>
  <c r="U81" i="2"/>
  <c r="V81" i="2"/>
  <c r="W81" i="2"/>
  <c r="X81" i="2"/>
  <c r="Y81" i="2"/>
  <c r="Z81" i="2"/>
  <c r="AA81" i="2"/>
  <c r="AB81" i="2"/>
  <c r="AC81" i="2"/>
  <c r="B82" i="2"/>
  <c r="AF82" i="2" s="1"/>
  <c r="C82" i="2"/>
  <c r="D82" i="2"/>
  <c r="F82" i="2" s="1"/>
  <c r="E82" i="2"/>
  <c r="G82" i="2"/>
  <c r="I82" i="2"/>
  <c r="J82" i="2"/>
  <c r="L82" i="2"/>
  <c r="M82" i="2"/>
  <c r="N82" i="2"/>
  <c r="O82" i="2"/>
  <c r="P82" i="2"/>
  <c r="R82" i="2"/>
  <c r="S82" i="2"/>
  <c r="T82" i="2"/>
  <c r="U82" i="2"/>
  <c r="V82" i="2"/>
  <c r="W82" i="2"/>
  <c r="X82" i="2"/>
  <c r="Y82" i="2"/>
  <c r="Z82" i="2"/>
  <c r="AA82" i="2"/>
  <c r="AB82" i="2"/>
  <c r="AC82" i="2"/>
  <c r="B83" i="2"/>
  <c r="AH83" i="2" s="1"/>
  <c r="C83" i="2"/>
  <c r="D83" i="2"/>
  <c r="F83" i="2" s="1"/>
  <c r="E83" i="2"/>
  <c r="G83" i="2"/>
  <c r="I83" i="2"/>
  <c r="J83" i="2"/>
  <c r="L83" i="2"/>
  <c r="M83" i="2"/>
  <c r="N83" i="2"/>
  <c r="O83" i="2"/>
  <c r="P83" i="2"/>
  <c r="R83" i="2"/>
  <c r="S83" i="2"/>
  <c r="T83" i="2"/>
  <c r="U83" i="2"/>
  <c r="V83" i="2"/>
  <c r="W83" i="2"/>
  <c r="X83" i="2"/>
  <c r="Y83" i="2"/>
  <c r="Z83" i="2"/>
  <c r="AA83" i="2"/>
  <c r="AB83" i="2"/>
  <c r="AC83" i="2"/>
  <c r="B84" i="2"/>
  <c r="AF84" i="2" s="1"/>
  <c r="C84" i="2"/>
  <c r="D84" i="2"/>
  <c r="F84" i="2" s="1"/>
  <c r="E84" i="2"/>
  <c r="G84" i="2"/>
  <c r="I84" i="2"/>
  <c r="J84" i="2"/>
  <c r="L84" i="2"/>
  <c r="M84" i="2"/>
  <c r="N84" i="2"/>
  <c r="O84" i="2"/>
  <c r="P84" i="2"/>
  <c r="R84" i="2"/>
  <c r="S84" i="2"/>
  <c r="T84" i="2"/>
  <c r="U84" i="2"/>
  <c r="V84" i="2"/>
  <c r="W84" i="2"/>
  <c r="X84" i="2"/>
  <c r="Y84" i="2"/>
  <c r="Z84" i="2"/>
  <c r="AA84" i="2"/>
  <c r="AB84" i="2"/>
  <c r="AC84" i="2"/>
  <c r="B85" i="2"/>
  <c r="AH85" i="2" s="1"/>
  <c r="C85" i="2"/>
  <c r="D85" i="2"/>
  <c r="F85" i="2" s="1"/>
  <c r="E85" i="2"/>
  <c r="G85" i="2"/>
  <c r="I85" i="2"/>
  <c r="J85" i="2"/>
  <c r="L85" i="2"/>
  <c r="M85" i="2"/>
  <c r="N85" i="2"/>
  <c r="O85" i="2"/>
  <c r="P85" i="2"/>
  <c r="R85" i="2"/>
  <c r="S85" i="2"/>
  <c r="T85" i="2"/>
  <c r="U85" i="2"/>
  <c r="V85" i="2"/>
  <c r="W85" i="2"/>
  <c r="X85" i="2"/>
  <c r="Y85" i="2"/>
  <c r="Z85" i="2"/>
  <c r="AA85" i="2"/>
  <c r="AB85" i="2"/>
  <c r="AC85" i="2"/>
  <c r="B86" i="2"/>
  <c r="AD86" i="2" s="1"/>
  <c r="C86" i="2"/>
  <c r="D86" i="2"/>
  <c r="F86" i="2" s="1"/>
  <c r="E86" i="2"/>
  <c r="G86" i="2"/>
  <c r="I86" i="2"/>
  <c r="J86" i="2"/>
  <c r="L86" i="2"/>
  <c r="M86" i="2"/>
  <c r="N86" i="2"/>
  <c r="O86" i="2"/>
  <c r="P86" i="2"/>
  <c r="R86" i="2"/>
  <c r="S86" i="2"/>
  <c r="T86" i="2"/>
  <c r="U86" i="2"/>
  <c r="V86" i="2"/>
  <c r="W86" i="2"/>
  <c r="X86" i="2"/>
  <c r="Y86" i="2"/>
  <c r="Z86" i="2"/>
  <c r="AA86" i="2"/>
  <c r="AB86" i="2"/>
  <c r="AC86" i="2"/>
  <c r="B87" i="2"/>
  <c r="AE87" i="2" s="1"/>
  <c r="C87" i="2"/>
  <c r="D87" i="2"/>
  <c r="F87" i="2" s="1"/>
  <c r="E87" i="2"/>
  <c r="G87" i="2"/>
  <c r="I87" i="2"/>
  <c r="J87" i="2"/>
  <c r="L87" i="2"/>
  <c r="M87" i="2"/>
  <c r="N87" i="2"/>
  <c r="O87" i="2"/>
  <c r="P87" i="2"/>
  <c r="R87" i="2"/>
  <c r="S87" i="2"/>
  <c r="T87" i="2"/>
  <c r="U87" i="2"/>
  <c r="V87" i="2"/>
  <c r="W87" i="2"/>
  <c r="X87" i="2"/>
  <c r="Y87" i="2"/>
  <c r="Z87" i="2"/>
  <c r="AA87" i="2"/>
  <c r="AB87" i="2"/>
  <c r="AC87" i="2"/>
  <c r="B88" i="2"/>
  <c r="AD88" i="2" s="1"/>
  <c r="C88" i="2"/>
  <c r="D88" i="2"/>
  <c r="F88" i="2" s="1"/>
  <c r="E88" i="2"/>
  <c r="G88" i="2"/>
  <c r="I88" i="2"/>
  <c r="J88" i="2"/>
  <c r="L88" i="2"/>
  <c r="M88" i="2"/>
  <c r="N88" i="2"/>
  <c r="O88" i="2"/>
  <c r="P88" i="2"/>
  <c r="R88" i="2"/>
  <c r="S88" i="2"/>
  <c r="T88" i="2"/>
  <c r="U88" i="2"/>
  <c r="V88" i="2"/>
  <c r="W88" i="2"/>
  <c r="X88" i="2"/>
  <c r="Y88" i="2"/>
  <c r="Z88" i="2"/>
  <c r="AA88" i="2"/>
  <c r="AB88" i="2"/>
  <c r="AC88" i="2"/>
  <c r="B89" i="2"/>
  <c r="AE89" i="2" s="1"/>
  <c r="C89" i="2"/>
  <c r="D89" i="2"/>
  <c r="F89" i="2" s="1"/>
  <c r="E89" i="2"/>
  <c r="G89" i="2"/>
  <c r="I89" i="2"/>
  <c r="J89" i="2"/>
  <c r="L89" i="2"/>
  <c r="M89" i="2"/>
  <c r="N89" i="2"/>
  <c r="O89" i="2"/>
  <c r="P89" i="2"/>
  <c r="R89" i="2"/>
  <c r="S89" i="2"/>
  <c r="T89" i="2"/>
  <c r="U89" i="2"/>
  <c r="V89" i="2"/>
  <c r="W89" i="2"/>
  <c r="X89" i="2"/>
  <c r="Y89" i="2"/>
  <c r="Z89" i="2"/>
  <c r="AA89" i="2"/>
  <c r="AB89" i="2"/>
  <c r="AC89" i="2"/>
  <c r="B90" i="2"/>
  <c r="AG90" i="2" s="1"/>
  <c r="C90" i="2"/>
  <c r="D90" i="2"/>
  <c r="F90" i="2" s="1"/>
  <c r="E90" i="2"/>
  <c r="G90" i="2"/>
  <c r="I90" i="2"/>
  <c r="J90" i="2"/>
  <c r="L90" i="2"/>
  <c r="M90" i="2"/>
  <c r="N90" i="2"/>
  <c r="O90" i="2"/>
  <c r="P90" i="2"/>
  <c r="R90" i="2"/>
  <c r="S90" i="2"/>
  <c r="T90" i="2"/>
  <c r="U90" i="2"/>
  <c r="V90" i="2"/>
  <c r="W90" i="2"/>
  <c r="X90" i="2"/>
  <c r="Y90" i="2"/>
  <c r="Z90" i="2"/>
  <c r="AA90" i="2"/>
  <c r="AB90" i="2"/>
  <c r="AC90" i="2"/>
  <c r="B91" i="2"/>
  <c r="AE91" i="2" s="1"/>
  <c r="C91" i="2"/>
  <c r="D91" i="2"/>
  <c r="F91" i="2" s="1"/>
  <c r="E91" i="2"/>
  <c r="G91" i="2"/>
  <c r="I91" i="2"/>
  <c r="J91" i="2"/>
  <c r="L91" i="2"/>
  <c r="M91" i="2"/>
  <c r="N91" i="2"/>
  <c r="O91" i="2"/>
  <c r="P91" i="2"/>
  <c r="R91" i="2"/>
  <c r="S91" i="2"/>
  <c r="T91" i="2"/>
  <c r="U91" i="2"/>
  <c r="V91" i="2"/>
  <c r="W91" i="2"/>
  <c r="X91" i="2"/>
  <c r="Y91" i="2"/>
  <c r="Z91" i="2"/>
  <c r="AA91" i="2"/>
  <c r="AB91" i="2"/>
  <c r="AC91" i="2"/>
  <c r="B92" i="2"/>
  <c r="AG92" i="2" s="1"/>
  <c r="C92" i="2"/>
  <c r="D92" i="2"/>
  <c r="F92" i="2" s="1"/>
  <c r="E92" i="2"/>
  <c r="G92" i="2"/>
  <c r="I92" i="2"/>
  <c r="J92" i="2"/>
  <c r="L92" i="2"/>
  <c r="M92" i="2"/>
  <c r="N92" i="2"/>
  <c r="O92" i="2"/>
  <c r="P92" i="2"/>
  <c r="R92" i="2"/>
  <c r="S92" i="2"/>
  <c r="T92" i="2"/>
  <c r="U92" i="2"/>
  <c r="V92" i="2"/>
  <c r="W92" i="2"/>
  <c r="X92" i="2"/>
  <c r="Y92" i="2"/>
  <c r="Z92" i="2"/>
  <c r="AA92" i="2"/>
  <c r="AB92" i="2"/>
  <c r="AC92" i="2"/>
  <c r="B93" i="2"/>
  <c r="AE93" i="2" s="1"/>
  <c r="C93" i="2"/>
  <c r="D93" i="2"/>
  <c r="F93" i="2" s="1"/>
  <c r="E93" i="2"/>
  <c r="G93" i="2"/>
  <c r="I93" i="2"/>
  <c r="J93" i="2"/>
  <c r="L93" i="2"/>
  <c r="M93" i="2"/>
  <c r="N93" i="2"/>
  <c r="O93" i="2"/>
  <c r="P93" i="2"/>
  <c r="R93" i="2"/>
  <c r="S93" i="2"/>
  <c r="T93" i="2"/>
  <c r="U93" i="2"/>
  <c r="V93" i="2"/>
  <c r="W93" i="2"/>
  <c r="X93" i="2"/>
  <c r="Y93" i="2"/>
  <c r="Z93" i="2"/>
  <c r="AA93" i="2"/>
  <c r="AB93" i="2"/>
  <c r="AC93" i="2"/>
  <c r="B94" i="2"/>
  <c r="AD94" i="2" s="1"/>
  <c r="C94" i="2"/>
  <c r="D94" i="2"/>
  <c r="F94" i="2" s="1"/>
  <c r="E94" i="2"/>
  <c r="G94" i="2"/>
  <c r="I94" i="2"/>
  <c r="J94" i="2"/>
  <c r="L94" i="2"/>
  <c r="M94" i="2"/>
  <c r="N94" i="2"/>
  <c r="O94" i="2"/>
  <c r="P94" i="2"/>
  <c r="R94" i="2"/>
  <c r="S94" i="2"/>
  <c r="T94" i="2"/>
  <c r="U94" i="2"/>
  <c r="V94" i="2"/>
  <c r="W94" i="2"/>
  <c r="X94" i="2"/>
  <c r="Y94" i="2"/>
  <c r="Z94" i="2"/>
  <c r="AA94" i="2"/>
  <c r="AB94" i="2"/>
  <c r="AC94" i="2"/>
  <c r="B95" i="2"/>
  <c r="AE95" i="2" s="1"/>
  <c r="C95" i="2"/>
  <c r="D95" i="2"/>
  <c r="F95" i="2" s="1"/>
  <c r="E95" i="2"/>
  <c r="G95" i="2"/>
  <c r="I95" i="2"/>
  <c r="J95" i="2"/>
  <c r="L95" i="2"/>
  <c r="M95" i="2"/>
  <c r="N95" i="2"/>
  <c r="O95" i="2"/>
  <c r="P95" i="2"/>
  <c r="R95" i="2"/>
  <c r="S95" i="2"/>
  <c r="T95" i="2"/>
  <c r="U95" i="2"/>
  <c r="V95" i="2"/>
  <c r="W95" i="2"/>
  <c r="X95" i="2"/>
  <c r="Y95" i="2"/>
  <c r="Z95" i="2"/>
  <c r="AA95" i="2"/>
  <c r="AB95" i="2"/>
  <c r="AC95" i="2"/>
  <c r="B96" i="2"/>
  <c r="AF96" i="2" s="1"/>
  <c r="C96" i="2"/>
  <c r="D96" i="2"/>
  <c r="F96" i="2" s="1"/>
  <c r="E96" i="2"/>
  <c r="G96" i="2"/>
  <c r="I96" i="2"/>
  <c r="J96" i="2"/>
  <c r="L96" i="2"/>
  <c r="M96" i="2"/>
  <c r="N96" i="2"/>
  <c r="O96" i="2"/>
  <c r="P96" i="2"/>
  <c r="R96" i="2"/>
  <c r="S96" i="2"/>
  <c r="T96" i="2"/>
  <c r="U96" i="2"/>
  <c r="V96" i="2"/>
  <c r="W96" i="2"/>
  <c r="X96" i="2"/>
  <c r="Y96" i="2"/>
  <c r="Z96" i="2"/>
  <c r="AA96" i="2"/>
  <c r="AB96" i="2"/>
  <c r="AC96" i="2"/>
  <c r="B97" i="2"/>
  <c r="AE97" i="2" s="1"/>
  <c r="C97" i="2"/>
  <c r="D97" i="2"/>
  <c r="F97" i="2" s="1"/>
  <c r="E97" i="2"/>
  <c r="G97" i="2"/>
  <c r="I97" i="2"/>
  <c r="J97" i="2"/>
  <c r="L97" i="2"/>
  <c r="M97" i="2"/>
  <c r="N97" i="2"/>
  <c r="O97" i="2"/>
  <c r="P97" i="2"/>
  <c r="R97" i="2"/>
  <c r="S97" i="2"/>
  <c r="T97" i="2"/>
  <c r="U97" i="2"/>
  <c r="V97" i="2"/>
  <c r="W97" i="2"/>
  <c r="X97" i="2"/>
  <c r="Y97" i="2"/>
  <c r="Z97" i="2"/>
  <c r="AA97" i="2"/>
  <c r="AB97" i="2"/>
  <c r="AC97" i="2"/>
  <c r="B98" i="2"/>
  <c r="AD98" i="2" s="1"/>
  <c r="C98" i="2"/>
  <c r="D98" i="2"/>
  <c r="F98" i="2" s="1"/>
  <c r="E98" i="2"/>
  <c r="G98" i="2"/>
  <c r="I98" i="2"/>
  <c r="J98" i="2"/>
  <c r="L98" i="2"/>
  <c r="M98" i="2"/>
  <c r="N98" i="2"/>
  <c r="O98" i="2"/>
  <c r="P98" i="2"/>
  <c r="R98" i="2"/>
  <c r="S98" i="2"/>
  <c r="T98" i="2"/>
  <c r="U98" i="2"/>
  <c r="V98" i="2"/>
  <c r="W98" i="2"/>
  <c r="X98" i="2"/>
  <c r="Y98" i="2"/>
  <c r="Z98" i="2"/>
  <c r="AA98" i="2"/>
  <c r="AB98" i="2"/>
  <c r="AC98" i="2"/>
  <c r="B99" i="2"/>
  <c r="AE99" i="2" s="1"/>
  <c r="C99" i="2"/>
  <c r="D99" i="2"/>
  <c r="F99" i="2" s="1"/>
  <c r="E99" i="2"/>
  <c r="G99" i="2"/>
  <c r="I99" i="2"/>
  <c r="J99" i="2"/>
  <c r="L99" i="2"/>
  <c r="M99" i="2"/>
  <c r="N99" i="2"/>
  <c r="O99" i="2"/>
  <c r="P99" i="2"/>
  <c r="R99" i="2"/>
  <c r="S99" i="2"/>
  <c r="T99" i="2"/>
  <c r="U99" i="2"/>
  <c r="V99" i="2"/>
  <c r="W99" i="2"/>
  <c r="X99" i="2"/>
  <c r="Y99" i="2"/>
  <c r="Z99" i="2"/>
  <c r="AA99" i="2"/>
  <c r="AB99" i="2"/>
  <c r="AC99" i="2"/>
  <c r="B100" i="2"/>
  <c r="AH100" i="2" s="1"/>
  <c r="C100" i="2"/>
  <c r="D100" i="2"/>
  <c r="F100" i="2" s="1"/>
  <c r="E100" i="2"/>
  <c r="G100" i="2"/>
  <c r="I100" i="2"/>
  <c r="J100" i="2"/>
  <c r="L100" i="2"/>
  <c r="M100" i="2"/>
  <c r="N100" i="2"/>
  <c r="O100" i="2"/>
  <c r="P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B101" i="2"/>
  <c r="AE101" i="2" s="1"/>
  <c r="C101" i="2"/>
  <c r="D101" i="2"/>
  <c r="F101" i="2" s="1"/>
  <c r="E101" i="2"/>
  <c r="G101" i="2"/>
  <c r="I101" i="2"/>
  <c r="J101" i="2"/>
  <c r="L101" i="2"/>
  <c r="M101" i="2"/>
  <c r="N101" i="2"/>
  <c r="O101" i="2"/>
  <c r="P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B102" i="2"/>
  <c r="AE102" i="2" s="1"/>
  <c r="C102" i="2"/>
  <c r="D102" i="2"/>
  <c r="F102" i="2" s="1"/>
  <c r="E102" i="2"/>
  <c r="G102" i="2"/>
  <c r="I102" i="2"/>
  <c r="J102" i="2"/>
  <c r="L102" i="2"/>
  <c r="M102" i="2"/>
  <c r="N102" i="2"/>
  <c r="O102" i="2"/>
  <c r="P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B103" i="2"/>
  <c r="AE103" i="2" s="1"/>
  <c r="C103" i="2"/>
  <c r="D103" i="2"/>
  <c r="F103" i="2" s="1"/>
  <c r="E103" i="2"/>
  <c r="G103" i="2"/>
  <c r="I103" i="2"/>
  <c r="J103" i="2"/>
  <c r="L103" i="2"/>
  <c r="M103" i="2"/>
  <c r="N103" i="2"/>
  <c r="O103" i="2"/>
  <c r="P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B104" i="2"/>
  <c r="AE104" i="2" s="1"/>
  <c r="C104" i="2"/>
  <c r="D104" i="2"/>
  <c r="F104" i="2" s="1"/>
  <c r="E104" i="2"/>
  <c r="G104" i="2"/>
  <c r="I104" i="2"/>
  <c r="J104" i="2"/>
  <c r="L104" i="2"/>
  <c r="M104" i="2"/>
  <c r="N104" i="2"/>
  <c r="O104" i="2"/>
  <c r="P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B105" i="2"/>
  <c r="AD105" i="2" s="1"/>
  <c r="C105" i="2"/>
  <c r="D105" i="2"/>
  <c r="F105" i="2" s="1"/>
  <c r="E105" i="2"/>
  <c r="G105" i="2"/>
  <c r="I105" i="2"/>
  <c r="J105" i="2"/>
  <c r="L105" i="2"/>
  <c r="M105" i="2"/>
  <c r="N105" i="2"/>
  <c r="O105" i="2"/>
  <c r="P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B106" i="2"/>
  <c r="AD106" i="2" s="1"/>
  <c r="C106" i="2"/>
  <c r="D106" i="2"/>
  <c r="F106" i="2" s="1"/>
  <c r="E106" i="2"/>
  <c r="G106" i="2"/>
  <c r="I106" i="2"/>
  <c r="J106" i="2"/>
  <c r="L106" i="2"/>
  <c r="M106" i="2"/>
  <c r="N106" i="2"/>
  <c r="O106" i="2"/>
  <c r="P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B107" i="2"/>
  <c r="AE107" i="2" s="1"/>
  <c r="C107" i="2"/>
  <c r="D107" i="2"/>
  <c r="F107" i="2" s="1"/>
  <c r="E107" i="2"/>
  <c r="G107" i="2"/>
  <c r="I107" i="2"/>
  <c r="J107" i="2"/>
  <c r="L107" i="2"/>
  <c r="M107" i="2"/>
  <c r="N107" i="2"/>
  <c r="O107" i="2"/>
  <c r="P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B108" i="2"/>
  <c r="AG108" i="2" s="1"/>
  <c r="C108" i="2"/>
  <c r="D108" i="2"/>
  <c r="F108" i="2" s="1"/>
  <c r="E108" i="2"/>
  <c r="G108" i="2"/>
  <c r="I108" i="2"/>
  <c r="J108" i="2"/>
  <c r="L108" i="2"/>
  <c r="M108" i="2"/>
  <c r="N108" i="2"/>
  <c r="O108" i="2"/>
  <c r="P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B109" i="2"/>
  <c r="AE109" i="2" s="1"/>
  <c r="C109" i="2"/>
  <c r="D109" i="2"/>
  <c r="F109" i="2" s="1"/>
  <c r="E109" i="2"/>
  <c r="G109" i="2"/>
  <c r="I109" i="2"/>
  <c r="J109" i="2"/>
  <c r="L109" i="2"/>
  <c r="M109" i="2"/>
  <c r="N109" i="2"/>
  <c r="O109" i="2"/>
  <c r="P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B110" i="2"/>
  <c r="AD110" i="2" s="1"/>
  <c r="C110" i="2"/>
  <c r="D110" i="2"/>
  <c r="F110" i="2" s="1"/>
  <c r="E110" i="2"/>
  <c r="G110" i="2"/>
  <c r="I110" i="2"/>
  <c r="J110" i="2"/>
  <c r="L110" i="2"/>
  <c r="M110" i="2"/>
  <c r="N110" i="2"/>
  <c r="O110" i="2"/>
  <c r="P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B111" i="2"/>
  <c r="AE111" i="2" s="1"/>
  <c r="C111" i="2"/>
  <c r="D111" i="2"/>
  <c r="F111" i="2" s="1"/>
  <c r="E111" i="2"/>
  <c r="G111" i="2"/>
  <c r="I111" i="2"/>
  <c r="J111" i="2"/>
  <c r="L111" i="2"/>
  <c r="M111" i="2"/>
  <c r="N111" i="2"/>
  <c r="O111" i="2"/>
  <c r="P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B112" i="2"/>
  <c r="AD112" i="2" s="1"/>
  <c r="C112" i="2"/>
  <c r="D112" i="2"/>
  <c r="F112" i="2" s="1"/>
  <c r="E112" i="2"/>
  <c r="G112" i="2"/>
  <c r="I112" i="2"/>
  <c r="J112" i="2"/>
  <c r="L112" i="2"/>
  <c r="M112" i="2"/>
  <c r="N112" i="2"/>
  <c r="O112" i="2"/>
  <c r="P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B113" i="2"/>
  <c r="AE113" i="2" s="1"/>
  <c r="C113" i="2"/>
  <c r="D113" i="2"/>
  <c r="F113" i="2" s="1"/>
  <c r="E113" i="2"/>
  <c r="G113" i="2"/>
  <c r="I113" i="2"/>
  <c r="J113" i="2"/>
  <c r="L113" i="2"/>
  <c r="M113" i="2"/>
  <c r="N113" i="2"/>
  <c r="O113" i="2"/>
  <c r="P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B114" i="2"/>
  <c r="AH114" i="2" s="1"/>
  <c r="C114" i="2"/>
  <c r="D114" i="2"/>
  <c r="F114" i="2" s="1"/>
  <c r="E114" i="2"/>
  <c r="G114" i="2"/>
  <c r="I114" i="2"/>
  <c r="J114" i="2"/>
  <c r="L114" i="2"/>
  <c r="M114" i="2"/>
  <c r="N114" i="2"/>
  <c r="O114" i="2"/>
  <c r="P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B115" i="2"/>
  <c r="AE115" i="2" s="1"/>
  <c r="C115" i="2"/>
  <c r="D115" i="2"/>
  <c r="F115" i="2" s="1"/>
  <c r="E115" i="2"/>
  <c r="G115" i="2"/>
  <c r="I115" i="2"/>
  <c r="J115" i="2"/>
  <c r="L115" i="2"/>
  <c r="M115" i="2"/>
  <c r="N115" i="2"/>
  <c r="O115" i="2"/>
  <c r="P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B116" i="2"/>
  <c r="AD116" i="2" s="1"/>
  <c r="C116" i="2"/>
  <c r="D116" i="2"/>
  <c r="F116" i="2" s="1"/>
  <c r="E116" i="2"/>
  <c r="G116" i="2"/>
  <c r="I116" i="2"/>
  <c r="J116" i="2"/>
  <c r="L116" i="2"/>
  <c r="M116" i="2"/>
  <c r="N116" i="2"/>
  <c r="O116" i="2"/>
  <c r="P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B117" i="2"/>
  <c r="AE117" i="2" s="1"/>
  <c r="C117" i="2"/>
  <c r="D117" i="2"/>
  <c r="F117" i="2" s="1"/>
  <c r="E117" i="2"/>
  <c r="G117" i="2"/>
  <c r="I117" i="2"/>
  <c r="J117" i="2"/>
  <c r="L117" i="2"/>
  <c r="M117" i="2"/>
  <c r="N117" i="2"/>
  <c r="O117" i="2"/>
  <c r="P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B118" i="2"/>
  <c r="AG118" i="2" s="1"/>
  <c r="C118" i="2"/>
  <c r="D118" i="2"/>
  <c r="F118" i="2" s="1"/>
  <c r="E118" i="2"/>
  <c r="G118" i="2"/>
  <c r="I118" i="2"/>
  <c r="J118" i="2"/>
  <c r="L118" i="2"/>
  <c r="M118" i="2"/>
  <c r="N118" i="2"/>
  <c r="O118" i="2"/>
  <c r="P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B119" i="2"/>
  <c r="AE119" i="2" s="1"/>
  <c r="C119" i="2"/>
  <c r="D119" i="2"/>
  <c r="F119" i="2" s="1"/>
  <c r="E119" i="2"/>
  <c r="G119" i="2"/>
  <c r="I119" i="2"/>
  <c r="J119" i="2"/>
  <c r="L119" i="2"/>
  <c r="M119" i="2"/>
  <c r="N119" i="2"/>
  <c r="O119" i="2"/>
  <c r="P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B120" i="2"/>
  <c r="AH120" i="2" s="1"/>
  <c r="C120" i="2"/>
  <c r="D120" i="2"/>
  <c r="F120" i="2" s="1"/>
  <c r="E120" i="2"/>
  <c r="G120" i="2"/>
  <c r="I120" i="2"/>
  <c r="J120" i="2"/>
  <c r="L120" i="2"/>
  <c r="M120" i="2"/>
  <c r="N120" i="2"/>
  <c r="O120" i="2"/>
  <c r="P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B121" i="2"/>
  <c r="AE121" i="2" s="1"/>
  <c r="C121" i="2"/>
  <c r="D121" i="2"/>
  <c r="F121" i="2" s="1"/>
  <c r="E121" i="2"/>
  <c r="G121" i="2"/>
  <c r="I121" i="2"/>
  <c r="J121" i="2"/>
  <c r="L121" i="2"/>
  <c r="M121" i="2"/>
  <c r="N121" i="2"/>
  <c r="O121" i="2"/>
  <c r="P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B122" i="2"/>
  <c r="AE122" i="2" s="1"/>
  <c r="C122" i="2"/>
  <c r="D122" i="2"/>
  <c r="F122" i="2" s="1"/>
  <c r="E122" i="2"/>
  <c r="G122" i="2"/>
  <c r="I122" i="2"/>
  <c r="J122" i="2"/>
  <c r="L122" i="2"/>
  <c r="M122" i="2"/>
  <c r="N122" i="2"/>
  <c r="O122" i="2"/>
  <c r="P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B123" i="2"/>
  <c r="AE123" i="2" s="1"/>
  <c r="C123" i="2"/>
  <c r="D123" i="2"/>
  <c r="F123" i="2" s="1"/>
  <c r="E123" i="2"/>
  <c r="G123" i="2"/>
  <c r="I123" i="2"/>
  <c r="J123" i="2"/>
  <c r="L123" i="2"/>
  <c r="M123" i="2"/>
  <c r="N123" i="2"/>
  <c r="O123" i="2"/>
  <c r="P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B124" i="2"/>
  <c r="AG124" i="2" s="1"/>
  <c r="C124" i="2"/>
  <c r="D124" i="2"/>
  <c r="F124" i="2" s="1"/>
  <c r="E124" i="2"/>
  <c r="G124" i="2"/>
  <c r="I124" i="2"/>
  <c r="J124" i="2"/>
  <c r="L124" i="2"/>
  <c r="M124" i="2"/>
  <c r="N124" i="2"/>
  <c r="O124" i="2"/>
  <c r="P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B125" i="2"/>
  <c r="C125" i="2"/>
  <c r="D125" i="2"/>
  <c r="F125" i="2" s="1"/>
  <c r="E125" i="2"/>
  <c r="G125" i="2"/>
  <c r="I125" i="2"/>
  <c r="J125" i="2"/>
  <c r="L125" i="2"/>
  <c r="M125" i="2"/>
  <c r="N125" i="2"/>
  <c r="O125" i="2"/>
  <c r="P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B126" i="2"/>
  <c r="AH126" i="2" s="1"/>
  <c r="C126" i="2"/>
  <c r="D126" i="2"/>
  <c r="F126" i="2" s="1"/>
  <c r="E126" i="2"/>
  <c r="G126" i="2"/>
  <c r="I126" i="2"/>
  <c r="J126" i="2"/>
  <c r="L126" i="2"/>
  <c r="M126" i="2"/>
  <c r="N126" i="2"/>
  <c r="O126" i="2"/>
  <c r="P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B127" i="2"/>
  <c r="AF127" i="2" s="1"/>
  <c r="C127" i="2"/>
  <c r="D127" i="2"/>
  <c r="F127" i="2" s="1"/>
  <c r="E127" i="2"/>
  <c r="G127" i="2"/>
  <c r="I127" i="2"/>
  <c r="J127" i="2"/>
  <c r="L127" i="2"/>
  <c r="M127" i="2"/>
  <c r="N127" i="2"/>
  <c r="O127" i="2"/>
  <c r="P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B128" i="2"/>
  <c r="AE128" i="2" s="1"/>
  <c r="C128" i="2"/>
  <c r="D128" i="2"/>
  <c r="F128" i="2" s="1"/>
  <c r="E128" i="2"/>
  <c r="G128" i="2"/>
  <c r="I128" i="2"/>
  <c r="J128" i="2"/>
  <c r="L128" i="2"/>
  <c r="M128" i="2"/>
  <c r="N128" i="2"/>
  <c r="O128" i="2"/>
  <c r="P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B129" i="2"/>
  <c r="AE129" i="2" s="1"/>
  <c r="C129" i="2"/>
  <c r="D129" i="2"/>
  <c r="F129" i="2" s="1"/>
  <c r="E129" i="2"/>
  <c r="G129" i="2"/>
  <c r="I129" i="2"/>
  <c r="J129" i="2"/>
  <c r="L129" i="2"/>
  <c r="M129" i="2"/>
  <c r="N129" i="2"/>
  <c r="O129" i="2"/>
  <c r="P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B130" i="2"/>
  <c r="AF130" i="2" s="1"/>
  <c r="C130" i="2"/>
  <c r="D130" i="2"/>
  <c r="F130" i="2" s="1"/>
  <c r="E130" i="2"/>
  <c r="G130" i="2"/>
  <c r="I130" i="2"/>
  <c r="J130" i="2"/>
  <c r="L130" i="2"/>
  <c r="M130" i="2"/>
  <c r="N130" i="2"/>
  <c r="O130" i="2"/>
  <c r="P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B131" i="2"/>
  <c r="AE131" i="2" s="1"/>
  <c r="C131" i="2"/>
  <c r="D131" i="2"/>
  <c r="F131" i="2" s="1"/>
  <c r="E131" i="2"/>
  <c r="G131" i="2"/>
  <c r="I131" i="2"/>
  <c r="J131" i="2"/>
  <c r="L131" i="2"/>
  <c r="M131" i="2"/>
  <c r="N131" i="2"/>
  <c r="O131" i="2"/>
  <c r="P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B132" i="2"/>
  <c r="AD132" i="2" s="1"/>
  <c r="C132" i="2"/>
  <c r="D132" i="2"/>
  <c r="F132" i="2" s="1"/>
  <c r="E132" i="2"/>
  <c r="G132" i="2"/>
  <c r="I132" i="2"/>
  <c r="J132" i="2"/>
  <c r="L132" i="2"/>
  <c r="M132" i="2"/>
  <c r="N132" i="2"/>
  <c r="O132" i="2"/>
  <c r="P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B133" i="2"/>
  <c r="AE133" i="2" s="1"/>
  <c r="C133" i="2"/>
  <c r="D133" i="2"/>
  <c r="F133" i="2" s="1"/>
  <c r="E133" i="2"/>
  <c r="G133" i="2"/>
  <c r="I133" i="2"/>
  <c r="J133" i="2"/>
  <c r="L133" i="2"/>
  <c r="M133" i="2"/>
  <c r="N133" i="2"/>
  <c r="O133" i="2"/>
  <c r="P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B134" i="2"/>
  <c r="C134" i="2"/>
  <c r="D134" i="2"/>
  <c r="F134" i="2" s="1"/>
  <c r="E134" i="2"/>
  <c r="G134" i="2"/>
  <c r="I134" i="2"/>
  <c r="J134" i="2"/>
  <c r="L134" i="2"/>
  <c r="M134" i="2"/>
  <c r="N134" i="2"/>
  <c r="O134" i="2"/>
  <c r="P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B135" i="2"/>
  <c r="AE135" i="2" s="1"/>
  <c r="C135" i="2"/>
  <c r="D135" i="2"/>
  <c r="F135" i="2" s="1"/>
  <c r="E135" i="2"/>
  <c r="G135" i="2"/>
  <c r="I135" i="2"/>
  <c r="J135" i="2"/>
  <c r="L135" i="2"/>
  <c r="M135" i="2"/>
  <c r="N135" i="2"/>
  <c r="O135" i="2"/>
  <c r="P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B136" i="2"/>
  <c r="AE136" i="2" s="1"/>
  <c r="C136" i="2"/>
  <c r="D136" i="2"/>
  <c r="F136" i="2" s="1"/>
  <c r="E136" i="2"/>
  <c r="G136" i="2"/>
  <c r="I136" i="2"/>
  <c r="J136" i="2"/>
  <c r="L136" i="2"/>
  <c r="M136" i="2"/>
  <c r="N136" i="2"/>
  <c r="O136" i="2"/>
  <c r="P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B137" i="2"/>
  <c r="AE137" i="2" s="1"/>
  <c r="C137" i="2"/>
  <c r="D137" i="2"/>
  <c r="F137" i="2" s="1"/>
  <c r="E137" i="2"/>
  <c r="G137" i="2"/>
  <c r="I137" i="2"/>
  <c r="J137" i="2"/>
  <c r="L137" i="2"/>
  <c r="M137" i="2"/>
  <c r="N137" i="2"/>
  <c r="O137" i="2"/>
  <c r="P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B138" i="2"/>
  <c r="AG138" i="2" s="1"/>
  <c r="C138" i="2"/>
  <c r="D138" i="2"/>
  <c r="F138" i="2" s="1"/>
  <c r="E138" i="2"/>
  <c r="G138" i="2"/>
  <c r="I138" i="2"/>
  <c r="J138" i="2"/>
  <c r="L138" i="2"/>
  <c r="M138" i="2"/>
  <c r="N138" i="2"/>
  <c r="O138" i="2"/>
  <c r="P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B139" i="2"/>
  <c r="AE139" i="2" s="1"/>
  <c r="C139" i="2"/>
  <c r="D139" i="2"/>
  <c r="F139" i="2" s="1"/>
  <c r="E139" i="2"/>
  <c r="G139" i="2"/>
  <c r="I139" i="2"/>
  <c r="J139" i="2"/>
  <c r="L139" i="2"/>
  <c r="M139" i="2"/>
  <c r="N139" i="2"/>
  <c r="O139" i="2"/>
  <c r="P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B140" i="2"/>
  <c r="AH140" i="2" s="1"/>
  <c r="C140" i="2"/>
  <c r="D140" i="2"/>
  <c r="F140" i="2" s="1"/>
  <c r="E140" i="2"/>
  <c r="G140" i="2"/>
  <c r="I140" i="2"/>
  <c r="J140" i="2"/>
  <c r="L140" i="2"/>
  <c r="M140" i="2"/>
  <c r="N140" i="2"/>
  <c r="O140" i="2"/>
  <c r="P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B141" i="2"/>
  <c r="AE141" i="2" s="1"/>
  <c r="C141" i="2"/>
  <c r="D141" i="2"/>
  <c r="F141" i="2" s="1"/>
  <c r="E141" i="2"/>
  <c r="G141" i="2"/>
  <c r="I141" i="2"/>
  <c r="J141" i="2"/>
  <c r="L141" i="2"/>
  <c r="M141" i="2"/>
  <c r="N141" i="2"/>
  <c r="O141" i="2"/>
  <c r="P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B142" i="2"/>
  <c r="AE142" i="2" s="1"/>
  <c r="C142" i="2"/>
  <c r="D142" i="2"/>
  <c r="F142" i="2" s="1"/>
  <c r="E142" i="2"/>
  <c r="G142" i="2"/>
  <c r="I142" i="2"/>
  <c r="J142" i="2"/>
  <c r="L142" i="2"/>
  <c r="M142" i="2"/>
  <c r="N142" i="2"/>
  <c r="O142" i="2"/>
  <c r="P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B143" i="2"/>
  <c r="AE143" i="2" s="1"/>
  <c r="C143" i="2"/>
  <c r="D143" i="2"/>
  <c r="F143" i="2" s="1"/>
  <c r="E143" i="2"/>
  <c r="G143" i="2"/>
  <c r="I143" i="2"/>
  <c r="J143" i="2"/>
  <c r="L143" i="2"/>
  <c r="M143" i="2"/>
  <c r="N143" i="2"/>
  <c r="O143" i="2"/>
  <c r="P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B144" i="2"/>
  <c r="AG144" i="2" s="1"/>
  <c r="C144" i="2"/>
  <c r="D144" i="2"/>
  <c r="F144" i="2" s="1"/>
  <c r="E144" i="2"/>
  <c r="G144" i="2"/>
  <c r="I144" i="2"/>
  <c r="J144" i="2"/>
  <c r="L144" i="2"/>
  <c r="M144" i="2"/>
  <c r="N144" i="2"/>
  <c r="O144" i="2"/>
  <c r="P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B145" i="2"/>
  <c r="AD145" i="2" s="1"/>
  <c r="C145" i="2"/>
  <c r="D145" i="2"/>
  <c r="F145" i="2" s="1"/>
  <c r="E145" i="2"/>
  <c r="G145" i="2"/>
  <c r="I145" i="2"/>
  <c r="J145" i="2"/>
  <c r="L145" i="2"/>
  <c r="M145" i="2"/>
  <c r="N145" i="2"/>
  <c r="O145" i="2"/>
  <c r="P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B146" i="2"/>
  <c r="AD146" i="2" s="1"/>
  <c r="C146" i="2"/>
  <c r="D146" i="2"/>
  <c r="F146" i="2" s="1"/>
  <c r="E146" i="2"/>
  <c r="G146" i="2"/>
  <c r="I146" i="2"/>
  <c r="J146" i="2"/>
  <c r="L146" i="2"/>
  <c r="M146" i="2"/>
  <c r="N146" i="2"/>
  <c r="O146" i="2"/>
  <c r="P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B147" i="2"/>
  <c r="AF147" i="2" s="1"/>
  <c r="C147" i="2"/>
  <c r="D147" i="2"/>
  <c r="F147" i="2" s="1"/>
  <c r="E147" i="2"/>
  <c r="G147" i="2"/>
  <c r="I147" i="2"/>
  <c r="J147" i="2"/>
  <c r="L147" i="2"/>
  <c r="M147" i="2"/>
  <c r="N147" i="2"/>
  <c r="O147" i="2"/>
  <c r="P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B148" i="2"/>
  <c r="AE148" i="2" s="1"/>
  <c r="C148" i="2"/>
  <c r="D148" i="2"/>
  <c r="F148" i="2" s="1"/>
  <c r="E148" i="2"/>
  <c r="G148" i="2"/>
  <c r="I148" i="2"/>
  <c r="J148" i="2"/>
  <c r="L148" i="2"/>
  <c r="M148" i="2"/>
  <c r="N148" i="2"/>
  <c r="O148" i="2"/>
  <c r="P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B149" i="2"/>
  <c r="AE149" i="2" s="1"/>
  <c r="C149" i="2"/>
  <c r="D149" i="2"/>
  <c r="F149" i="2" s="1"/>
  <c r="E149" i="2"/>
  <c r="G149" i="2"/>
  <c r="I149" i="2"/>
  <c r="J149" i="2"/>
  <c r="L149" i="2"/>
  <c r="M149" i="2"/>
  <c r="N149" i="2"/>
  <c r="O149" i="2"/>
  <c r="P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B150" i="2"/>
  <c r="AF150" i="2" s="1"/>
  <c r="C150" i="2"/>
  <c r="D150" i="2"/>
  <c r="F150" i="2" s="1"/>
  <c r="E150" i="2"/>
  <c r="G150" i="2"/>
  <c r="I150" i="2"/>
  <c r="J150" i="2"/>
  <c r="L150" i="2"/>
  <c r="M150" i="2"/>
  <c r="N150" i="2"/>
  <c r="O150" i="2"/>
  <c r="P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B151" i="2"/>
  <c r="AE151" i="2" s="1"/>
  <c r="C151" i="2"/>
  <c r="D151" i="2"/>
  <c r="F151" i="2" s="1"/>
  <c r="E151" i="2"/>
  <c r="G151" i="2"/>
  <c r="I151" i="2"/>
  <c r="J151" i="2"/>
  <c r="L151" i="2"/>
  <c r="M151" i="2"/>
  <c r="N151" i="2"/>
  <c r="O151" i="2"/>
  <c r="P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B152" i="2"/>
  <c r="AG152" i="2" s="1"/>
  <c r="C152" i="2"/>
  <c r="D152" i="2"/>
  <c r="F152" i="2" s="1"/>
  <c r="E152" i="2"/>
  <c r="G152" i="2"/>
  <c r="I152" i="2"/>
  <c r="J152" i="2"/>
  <c r="L152" i="2"/>
  <c r="M152" i="2"/>
  <c r="N152" i="2"/>
  <c r="O152" i="2"/>
  <c r="P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B153" i="2"/>
  <c r="AE153" i="2" s="1"/>
  <c r="C153" i="2"/>
  <c r="D153" i="2"/>
  <c r="F153" i="2" s="1"/>
  <c r="E153" i="2"/>
  <c r="G153" i="2"/>
  <c r="I153" i="2"/>
  <c r="J153" i="2"/>
  <c r="L153" i="2"/>
  <c r="M153" i="2"/>
  <c r="N153" i="2"/>
  <c r="O153" i="2"/>
  <c r="P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B154" i="2"/>
  <c r="C154" i="2"/>
  <c r="D154" i="2"/>
  <c r="F154" i="2" s="1"/>
  <c r="E154" i="2"/>
  <c r="G154" i="2"/>
  <c r="I154" i="2"/>
  <c r="J154" i="2"/>
  <c r="L154" i="2"/>
  <c r="M154" i="2"/>
  <c r="N154" i="2"/>
  <c r="O154" i="2"/>
  <c r="P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B155" i="2"/>
  <c r="AE155" i="2" s="1"/>
  <c r="C155" i="2"/>
  <c r="D155" i="2"/>
  <c r="F155" i="2" s="1"/>
  <c r="E155" i="2"/>
  <c r="G155" i="2"/>
  <c r="I155" i="2"/>
  <c r="J155" i="2"/>
  <c r="L155" i="2"/>
  <c r="M155" i="2"/>
  <c r="N155" i="2"/>
  <c r="O155" i="2"/>
  <c r="P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B156" i="2"/>
  <c r="AE156" i="2" s="1"/>
  <c r="C156" i="2"/>
  <c r="D156" i="2"/>
  <c r="F156" i="2" s="1"/>
  <c r="E156" i="2"/>
  <c r="G156" i="2"/>
  <c r="I156" i="2"/>
  <c r="J156" i="2"/>
  <c r="L156" i="2"/>
  <c r="M156" i="2"/>
  <c r="N156" i="2"/>
  <c r="O156" i="2"/>
  <c r="P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B157" i="2"/>
  <c r="AE157" i="2" s="1"/>
  <c r="C157" i="2"/>
  <c r="D157" i="2"/>
  <c r="F157" i="2" s="1"/>
  <c r="E157" i="2"/>
  <c r="G157" i="2"/>
  <c r="I157" i="2"/>
  <c r="J157" i="2"/>
  <c r="L157" i="2"/>
  <c r="M157" i="2"/>
  <c r="N157" i="2"/>
  <c r="O157" i="2"/>
  <c r="P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B158" i="2"/>
  <c r="AG158" i="2" s="1"/>
  <c r="C158" i="2"/>
  <c r="D158" i="2"/>
  <c r="F158" i="2" s="1"/>
  <c r="E158" i="2"/>
  <c r="G158" i="2"/>
  <c r="I158" i="2"/>
  <c r="J158" i="2"/>
  <c r="L158" i="2"/>
  <c r="M158" i="2"/>
  <c r="N158" i="2"/>
  <c r="O158" i="2"/>
  <c r="P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B159" i="2"/>
  <c r="AE159" i="2" s="1"/>
  <c r="C159" i="2"/>
  <c r="D159" i="2"/>
  <c r="F159" i="2" s="1"/>
  <c r="E159" i="2"/>
  <c r="G159" i="2"/>
  <c r="I159" i="2"/>
  <c r="J159" i="2"/>
  <c r="L159" i="2"/>
  <c r="M159" i="2"/>
  <c r="N159" i="2"/>
  <c r="O159" i="2"/>
  <c r="P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B160" i="2"/>
  <c r="AH160" i="2" s="1"/>
  <c r="C160" i="2"/>
  <c r="D160" i="2"/>
  <c r="F160" i="2" s="1"/>
  <c r="E160" i="2"/>
  <c r="G160" i="2"/>
  <c r="I160" i="2"/>
  <c r="J160" i="2"/>
  <c r="L160" i="2"/>
  <c r="M160" i="2"/>
  <c r="N160" i="2"/>
  <c r="O160" i="2"/>
  <c r="P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B161" i="2"/>
  <c r="AE161" i="2" s="1"/>
  <c r="C161" i="2"/>
  <c r="D161" i="2"/>
  <c r="F161" i="2" s="1"/>
  <c r="E161" i="2"/>
  <c r="G161" i="2"/>
  <c r="I161" i="2"/>
  <c r="J161" i="2"/>
  <c r="L161" i="2"/>
  <c r="M161" i="2"/>
  <c r="N161" i="2"/>
  <c r="O161" i="2"/>
  <c r="P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B162" i="2"/>
  <c r="AE162" i="2" s="1"/>
  <c r="C162" i="2"/>
  <c r="D162" i="2"/>
  <c r="F162" i="2" s="1"/>
  <c r="E162" i="2"/>
  <c r="G162" i="2"/>
  <c r="I162" i="2"/>
  <c r="J162" i="2"/>
  <c r="L162" i="2"/>
  <c r="M162" i="2"/>
  <c r="N162" i="2"/>
  <c r="O162" i="2"/>
  <c r="P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B163" i="2"/>
  <c r="AE163" i="2" s="1"/>
  <c r="C163" i="2"/>
  <c r="D163" i="2"/>
  <c r="F163" i="2" s="1"/>
  <c r="E163" i="2"/>
  <c r="G163" i="2"/>
  <c r="I163" i="2"/>
  <c r="J163" i="2"/>
  <c r="L163" i="2"/>
  <c r="M163" i="2"/>
  <c r="N163" i="2"/>
  <c r="O163" i="2"/>
  <c r="P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B164" i="2"/>
  <c r="AG164" i="2" s="1"/>
  <c r="C164" i="2"/>
  <c r="D164" i="2"/>
  <c r="F164" i="2" s="1"/>
  <c r="E164" i="2"/>
  <c r="G164" i="2"/>
  <c r="I164" i="2"/>
  <c r="J164" i="2"/>
  <c r="L164" i="2"/>
  <c r="M164" i="2"/>
  <c r="N164" i="2"/>
  <c r="O164" i="2"/>
  <c r="P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B165" i="2"/>
  <c r="AD165" i="2" s="1"/>
  <c r="C165" i="2"/>
  <c r="D165" i="2"/>
  <c r="F165" i="2" s="1"/>
  <c r="E165" i="2"/>
  <c r="G165" i="2"/>
  <c r="I165" i="2"/>
  <c r="J165" i="2"/>
  <c r="L165" i="2"/>
  <c r="M165" i="2"/>
  <c r="N165" i="2"/>
  <c r="O165" i="2"/>
  <c r="P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B166" i="2"/>
  <c r="AD166" i="2" s="1"/>
  <c r="C166" i="2"/>
  <c r="D166" i="2"/>
  <c r="F166" i="2" s="1"/>
  <c r="E166" i="2"/>
  <c r="G166" i="2"/>
  <c r="I166" i="2"/>
  <c r="J166" i="2"/>
  <c r="L166" i="2"/>
  <c r="M166" i="2"/>
  <c r="N166" i="2"/>
  <c r="O166" i="2"/>
  <c r="P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B167" i="2"/>
  <c r="AD167" i="2" s="1"/>
  <c r="C167" i="2"/>
  <c r="D167" i="2"/>
  <c r="F167" i="2" s="1"/>
  <c r="E167" i="2"/>
  <c r="G167" i="2"/>
  <c r="I167" i="2"/>
  <c r="J167" i="2"/>
  <c r="L167" i="2"/>
  <c r="M167" i="2"/>
  <c r="N167" i="2"/>
  <c r="O167" i="2"/>
  <c r="P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B168" i="2"/>
  <c r="AE168" i="2" s="1"/>
  <c r="C168" i="2"/>
  <c r="D168" i="2"/>
  <c r="F168" i="2" s="1"/>
  <c r="E168" i="2"/>
  <c r="G168" i="2"/>
  <c r="I168" i="2"/>
  <c r="J168" i="2"/>
  <c r="L168" i="2"/>
  <c r="M168" i="2"/>
  <c r="N168" i="2"/>
  <c r="O168" i="2"/>
  <c r="P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B169" i="2"/>
  <c r="AE169" i="2" s="1"/>
  <c r="C169" i="2"/>
  <c r="D169" i="2"/>
  <c r="F169" i="2" s="1"/>
  <c r="E169" i="2"/>
  <c r="G169" i="2"/>
  <c r="I169" i="2"/>
  <c r="J169" i="2"/>
  <c r="L169" i="2"/>
  <c r="M169" i="2"/>
  <c r="N169" i="2"/>
  <c r="O169" i="2"/>
  <c r="P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B170" i="2"/>
  <c r="AF170" i="2" s="1"/>
  <c r="C170" i="2"/>
  <c r="D170" i="2"/>
  <c r="F170" i="2" s="1"/>
  <c r="E170" i="2"/>
  <c r="G170" i="2"/>
  <c r="I170" i="2"/>
  <c r="J170" i="2"/>
  <c r="L170" i="2"/>
  <c r="M170" i="2"/>
  <c r="N170" i="2"/>
  <c r="O170" i="2"/>
  <c r="P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B171" i="2"/>
  <c r="AE171" i="2" s="1"/>
  <c r="C171" i="2"/>
  <c r="D171" i="2"/>
  <c r="F171" i="2" s="1"/>
  <c r="E171" i="2"/>
  <c r="G171" i="2"/>
  <c r="I171" i="2"/>
  <c r="J171" i="2"/>
  <c r="L171" i="2"/>
  <c r="M171" i="2"/>
  <c r="N171" i="2"/>
  <c r="O171" i="2"/>
  <c r="P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B172" i="2"/>
  <c r="AD172" i="2" s="1"/>
  <c r="C172" i="2"/>
  <c r="D172" i="2"/>
  <c r="F172" i="2" s="1"/>
  <c r="E172" i="2"/>
  <c r="G172" i="2"/>
  <c r="I172" i="2"/>
  <c r="J172" i="2"/>
  <c r="L172" i="2"/>
  <c r="M172" i="2"/>
  <c r="N172" i="2"/>
  <c r="O172" i="2"/>
  <c r="P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B173" i="2"/>
  <c r="AE173" i="2" s="1"/>
  <c r="C173" i="2"/>
  <c r="D173" i="2"/>
  <c r="F173" i="2" s="1"/>
  <c r="E173" i="2"/>
  <c r="G173" i="2"/>
  <c r="I173" i="2"/>
  <c r="J173" i="2"/>
  <c r="L173" i="2"/>
  <c r="M173" i="2"/>
  <c r="N173" i="2"/>
  <c r="O173" i="2"/>
  <c r="P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B174" i="2"/>
  <c r="C174" i="2"/>
  <c r="D174" i="2"/>
  <c r="F174" i="2" s="1"/>
  <c r="E174" i="2"/>
  <c r="G174" i="2"/>
  <c r="I174" i="2"/>
  <c r="J174" i="2"/>
  <c r="L174" i="2"/>
  <c r="M174" i="2"/>
  <c r="N174" i="2"/>
  <c r="O174" i="2"/>
  <c r="P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B175" i="2"/>
  <c r="AE175" i="2" s="1"/>
  <c r="C175" i="2"/>
  <c r="D175" i="2"/>
  <c r="F175" i="2" s="1"/>
  <c r="E175" i="2"/>
  <c r="G175" i="2"/>
  <c r="I175" i="2"/>
  <c r="J175" i="2"/>
  <c r="L175" i="2"/>
  <c r="M175" i="2"/>
  <c r="N175" i="2"/>
  <c r="O175" i="2"/>
  <c r="P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B176" i="2"/>
  <c r="AE176" i="2" s="1"/>
  <c r="C176" i="2"/>
  <c r="D176" i="2"/>
  <c r="F176" i="2" s="1"/>
  <c r="E176" i="2"/>
  <c r="G176" i="2"/>
  <c r="I176" i="2"/>
  <c r="J176" i="2"/>
  <c r="L176" i="2"/>
  <c r="M176" i="2"/>
  <c r="N176" i="2"/>
  <c r="O176" i="2"/>
  <c r="P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B177" i="2"/>
  <c r="AD177" i="2" s="1"/>
  <c r="C177" i="2"/>
  <c r="D177" i="2"/>
  <c r="F177" i="2" s="1"/>
  <c r="E177" i="2"/>
  <c r="G177" i="2"/>
  <c r="I177" i="2"/>
  <c r="J177" i="2"/>
  <c r="L177" i="2"/>
  <c r="M177" i="2"/>
  <c r="N177" i="2"/>
  <c r="O177" i="2"/>
  <c r="P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B178" i="2"/>
  <c r="AD178" i="2" s="1"/>
  <c r="C178" i="2"/>
  <c r="D178" i="2"/>
  <c r="F178" i="2" s="1"/>
  <c r="E178" i="2"/>
  <c r="G178" i="2"/>
  <c r="I178" i="2"/>
  <c r="J178" i="2"/>
  <c r="L178" i="2"/>
  <c r="M178" i="2"/>
  <c r="N178" i="2"/>
  <c r="O178" i="2"/>
  <c r="P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B179" i="2"/>
  <c r="AG179" i="2" s="1"/>
  <c r="C179" i="2"/>
  <c r="D179" i="2"/>
  <c r="F179" i="2" s="1"/>
  <c r="E179" i="2"/>
  <c r="G179" i="2"/>
  <c r="I179" i="2"/>
  <c r="J179" i="2"/>
  <c r="L179" i="2"/>
  <c r="M179" i="2"/>
  <c r="N179" i="2"/>
  <c r="O179" i="2"/>
  <c r="P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B180" i="2"/>
  <c r="AD180" i="2" s="1"/>
  <c r="C180" i="2"/>
  <c r="D180" i="2"/>
  <c r="F180" i="2" s="1"/>
  <c r="E180" i="2"/>
  <c r="G180" i="2"/>
  <c r="I180" i="2"/>
  <c r="J180" i="2"/>
  <c r="L180" i="2"/>
  <c r="M180" i="2"/>
  <c r="N180" i="2"/>
  <c r="O180" i="2"/>
  <c r="P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B181" i="2"/>
  <c r="AH181" i="2" s="1"/>
  <c r="C181" i="2"/>
  <c r="D181" i="2"/>
  <c r="F181" i="2" s="1"/>
  <c r="E181" i="2"/>
  <c r="G181" i="2"/>
  <c r="I181" i="2"/>
  <c r="J181" i="2"/>
  <c r="L181" i="2"/>
  <c r="M181" i="2"/>
  <c r="N181" i="2"/>
  <c r="O181" i="2"/>
  <c r="P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B182" i="2"/>
  <c r="AD182" i="2" s="1"/>
  <c r="C182" i="2"/>
  <c r="D182" i="2"/>
  <c r="F182" i="2" s="1"/>
  <c r="E182" i="2"/>
  <c r="G182" i="2"/>
  <c r="I182" i="2"/>
  <c r="J182" i="2"/>
  <c r="L182" i="2"/>
  <c r="M182" i="2"/>
  <c r="N182" i="2"/>
  <c r="O182" i="2"/>
  <c r="P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B183" i="2"/>
  <c r="AG183" i="2" s="1"/>
  <c r="C183" i="2"/>
  <c r="D183" i="2"/>
  <c r="F183" i="2" s="1"/>
  <c r="E183" i="2"/>
  <c r="G183" i="2"/>
  <c r="I183" i="2"/>
  <c r="J183" i="2"/>
  <c r="L183" i="2"/>
  <c r="M183" i="2"/>
  <c r="N183" i="2"/>
  <c r="O183" i="2"/>
  <c r="P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B184" i="2"/>
  <c r="AE184" i="2" s="1"/>
  <c r="C184" i="2"/>
  <c r="D184" i="2"/>
  <c r="F184" i="2" s="1"/>
  <c r="E184" i="2"/>
  <c r="G184" i="2"/>
  <c r="I184" i="2"/>
  <c r="J184" i="2"/>
  <c r="L184" i="2"/>
  <c r="M184" i="2"/>
  <c r="N184" i="2"/>
  <c r="O184" i="2"/>
  <c r="P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B185" i="2"/>
  <c r="AG185" i="2" s="1"/>
  <c r="C185" i="2"/>
  <c r="D185" i="2"/>
  <c r="F185" i="2" s="1"/>
  <c r="E185" i="2"/>
  <c r="G185" i="2"/>
  <c r="I185" i="2"/>
  <c r="J185" i="2"/>
  <c r="L185" i="2"/>
  <c r="M185" i="2"/>
  <c r="N185" i="2"/>
  <c r="O185" i="2"/>
  <c r="P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B186" i="2"/>
  <c r="AE186" i="2" s="1"/>
  <c r="C186" i="2"/>
  <c r="D186" i="2"/>
  <c r="F186" i="2" s="1"/>
  <c r="E186" i="2"/>
  <c r="G186" i="2"/>
  <c r="I186" i="2"/>
  <c r="J186" i="2"/>
  <c r="L186" i="2"/>
  <c r="M186" i="2"/>
  <c r="N186" i="2"/>
  <c r="O186" i="2"/>
  <c r="P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B187" i="2"/>
  <c r="AD187" i="2" s="1"/>
  <c r="C187" i="2"/>
  <c r="D187" i="2"/>
  <c r="F187" i="2" s="1"/>
  <c r="E187" i="2"/>
  <c r="G187" i="2"/>
  <c r="I187" i="2"/>
  <c r="J187" i="2"/>
  <c r="L187" i="2"/>
  <c r="M187" i="2"/>
  <c r="N187" i="2"/>
  <c r="O187" i="2"/>
  <c r="P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B188" i="2"/>
  <c r="AE188" i="2" s="1"/>
  <c r="C188" i="2"/>
  <c r="D188" i="2"/>
  <c r="F188" i="2" s="1"/>
  <c r="E188" i="2"/>
  <c r="G188" i="2"/>
  <c r="I188" i="2"/>
  <c r="J188" i="2"/>
  <c r="L188" i="2"/>
  <c r="M188" i="2"/>
  <c r="N188" i="2"/>
  <c r="O188" i="2"/>
  <c r="P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B189" i="2"/>
  <c r="AF189" i="2" s="1"/>
  <c r="C189" i="2"/>
  <c r="D189" i="2"/>
  <c r="F189" i="2" s="1"/>
  <c r="E189" i="2"/>
  <c r="G189" i="2"/>
  <c r="I189" i="2"/>
  <c r="J189" i="2"/>
  <c r="L189" i="2"/>
  <c r="M189" i="2"/>
  <c r="N189" i="2"/>
  <c r="O189" i="2"/>
  <c r="P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B190" i="2"/>
  <c r="AE190" i="2" s="1"/>
  <c r="C190" i="2"/>
  <c r="D190" i="2"/>
  <c r="F190" i="2" s="1"/>
  <c r="E190" i="2"/>
  <c r="G190" i="2"/>
  <c r="I190" i="2"/>
  <c r="J190" i="2"/>
  <c r="L190" i="2"/>
  <c r="M190" i="2"/>
  <c r="N190" i="2"/>
  <c r="O190" i="2"/>
  <c r="P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B191" i="2"/>
  <c r="AD191" i="2" s="1"/>
  <c r="C191" i="2"/>
  <c r="D191" i="2"/>
  <c r="F191" i="2" s="1"/>
  <c r="E191" i="2"/>
  <c r="G191" i="2"/>
  <c r="I191" i="2"/>
  <c r="J191" i="2"/>
  <c r="L191" i="2"/>
  <c r="M191" i="2"/>
  <c r="N191" i="2"/>
  <c r="O191" i="2"/>
  <c r="P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B192" i="2"/>
  <c r="AE192" i="2" s="1"/>
  <c r="C192" i="2"/>
  <c r="D192" i="2"/>
  <c r="F192" i="2" s="1"/>
  <c r="E192" i="2"/>
  <c r="G192" i="2"/>
  <c r="I192" i="2"/>
  <c r="J192" i="2"/>
  <c r="L192" i="2"/>
  <c r="M192" i="2"/>
  <c r="N192" i="2"/>
  <c r="O192" i="2"/>
  <c r="P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B193" i="2"/>
  <c r="AD193" i="2" s="1"/>
  <c r="C193" i="2"/>
  <c r="D193" i="2"/>
  <c r="F193" i="2" s="1"/>
  <c r="E193" i="2"/>
  <c r="G193" i="2"/>
  <c r="I193" i="2"/>
  <c r="J193" i="2"/>
  <c r="L193" i="2"/>
  <c r="M193" i="2"/>
  <c r="N193" i="2"/>
  <c r="O193" i="2"/>
  <c r="P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B194" i="2"/>
  <c r="AE194" i="2" s="1"/>
  <c r="C194" i="2"/>
  <c r="D194" i="2"/>
  <c r="F194" i="2" s="1"/>
  <c r="E194" i="2"/>
  <c r="G194" i="2"/>
  <c r="I194" i="2"/>
  <c r="J194" i="2"/>
  <c r="L194" i="2"/>
  <c r="M194" i="2"/>
  <c r="N194" i="2"/>
  <c r="O194" i="2"/>
  <c r="P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B195" i="2"/>
  <c r="AG195" i="2" s="1"/>
  <c r="C195" i="2"/>
  <c r="D195" i="2"/>
  <c r="F195" i="2" s="1"/>
  <c r="E195" i="2"/>
  <c r="G195" i="2"/>
  <c r="I195" i="2"/>
  <c r="J195" i="2"/>
  <c r="L195" i="2"/>
  <c r="M195" i="2"/>
  <c r="N195" i="2"/>
  <c r="O195" i="2"/>
  <c r="P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B196" i="2"/>
  <c r="AD196" i="2" s="1"/>
  <c r="C196" i="2"/>
  <c r="D196" i="2"/>
  <c r="F196" i="2" s="1"/>
  <c r="E196" i="2"/>
  <c r="G196" i="2"/>
  <c r="I196" i="2"/>
  <c r="J196" i="2"/>
  <c r="L196" i="2"/>
  <c r="M196" i="2"/>
  <c r="N196" i="2"/>
  <c r="O196" i="2"/>
  <c r="P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B197" i="2"/>
  <c r="AG197" i="2" s="1"/>
  <c r="C197" i="2"/>
  <c r="D197" i="2"/>
  <c r="F197" i="2" s="1"/>
  <c r="E197" i="2"/>
  <c r="G197" i="2"/>
  <c r="I197" i="2"/>
  <c r="J197" i="2"/>
  <c r="L197" i="2"/>
  <c r="M197" i="2"/>
  <c r="N197" i="2"/>
  <c r="O197" i="2"/>
  <c r="P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B198" i="2"/>
  <c r="AE198" i="2" s="1"/>
  <c r="C198" i="2"/>
  <c r="D198" i="2"/>
  <c r="F198" i="2" s="1"/>
  <c r="E198" i="2"/>
  <c r="G198" i="2"/>
  <c r="I198" i="2"/>
  <c r="J198" i="2"/>
  <c r="L198" i="2"/>
  <c r="M198" i="2"/>
  <c r="N198" i="2"/>
  <c r="O198" i="2"/>
  <c r="P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B199" i="2"/>
  <c r="AF199" i="2" s="1"/>
  <c r="C199" i="2"/>
  <c r="D199" i="2"/>
  <c r="F199" i="2" s="1"/>
  <c r="E199" i="2"/>
  <c r="G199" i="2"/>
  <c r="I199" i="2"/>
  <c r="J199" i="2"/>
  <c r="L199" i="2"/>
  <c r="M199" i="2"/>
  <c r="N199" i="2"/>
  <c r="O199" i="2"/>
  <c r="P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B200" i="2"/>
  <c r="AE200" i="2" s="1"/>
  <c r="C200" i="2"/>
  <c r="D200" i="2"/>
  <c r="F200" i="2" s="1"/>
  <c r="E200" i="2"/>
  <c r="G200" i="2"/>
  <c r="I200" i="2"/>
  <c r="J200" i="2"/>
  <c r="L200" i="2"/>
  <c r="M200" i="2"/>
  <c r="N200" i="2"/>
  <c r="O200" i="2"/>
  <c r="P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B201" i="2"/>
  <c r="AE201" i="2" s="1"/>
  <c r="C201" i="2"/>
  <c r="D201" i="2"/>
  <c r="F201" i="2" s="1"/>
  <c r="E201" i="2"/>
  <c r="G201" i="2"/>
  <c r="I201" i="2"/>
  <c r="J201" i="2"/>
  <c r="L201" i="2"/>
  <c r="M201" i="2"/>
  <c r="N201" i="2"/>
  <c r="O201" i="2"/>
  <c r="P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B202" i="2"/>
  <c r="AD202" i="2" s="1"/>
  <c r="C202" i="2"/>
  <c r="D202" i="2"/>
  <c r="F202" i="2" s="1"/>
  <c r="E202" i="2"/>
  <c r="G202" i="2"/>
  <c r="I202" i="2"/>
  <c r="J202" i="2"/>
  <c r="L202" i="2"/>
  <c r="M202" i="2"/>
  <c r="N202" i="2"/>
  <c r="O202" i="2"/>
  <c r="P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B203" i="2"/>
  <c r="AD203" i="2" s="1"/>
  <c r="C203" i="2"/>
  <c r="D203" i="2"/>
  <c r="F203" i="2" s="1"/>
  <c r="E203" i="2"/>
  <c r="G203" i="2"/>
  <c r="I203" i="2"/>
  <c r="J203" i="2"/>
  <c r="L203" i="2"/>
  <c r="M203" i="2"/>
  <c r="N203" i="2"/>
  <c r="O203" i="2"/>
  <c r="P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B204" i="2"/>
  <c r="AE204" i="2" s="1"/>
  <c r="C204" i="2"/>
  <c r="D204" i="2"/>
  <c r="F204" i="2" s="1"/>
  <c r="E204" i="2"/>
  <c r="G204" i="2"/>
  <c r="I204" i="2"/>
  <c r="J204" i="2"/>
  <c r="L204" i="2"/>
  <c r="M204" i="2"/>
  <c r="N204" i="2"/>
  <c r="O204" i="2"/>
  <c r="P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B205" i="2"/>
  <c r="AH205" i="2" s="1"/>
  <c r="C205" i="2"/>
  <c r="D205" i="2"/>
  <c r="F205" i="2" s="1"/>
  <c r="E205" i="2"/>
  <c r="G205" i="2"/>
  <c r="I205" i="2"/>
  <c r="J205" i="2"/>
  <c r="L205" i="2"/>
  <c r="M205" i="2"/>
  <c r="N205" i="2"/>
  <c r="O205" i="2"/>
  <c r="P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B206" i="2"/>
  <c r="AH206" i="2" s="1"/>
  <c r="C206" i="2"/>
  <c r="D206" i="2"/>
  <c r="F206" i="2" s="1"/>
  <c r="E206" i="2"/>
  <c r="G206" i="2"/>
  <c r="I206" i="2"/>
  <c r="J206" i="2"/>
  <c r="L206" i="2"/>
  <c r="M206" i="2"/>
  <c r="N206" i="2"/>
  <c r="O206" i="2"/>
  <c r="P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B207" i="2"/>
  <c r="AD207" i="2" s="1"/>
  <c r="C207" i="2"/>
  <c r="D207" i="2"/>
  <c r="F207" i="2" s="1"/>
  <c r="E207" i="2"/>
  <c r="G207" i="2"/>
  <c r="I207" i="2"/>
  <c r="J207" i="2"/>
  <c r="L207" i="2"/>
  <c r="M207" i="2"/>
  <c r="N207" i="2"/>
  <c r="O207" i="2"/>
  <c r="P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B208" i="2"/>
  <c r="AE208" i="2" s="1"/>
  <c r="C208" i="2"/>
  <c r="D208" i="2"/>
  <c r="F208" i="2" s="1"/>
  <c r="E208" i="2"/>
  <c r="G208" i="2"/>
  <c r="I208" i="2"/>
  <c r="J208" i="2"/>
  <c r="L208" i="2"/>
  <c r="M208" i="2"/>
  <c r="N208" i="2"/>
  <c r="O208" i="2"/>
  <c r="P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B209" i="2"/>
  <c r="AF209" i="2" s="1"/>
  <c r="C209" i="2"/>
  <c r="D209" i="2"/>
  <c r="F209" i="2" s="1"/>
  <c r="E209" i="2"/>
  <c r="G209" i="2"/>
  <c r="I209" i="2"/>
  <c r="J209" i="2"/>
  <c r="L209" i="2"/>
  <c r="M209" i="2"/>
  <c r="N209" i="2"/>
  <c r="O209" i="2"/>
  <c r="P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B210" i="2"/>
  <c r="AE210" i="2" s="1"/>
  <c r="C210" i="2"/>
  <c r="D210" i="2"/>
  <c r="F210" i="2" s="1"/>
  <c r="E210" i="2"/>
  <c r="G210" i="2"/>
  <c r="I210" i="2"/>
  <c r="J210" i="2"/>
  <c r="L210" i="2"/>
  <c r="M210" i="2"/>
  <c r="N210" i="2"/>
  <c r="O210" i="2"/>
  <c r="P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B211" i="2"/>
  <c r="AD211" i="2" s="1"/>
  <c r="C211" i="2"/>
  <c r="D211" i="2"/>
  <c r="F211" i="2" s="1"/>
  <c r="E211" i="2"/>
  <c r="G211" i="2"/>
  <c r="I211" i="2"/>
  <c r="J211" i="2"/>
  <c r="L211" i="2"/>
  <c r="M211" i="2"/>
  <c r="N211" i="2"/>
  <c r="O211" i="2"/>
  <c r="P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B212" i="2"/>
  <c r="AE212" i="2" s="1"/>
  <c r="C212" i="2"/>
  <c r="D212" i="2"/>
  <c r="F212" i="2" s="1"/>
  <c r="E212" i="2"/>
  <c r="G212" i="2"/>
  <c r="I212" i="2"/>
  <c r="J212" i="2"/>
  <c r="L212" i="2"/>
  <c r="M212" i="2"/>
  <c r="N212" i="2"/>
  <c r="O212" i="2"/>
  <c r="P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B213" i="2"/>
  <c r="AH213" i="2" s="1"/>
  <c r="C213" i="2"/>
  <c r="D213" i="2"/>
  <c r="F213" i="2" s="1"/>
  <c r="E213" i="2"/>
  <c r="G213" i="2"/>
  <c r="I213" i="2"/>
  <c r="J213" i="2"/>
  <c r="L213" i="2"/>
  <c r="M213" i="2"/>
  <c r="N213" i="2"/>
  <c r="O213" i="2"/>
  <c r="P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B214" i="2"/>
  <c r="AE214" i="2" s="1"/>
  <c r="C214" i="2"/>
  <c r="D214" i="2"/>
  <c r="F214" i="2" s="1"/>
  <c r="E214" i="2"/>
  <c r="G214" i="2"/>
  <c r="I214" i="2"/>
  <c r="J214" i="2"/>
  <c r="L214" i="2"/>
  <c r="M214" i="2"/>
  <c r="N214" i="2"/>
  <c r="O214" i="2"/>
  <c r="P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B215" i="2"/>
  <c r="AF215" i="2" s="1"/>
  <c r="C215" i="2"/>
  <c r="D215" i="2"/>
  <c r="F215" i="2" s="1"/>
  <c r="E215" i="2"/>
  <c r="G215" i="2"/>
  <c r="I215" i="2"/>
  <c r="J215" i="2"/>
  <c r="L215" i="2"/>
  <c r="M215" i="2"/>
  <c r="N215" i="2"/>
  <c r="O215" i="2"/>
  <c r="P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B216" i="2"/>
  <c r="AD216" i="2" s="1"/>
  <c r="C216" i="2"/>
  <c r="D216" i="2"/>
  <c r="F216" i="2" s="1"/>
  <c r="E216" i="2"/>
  <c r="G216" i="2"/>
  <c r="I216" i="2"/>
  <c r="J216" i="2"/>
  <c r="L216" i="2"/>
  <c r="M216" i="2"/>
  <c r="N216" i="2"/>
  <c r="O216" i="2"/>
  <c r="P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B217" i="2"/>
  <c r="AF217" i="2" s="1"/>
  <c r="C217" i="2"/>
  <c r="D217" i="2"/>
  <c r="F217" i="2" s="1"/>
  <c r="E217" i="2"/>
  <c r="G217" i="2"/>
  <c r="I217" i="2"/>
  <c r="J217" i="2"/>
  <c r="L217" i="2"/>
  <c r="M217" i="2"/>
  <c r="N217" i="2"/>
  <c r="O217" i="2"/>
  <c r="P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B218" i="2"/>
  <c r="AE218" i="2" s="1"/>
  <c r="C218" i="2"/>
  <c r="D218" i="2"/>
  <c r="F218" i="2" s="1"/>
  <c r="E218" i="2"/>
  <c r="G218" i="2"/>
  <c r="I218" i="2"/>
  <c r="J218" i="2"/>
  <c r="L218" i="2"/>
  <c r="M218" i="2"/>
  <c r="N218" i="2"/>
  <c r="O218" i="2"/>
  <c r="P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B219" i="2"/>
  <c r="AE219" i="2" s="1"/>
  <c r="C219" i="2"/>
  <c r="D219" i="2"/>
  <c r="F219" i="2" s="1"/>
  <c r="E219" i="2"/>
  <c r="G219" i="2"/>
  <c r="I219" i="2"/>
  <c r="J219" i="2"/>
  <c r="L219" i="2"/>
  <c r="M219" i="2"/>
  <c r="N219" i="2"/>
  <c r="O219" i="2"/>
  <c r="P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B220" i="2"/>
  <c r="AE220" i="2" s="1"/>
  <c r="C220" i="2"/>
  <c r="D220" i="2"/>
  <c r="F220" i="2" s="1"/>
  <c r="E220" i="2"/>
  <c r="G220" i="2"/>
  <c r="I220" i="2"/>
  <c r="J220" i="2"/>
  <c r="L220" i="2"/>
  <c r="M220" i="2"/>
  <c r="N220" i="2"/>
  <c r="O220" i="2"/>
  <c r="P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B221" i="2"/>
  <c r="AG221" i="2" s="1"/>
  <c r="C221" i="2"/>
  <c r="D221" i="2"/>
  <c r="F221" i="2" s="1"/>
  <c r="E221" i="2"/>
  <c r="G221" i="2"/>
  <c r="I221" i="2"/>
  <c r="J221" i="2"/>
  <c r="L221" i="2"/>
  <c r="M221" i="2"/>
  <c r="N221" i="2"/>
  <c r="O221" i="2"/>
  <c r="P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B222" i="2"/>
  <c r="AF222" i="2" s="1"/>
  <c r="C222" i="2"/>
  <c r="D222" i="2"/>
  <c r="F222" i="2" s="1"/>
  <c r="E222" i="2"/>
  <c r="G222" i="2"/>
  <c r="I222" i="2"/>
  <c r="J222" i="2"/>
  <c r="L222" i="2"/>
  <c r="M222" i="2"/>
  <c r="N222" i="2"/>
  <c r="O222" i="2"/>
  <c r="P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B223" i="2"/>
  <c r="AH223" i="2" s="1"/>
  <c r="C223" i="2"/>
  <c r="D223" i="2"/>
  <c r="F223" i="2" s="1"/>
  <c r="E223" i="2"/>
  <c r="G223" i="2"/>
  <c r="I223" i="2"/>
  <c r="J223" i="2"/>
  <c r="L223" i="2"/>
  <c r="M223" i="2"/>
  <c r="N223" i="2"/>
  <c r="O223" i="2"/>
  <c r="P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B224" i="2"/>
  <c r="AF224" i="2" s="1"/>
  <c r="C224" i="2"/>
  <c r="D224" i="2"/>
  <c r="F224" i="2" s="1"/>
  <c r="E224" i="2"/>
  <c r="G224" i="2"/>
  <c r="I224" i="2"/>
  <c r="J224" i="2"/>
  <c r="L224" i="2"/>
  <c r="M224" i="2"/>
  <c r="N224" i="2"/>
  <c r="O224" i="2"/>
  <c r="P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B225" i="2"/>
  <c r="AE225" i="2" s="1"/>
  <c r="C225" i="2"/>
  <c r="D225" i="2"/>
  <c r="F225" i="2" s="1"/>
  <c r="E225" i="2"/>
  <c r="G225" i="2"/>
  <c r="I225" i="2"/>
  <c r="J225" i="2"/>
  <c r="L225" i="2"/>
  <c r="M225" i="2"/>
  <c r="N225" i="2"/>
  <c r="O225" i="2"/>
  <c r="P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B226" i="2"/>
  <c r="AF226" i="2" s="1"/>
  <c r="C226" i="2"/>
  <c r="D226" i="2"/>
  <c r="F226" i="2" s="1"/>
  <c r="E226" i="2"/>
  <c r="G226" i="2"/>
  <c r="I226" i="2"/>
  <c r="J226" i="2"/>
  <c r="L226" i="2"/>
  <c r="M226" i="2"/>
  <c r="N226" i="2"/>
  <c r="O226" i="2"/>
  <c r="P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B227" i="2"/>
  <c r="AE227" i="2" s="1"/>
  <c r="C227" i="2"/>
  <c r="D227" i="2"/>
  <c r="F227" i="2" s="1"/>
  <c r="E227" i="2"/>
  <c r="G227" i="2"/>
  <c r="I227" i="2"/>
  <c r="J227" i="2"/>
  <c r="L227" i="2"/>
  <c r="M227" i="2"/>
  <c r="N227" i="2"/>
  <c r="O227" i="2"/>
  <c r="P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B228" i="2"/>
  <c r="AF228" i="2" s="1"/>
  <c r="C228" i="2"/>
  <c r="D228" i="2"/>
  <c r="F228" i="2" s="1"/>
  <c r="E228" i="2"/>
  <c r="G228" i="2"/>
  <c r="I228" i="2"/>
  <c r="J228" i="2"/>
  <c r="L228" i="2"/>
  <c r="M228" i="2"/>
  <c r="N228" i="2"/>
  <c r="O228" i="2"/>
  <c r="P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B229" i="2"/>
  <c r="AF229" i="2" s="1"/>
  <c r="C229" i="2"/>
  <c r="D229" i="2"/>
  <c r="F229" i="2" s="1"/>
  <c r="E229" i="2"/>
  <c r="G229" i="2"/>
  <c r="I229" i="2"/>
  <c r="J229" i="2"/>
  <c r="L229" i="2"/>
  <c r="M229" i="2"/>
  <c r="N229" i="2"/>
  <c r="O229" i="2"/>
  <c r="P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B230" i="2"/>
  <c r="AF230" i="2" s="1"/>
  <c r="C230" i="2"/>
  <c r="D230" i="2"/>
  <c r="F230" i="2" s="1"/>
  <c r="E230" i="2"/>
  <c r="G230" i="2"/>
  <c r="I230" i="2"/>
  <c r="J230" i="2"/>
  <c r="L230" i="2"/>
  <c r="M230" i="2"/>
  <c r="N230" i="2"/>
  <c r="O230" i="2"/>
  <c r="P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B231" i="2"/>
  <c r="AG231" i="2" s="1"/>
  <c r="C231" i="2"/>
  <c r="D231" i="2"/>
  <c r="F231" i="2" s="1"/>
  <c r="E231" i="2"/>
  <c r="G231" i="2"/>
  <c r="I231" i="2"/>
  <c r="J231" i="2"/>
  <c r="L231" i="2"/>
  <c r="M231" i="2"/>
  <c r="N231" i="2"/>
  <c r="O231" i="2"/>
  <c r="P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B232" i="2"/>
  <c r="AF232" i="2" s="1"/>
  <c r="C232" i="2"/>
  <c r="D232" i="2"/>
  <c r="F232" i="2" s="1"/>
  <c r="E232" i="2"/>
  <c r="G232" i="2"/>
  <c r="I232" i="2"/>
  <c r="J232" i="2"/>
  <c r="L232" i="2"/>
  <c r="M232" i="2"/>
  <c r="N232" i="2"/>
  <c r="O232" i="2"/>
  <c r="P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B233" i="2"/>
  <c r="AG233" i="2" s="1"/>
  <c r="C233" i="2"/>
  <c r="D233" i="2"/>
  <c r="F233" i="2" s="1"/>
  <c r="E233" i="2"/>
  <c r="G233" i="2"/>
  <c r="I233" i="2"/>
  <c r="J233" i="2"/>
  <c r="L233" i="2"/>
  <c r="M233" i="2"/>
  <c r="N233" i="2"/>
  <c r="O233" i="2"/>
  <c r="P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B234" i="2"/>
  <c r="AF234" i="2" s="1"/>
  <c r="C234" i="2"/>
  <c r="D234" i="2"/>
  <c r="F234" i="2" s="1"/>
  <c r="E234" i="2"/>
  <c r="G234" i="2"/>
  <c r="I234" i="2"/>
  <c r="J234" i="2"/>
  <c r="L234" i="2"/>
  <c r="M234" i="2"/>
  <c r="N234" i="2"/>
  <c r="O234" i="2"/>
  <c r="P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B235" i="2"/>
  <c r="AH235" i="2" s="1"/>
  <c r="C235" i="2"/>
  <c r="D235" i="2"/>
  <c r="F235" i="2" s="1"/>
  <c r="E235" i="2"/>
  <c r="G235" i="2"/>
  <c r="I235" i="2"/>
  <c r="J235" i="2"/>
  <c r="L235" i="2"/>
  <c r="M235" i="2"/>
  <c r="N235" i="2"/>
  <c r="O235" i="2"/>
  <c r="P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B236" i="2"/>
  <c r="AF236" i="2" s="1"/>
  <c r="C236" i="2"/>
  <c r="D236" i="2"/>
  <c r="F236" i="2" s="1"/>
  <c r="E236" i="2"/>
  <c r="G236" i="2"/>
  <c r="I236" i="2"/>
  <c r="J236" i="2"/>
  <c r="L236" i="2"/>
  <c r="M236" i="2"/>
  <c r="N236" i="2"/>
  <c r="O236" i="2"/>
  <c r="P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B237" i="2"/>
  <c r="AE237" i="2" s="1"/>
  <c r="C237" i="2"/>
  <c r="D237" i="2"/>
  <c r="F237" i="2" s="1"/>
  <c r="E237" i="2"/>
  <c r="G237" i="2"/>
  <c r="I237" i="2"/>
  <c r="J237" i="2"/>
  <c r="L237" i="2"/>
  <c r="M237" i="2"/>
  <c r="N237" i="2"/>
  <c r="O237" i="2"/>
  <c r="P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B238" i="2"/>
  <c r="AF238" i="2" s="1"/>
  <c r="C238" i="2"/>
  <c r="D238" i="2"/>
  <c r="F238" i="2" s="1"/>
  <c r="E238" i="2"/>
  <c r="G238" i="2"/>
  <c r="I238" i="2"/>
  <c r="J238" i="2"/>
  <c r="L238" i="2"/>
  <c r="M238" i="2"/>
  <c r="N238" i="2"/>
  <c r="O238" i="2"/>
  <c r="P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B239" i="2"/>
  <c r="AF239" i="2" s="1"/>
  <c r="C239" i="2"/>
  <c r="D239" i="2"/>
  <c r="F239" i="2" s="1"/>
  <c r="E239" i="2"/>
  <c r="G239" i="2"/>
  <c r="I239" i="2"/>
  <c r="J239" i="2"/>
  <c r="L239" i="2"/>
  <c r="M239" i="2"/>
  <c r="N239" i="2"/>
  <c r="O239" i="2"/>
  <c r="P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B240" i="2"/>
  <c r="AF240" i="2" s="1"/>
  <c r="C240" i="2"/>
  <c r="D240" i="2"/>
  <c r="F240" i="2" s="1"/>
  <c r="E240" i="2"/>
  <c r="G240" i="2"/>
  <c r="I240" i="2"/>
  <c r="J240" i="2"/>
  <c r="L240" i="2"/>
  <c r="M240" i="2"/>
  <c r="N240" i="2"/>
  <c r="O240" i="2"/>
  <c r="P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B241" i="2"/>
  <c r="AG241" i="2" s="1"/>
  <c r="C241" i="2"/>
  <c r="D241" i="2"/>
  <c r="F241" i="2" s="1"/>
  <c r="E241" i="2"/>
  <c r="G241" i="2"/>
  <c r="I241" i="2"/>
  <c r="J241" i="2"/>
  <c r="L241" i="2"/>
  <c r="M241" i="2"/>
  <c r="N241" i="2"/>
  <c r="O241" i="2"/>
  <c r="P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B242" i="2"/>
  <c r="AF242" i="2" s="1"/>
  <c r="C242" i="2"/>
  <c r="D242" i="2"/>
  <c r="F242" i="2" s="1"/>
  <c r="E242" i="2"/>
  <c r="G242" i="2"/>
  <c r="I242" i="2"/>
  <c r="J242" i="2"/>
  <c r="L242" i="2"/>
  <c r="M242" i="2"/>
  <c r="N242" i="2"/>
  <c r="O242" i="2"/>
  <c r="P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B243" i="2"/>
  <c r="AH243" i="2" s="1"/>
  <c r="C243" i="2"/>
  <c r="D243" i="2"/>
  <c r="F243" i="2" s="1"/>
  <c r="E243" i="2"/>
  <c r="G243" i="2"/>
  <c r="I243" i="2"/>
  <c r="J243" i="2"/>
  <c r="L243" i="2"/>
  <c r="M243" i="2"/>
  <c r="N243" i="2"/>
  <c r="O243" i="2"/>
  <c r="P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B244" i="2"/>
  <c r="AF244" i="2" s="1"/>
  <c r="C244" i="2"/>
  <c r="D244" i="2"/>
  <c r="F244" i="2" s="1"/>
  <c r="E244" i="2"/>
  <c r="G244" i="2"/>
  <c r="I244" i="2"/>
  <c r="J244" i="2"/>
  <c r="L244" i="2"/>
  <c r="M244" i="2"/>
  <c r="N244" i="2"/>
  <c r="O244" i="2"/>
  <c r="P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B245" i="2"/>
  <c r="AE245" i="2" s="1"/>
  <c r="C245" i="2"/>
  <c r="D245" i="2"/>
  <c r="F245" i="2" s="1"/>
  <c r="E245" i="2"/>
  <c r="G245" i="2"/>
  <c r="I245" i="2"/>
  <c r="J245" i="2"/>
  <c r="L245" i="2"/>
  <c r="M245" i="2"/>
  <c r="N245" i="2"/>
  <c r="O245" i="2"/>
  <c r="P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B246" i="2"/>
  <c r="AF246" i="2" s="1"/>
  <c r="C246" i="2"/>
  <c r="D246" i="2"/>
  <c r="F246" i="2" s="1"/>
  <c r="E246" i="2"/>
  <c r="G246" i="2"/>
  <c r="I246" i="2"/>
  <c r="J246" i="2"/>
  <c r="L246" i="2"/>
  <c r="M246" i="2"/>
  <c r="N246" i="2"/>
  <c r="O246" i="2"/>
  <c r="P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H53" i="2" l="1"/>
  <c r="AH244" i="2"/>
  <c r="AF177" i="2"/>
  <c r="AG58" i="2"/>
  <c r="AH162" i="2"/>
  <c r="AF90" i="2"/>
  <c r="AD47" i="2"/>
  <c r="AE32" i="2"/>
  <c r="AH51" i="2"/>
  <c r="AG242" i="2"/>
  <c r="AG130" i="2"/>
  <c r="AH104" i="2"/>
  <c r="AD130" i="2"/>
  <c r="AF104" i="2"/>
  <c r="AG225" i="2"/>
  <c r="AF132" i="2"/>
  <c r="AE130" i="2"/>
  <c r="AE38" i="2"/>
  <c r="AD21" i="2"/>
  <c r="AH16" i="2"/>
  <c r="AG16" i="2"/>
  <c r="AH54" i="2"/>
  <c r="AF16" i="2"/>
  <c r="AH211" i="2"/>
  <c r="AG54" i="2"/>
  <c r="AE16" i="2"/>
  <c r="AF211" i="2"/>
  <c r="AG82" i="2"/>
  <c r="AF54" i="2"/>
  <c r="AG24" i="2"/>
  <c r="AE211" i="2"/>
  <c r="AF163" i="2"/>
  <c r="AE150" i="2"/>
  <c r="AF124" i="2"/>
  <c r="AE82" i="2"/>
  <c r="AD54" i="2"/>
  <c r="AE24" i="2"/>
  <c r="AH224" i="2"/>
  <c r="AG205" i="2"/>
  <c r="AE180" i="2"/>
  <c r="AH144" i="2"/>
  <c r="AH131" i="2"/>
  <c r="AE124" i="2"/>
  <c r="AH12" i="2"/>
  <c r="AE216" i="2"/>
  <c r="AF205" i="2"/>
  <c r="AH157" i="2"/>
  <c r="AE144" i="2"/>
  <c r="AH99" i="2"/>
  <c r="AH72" i="2"/>
  <c r="AG20" i="2"/>
  <c r="AG12" i="2"/>
  <c r="AH201" i="2"/>
  <c r="AH153" i="2"/>
  <c r="AF50" i="2"/>
  <c r="AD25" i="2"/>
  <c r="AE20" i="2"/>
  <c r="AF12" i="2"/>
  <c r="AH225" i="2"/>
  <c r="AG201" i="2"/>
  <c r="AF166" i="2"/>
  <c r="AH132" i="2"/>
  <c r="AF110" i="2"/>
  <c r="AH68" i="2"/>
  <c r="AE18" i="2"/>
  <c r="AD10" i="2"/>
  <c r="AG191" i="2"/>
  <c r="AH141" i="2"/>
  <c r="AG48" i="2"/>
  <c r="AE42" i="2"/>
  <c r="AD220" i="2"/>
  <c r="AD206" i="2"/>
  <c r="AF197" i="2"/>
  <c r="AE191" i="2"/>
  <c r="AE178" i="2"/>
  <c r="AH164" i="2"/>
  <c r="AH142" i="2"/>
  <c r="AD133" i="2"/>
  <c r="AG114" i="2"/>
  <c r="AG100" i="2"/>
  <c r="AH56" i="2"/>
  <c r="AF48" i="2"/>
  <c r="AE34" i="2"/>
  <c r="AG8" i="2"/>
  <c r="AG223" i="2"/>
  <c r="AG175" i="2"/>
  <c r="AE164" i="2"/>
  <c r="AG149" i="2"/>
  <c r="AG146" i="2"/>
  <c r="AG142" i="2"/>
  <c r="AF103" i="2"/>
  <c r="AE100" i="2"/>
  <c r="AD81" i="2"/>
  <c r="AG62" i="2"/>
  <c r="AG56" i="2"/>
  <c r="AD8" i="2"/>
  <c r="AH246" i="2"/>
  <c r="AD164" i="2"/>
  <c r="AF158" i="2"/>
  <c r="AD142" i="2"/>
  <c r="AH130" i="2"/>
  <c r="AG129" i="2"/>
  <c r="AG126" i="2"/>
  <c r="AF56" i="2"/>
  <c r="AH191" i="2"/>
  <c r="AH143" i="2"/>
  <c r="AF126" i="2"/>
  <c r="AD56" i="2"/>
  <c r="AD23" i="2"/>
  <c r="AD15" i="2"/>
  <c r="AG32" i="2"/>
  <c r="AH210" i="2"/>
  <c r="AD201" i="2"/>
  <c r="AD159" i="2"/>
  <c r="AD127" i="2"/>
  <c r="AF98" i="2"/>
  <c r="AG74" i="2"/>
  <c r="AH110" i="2"/>
  <c r="AE246" i="2"/>
  <c r="AF221" i="2"/>
  <c r="AG181" i="2"/>
  <c r="AG135" i="2"/>
  <c r="AG110" i="2"/>
  <c r="AF100" i="2"/>
  <c r="AH91" i="2"/>
  <c r="AD82" i="2"/>
  <c r="AH74" i="2"/>
  <c r="AF70" i="2"/>
  <c r="AH58" i="2"/>
  <c r="AH50" i="2"/>
  <c r="AH137" i="2"/>
  <c r="AG222" i="2"/>
  <c r="AE234" i="2"/>
  <c r="AD229" i="2"/>
  <c r="AG224" i="2"/>
  <c r="AE222" i="2"/>
  <c r="AH208" i="2"/>
  <c r="AE207" i="2"/>
  <c r="AE181" i="2"/>
  <c r="AH151" i="2"/>
  <c r="AD144" i="2"/>
  <c r="AG137" i="2"/>
  <c r="AH117" i="2"/>
  <c r="AE116" i="2"/>
  <c r="AE110" i="2"/>
  <c r="AG109" i="2"/>
  <c r="AF108" i="2"/>
  <c r="AD100" i="2"/>
  <c r="AF92" i="2"/>
  <c r="AF74" i="2"/>
  <c r="AH73" i="2"/>
  <c r="AF72" i="2"/>
  <c r="AH71" i="2"/>
  <c r="AF58" i="2"/>
  <c r="AH57" i="2"/>
  <c r="AE50" i="2"/>
  <c r="AH44" i="2"/>
  <c r="AG207" i="2"/>
  <c r="AD230" i="2"/>
  <c r="AD225" i="2"/>
  <c r="AE224" i="2"/>
  <c r="AE223" i="2"/>
  <c r="AH214" i="2"/>
  <c r="AD208" i="2"/>
  <c r="AH161" i="2"/>
  <c r="AH146" i="2"/>
  <c r="AF137" i="2"/>
  <c r="AD128" i="2"/>
  <c r="AG122" i="2"/>
  <c r="AG117" i="2"/>
  <c r="AF109" i="2"/>
  <c r="AG104" i="2"/>
  <c r="AG103" i="2"/>
  <c r="AD102" i="2"/>
  <c r="AE74" i="2"/>
  <c r="AE72" i="2"/>
  <c r="AE58" i="2"/>
  <c r="AE52" i="2"/>
  <c r="AD45" i="2"/>
  <c r="AG40" i="2"/>
  <c r="AE30" i="2"/>
  <c r="AE12" i="2"/>
  <c r="AD11" i="2"/>
  <c r="AE229" i="2"/>
  <c r="AG235" i="2"/>
  <c r="AD224" i="2"/>
  <c r="AE209" i="2"/>
  <c r="AD200" i="2"/>
  <c r="AH190" i="2"/>
  <c r="AF183" i="2"/>
  <c r="AF152" i="2"/>
  <c r="AD137" i="2"/>
  <c r="AD117" i="2"/>
  <c r="AD109" i="2"/>
  <c r="AD72" i="2"/>
  <c r="AE36" i="2"/>
  <c r="AF14" i="2"/>
  <c r="AF181" i="2"/>
  <c r="AE215" i="2"/>
  <c r="AF201" i="2"/>
  <c r="AE196" i="2"/>
  <c r="AF191" i="2"/>
  <c r="AH177" i="2"/>
  <c r="AF164" i="2"/>
  <c r="AH163" i="2"/>
  <c r="AG162" i="2"/>
  <c r="AF157" i="2"/>
  <c r="AD153" i="2"/>
  <c r="AF146" i="2"/>
  <c r="AH133" i="2"/>
  <c r="AG132" i="2"/>
  <c r="AG131" i="2"/>
  <c r="AF129" i="2"/>
  <c r="AD104" i="2"/>
  <c r="AD103" i="2"/>
  <c r="AG46" i="2"/>
  <c r="AH41" i="2"/>
  <c r="AD17" i="2"/>
  <c r="AH82" i="2"/>
  <c r="AG203" i="2"/>
  <c r="AF8" i="2"/>
  <c r="AH7" i="2"/>
  <c r="AD204" i="2"/>
  <c r="AH166" i="2"/>
  <c r="AF140" i="2"/>
  <c r="AD19" i="2"/>
  <c r="AE8" i="2"/>
  <c r="AD7" i="2"/>
  <c r="AE197" i="2"/>
  <c r="AE179" i="2"/>
  <c r="AD150" i="2"/>
  <c r="AD141" i="2"/>
  <c r="AD136" i="2"/>
  <c r="AD115" i="2"/>
  <c r="AF101" i="2"/>
  <c r="AE92" i="2"/>
  <c r="AE84" i="2"/>
  <c r="AD83" i="2"/>
  <c r="AH75" i="2"/>
  <c r="AE70" i="2"/>
  <c r="AD69" i="2"/>
  <c r="AE66" i="2"/>
  <c r="AH65" i="2"/>
  <c r="AG64" i="2"/>
  <c r="AD63" i="2"/>
  <c r="AE14" i="2"/>
  <c r="AD13" i="2"/>
  <c r="AG193" i="2"/>
  <c r="AG169" i="2"/>
  <c r="AF149" i="2"/>
  <c r="AD148" i="2"/>
  <c r="AD147" i="2"/>
  <c r="AF135" i="2"/>
  <c r="AF114" i="2"/>
  <c r="AD113" i="2"/>
  <c r="AG112" i="2"/>
  <c r="AG111" i="2"/>
  <c r="AD101" i="2"/>
  <c r="AD92" i="2"/>
  <c r="AG91" i="2"/>
  <c r="AG88" i="2"/>
  <c r="AD87" i="2"/>
  <c r="AH86" i="2"/>
  <c r="AD85" i="2"/>
  <c r="AD84" i="2"/>
  <c r="AG78" i="2"/>
  <c r="AD77" i="2"/>
  <c r="AE76" i="2"/>
  <c r="AD70" i="2"/>
  <c r="AG68" i="2"/>
  <c r="AD67" i="2"/>
  <c r="AD66" i="2"/>
  <c r="AE64" i="2"/>
  <c r="AF62" i="2"/>
  <c r="AD61" i="2"/>
  <c r="AG60" i="2"/>
  <c r="AD59" i="2"/>
  <c r="AD49" i="2"/>
  <c r="AD39" i="2"/>
  <c r="AE26" i="2"/>
  <c r="AD14" i="2"/>
  <c r="AD194" i="2"/>
  <c r="AD170" i="2"/>
  <c r="AD168" i="2"/>
  <c r="AD246" i="2"/>
  <c r="AD244" i="2"/>
  <c r="AF243" i="2"/>
  <c r="AE242" i="2"/>
  <c r="AF241" i="2"/>
  <c r="AD240" i="2"/>
  <c r="AE235" i="2"/>
  <c r="AH234" i="2"/>
  <c r="AH227" i="2"/>
  <c r="AG226" i="2"/>
  <c r="AE195" i="2"/>
  <c r="AE193" i="2"/>
  <c r="AH188" i="2"/>
  <c r="AG187" i="2"/>
  <c r="AD186" i="2"/>
  <c r="AF185" i="2"/>
  <c r="AH184" i="2"/>
  <c r="AH183" i="2"/>
  <c r="AG177" i="2"/>
  <c r="AD173" i="2"/>
  <c r="AH172" i="2"/>
  <c r="AG171" i="2"/>
  <c r="AF169" i="2"/>
  <c r="AG166" i="2"/>
  <c r="AD149" i="2"/>
  <c r="AD135" i="2"/>
  <c r="AE132" i="2"/>
  <c r="AE114" i="2"/>
  <c r="AE112" i="2"/>
  <c r="AD111" i="2"/>
  <c r="AD91" i="2"/>
  <c r="AE90" i="2"/>
  <c r="AF89" i="2"/>
  <c r="AE88" i="2"/>
  <c r="AE86" i="2"/>
  <c r="AD79" i="2"/>
  <c r="AE78" i="2"/>
  <c r="AE68" i="2"/>
  <c r="AE62" i="2"/>
  <c r="AE60" i="2"/>
  <c r="AD50" i="2"/>
  <c r="AE48" i="2"/>
  <c r="AE46" i="2"/>
  <c r="AG44" i="2"/>
  <c r="AD43" i="2"/>
  <c r="AD42" i="2"/>
  <c r="AE40" i="2"/>
  <c r="AG28" i="2"/>
  <c r="AD27" i="2"/>
  <c r="AG115" i="2"/>
  <c r="AH101" i="2"/>
  <c r="AF195" i="2"/>
  <c r="AD192" i="2"/>
  <c r="AD242" i="2"/>
  <c r="AE241" i="2"/>
  <c r="AD235" i="2"/>
  <c r="AD227" i="2"/>
  <c r="AD226" i="2"/>
  <c r="AE189" i="2"/>
  <c r="AD188" i="2"/>
  <c r="AE187" i="2"/>
  <c r="AE185" i="2"/>
  <c r="AD184" i="2"/>
  <c r="AE172" i="2"/>
  <c r="AD90" i="2"/>
  <c r="AE80" i="2"/>
  <c r="AE44" i="2"/>
  <c r="AD29" i="2"/>
  <c r="AE28" i="2"/>
  <c r="AH10" i="2"/>
  <c r="AD9" i="2"/>
  <c r="AD237" i="2"/>
  <c r="AD234" i="2"/>
  <c r="AF233" i="2"/>
  <c r="AD232" i="2"/>
  <c r="AE231" i="2"/>
  <c r="AH218" i="2"/>
  <c r="AE217" i="2"/>
  <c r="AD215" i="2"/>
  <c r="AD214" i="2"/>
  <c r="AG213" i="2"/>
  <c r="AD212" i="2"/>
  <c r="AG211" i="2"/>
  <c r="AD190" i="2"/>
  <c r="AE183" i="2"/>
  <c r="AE177" i="2"/>
  <c r="AD176" i="2"/>
  <c r="AF175" i="2"/>
  <c r="AE166" i="2"/>
  <c r="AE146" i="2"/>
  <c r="AF144" i="2"/>
  <c r="AD131" i="2"/>
  <c r="AH124" i="2"/>
  <c r="AD99" i="2"/>
  <c r="AH98" i="2"/>
  <c r="AD236" i="2"/>
  <c r="AF235" i="2"/>
  <c r="AE233" i="2"/>
  <c r="AD219" i="2"/>
  <c r="AD218" i="2"/>
  <c r="AE213" i="2"/>
  <c r="AD183" i="2"/>
  <c r="AH180" i="2"/>
  <c r="AD175" i="2"/>
  <c r="AH158" i="2"/>
  <c r="AG98" i="2"/>
  <c r="AD179" i="2"/>
  <c r="AF179" i="2"/>
  <c r="AD239" i="2"/>
  <c r="AD238" i="2"/>
  <c r="AD197" i="2"/>
  <c r="AD222" i="2"/>
  <c r="AE221" i="2"/>
  <c r="AD210" i="2"/>
  <c r="AE205" i="2"/>
  <c r="AE203" i="2"/>
  <c r="AD198" i="2"/>
  <c r="AH197" i="2"/>
  <c r="AH179" i="2"/>
  <c r="AD162" i="2"/>
  <c r="AF161" i="2"/>
  <c r="AF160" i="2"/>
  <c r="AE158" i="2"/>
  <c r="AG155" i="2"/>
  <c r="AE152" i="2"/>
  <c r="AG151" i="2"/>
  <c r="AH150" i="2"/>
  <c r="AG143" i="2"/>
  <c r="AD129" i="2"/>
  <c r="AE126" i="2"/>
  <c r="AD124" i="2"/>
  <c r="AH123" i="2"/>
  <c r="AD119" i="2"/>
  <c r="AE118" i="2"/>
  <c r="AE108" i="2"/>
  <c r="AD107" i="2"/>
  <c r="AG106" i="2"/>
  <c r="AE98" i="2"/>
  <c r="AH97" i="2"/>
  <c r="AD96" i="2"/>
  <c r="AD95" i="2"/>
  <c r="AG94" i="2"/>
  <c r="AD93" i="2"/>
  <c r="AH92" i="2"/>
  <c r="AH70" i="2"/>
  <c r="AH200" i="2"/>
  <c r="AE199" i="2"/>
  <c r="AD161" i="2"/>
  <c r="AD158" i="2"/>
  <c r="AG157" i="2"/>
  <c r="AD156" i="2"/>
  <c r="AD155" i="2"/>
  <c r="AD151" i="2"/>
  <c r="AG150" i="2"/>
  <c r="AF143" i="2"/>
  <c r="AE138" i="2"/>
  <c r="AF123" i="2"/>
  <c r="AD122" i="2"/>
  <c r="AD121" i="2"/>
  <c r="AF120" i="2"/>
  <c r="AF117" i="2"/>
  <c r="AD108" i="2"/>
  <c r="AE106" i="2"/>
  <c r="AF97" i="2"/>
  <c r="AE94" i="2"/>
  <c r="AG36" i="2"/>
  <c r="AE22" i="2"/>
  <c r="AG14" i="2"/>
  <c r="AF10" i="2"/>
  <c r="AE96" i="2"/>
  <c r="AF93" i="2"/>
  <c r="AF80" i="2"/>
  <c r="AF76" i="2"/>
  <c r="AH55" i="2"/>
  <c r="AF52" i="2"/>
  <c r="AF38" i="2"/>
  <c r="AF34" i="2"/>
  <c r="AF30" i="2"/>
  <c r="AF26" i="2"/>
  <c r="AF22" i="2"/>
  <c r="AF18" i="2"/>
  <c r="AH11" i="2"/>
  <c r="AD228" i="2"/>
  <c r="AG244" i="2"/>
  <c r="AD241" i="2"/>
  <c r="AD233" i="2"/>
  <c r="AG232" i="2"/>
  <c r="AD221" i="2"/>
  <c r="AD195" i="2"/>
  <c r="AH194" i="2"/>
  <c r="AD185" i="2"/>
  <c r="AG172" i="2"/>
  <c r="AD152" i="2"/>
  <c r="AH138" i="2"/>
  <c r="AH121" i="2"/>
  <c r="AG95" i="2"/>
  <c r="AG86" i="2"/>
  <c r="AD80" i="2"/>
  <c r="AD76" i="2"/>
  <c r="AD52" i="2"/>
  <c r="AD38" i="2"/>
  <c r="AD34" i="2"/>
  <c r="AD30" i="2"/>
  <c r="AD26" i="2"/>
  <c r="AD22" i="2"/>
  <c r="AD18" i="2"/>
  <c r="AE244" i="2"/>
  <c r="AE239" i="2"/>
  <c r="AE232" i="2"/>
  <c r="AH226" i="2"/>
  <c r="AH207" i="2"/>
  <c r="AD205" i="2"/>
  <c r="AH204" i="2"/>
  <c r="AH187" i="2"/>
  <c r="AD181" i="2"/>
  <c r="AF172" i="2"/>
  <c r="AD169" i="2"/>
  <c r="AG168" i="2"/>
  <c r="AG160" i="2"/>
  <c r="AD157" i="2"/>
  <c r="AD143" i="2"/>
  <c r="AF138" i="2"/>
  <c r="AD126" i="2"/>
  <c r="AF121" i="2"/>
  <c r="AD114" i="2"/>
  <c r="AH113" i="2"/>
  <c r="AF107" i="2"/>
  <c r="AF95" i="2"/>
  <c r="AG89" i="2"/>
  <c r="AF86" i="2"/>
  <c r="AH78" i="2"/>
  <c r="AF68" i="2"/>
  <c r="AH64" i="2"/>
  <c r="AD62" i="2"/>
  <c r="AD48" i="2"/>
  <c r="AF44" i="2"/>
  <c r="AH40" i="2"/>
  <c r="AH36" i="2"/>
  <c r="AH32" i="2"/>
  <c r="AH28" i="2"/>
  <c r="AH24" i="2"/>
  <c r="AH20" i="2"/>
  <c r="AG10" i="2"/>
  <c r="AD209" i="2"/>
  <c r="AG246" i="2"/>
  <c r="AG243" i="2"/>
  <c r="AG234" i="2"/>
  <c r="AF231" i="2"/>
  <c r="AE226" i="2"/>
  <c r="AF223" i="2"/>
  <c r="AF207" i="2"/>
  <c r="AH203" i="2"/>
  <c r="AH193" i="2"/>
  <c r="AF187" i="2"/>
  <c r="AH171" i="2"/>
  <c r="AG163" i="2"/>
  <c r="AD160" i="2"/>
  <c r="AH159" i="2"/>
  <c r="AF155" i="2"/>
  <c r="AD138" i="2"/>
  <c r="AG120" i="2"/>
  <c r="AH112" i="2"/>
  <c r="AH106" i="2"/>
  <c r="AG97" i="2"/>
  <c r="AH94" i="2"/>
  <c r="AD89" i="2"/>
  <c r="AH88" i="2"/>
  <c r="AF78" i="2"/>
  <c r="AF64" i="2"/>
  <c r="AH60" i="2"/>
  <c r="AH46" i="2"/>
  <c r="AF40" i="2"/>
  <c r="AF36" i="2"/>
  <c r="AF32" i="2"/>
  <c r="AF28" i="2"/>
  <c r="AF24" i="2"/>
  <c r="AF20" i="2"/>
  <c r="AD118" i="2"/>
  <c r="AH102" i="2"/>
  <c r="AD139" i="2"/>
  <c r="AD243" i="2"/>
  <c r="AH236" i="2"/>
  <c r="AD231" i="2"/>
  <c r="AE230" i="2"/>
  <c r="AD223" i="2"/>
  <c r="AH217" i="2"/>
  <c r="AF213" i="2"/>
  <c r="AH209" i="2"/>
  <c r="AE206" i="2"/>
  <c r="AF203" i="2"/>
  <c r="AH199" i="2"/>
  <c r="AF193" i="2"/>
  <c r="AH189" i="2"/>
  <c r="AD171" i="2"/>
  <c r="AH170" i="2"/>
  <c r="AD163" i="2"/>
  <c r="AF141" i="2"/>
  <c r="AG123" i="2"/>
  <c r="AD120" i="2"/>
  <c r="AF115" i="2"/>
  <c r="AF112" i="2"/>
  <c r="AF106" i="2"/>
  <c r="AG102" i="2"/>
  <c r="AD97" i="2"/>
  <c r="AH96" i="2"/>
  <c r="AF94" i="2"/>
  <c r="AF88" i="2"/>
  <c r="AH84" i="2"/>
  <c r="AH66" i="2"/>
  <c r="AF60" i="2"/>
  <c r="AF46" i="2"/>
  <c r="AH42" i="2"/>
  <c r="AH9" i="2"/>
  <c r="AD217" i="2"/>
  <c r="AD189" i="2"/>
  <c r="AD140" i="2"/>
  <c r="AH245" i="2"/>
  <c r="AH233" i="2"/>
  <c r="AG217" i="2"/>
  <c r="AG209" i="2"/>
  <c r="AG199" i="2"/>
  <c r="AH195" i="2"/>
  <c r="AG189" i="2"/>
  <c r="AH185" i="2"/>
  <c r="AG170" i="2"/>
  <c r="AH152" i="2"/>
  <c r="AH118" i="2"/>
  <c r="AH108" i="2"/>
  <c r="AF102" i="2"/>
  <c r="AG96" i="2"/>
  <c r="AH90" i="2"/>
  <c r="AG84" i="2"/>
  <c r="AH80" i="2"/>
  <c r="AH76" i="2"/>
  <c r="AG66" i="2"/>
  <c r="AH52" i="2"/>
  <c r="AG42" i="2"/>
  <c r="AH38" i="2"/>
  <c r="AH34" i="2"/>
  <c r="AH30" i="2"/>
  <c r="AH26" i="2"/>
  <c r="AH22" i="2"/>
  <c r="AH18" i="2"/>
  <c r="AD245" i="2"/>
  <c r="AD199" i="2"/>
  <c r="AG245" i="2"/>
  <c r="AD213" i="2"/>
  <c r="AH173" i="2"/>
  <c r="AE170" i="2"/>
  <c r="AG140" i="2"/>
  <c r="AD123" i="2"/>
  <c r="AH122" i="2"/>
  <c r="AF118" i="2"/>
  <c r="AH111" i="2"/>
  <c r="AH93" i="2"/>
  <c r="AF87" i="2"/>
  <c r="AF202" i="2"/>
  <c r="AG202" i="2"/>
  <c r="AF182" i="2"/>
  <c r="AG182" i="2"/>
  <c r="AE167" i="2"/>
  <c r="AG167" i="2"/>
  <c r="AH167" i="2"/>
  <c r="AE134" i="2"/>
  <c r="AF134" i="2"/>
  <c r="AG134" i="2"/>
  <c r="AH134" i="2"/>
  <c r="AF216" i="2"/>
  <c r="AG216" i="2"/>
  <c r="AF196" i="2"/>
  <c r="AG196" i="2"/>
  <c r="AD134" i="2"/>
  <c r="AE125" i="2"/>
  <c r="AF125" i="2"/>
  <c r="AG125" i="2"/>
  <c r="AH125" i="2"/>
  <c r="AF245" i="2"/>
  <c r="AE243" i="2"/>
  <c r="AH238" i="2"/>
  <c r="AG236" i="2"/>
  <c r="AH229" i="2"/>
  <c r="AG227" i="2"/>
  <c r="AF225" i="2"/>
  <c r="AH215" i="2"/>
  <c r="AF210" i="2"/>
  <c r="AG210" i="2"/>
  <c r="AH198" i="2"/>
  <c r="AF190" i="2"/>
  <c r="AG190" i="2"/>
  <c r="AE174" i="2"/>
  <c r="AF174" i="2"/>
  <c r="AG174" i="2"/>
  <c r="AH174" i="2"/>
  <c r="AE154" i="2"/>
  <c r="AF154" i="2"/>
  <c r="AG154" i="2"/>
  <c r="AH154" i="2"/>
  <c r="AD125" i="2"/>
  <c r="AH240" i="2"/>
  <c r="AG238" i="2"/>
  <c r="AE236" i="2"/>
  <c r="AH231" i="2"/>
  <c r="AG229" i="2"/>
  <c r="AF227" i="2"/>
  <c r="AH220" i="2"/>
  <c r="AF218" i="2"/>
  <c r="AG218" i="2"/>
  <c r="AG215" i="2"/>
  <c r="AH212" i="2"/>
  <c r="AF204" i="2"/>
  <c r="AG204" i="2"/>
  <c r="AH192" i="2"/>
  <c r="AF184" i="2"/>
  <c r="AG184" i="2"/>
  <c r="AF178" i="2"/>
  <c r="AG178" i="2"/>
  <c r="AH178" i="2"/>
  <c r="AD174" i="2"/>
  <c r="AD154" i="2"/>
  <c r="AE145" i="2"/>
  <c r="AF145" i="2"/>
  <c r="AG145" i="2"/>
  <c r="AH145" i="2"/>
  <c r="AH242" i="2"/>
  <c r="AG240" i="2"/>
  <c r="AE238" i="2"/>
  <c r="AH222" i="2"/>
  <c r="AF198" i="2"/>
  <c r="AG198" i="2"/>
  <c r="AH186" i="2"/>
  <c r="AE165" i="2"/>
  <c r="AF165" i="2"/>
  <c r="AG165" i="2"/>
  <c r="AH165" i="2"/>
  <c r="AE240" i="2"/>
  <c r="AF220" i="2"/>
  <c r="AG220" i="2"/>
  <c r="AF212" i="2"/>
  <c r="AG212" i="2"/>
  <c r="AF192" i="2"/>
  <c r="AG192" i="2"/>
  <c r="AF116" i="2"/>
  <c r="AG116" i="2"/>
  <c r="AH116" i="2"/>
  <c r="AH237" i="2"/>
  <c r="AH219" i="2"/>
  <c r="AF206" i="2"/>
  <c r="AG206" i="2"/>
  <c r="AF186" i="2"/>
  <c r="AG186" i="2"/>
  <c r="AH239" i="2"/>
  <c r="AG237" i="2"/>
  <c r="AH228" i="2"/>
  <c r="AG219" i="2"/>
  <c r="AF200" i="2"/>
  <c r="AG200" i="2"/>
  <c r="AF180" i="2"/>
  <c r="AG180" i="2"/>
  <c r="AF136" i="2"/>
  <c r="AG136" i="2"/>
  <c r="AH136" i="2"/>
  <c r="AE127" i="2"/>
  <c r="AG127" i="2"/>
  <c r="AH127" i="2"/>
  <c r="AH241" i="2"/>
  <c r="AG239" i="2"/>
  <c r="AF237" i="2"/>
  <c r="AH230" i="2"/>
  <c r="AG228" i="2"/>
  <c r="AH221" i="2"/>
  <c r="AF219" i="2"/>
  <c r="AH202" i="2"/>
  <c r="AF194" i="2"/>
  <c r="AG194" i="2"/>
  <c r="AH182" i="2"/>
  <c r="AE105" i="2"/>
  <c r="AF105" i="2"/>
  <c r="AG105" i="2"/>
  <c r="AH105" i="2"/>
  <c r="AH232" i="2"/>
  <c r="AG230" i="2"/>
  <c r="AE228" i="2"/>
  <c r="AH216" i="2"/>
  <c r="AF214" i="2"/>
  <c r="AG214" i="2"/>
  <c r="AF208" i="2"/>
  <c r="AG208" i="2"/>
  <c r="AE202" i="2"/>
  <c r="AH196" i="2"/>
  <c r="AF188" i="2"/>
  <c r="AG188" i="2"/>
  <c r="AE182" i="2"/>
  <c r="AF176" i="2"/>
  <c r="AG176" i="2"/>
  <c r="AH176" i="2"/>
  <c r="AF167" i="2"/>
  <c r="AF156" i="2"/>
  <c r="AG156" i="2"/>
  <c r="AH156" i="2"/>
  <c r="AE147" i="2"/>
  <c r="AG147" i="2"/>
  <c r="AH147" i="2"/>
  <c r="AE81" i="2"/>
  <c r="AF81" i="2"/>
  <c r="AG81" i="2"/>
  <c r="AE71" i="2"/>
  <c r="AF71" i="2"/>
  <c r="AG71" i="2"/>
  <c r="AE61" i="2"/>
  <c r="AF61" i="2"/>
  <c r="AG61" i="2"/>
  <c r="AE51" i="2"/>
  <c r="AF51" i="2"/>
  <c r="AG51" i="2"/>
  <c r="AE41" i="2"/>
  <c r="AF41" i="2"/>
  <c r="AG41" i="2"/>
  <c r="AH175" i="2"/>
  <c r="AG173" i="2"/>
  <c r="AF171" i="2"/>
  <c r="AF162" i="2"/>
  <c r="AE160" i="2"/>
  <c r="AH155" i="2"/>
  <c r="AG153" i="2"/>
  <c r="AF151" i="2"/>
  <c r="AF142" i="2"/>
  <c r="AE140" i="2"/>
  <c r="AH135" i="2"/>
  <c r="AG133" i="2"/>
  <c r="AF131" i="2"/>
  <c r="AF122" i="2"/>
  <c r="AE120" i="2"/>
  <c r="AH115" i="2"/>
  <c r="AG113" i="2"/>
  <c r="AF111" i="2"/>
  <c r="AH95" i="2"/>
  <c r="AG93" i="2"/>
  <c r="AF91" i="2"/>
  <c r="AE37" i="2"/>
  <c r="AF37" i="2"/>
  <c r="AG37" i="2"/>
  <c r="AH37" i="2"/>
  <c r="AE33" i="2"/>
  <c r="AF33" i="2"/>
  <c r="AG33" i="2"/>
  <c r="AH33" i="2"/>
  <c r="AF173" i="2"/>
  <c r="AH168" i="2"/>
  <c r="AF153" i="2"/>
  <c r="AH148" i="2"/>
  <c r="AF133" i="2"/>
  <c r="AH128" i="2"/>
  <c r="AF113" i="2"/>
  <c r="AE77" i="2"/>
  <c r="AF77" i="2"/>
  <c r="AG77" i="2"/>
  <c r="AE67" i="2"/>
  <c r="AF67" i="2"/>
  <c r="AG67" i="2"/>
  <c r="AE57" i="2"/>
  <c r="AF57" i="2"/>
  <c r="AG57" i="2"/>
  <c r="AE47" i="2"/>
  <c r="AF47" i="2"/>
  <c r="AG47" i="2"/>
  <c r="AG148" i="2"/>
  <c r="AH139" i="2"/>
  <c r="AG128" i="2"/>
  <c r="AH119" i="2"/>
  <c r="AF168" i="2"/>
  <c r="AG159" i="2"/>
  <c r="AF148" i="2"/>
  <c r="AG139" i="2"/>
  <c r="AF128" i="2"/>
  <c r="AG119" i="2"/>
  <c r="AG99" i="2"/>
  <c r="AE83" i="2"/>
  <c r="AF83" i="2"/>
  <c r="AG83" i="2"/>
  <c r="AE73" i="2"/>
  <c r="AF73" i="2"/>
  <c r="AG73" i="2"/>
  <c r="AE63" i="2"/>
  <c r="AF63" i="2"/>
  <c r="AG63" i="2"/>
  <c r="AE53" i="2"/>
  <c r="AF53" i="2"/>
  <c r="AG53" i="2"/>
  <c r="AE43" i="2"/>
  <c r="AF43" i="2"/>
  <c r="AG43" i="2"/>
  <c r="AG161" i="2"/>
  <c r="AF159" i="2"/>
  <c r="AG141" i="2"/>
  <c r="AF139" i="2"/>
  <c r="AG121" i="2"/>
  <c r="AF119" i="2"/>
  <c r="AH103" i="2"/>
  <c r="AG101" i="2"/>
  <c r="AF99" i="2"/>
  <c r="AE79" i="2"/>
  <c r="AF79" i="2"/>
  <c r="AG79" i="2"/>
  <c r="AE69" i="2"/>
  <c r="AF69" i="2"/>
  <c r="AG69" i="2"/>
  <c r="AE59" i="2"/>
  <c r="AF59" i="2"/>
  <c r="AG59" i="2"/>
  <c r="AE49" i="2"/>
  <c r="AF49" i="2"/>
  <c r="AG49" i="2"/>
  <c r="AE39" i="2"/>
  <c r="AF39" i="2"/>
  <c r="AG39" i="2"/>
  <c r="AE35" i="2"/>
  <c r="AF35" i="2"/>
  <c r="AG35" i="2"/>
  <c r="AH35" i="2"/>
  <c r="AE31" i="2"/>
  <c r="AF31" i="2"/>
  <c r="AG31" i="2"/>
  <c r="AH31" i="2"/>
  <c r="AH107" i="2"/>
  <c r="AH87" i="2"/>
  <c r="AE85" i="2"/>
  <c r="AF85" i="2"/>
  <c r="AG85" i="2"/>
  <c r="AH169" i="2"/>
  <c r="AH149" i="2"/>
  <c r="AH129" i="2"/>
  <c r="AH109" i="2"/>
  <c r="AG107" i="2"/>
  <c r="AH89" i="2"/>
  <c r="AG87" i="2"/>
  <c r="AE75" i="2"/>
  <c r="AF75" i="2"/>
  <c r="AG75" i="2"/>
  <c r="AE65" i="2"/>
  <c r="AF65" i="2"/>
  <c r="AG65" i="2"/>
  <c r="AE55" i="2"/>
  <c r="AF55" i="2"/>
  <c r="AG55" i="2"/>
  <c r="AE45" i="2"/>
  <c r="AF45" i="2"/>
  <c r="AG45" i="2"/>
  <c r="AH29" i="2"/>
  <c r="AH27" i="2"/>
  <c r="AH25" i="2"/>
  <c r="AH23" i="2"/>
  <c r="AH21" i="2"/>
  <c r="AH19" i="2"/>
  <c r="AH17" i="2"/>
  <c r="AH15" i="2"/>
  <c r="AH13" i="2"/>
  <c r="AG29" i="2"/>
  <c r="AG27" i="2"/>
  <c r="AG25" i="2"/>
  <c r="AG23" i="2"/>
  <c r="AG21" i="2"/>
  <c r="AG19" i="2"/>
  <c r="AG17" i="2"/>
  <c r="AG15" i="2"/>
  <c r="AG13" i="2"/>
  <c r="AG11" i="2"/>
  <c r="AG9" i="2"/>
  <c r="AG7" i="2"/>
  <c r="AF29" i="2"/>
  <c r="AF27" i="2"/>
  <c r="AF25" i="2"/>
  <c r="AF23" i="2"/>
  <c r="AF21" i="2"/>
  <c r="AF19" i="2"/>
  <c r="AF17" i="2"/>
  <c r="AF15" i="2"/>
  <c r="AF13" i="2"/>
  <c r="AF11" i="2"/>
  <c r="AF9" i="2"/>
  <c r="AF7" i="2"/>
  <c r="AC5" i="2" l="1"/>
  <c r="AB5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J5" i="2"/>
  <c r="I5" i="2"/>
  <c r="G5" i="2"/>
  <c r="E5" i="2"/>
  <c r="D5" i="2"/>
  <c r="F5" i="2" s="1"/>
  <c r="C5" i="2"/>
  <c r="B5" i="2"/>
  <c r="AH5" i="2" s="1"/>
  <c r="AD5" i="2" l="1"/>
  <c r="AE5" i="2"/>
  <c r="AF5" i="2"/>
  <c r="AG5" i="2"/>
</calcChain>
</file>

<file path=xl/sharedStrings.xml><?xml version="1.0" encoding="utf-8"?>
<sst xmlns="http://schemas.openxmlformats.org/spreadsheetml/2006/main" count="2571" uniqueCount="222">
  <si>
    <t>24h subdial</t>
  </si>
  <si>
    <t>Check Chronos for bezel</t>
  </si>
  <si>
    <t>Check back stamps and logos (differentiate between stores and stamps) (FINISH!!)</t>
  </si>
  <si>
    <t>TRUE</t>
  </si>
  <si>
    <t>e.g. Patek Philippe, Rolex, Cartier, Vacheron Constantin, Audemars Piguet, Omega IWC, Jaeger Le Coultre (No Piaget because too close to jewelery)</t>
  </si>
  <si>
    <t>1980s is cutoff</t>
  </si>
  <si>
    <t>Gold Plate/Capped, Stainless steel and chrom plate together</t>
  </si>
  <si>
    <t>e.g. Round, Square, Rectangle, Tonneau, Cushion, Creative</t>
  </si>
  <si>
    <t>e.g. Colors, Gem Set, Stone, Mother of Pearl, Enamel, Cloisonné, Lacquer (not including subdial color)</t>
  </si>
  <si>
    <t>In mm</t>
  </si>
  <si>
    <r>
      <t xml:space="preserve">e.g. Stainless Steel, Yellow Gold, Rose Gold, White Gold, Platinum, Two-tone, Ceramic, Titaniumm </t>
    </r>
    <r>
      <rPr>
        <b/>
        <sz val="12"/>
        <color theme="1"/>
        <rFont val="Calibri"/>
        <family val="2"/>
        <scheme val="minor"/>
      </rPr>
      <t>(CHECK FOR DEPLOYANT)</t>
    </r>
    <r>
      <rPr>
        <sz val="12"/>
        <color theme="1"/>
        <rFont val="Calibri"/>
        <family val="2"/>
        <scheme val="minor"/>
      </rPr>
      <t>. Other: Leather, NATO, Rubber</t>
    </r>
  </si>
  <si>
    <t>No-date, Date, Big Date, Chronograph, Jumping hands, Retrograde</t>
  </si>
  <si>
    <t>Basically a moon phase?</t>
  </si>
  <si>
    <r>
      <t xml:space="preserve">Truly designed as an antimagnetic watch. e.g. Inngenieur/Millgauss </t>
    </r>
    <r>
      <rPr>
        <b/>
        <sz val="12"/>
        <color theme="1"/>
        <rFont val="Calibri"/>
        <family val="2"/>
        <scheme val="minor"/>
      </rPr>
      <t>ARE RAILMASTERS THERE TOO?</t>
    </r>
  </si>
  <si>
    <t>Internal or external</t>
  </si>
  <si>
    <t>Check all</t>
  </si>
  <si>
    <t>Single gem does not count</t>
  </si>
  <si>
    <t>Tiffany, Beyer, etc</t>
  </si>
  <si>
    <t>Needs the engraving</t>
  </si>
  <si>
    <t>Antiquorum has a special grade system. It incorporates condition, quality, technical and historical interest, age and rarity</t>
  </si>
  <si>
    <t>General Information</t>
  </si>
  <si>
    <t>!Hedonic Characteristics</t>
  </si>
  <si>
    <t xml:space="preserve">Complications </t>
  </si>
  <si>
    <r>
      <t>Always has moonphase</t>
    </r>
    <r>
      <rPr>
        <b/>
        <sz val="12"/>
        <color theme="1"/>
        <rFont val="Calibri"/>
        <family val="2"/>
        <scheme val="minor"/>
      </rPr>
      <t xml:space="preserve"> LEAP YEAR INDICATOR</t>
    </r>
    <r>
      <rPr>
        <sz val="12"/>
        <color theme="1"/>
        <rFont val="Calibri"/>
        <family val="2"/>
        <scheme val="minor"/>
      </rPr>
      <t>?</t>
    </r>
  </si>
  <si>
    <t>Data#</t>
  </si>
  <si>
    <t>Date</t>
  </si>
  <si>
    <t xml:space="preserve">Lot Number  </t>
  </si>
  <si>
    <t>Hammer Price</t>
  </si>
  <si>
    <t>Premium Price</t>
  </si>
  <si>
    <t>!Brand</t>
  </si>
  <si>
    <t>Decade Produced</t>
  </si>
  <si>
    <t>Case Material</t>
  </si>
  <si>
    <t>Dial Shape</t>
  </si>
  <si>
    <t>Dial Color/ Material</t>
  </si>
  <si>
    <t>Case Diameter</t>
  </si>
  <si>
    <t>Bracelet Material</t>
  </si>
  <si>
    <t>Integrated bracelet</t>
  </si>
  <si>
    <t>Time Only</t>
  </si>
  <si>
    <t>Double Seconds</t>
  </si>
  <si>
    <t>Manual</t>
  </si>
  <si>
    <t>Self-windng</t>
  </si>
  <si>
    <t>24h main</t>
  </si>
  <si>
    <t>Date only</t>
  </si>
  <si>
    <t>Day and date</t>
  </si>
  <si>
    <t>Triple Date</t>
  </si>
  <si>
    <t>Moonphase</t>
  </si>
  <si>
    <t>Tide indication</t>
  </si>
  <si>
    <t>Dive</t>
  </si>
  <si>
    <t>Anti-magnetic</t>
  </si>
  <si>
    <t>GMT (24h or 12/frixed or adjustable)</t>
  </si>
  <si>
    <t>Second reference time recorder (fixed)</t>
  </si>
  <si>
    <t>Two Movements</t>
  </si>
  <si>
    <t>Worldtime</t>
  </si>
  <si>
    <t>Power Reserve Indicator</t>
  </si>
  <si>
    <t>Rotating Bezel</t>
  </si>
  <si>
    <t>Chrono</t>
  </si>
  <si>
    <t>Flyback Chrono</t>
  </si>
  <si>
    <t>Rattrapante</t>
  </si>
  <si>
    <t>Minutecreeper</t>
  </si>
  <si>
    <t>Perpetual Calendar</t>
  </si>
  <si>
    <t xml:space="preserve">Leap year indicator </t>
  </si>
  <si>
    <t>Year Indicator</t>
  </si>
  <si>
    <t>Jump Hour</t>
  </si>
  <si>
    <t>High Comlication: Minute Repeater or Tourbillon</t>
  </si>
  <si>
    <t>Reversilbe</t>
  </si>
  <si>
    <t>Alarm</t>
  </si>
  <si>
    <t>Unusual</t>
  </si>
  <si>
    <t>Gemset Dial</t>
  </si>
  <si>
    <t>Gemset Case/Bezel</t>
  </si>
  <si>
    <t>Gemset Bracelet</t>
  </si>
  <si>
    <t>Retail Signature</t>
  </si>
  <si>
    <t>Company/Logo/Special Stamp</t>
  </si>
  <si>
    <t>Tropical Dial?</t>
  </si>
  <si>
    <t>Military</t>
  </si>
  <si>
    <t>Prototype</t>
  </si>
  <si>
    <t>NOS</t>
  </si>
  <si>
    <t>Provenance</t>
  </si>
  <si>
    <t>Grade</t>
  </si>
  <si>
    <t>Notes</t>
  </si>
  <si>
    <t>PG 18K</t>
  </si>
  <si>
    <t>Round</t>
  </si>
  <si>
    <t>Gold</t>
  </si>
  <si>
    <t>Leather</t>
  </si>
  <si>
    <t>Yes</t>
  </si>
  <si>
    <t>AAA</t>
  </si>
  <si>
    <t>Stainless Steel</t>
  </si>
  <si>
    <t>White/Silver (Tropical)</t>
  </si>
  <si>
    <t>Black</t>
  </si>
  <si>
    <t>AA</t>
  </si>
  <si>
    <t>YG 18K</t>
  </si>
  <si>
    <t>Chronometer</t>
  </si>
  <si>
    <t>Two-tone</t>
  </si>
  <si>
    <t>White/Silver</t>
  </si>
  <si>
    <t>AAAA</t>
  </si>
  <si>
    <t>Tropical</t>
  </si>
  <si>
    <t>Grey</t>
  </si>
  <si>
    <t>Salmon/Pink</t>
  </si>
  <si>
    <t>Gold Plate</t>
  </si>
  <si>
    <t>A</t>
  </si>
  <si>
    <t>YG &lt;18K</t>
  </si>
  <si>
    <t>Rectangle</t>
  </si>
  <si>
    <t>Double Seconds (center seconds and sub center seconds)</t>
  </si>
  <si>
    <t>Double seconds</t>
  </si>
  <si>
    <t>Mixes &lt;18K</t>
  </si>
  <si>
    <t>WG 18K</t>
  </si>
  <si>
    <t>Blue</t>
  </si>
  <si>
    <t>FALSE</t>
  </si>
  <si>
    <t>Mixes of 18K</t>
  </si>
  <si>
    <t>Other</t>
  </si>
  <si>
    <t>Cushion</t>
  </si>
  <si>
    <t>Square</t>
  </si>
  <si>
    <t>Gold/Pink</t>
  </si>
  <si>
    <t>Enamel</t>
  </si>
  <si>
    <t>Bracelet Material and Integration</t>
  </si>
  <si>
    <t>Gem Setting</t>
  </si>
  <si>
    <t>Signature or Logo/Symbol</t>
  </si>
  <si>
    <t>Special</t>
  </si>
  <si>
    <t>Grading</t>
  </si>
  <si>
    <t>Complications</t>
  </si>
  <si>
    <t>Index Dummies</t>
  </si>
  <si>
    <t>Lot_Number</t>
  </si>
  <si>
    <t>Hammer_Price</t>
  </si>
  <si>
    <t>Premium_Price</t>
  </si>
  <si>
    <t>Log_Hammer_Price</t>
  </si>
  <si>
    <t>CM_SS</t>
  </si>
  <si>
    <t>CM_PVD_GP_Other</t>
  </si>
  <si>
    <t>BM_SS</t>
  </si>
  <si>
    <t>BM_Gold</t>
  </si>
  <si>
    <t>Gem_Setting</t>
  </si>
  <si>
    <t>Retailer_Logo_Symbol</t>
  </si>
  <si>
    <t>Tropical_Dial</t>
  </si>
  <si>
    <t>Time_Only</t>
  </si>
  <si>
    <t>Date_All_Types</t>
  </si>
  <si>
    <t>Moon_Phase_Tide</t>
  </si>
  <si>
    <t>Anti_Magnetic</t>
  </si>
  <si>
    <t>GMT</t>
  </si>
  <si>
    <t>Chronograph</t>
  </si>
  <si>
    <t>Y2018</t>
  </si>
  <si>
    <t>Y2019</t>
  </si>
  <si>
    <t>Y2020</t>
  </si>
  <si>
    <t>Y2021</t>
  </si>
  <si>
    <t>Y2022</t>
  </si>
  <si>
    <t>Omega</t>
  </si>
  <si>
    <t>Pulsation</t>
  </si>
  <si>
    <t>Meister</t>
  </si>
  <si>
    <t>24 hour indicator of the Mark III</t>
  </si>
  <si>
    <t>made for the 1956 Olympic Games in Melbourne</t>
  </si>
  <si>
    <t>made for the Fuerza Area Del Peru</t>
  </si>
  <si>
    <t>Speedy Ultraman</t>
  </si>
  <si>
    <t>Doesn’t at all look tropical! But description says tropical</t>
  </si>
  <si>
    <t>made for the British military forces.</t>
  </si>
  <si>
    <t>Black/White</t>
  </si>
  <si>
    <t>Saudi</t>
  </si>
  <si>
    <t>Saudi Arabian shooting federation.</t>
  </si>
  <si>
    <t>Looks like steel but says gold capped</t>
  </si>
  <si>
    <t>Oversize cosmic</t>
  </si>
  <si>
    <t xml:space="preserve">Omega Flightmaster </t>
  </si>
  <si>
    <t>Regatta timer</t>
  </si>
  <si>
    <t>Movement number 1</t>
  </si>
  <si>
    <t>Sold on July 13th 1959 to the US Army (European Exchange System)</t>
  </si>
  <si>
    <t>Extra bezel, hands, 2 extra crowns</t>
  </si>
  <si>
    <t>Dial looks badly redone</t>
  </si>
  <si>
    <t>rare attractive black dial with Breguet numerals which are extremely rarely found.</t>
  </si>
  <si>
    <t>PAF</t>
  </si>
  <si>
    <t>Chrono-stop</t>
  </si>
  <si>
    <t>Chronostop: Rated AAAA for some reason</t>
  </si>
  <si>
    <t>Service bezel (decimal)</t>
  </si>
  <si>
    <t>Telemeter bezel</t>
  </si>
  <si>
    <t>Omega Holy Grail</t>
  </si>
  <si>
    <t>Gold/Silver</t>
  </si>
  <si>
    <t xml:space="preserve">Cushion </t>
  </si>
  <si>
    <t>Cloisonne</t>
  </si>
  <si>
    <t>Custom dial</t>
  </si>
  <si>
    <t>Black/Blue/Red</t>
  </si>
  <si>
    <t>Left handed</t>
  </si>
  <si>
    <t>Grey (tropical subdials)</t>
  </si>
  <si>
    <t>Soccertimer dial</t>
  </si>
  <si>
    <t>Platinum</t>
  </si>
  <si>
    <t>Black/Silver (unique)</t>
  </si>
  <si>
    <t>Provenance: Property of Christian Bonnici, member of the original Jacques Cousteau team.</t>
  </si>
  <si>
    <t>Tourbillon movement made in 1947 and cased in 1987</t>
  </si>
  <si>
    <t>Characteristic</t>
  </si>
  <si>
    <t>Coefficient</t>
  </si>
  <si>
    <t>Std. Error</t>
  </si>
  <si>
    <t>t-value</t>
  </si>
  <si>
    <t>Significance</t>
  </si>
  <si>
    <t>Year</t>
  </si>
  <si>
    <t>COEF</t>
  </si>
  <si>
    <t>INDEX</t>
  </si>
  <si>
    <t>Return</t>
  </si>
  <si>
    <t>Corrected Index</t>
  </si>
  <si>
    <t>***</t>
  </si>
  <si>
    <t>**</t>
  </si>
  <si>
    <t>*</t>
  </si>
  <si>
    <t>n/a</t>
  </si>
  <si>
    <t>.</t>
  </si>
  <si>
    <t>Arithmetic Mean</t>
  </si>
  <si>
    <t>&lt;2.20E-16</t>
  </si>
  <si>
    <t>Standard Deviation of Annual Returns</t>
  </si>
  <si>
    <t>CM_SS#</t>
  </si>
  <si>
    <t>BM_Strap_None#</t>
  </si>
  <si>
    <t>Miscellaneous</t>
  </si>
  <si>
    <t>A#</t>
  </si>
  <si>
    <t>Complication</t>
  </si>
  <si>
    <t>Time_Only#</t>
  </si>
  <si>
    <t>Index Year</t>
  </si>
  <si>
    <t>Y2018#</t>
  </si>
  <si>
    <t>Intercept</t>
  </si>
  <si>
    <t>Observations</t>
  </si>
  <si>
    <t>R Squated</t>
  </si>
  <si>
    <t>Adjusted R Squared</t>
  </si>
  <si>
    <t>Residual Standard Error</t>
  </si>
  <si>
    <t>F Statstic</t>
  </si>
  <si>
    <t>p-value</t>
  </si>
  <si>
    <t>&lt; 2.2e-16</t>
  </si>
  <si>
    <t>CM_Precious</t>
  </si>
  <si>
    <t>BM_Strap_TT_None</t>
  </si>
  <si>
    <t>Provenance_High_Complication</t>
  </si>
  <si>
    <t>on 218 degrees of freedom</t>
  </si>
  <si>
    <t>on 23 and 218 DF</t>
  </si>
  <si>
    <t>Total Return Over 5 Years</t>
  </si>
  <si>
    <t>Omega Subindex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</si>
</sst>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m\ d\,\ yyyy;@"/>
    <numFmt numFmtId="165" formatCode="#,##0.00000"/>
    <numFmt numFmtId="166" formatCode="0.000"/>
    <numFmt numFmtId="167" formatCode="0.0%"/>
    <numFmt numFmtId="168" formatCode="0.0000"/>
    <numFmt numFmtId="169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164" fontId="0" fillId="0" borderId="0" xfId="0" applyNumberFormat="1" applyAlignment="1">
      <alignment vertical="center"/>
    </xf>
    <xf numFmtId="3" fontId="0" fillId="0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0" xfId="0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7" borderId="0" xfId="0" applyNumberForma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/>
    <xf numFmtId="0" fontId="0" fillId="2" borderId="0" xfId="0" applyFill="1"/>
    <xf numFmtId="0" fontId="4" fillId="9" borderId="0" xfId="0" applyFont="1" applyFill="1" applyAlignment="1">
      <alignment horizontal="center" vertical="top" wrapText="1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1" applyNumberFormat="1" applyFont="1" applyAlignment="1">
      <alignment vertical="center"/>
    </xf>
    <xf numFmtId="3" fontId="0" fillId="0" borderId="0" xfId="1" applyNumberFormat="1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3" fillId="0" borderId="0" xfId="0" applyFont="1" applyAlignment="1">
      <alignment vertical="center"/>
    </xf>
    <xf numFmtId="0" fontId="0" fillId="7" borderId="0" xfId="0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8" borderId="0" xfId="0" applyFill="1"/>
    <xf numFmtId="0" fontId="6" fillId="8" borderId="0" xfId="0" applyFont="1" applyFill="1"/>
    <xf numFmtId="0" fontId="6" fillId="8" borderId="1" xfId="0" applyFont="1" applyFill="1" applyBorder="1" applyAlignment="1">
      <alignment horizontal="left" indent="1"/>
    </xf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right"/>
    </xf>
    <xf numFmtId="0" fontId="6" fillId="8" borderId="1" xfId="0" applyFont="1" applyFill="1" applyBorder="1"/>
    <xf numFmtId="0" fontId="7" fillId="8" borderId="1" xfId="0" applyFont="1" applyFill="1" applyBorder="1" applyAlignment="1">
      <alignment horizontal="left" indent="1"/>
    </xf>
    <xf numFmtId="0" fontId="7" fillId="8" borderId="1" xfId="0" applyFont="1" applyFill="1" applyBorder="1"/>
    <xf numFmtId="0" fontId="8" fillId="8" borderId="0" xfId="0" applyFont="1" applyFill="1" applyAlignment="1">
      <alignment horizontal="left" indent="1"/>
    </xf>
    <xf numFmtId="166" fontId="6" fillId="8" borderId="0" xfId="0" applyNumberFormat="1" applyFont="1" applyFill="1"/>
    <xf numFmtId="0" fontId="6" fillId="8" borderId="0" xfId="0" applyFont="1" applyFill="1" applyAlignment="1">
      <alignment horizontal="right"/>
    </xf>
    <xf numFmtId="0" fontId="6" fillId="8" borderId="0" xfId="0" applyFont="1" applyFill="1" applyAlignment="1">
      <alignment horizontal="left" indent="1"/>
    </xf>
    <xf numFmtId="0" fontId="6" fillId="8" borderId="0" xfId="0" applyFont="1" applyFill="1" applyAlignment="1">
      <alignment horizontal="left"/>
    </xf>
    <xf numFmtId="166" fontId="6" fillId="8" borderId="0" xfId="0" applyNumberFormat="1" applyFont="1" applyFill="1" applyAlignment="1">
      <alignment horizontal="right"/>
    </xf>
    <xf numFmtId="2" fontId="6" fillId="8" borderId="0" xfId="0" applyNumberFormat="1" applyFont="1" applyFill="1" applyAlignment="1">
      <alignment horizontal="right"/>
    </xf>
    <xf numFmtId="169" fontId="6" fillId="8" borderId="0" xfId="0" applyNumberFormat="1" applyFont="1" applyFill="1"/>
    <xf numFmtId="167" fontId="6" fillId="8" borderId="0" xfId="2" applyNumberFormat="1" applyFont="1" applyFill="1" applyAlignment="1">
      <alignment horizontal="right"/>
    </xf>
    <xf numFmtId="10" fontId="6" fillId="8" borderId="0" xfId="2" applyNumberFormat="1" applyFont="1" applyFill="1" applyAlignment="1">
      <alignment horizontal="right"/>
    </xf>
    <xf numFmtId="168" fontId="6" fillId="8" borderId="0" xfId="0" applyNumberFormat="1" applyFont="1" applyFill="1" applyAlignment="1">
      <alignment horizontal="right"/>
    </xf>
    <xf numFmtId="0" fontId="6" fillId="8" borderId="1" xfId="0" applyFont="1" applyFill="1" applyBorder="1" applyAlignment="1">
      <alignment horizontal="right"/>
    </xf>
    <xf numFmtId="10" fontId="6" fillId="8" borderId="1" xfId="2" applyNumberFormat="1" applyFont="1" applyFill="1" applyBorder="1" applyAlignment="1">
      <alignment horizontal="right"/>
    </xf>
    <xf numFmtId="11" fontId="6" fillId="8" borderId="0" xfId="0" applyNumberFormat="1" applyFont="1" applyFill="1" applyAlignment="1">
      <alignment horizontal="right"/>
    </xf>
    <xf numFmtId="166" fontId="6" fillId="8" borderId="1" xfId="0" applyNumberFormat="1" applyFont="1" applyFill="1" applyBorder="1"/>
    <xf numFmtId="0" fontId="6" fillId="8" borderId="2" xfId="0" applyFont="1" applyFill="1" applyBorder="1" applyAlignment="1">
      <alignment horizontal="left" indent="2"/>
    </xf>
    <xf numFmtId="0" fontId="6" fillId="8" borderId="2" xfId="0" applyFont="1" applyFill="1" applyBorder="1"/>
    <xf numFmtId="0" fontId="6" fillId="8" borderId="3" xfId="0" applyFont="1" applyFill="1" applyBorder="1" applyAlignment="1">
      <alignment horizontal="left" indent="2"/>
    </xf>
    <xf numFmtId="0" fontId="6" fillId="8" borderId="3" xfId="0" applyFont="1" applyFill="1" applyBorder="1"/>
    <xf numFmtId="0" fontId="7" fillId="8" borderId="0" xfId="0" applyFont="1" applyFill="1" applyAlignment="1">
      <alignment horizontal="right"/>
    </xf>
    <xf numFmtId="10" fontId="6" fillId="8" borderId="2" xfId="2" applyNumberFormat="1" applyFont="1" applyFill="1" applyBorder="1"/>
    <xf numFmtId="0" fontId="6" fillId="8" borderId="0" xfId="0" applyFont="1" applyFill="1" applyAlignment="1">
      <alignment horizontal="left" indent="2"/>
    </xf>
    <xf numFmtId="10" fontId="6" fillId="8" borderId="0" xfId="2" applyNumberFormat="1" applyFont="1" applyFill="1" applyBorder="1"/>
    <xf numFmtId="10" fontId="6" fillId="8" borderId="3" xfId="2" applyNumberFormat="1" applyFont="1" applyFill="1" applyBorder="1"/>
  </cellXfs>
  <cellStyles count="3">
    <cellStyle name="Currency" xfId="1" builtinId="4"/>
    <cellStyle name="Normal" xfId="0" builtinId="0"/>
    <cellStyle name="Percent 2" xfId="2" xr:uid="{CE07A06D-44C4-454D-9ECF-2743437E85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'Omega RESULTS AND INDEX'!$L$12</c:f>
              <c:strCache>
                <c:ptCount val="1"/>
                <c:pt idx="0">
                  <c:v>Omega Subindex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620019910693547E-2"/>
                  <c:y val="-2.9787234042553193E-2"/>
                </c:manualLayout>
              </c:layout>
              <c:tx>
                <c:rich>
                  <a:bodyPr/>
                  <a:lstStyle/>
                  <a:p>
                    <a:fld id="{BC3C52F4-334B-334C-A1D9-B2CFBD6BF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EE6-1342-8182-A59FFDAF2C52}"/>
                </c:ext>
              </c:extLst>
            </c:dLbl>
            <c:dLbl>
              <c:idx val="1"/>
              <c:layout>
                <c:manualLayout>
                  <c:x val="-4.0165765484640549E-2"/>
                  <c:y val="4.6808510638297794E-2"/>
                </c:manualLayout>
              </c:layout>
              <c:tx>
                <c:rich>
                  <a:bodyPr/>
                  <a:lstStyle/>
                  <a:p>
                    <a:fld id="{B8C3D875-C25E-5945-A688-B11B5DD67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EE6-1342-8182-A59FFDAF2C52}"/>
                </c:ext>
              </c:extLst>
            </c:dLbl>
            <c:dLbl>
              <c:idx val="2"/>
              <c:layout>
                <c:manualLayout>
                  <c:x val="-4.2397196900453994E-2"/>
                  <c:y val="-4.2553191489361701E-2"/>
                </c:manualLayout>
              </c:layout>
              <c:tx>
                <c:rich>
                  <a:bodyPr/>
                  <a:lstStyle/>
                  <a:p>
                    <a:fld id="{B1F0E486-5BE9-7043-B525-6E53F5EAE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EE6-1342-8182-A59FFDAF2C52}"/>
                </c:ext>
              </c:extLst>
            </c:dLbl>
            <c:dLbl>
              <c:idx val="3"/>
              <c:layout>
                <c:manualLayout>
                  <c:x val="-4.4628628316267356E-2"/>
                  <c:y val="7.2340425531914887E-2"/>
                </c:manualLayout>
              </c:layout>
              <c:tx>
                <c:rich>
                  <a:bodyPr/>
                  <a:lstStyle/>
                  <a:p>
                    <a:fld id="{3200772C-E37B-8848-A333-4FD3D2E0D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E6-1342-8182-A59FFDAF2C52}"/>
                </c:ext>
              </c:extLst>
            </c:dLbl>
            <c:dLbl>
              <c:idx val="4"/>
              <c:layout>
                <c:manualLayout>
                  <c:x val="-4.4628628316267439E-2"/>
                  <c:y val="7.2340425531914887E-2"/>
                </c:manualLayout>
              </c:layout>
              <c:tx>
                <c:rich>
                  <a:bodyPr/>
                  <a:lstStyle/>
                  <a:p>
                    <a:fld id="{5FEB6CA5-7BA8-FD4D-B528-6CB0D6EFA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E6-1342-8182-A59FFDAF2C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'Omega RESULTS AND INDEX'!$K$13:$K$17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'Omega RESULTS AND INDEX'!$L$13:$L$17</c:f>
              <c:numCache>
                <c:formatCode>General</c:formatCode>
                <c:ptCount val="5"/>
                <c:pt idx="0">
                  <c:v>100</c:v>
                </c:pt>
                <c:pt idx="1">
                  <c:v>94.483251362122147</c:v>
                </c:pt>
                <c:pt idx="2">
                  <c:v>135.12198330193567</c:v>
                </c:pt>
                <c:pt idx="3">
                  <c:v>124.83073718887896</c:v>
                </c:pt>
                <c:pt idx="4">
                  <c:v>94.553792436053115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'Omega RESULTS AND INDEX'!$M$13:$M$17</c15:f>
                <c15:dlblRangeCache>
                  <c:ptCount val="5"/>
                  <c:pt idx="1">
                    <c:v>-5.52%</c:v>
                  </c:pt>
                  <c:pt idx="2">
                    <c:v>43.01%</c:v>
                  </c:pt>
                  <c:pt idx="3">
                    <c:v>-7.62%</c:v>
                  </c:pt>
                  <c:pt idx="4">
                    <c:v>-24.25%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EE6-1342-8182-A59FFDAF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280320"/>
        <c:axId val="1150282048"/>
      </c:lineChart>
      <c:catAx>
        <c:axId val="11502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82048"/>
        <c:crosses val="autoZero"/>
        <c:auto val="1"/>
        <c:lblAlgn val="ctr"/>
        <c:lblOffset val="100"/>
        <c:noMultiLvlLbl val="0"/>
      </c:catAx>
      <c:valAx>
        <c:axId val="115028204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23</xdr:row>
      <xdr:rowOff>10886</xdr:rowOff>
    </xdr:from>
    <xdr:to>
      <xdr:col>16</xdr:col>
      <xdr:colOff>0</xdr:colOff>
      <xdr:row>38</xdr:row>
      <xdr:rowOff>1815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87A45-A955-BC41-8E93-D9053FD1B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96D7-398A-A346-AEF5-8152545FDECF}">
  <dimension ref="B1:BH459"/>
  <sheetViews>
    <sheetView topLeftCell="A14" workbookViewId="0">
      <selection activeCell="H157" sqref="H157"/>
    </sheetView>
  </sheetViews>
  <sheetFormatPr baseColWidth="10" defaultRowHeight="16" x14ac:dyDescent="0.2"/>
  <cols>
    <col min="3" max="3" width="20.6640625" customWidth="1"/>
  </cols>
  <sheetData>
    <row r="1" spans="2:60" x14ac:dyDescent="0.2">
      <c r="D1" s="1"/>
      <c r="E1" s="1"/>
      <c r="F1" s="1"/>
      <c r="G1" s="1"/>
      <c r="H1" s="1"/>
      <c r="I1" s="1"/>
      <c r="J1" s="2"/>
      <c r="K1" s="3"/>
      <c r="L1" s="4"/>
      <c r="M1" s="4"/>
      <c r="N1" s="4"/>
      <c r="O1" s="3"/>
      <c r="P1" s="4"/>
      <c r="Q1" s="4"/>
      <c r="R1" s="3"/>
      <c r="S1" s="3"/>
      <c r="T1" s="3"/>
      <c r="U1" s="3"/>
      <c r="V1" s="3"/>
      <c r="W1" s="3" t="s">
        <v>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5" t="s">
        <v>1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5" t="s">
        <v>2</v>
      </c>
      <c r="BA1" s="3"/>
      <c r="BB1" s="3"/>
      <c r="BC1" s="3"/>
      <c r="BD1" s="3"/>
    </row>
    <row r="2" spans="2:60" ht="36" customHeight="1" x14ac:dyDescent="0.2">
      <c r="C2" s="6"/>
      <c r="D2" s="7"/>
      <c r="E2" s="7"/>
      <c r="F2" s="6" t="s">
        <v>3</v>
      </c>
      <c r="G2" s="6"/>
      <c r="H2" s="6"/>
      <c r="I2" s="6"/>
      <c r="J2" s="8" t="s">
        <v>4</v>
      </c>
      <c r="K2" s="9" t="s">
        <v>5</v>
      </c>
      <c r="L2" s="10" t="s">
        <v>6</v>
      </c>
      <c r="M2" s="10" t="s">
        <v>7</v>
      </c>
      <c r="N2" s="10" t="s">
        <v>8</v>
      </c>
      <c r="O2" s="9" t="s">
        <v>9</v>
      </c>
      <c r="P2" s="10" t="s">
        <v>10</v>
      </c>
      <c r="Q2" s="10"/>
      <c r="R2" s="9" t="s">
        <v>11</v>
      </c>
      <c r="S2" s="9"/>
      <c r="T2" s="9"/>
      <c r="U2" s="9"/>
      <c r="V2" s="9"/>
      <c r="W2" s="9"/>
      <c r="X2" s="9"/>
      <c r="Y2" s="9"/>
      <c r="Z2" s="9"/>
      <c r="AA2" s="9"/>
      <c r="AB2" s="9" t="s">
        <v>12</v>
      </c>
      <c r="AC2" s="9"/>
      <c r="AD2" s="9" t="s">
        <v>13</v>
      </c>
      <c r="AE2" s="9"/>
      <c r="AF2" s="9"/>
      <c r="AG2" s="9"/>
      <c r="AH2" s="9"/>
      <c r="AI2" s="9"/>
      <c r="AJ2" s="9" t="s">
        <v>14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1" t="s">
        <v>15</v>
      </c>
      <c r="AW2" s="9" t="s">
        <v>16</v>
      </c>
      <c r="AX2" s="9"/>
      <c r="AY2" s="9"/>
      <c r="AZ2" s="9" t="s">
        <v>17</v>
      </c>
      <c r="BA2" s="9"/>
      <c r="BB2" s="9"/>
      <c r="BC2" s="9" t="s">
        <v>18</v>
      </c>
      <c r="BD2" s="9"/>
      <c r="BE2" s="6"/>
      <c r="BF2" s="6"/>
      <c r="BG2" s="6" t="s">
        <v>19</v>
      </c>
      <c r="BH2" s="6"/>
    </row>
    <row r="3" spans="2:60" x14ac:dyDescent="0.2">
      <c r="C3" t="s">
        <v>20</v>
      </c>
      <c r="D3" s="1"/>
      <c r="E3" s="1"/>
      <c r="F3" s="1"/>
      <c r="G3" s="1"/>
      <c r="H3" s="1"/>
      <c r="I3" s="1"/>
      <c r="J3" s="2" t="s">
        <v>21</v>
      </c>
      <c r="K3" s="3"/>
      <c r="L3" s="4"/>
      <c r="M3" s="12"/>
      <c r="N3" s="4"/>
      <c r="O3" s="3"/>
      <c r="P3" s="4"/>
      <c r="Q3" s="4"/>
      <c r="R3" s="13" t="s">
        <v>22</v>
      </c>
      <c r="S3" s="13"/>
      <c r="T3" s="13"/>
      <c r="U3" s="13"/>
      <c r="V3" s="13"/>
      <c r="W3" s="1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13"/>
      <c r="AL3" s="3"/>
      <c r="AM3" s="3"/>
      <c r="AN3" s="3"/>
      <c r="AO3" s="3" t="s">
        <v>23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2:60" ht="85" x14ac:dyDescent="0.2">
      <c r="B4" s="14" t="s">
        <v>24</v>
      </c>
      <c r="C4" s="15" t="s">
        <v>25</v>
      </c>
      <c r="D4" s="16" t="s">
        <v>26</v>
      </c>
      <c r="E4" s="16" t="s">
        <v>27</v>
      </c>
      <c r="F4" s="16" t="s">
        <v>28</v>
      </c>
      <c r="G4" s="16"/>
      <c r="H4" s="16"/>
      <c r="I4" s="16"/>
      <c r="J4" s="17" t="s">
        <v>29</v>
      </c>
      <c r="K4" s="15" t="s">
        <v>30</v>
      </c>
      <c r="L4" s="18" t="s">
        <v>31</v>
      </c>
      <c r="M4" s="18" t="s">
        <v>32</v>
      </c>
      <c r="N4" s="18" t="s">
        <v>33</v>
      </c>
      <c r="O4" s="15" t="s">
        <v>34</v>
      </c>
      <c r="P4" s="18" t="s">
        <v>35</v>
      </c>
      <c r="Q4" s="18" t="s">
        <v>36</v>
      </c>
      <c r="R4" s="15" t="s">
        <v>37</v>
      </c>
      <c r="S4" s="19" t="s">
        <v>38</v>
      </c>
      <c r="T4" s="15" t="s">
        <v>39</v>
      </c>
      <c r="U4" s="15" t="s">
        <v>40</v>
      </c>
      <c r="V4" s="15" t="s">
        <v>41</v>
      </c>
      <c r="W4" s="15" t="s">
        <v>0</v>
      </c>
      <c r="X4" s="15" t="s">
        <v>42</v>
      </c>
      <c r="Y4" s="15" t="s">
        <v>43</v>
      </c>
      <c r="Z4" s="15" t="s">
        <v>44</v>
      </c>
      <c r="AA4" s="15" t="s">
        <v>45</v>
      </c>
      <c r="AB4" s="19" t="s">
        <v>46</v>
      </c>
      <c r="AC4" s="15" t="s">
        <v>47</v>
      </c>
      <c r="AD4" s="15" t="s">
        <v>48</v>
      </c>
      <c r="AE4" s="15" t="s">
        <v>49</v>
      </c>
      <c r="AF4" s="19" t="s">
        <v>50</v>
      </c>
      <c r="AG4" s="19" t="s">
        <v>51</v>
      </c>
      <c r="AH4" s="15" t="s">
        <v>52</v>
      </c>
      <c r="AI4" s="15" t="s">
        <v>53</v>
      </c>
      <c r="AJ4" s="15" t="s">
        <v>54</v>
      </c>
      <c r="AK4" s="15" t="s">
        <v>55</v>
      </c>
      <c r="AL4" s="15" t="s">
        <v>56</v>
      </c>
      <c r="AM4" s="15" t="s">
        <v>57</v>
      </c>
      <c r="AN4" s="19" t="s">
        <v>58</v>
      </c>
      <c r="AO4" s="15" t="s">
        <v>59</v>
      </c>
      <c r="AP4" s="15" t="s">
        <v>60</v>
      </c>
      <c r="AQ4" s="15" t="s">
        <v>61</v>
      </c>
      <c r="AR4" s="19" t="s">
        <v>62</v>
      </c>
      <c r="AS4" s="15" t="s">
        <v>63</v>
      </c>
      <c r="AT4" s="15" t="s">
        <v>64</v>
      </c>
      <c r="AU4" s="15" t="s">
        <v>65</v>
      </c>
      <c r="AV4" s="20" t="s">
        <v>66</v>
      </c>
      <c r="AW4" s="15" t="s">
        <v>67</v>
      </c>
      <c r="AX4" s="15" t="s">
        <v>68</v>
      </c>
      <c r="AY4" s="15" t="s">
        <v>69</v>
      </c>
      <c r="AZ4" s="15" t="s">
        <v>70</v>
      </c>
      <c r="BA4" s="15" t="s">
        <v>71</v>
      </c>
      <c r="BB4" s="15" t="s">
        <v>72</v>
      </c>
      <c r="BC4" s="15" t="s">
        <v>73</v>
      </c>
      <c r="BD4" s="15" t="s">
        <v>74</v>
      </c>
      <c r="BE4" s="15" t="s">
        <v>75</v>
      </c>
      <c r="BF4" s="15" t="s">
        <v>76</v>
      </c>
      <c r="BG4" s="15" t="s">
        <v>77</v>
      </c>
      <c r="BH4" s="21" t="s">
        <v>78</v>
      </c>
    </row>
    <row r="5" spans="2:60" x14ac:dyDescent="0.2">
      <c r="B5" s="1">
        <v>1</v>
      </c>
      <c r="C5" s="22">
        <v>44870</v>
      </c>
      <c r="D5" s="1">
        <v>4</v>
      </c>
      <c r="E5" s="24">
        <v>5500</v>
      </c>
      <c r="F5" s="46">
        <v>6875</v>
      </c>
      <c r="G5" s="24">
        <v>6875</v>
      </c>
      <c r="H5" s="24" t="s">
        <v>3</v>
      </c>
      <c r="I5" s="25">
        <v>8.6125033712205621</v>
      </c>
      <c r="J5" s="2" t="s">
        <v>142</v>
      </c>
      <c r="K5" s="3">
        <v>50</v>
      </c>
      <c r="L5" s="4" t="s">
        <v>85</v>
      </c>
      <c r="M5" s="4" t="s">
        <v>80</v>
      </c>
      <c r="N5" s="4" t="s">
        <v>92</v>
      </c>
      <c r="O5" s="26">
        <v>37</v>
      </c>
      <c r="P5" s="4" t="s">
        <v>82</v>
      </c>
      <c r="Q5" s="4"/>
      <c r="R5" s="3"/>
      <c r="S5" s="3"/>
      <c r="T5" s="3" t="s">
        <v>83</v>
      </c>
      <c r="U5" s="3"/>
      <c r="V5" s="3"/>
      <c r="W5" s="3"/>
      <c r="X5" s="3"/>
      <c r="Y5" s="3"/>
      <c r="Z5" s="27" t="s">
        <v>83</v>
      </c>
      <c r="AA5" s="3" t="s">
        <v>83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 t="s">
        <v>93</v>
      </c>
      <c r="BH5" s="1"/>
    </row>
    <row r="6" spans="2:60" x14ac:dyDescent="0.2">
      <c r="B6" s="1">
        <v>2</v>
      </c>
      <c r="C6" s="22">
        <v>44870</v>
      </c>
      <c r="D6" s="1">
        <v>5</v>
      </c>
      <c r="E6" s="24">
        <v>3300</v>
      </c>
      <c r="F6" s="23">
        <v>4125</v>
      </c>
      <c r="G6" s="24">
        <v>4125</v>
      </c>
      <c r="H6" s="24" t="s">
        <v>3</v>
      </c>
      <c r="I6" s="25">
        <v>8.1016777474545716</v>
      </c>
      <c r="J6" s="2" t="s">
        <v>142</v>
      </c>
      <c r="K6" s="3">
        <v>60</v>
      </c>
      <c r="L6" s="4" t="s">
        <v>89</v>
      </c>
      <c r="M6" s="4" t="s">
        <v>80</v>
      </c>
      <c r="N6" s="4" t="s">
        <v>92</v>
      </c>
      <c r="O6" s="26">
        <v>34.5</v>
      </c>
      <c r="P6" s="4" t="s">
        <v>82</v>
      </c>
      <c r="Q6" s="4"/>
      <c r="R6" s="3"/>
      <c r="S6" s="3"/>
      <c r="T6" s="3" t="s">
        <v>83</v>
      </c>
      <c r="U6" s="3"/>
      <c r="V6" s="3"/>
      <c r="W6" s="3"/>
      <c r="X6" s="3"/>
      <c r="Y6" s="3"/>
      <c r="Z6" s="27" t="s">
        <v>83</v>
      </c>
      <c r="AA6" s="3" t="s">
        <v>83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 t="s">
        <v>84</v>
      </c>
      <c r="BH6" s="1"/>
    </row>
    <row r="7" spans="2:60" x14ac:dyDescent="0.2">
      <c r="B7" s="1">
        <v>3</v>
      </c>
      <c r="C7" s="22">
        <v>44870</v>
      </c>
      <c r="D7" s="1">
        <v>20</v>
      </c>
      <c r="E7" s="24">
        <v>4500</v>
      </c>
      <c r="F7" s="47">
        <v>5625</v>
      </c>
      <c r="G7" s="24">
        <v>5625</v>
      </c>
      <c r="H7" s="24" t="s">
        <v>3</v>
      </c>
      <c r="I7" s="25">
        <v>8.4118326757584114</v>
      </c>
      <c r="J7" s="2" t="s">
        <v>142</v>
      </c>
      <c r="K7" s="3">
        <v>40</v>
      </c>
      <c r="L7" s="4" t="s">
        <v>85</v>
      </c>
      <c r="M7" s="4" t="s">
        <v>80</v>
      </c>
      <c r="N7" s="4" t="s">
        <v>92</v>
      </c>
      <c r="O7" s="26">
        <v>35</v>
      </c>
      <c r="P7" s="4" t="s">
        <v>82</v>
      </c>
      <c r="Q7" s="4"/>
      <c r="R7" s="3"/>
      <c r="S7" s="3"/>
      <c r="T7" s="3" t="s">
        <v>83</v>
      </c>
      <c r="U7" s="3"/>
      <c r="V7" s="3"/>
      <c r="W7" s="3"/>
      <c r="X7" s="3"/>
      <c r="Y7" s="3"/>
      <c r="Z7" s="27" t="s">
        <v>83</v>
      </c>
      <c r="AA7" s="27" t="s">
        <v>83</v>
      </c>
      <c r="AB7" s="2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 t="s">
        <v>84</v>
      </c>
      <c r="BH7" s="1"/>
    </row>
    <row r="8" spans="2:60" x14ac:dyDescent="0.2">
      <c r="B8" s="1">
        <v>4</v>
      </c>
      <c r="C8" s="22">
        <v>44870</v>
      </c>
      <c r="D8" s="1">
        <v>21</v>
      </c>
      <c r="E8" s="24">
        <v>12000</v>
      </c>
      <c r="F8" s="47">
        <v>15000</v>
      </c>
      <c r="G8" s="24">
        <v>15000</v>
      </c>
      <c r="H8" s="24" t="s">
        <v>3</v>
      </c>
      <c r="I8" s="25">
        <v>9.3926619287701367</v>
      </c>
      <c r="J8" s="2" t="s">
        <v>142</v>
      </c>
      <c r="K8" s="3">
        <v>40</v>
      </c>
      <c r="L8" s="4" t="s">
        <v>85</v>
      </c>
      <c r="M8" s="4" t="s">
        <v>80</v>
      </c>
      <c r="N8" s="4" t="s">
        <v>92</v>
      </c>
      <c r="O8" s="26">
        <v>38</v>
      </c>
      <c r="P8" s="4" t="s">
        <v>82</v>
      </c>
      <c r="Q8" s="4"/>
      <c r="R8" s="3"/>
      <c r="S8" s="3"/>
      <c r="T8" s="27" t="s">
        <v>83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7" t="s">
        <v>83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27" t="s">
        <v>84</v>
      </c>
      <c r="BH8" s="1"/>
    </row>
    <row r="9" spans="2:60" x14ac:dyDescent="0.2">
      <c r="B9" s="1">
        <v>5</v>
      </c>
      <c r="C9" s="22">
        <v>44870</v>
      </c>
      <c r="D9" s="1">
        <v>22</v>
      </c>
      <c r="E9" s="24">
        <v>16500</v>
      </c>
      <c r="F9" s="47">
        <v>20625</v>
      </c>
      <c r="G9" s="24">
        <v>20625</v>
      </c>
      <c r="H9" s="24" t="s">
        <v>3</v>
      </c>
      <c r="I9" s="25">
        <v>9.7111156598886712</v>
      </c>
      <c r="J9" s="2" t="s">
        <v>142</v>
      </c>
      <c r="K9" s="3">
        <v>30</v>
      </c>
      <c r="L9" s="4" t="s">
        <v>85</v>
      </c>
      <c r="M9" s="4" t="s">
        <v>80</v>
      </c>
      <c r="N9" s="4" t="s">
        <v>87</v>
      </c>
      <c r="O9" s="26">
        <v>38</v>
      </c>
      <c r="P9" s="4" t="s">
        <v>82</v>
      </c>
      <c r="Q9" s="4"/>
      <c r="R9" s="3"/>
      <c r="S9" s="3"/>
      <c r="T9" s="27" t="s">
        <v>83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27" t="s">
        <v>83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 t="s">
        <v>84</v>
      </c>
      <c r="BH9" s="1"/>
    </row>
    <row r="10" spans="2:60" x14ac:dyDescent="0.2">
      <c r="B10" s="1">
        <v>6</v>
      </c>
      <c r="C10" s="22">
        <v>44870</v>
      </c>
      <c r="D10" s="1">
        <v>23</v>
      </c>
      <c r="E10" s="24">
        <v>3200</v>
      </c>
      <c r="F10" s="47">
        <v>4000</v>
      </c>
      <c r="G10" s="24">
        <v>4000</v>
      </c>
      <c r="H10" s="24" t="s">
        <v>3</v>
      </c>
      <c r="I10" s="25">
        <v>8.0709060887878188</v>
      </c>
      <c r="J10" s="2" t="s">
        <v>142</v>
      </c>
      <c r="K10" s="3">
        <v>50</v>
      </c>
      <c r="L10" s="4" t="s">
        <v>89</v>
      </c>
      <c r="M10" s="4" t="s">
        <v>80</v>
      </c>
      <c r="N10" s="4" t="s">
        <v>92</v>
      </c>
      <c r="O10" s="26">
        <v>34</v>
      </c>
      <c r="P10" s="4" t="s">
        <v>82</v>
      </c>
      <c r="Q10" s="4"/>
      <c r="R10" s="3"/>
      <c r="S10" s="3"/>
      <c r="T10" s="27" t="s">
        <v>83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27" t="s">
        <v>83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27" t="s">
        <v>88</v>
      </c>
      <c r="BH10" s="1"/>
    </row>
    <row r="11" spans="2:60" x14ac:dyDescent="0.2">
      <c r="B11" s="1">
        <v>7</v>
      </c>
      <c r="C11" s="22">
        <v>44870</v>
      </c>
      <c r="D11" s="1">
        <v>26</v>
      </c>
      <c r="E11" s="24">
        <v>8000</v>
      </c>
      <c r="F11" s="47">
        <v>10000</v>
      </c>
      <c r="G11" s="24">
        <v>10000</v>
      </c>
      <c r="H11" s="24" t="s">
        <v>3</v>
      </c>
      <c r="I11" s="25">
        <v>8.987196820661973</v>
      </c>
      <c r="J11" s="2" t="s">
        <v>142</v>
      </c>
      <c r="K11" s="3">
        <v>70</v>
      </c>
      <c r="L11" s="4" t="s">
        <v>85</v>
      </c>
      <c r="M11" s="4" t="s">
        <v>80</v>
      </c>
      <c r="N11" s="4" t="s">
        <v>94</v>
      </c>
      <c r="O11" s="26">
        <v>42</v>
      </c>
      <c r="P11" s="4" t="s">
        <v>85</v>
      </c>
      <c r="Q11" s="4"/>
      <c r="R11" s="3"/>
      <c r="S11" s="3"/>
      <c r="T11" s="27" t="s">
        <v>83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27" t="s">
        <v>83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27" t="s">
        <v>83</v>
      </c>
      <c r="BC11" s="3"/>
      <c r="BD11" s="3"/>
      <c r="BE11" s="3"/>
      <c r="BF11" s="3"/>
      <c r="BG11" s="3" t="s">
        <v>84</v>
      </c>
      <c r="BH11" s="1"/>
    </row>
    <row r="12" spans="2:60" x14ac:dyDescent="0.2">
      <c r="B12" s="1">
        <v>8</v>
      </c>
      <c r="C12" s="22">
        <v>44870</v>
      </c>
      <c r="D12" s="1">
        <v>27</v>
      </c>
      <c r="E12" s="24">
        <v>4500</v>
      </c>
      <c r="F12" s="24">
        <v>5625</v>
      </c>
      <c r="G12" s="24">
        <v>5625</v>
      </c>
      <c r="H12" s="24" t="s">
        <v>3</v>
      </c>
      <c r="I12" s="25">
        <v>8.4118326757584114</v>
      </c>
      <c r="J12" s="2" t="s">
        <v>142</v>
      </c>
      <c r="K12" s="3">
        <v>60</v>
      </c>
      <c r="L12" s="4" t="s">
        <v>85</v>
      </c>
      <c r="M12" s="4" t="s">
        <v>80</v>
      </c>
      <c r="N12" s="4" t="s">
        <v>87</v>
      </c>
      <c r="O12" s="26">
        <v>42</v>
      </c>
      <c r="P12" s="4" t="s">
        <v>82</v>
      </c>
      <c r="Q12" s="4"/>
      <c r="R12" s="3"/>
      <c r="S12" s="3"/>
      <c r="T12" s="27" t="s">
        <v>83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27" t="s">
        <v>83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1"/>
      <c r="BF12" s="1"/>
      <c r="BG12" s="3" t="s">
        <v>88</v>
      </c>
      <c r="BH12" s="1"/>
    </row>
    <row r="13" spans="2:60" x14ac:dyDescent="0.2">
      <c r="B13" s="1">
        <v>9</v>
      </c>
      <c r="C13" s="22">
        <v>44870</v>
      </c>
      <c r="D13" s="1">
        <v>39</v>
      </c>
      <c r="E13" s="23">
        <v>5500</v>
      </c>
      <c r="F13" s="24">
        <v>6875</v>
      </c>
      <c r="G13" s="24">
        <v>6875</v>
      </c>
      <c r="H13" s="24" t="s">
        <v>3</v>
      </c>
      <c r="I13" s="25">
        <v>8.6125033712205621</v>
      </c>
      <c r="J13" s="2" t="s">
        <v>142</v>
      </c>
      <c r="K13" s="3">
        <v>60</v>
      </c>
      <c r="L13" s="4" t="s">
        <v>85</v>
      </c>
      <c r="M13" s="4" t="s">
        <v>80</v>
      </c>
      <c r="N13" s="4" t="s">
        <v>87</v>
      </c>
      <c r="O13" s="26">
        <v>38</v>
      </c>
      <c r="P13" s="4" t="s">
        <v>82</v>
      </c>
      <c r="Q13" s="4"/>
      <c r="R13" s="27" t="s">
        <v>83</v>
      </c>
      <c r="S13" s="27"/>
      <c r="T13" s="27" t="s">
        <v>83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27" t="s">
        <v>83</v>
      </c>
      <c r="BD13" s="3"/>
      <c r="BE13" s="1"/>
      <c r="BF13" s="1"/>
      <c r="BG13" s="3" t="s">
        <v>84</v>
      </c>
      <c r="BH13" s="1"/>
    </row>
    <row r="14" spans="2:60" x14ac:dyDescent="0.2">
      <c r="B14" s="1">
        <v>10</v>
      </c>
      <c r="C14" s="22">
        <v>44870</v>
      </c>
      <c r="D14" s="1">
        <v>40</v>
      </c>
      <c r="E14" s="23">
        <v>4500</v>
      </c>
      <c r="F14" s="24">
        <v>5625</v>
      </c>
      <c r="G14" s="24">
        <v>5625</v>
      </c>
      <c r="H14" s="24" t="s">
        <v>3</v>
      </c>
      <c r="I14" s="25">
        <v>8.4118326757584114</v>
      </c>
      <c r="J14" s="2" t="s">
        <v>142</v>
      </c>
      <c r="K14" s="3">
        <v>70</v>
      </c>
      <c r="L14" s="4" t="s">
        <v>85</v>
      </c>
      <c r="M14" s="4" t="s">
        <v>80</v>
      </c>
      <c r="N14" s="4" t="s">
        <v>105</v>
      </c>
      <c r="O14" s="26">
        <v>43</v>
      </c>
      <c r="P14" s="4" t="s">
        <v>85</v>
      </c>
      <c r="Q14" s="4"/>
      <c r="R14" s="3"/>
      <c r="S14" s="3"/>
      <c r="T14" s="3"/>
      <c r="U14" s="27" t="s">
        <v>83</v>
      </c>
      <c r="V14" s="3"/>
      <c r="W14" s="3"/>
      <c r="X14" s="27" t="s">
        <v>83</v>
      </c>
      <c r="Y14" s="3"/>
      <c r="Z14" s="3"/>
      <c r="AA14" s="3"/>
      <c r="AB14" s="3"/>
      <c r="AC14" s="27" t="s">
        <v>83</v>
      </c>
      <c r="AD14" s="3"/>
      <c r="AE14" s="3"/>
      <c r="AF14" s="3"/>
      <c r="AG14" s="3"/>
      <c r="AH14" s="3"/>
      <c r="AI14" s="3"/>
      <c r="AJ14" s="27" t="s">
        <v>83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1"/>
      <c r="BF14" s="1"/>
      <c r="BG14" s="3" t="s">
        <v>84</v>
      </c>
      <c r="BH14" s="1"/>
    </row>
    <row r="15" spans="2:60" x14ac:dyDescent="0.2">
      <c r="B15" s="1">
        <v>11</v>
      </c>
      <c r="C15" s="22">
        <v>44870</v>
      </c>
      <c r="D15" s="1">
        <v>41</v>
      </c>
      <c r="E15" s="23">
        <v>3500</v>
      </c>
      <c r="F15" s="24">
        <v>4375</v>
      </c>
      <c r="G15" s="24">
        <v>4375</v>
      </c>
      <c r="H15" s="24" t="s">
        <v>3</v>
      </c>
      <c r="I15" s="25">
        <v>8.1605182474775049</v>
      </c>
      <c r="J15" s="2" t="s">
        <v>142</v>
      </c>
      <c r="K15" s="3">
        <v>60</v>
      </c>
      <c r="L15" s="4" t="s">
        <v>85</v>
      </c>
      <c r="M15" s="4" t="s">
        <v>80</v>
      </c>
      <c r="N15" s="4" t="s">
        <v>87</v>
      </c>
      <c r="O15" s="26">
        <v>38</v>
      </c>
      <c r="P15" s="4" t="s">
        <v>82</v>
      </c>
      <c r="Q15" s="4"/>
      <c r="R15" s="3"/>
      <c r="S15" s="3"/>
      <c r="T15" s="27" t="s">
        <v>83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7" t="s">
        <v>83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1"/>
      <c r="BF15" s="1"/>
      <c r="BG15" s="3" t="s">
        <v>84</v>
      </c>
      <c r="BH15" s="1" t="s">
        <v>143</v>
      </c>
    </row>
    <row r="16" spans="2:60" x14ac:dyDescent="0.2">
      <c r="B16" s="1">
        <v>12</v>
      </c>
      <c r="C16" s="22">
        <v>44871</v>
      </c>
      <c r="D16" s="28">
        <v>207</v>
      </c>
      <c r="E16" s="24">
        <v>1700</v>
      </c>
      <c r="F16" s="24">
        <v>2125</v>
      </c>
      <c r="G16" s="24">
        <v>2125</v>
      </c>
      <c r="H16" s="24" t="s">
        <v>3</v>
      </c>
      <c r="I16" s="25">
        <v>7.4383835300443071</v>
      </c>
      <c r="J16" s="2" t="s">
        <v>142</v>
      </c>
      <c r="K16" s="3">
        <v>50</v>
      </c>
      <c r="L16" s="4" t="s">
        <v>85</v>
      </c>
      <c r="M16" s="4" t="s">
        <v>80</v>
      </c>
      <c r="N16" s="4" t="s">
        <v>92</v>
      </c>
      <c r="O16" s="26">
        <v>37</v>
      </c>
      <c r="P16" s="4" t="s">
        <v>82</v>
      </c>
      <c r="Q16" s="4"/>
      <c r="R16" s="29" t="s">
        <v>83</v>
      </c>
      <c r="S16" s="29" t="s">
        <v>83</v>
      </c>
      <c r="T16" s="27" t="s">
        <v>83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1" t="s">
        <v>101</v>
      </c>
      <c r="AW16" s="3"/>
      <c r="AX16" s="3"/>
      <c r="AY16" s="3"/>
      <c r="AZ16" s="3"/>
      <c r="BA16" s="3"/>
      <c r="BB16" s="3"/>
      <c r="BC16" s="3"/>
      <c r="BD16" s="3"/>
      <c r="BE16" s="1"/>
      <c r="BF16" s="1"/>
      <c r="BG16" s="3" t="s">
        <v>84</v>
      </c>
      <c r="BH16" s="28" t="s">
        <v>102</v>
      </c>
    </row>
    <row r="17" spans="2:60" x14ac:dyDescent="0.2">
      <c r="B17" s="1">
        <v>13</v>
      </c>
      <c r="C17" s="22">
        <v>44871</v>
      </c>
      <c r="D17" s="1">
        <v>359</v>
      </c>
      <c r="E17" s="24">
        <v>7500</v>
      </c>
      <c r="F17" s="24">
        <v>9375</v>
      </c>
      <c r="G17" s="24">
        <v>9375</v>
      </c>
      <c r="H17" s="24" t="s">
        <v>3</v>
      </c>
      <c r="I17" s="25">
        <v>8.9226582995244019</v>
      </c>
      <c r="J17" s="2" t="s">
        <v>142</v>
      </c>
      <c r="K17" s="3">
        <v>50</v>
      </c>
      <c r="L17" s="4" t="s">
        <v>79</v>
      </c>
      <c r="M17" s="4" t="s">
        <v>80</v>
      </c>
      <c r="N17" s="4" t="s">
        <v>92</v>
      </c>
      <c r="O17" s="26">
        <v>35</v>
      </c>
      <c r="P17" s="4" t="s">
        <v>82</v>
      </c>
      <c r="Q17" s="4"/>
      <c r="R17" s="3"/>
      <c r="S17" s="3"/>
      <c r="T17" s="27" t="s">
        <v>83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27" t="s">
        <v>83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1"/>
      <c r="BF17" s="1"/>
      <c r="BG17" s="3" t="s">
        <v>84</v>
      </c>
      <c r="BH17" s="1"/>
    </row>
    <row r="18" spans="2:60" x14ac:dyDescent="0.2">
      <c r="B18" s="1">
        <v>14</v>
      </c>
      <c r="C18" s="22">
        <v>44871</v>
      </c>
      <c r="D18" s="1">
        <v>363</v>
      </c>
      <c r="E18" s="24">
        <v>4000</v>
      </c>
      <c r="F18" s="24">
        <v>5000</v>
      </c>
      <c r="G18" s="24">
        <v>5000</v>
      </c>
      <c r="H18" s="24" t="s">
        <v>3</v>
      </c>
      <c r="I18" s="25">
        <v>8.2940496401020276</v>
      </c>
      <c r="J18" s="2" t="s">
        <v>142</v>
      </c>
      <c r="K18" s="3">
        <v>60</v>
      </c>
      <c r="L18" s="4" t="s">
        <v>85</v>
      </c>
      <c r="M18" s="4" t="s">
        <v>80</v>
      </c>
      <c r="N18" s="4" t="s">
        <v>87</v>
      </c>
      <c r="O18" s="26">
        <v>38</v>
      </c>
      <c r="P18" s="4" t="s">
        <v>82</v>
      </c>
      <c r="Q18" s="4"/>
      <c r="R18" s="27" t="s">
        <v>83</v>
      </c>
      <c r="S18" s="27"/>
      <c r="T18" s="27" t="s">
        <v>83</v>
      </c>
      <c r="U18" s="3"/>
      <c r="V18" s="3"/>
      <c r="W18" s="3"/>
      <c r="X18" s="3"/>
      <c r="Y18" s="3"/>
      <c r="Z18" s="3"/>
      <c r="AA18" s="3"/>
      <c r="AB18" s="3"/>
      <c r="AC18" s="3"/>
      <c r="AD18" s="27" t="s">
        <v>83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1"/>
      <c r="BF18" s="1"/>
      <c r="BG18" s="3" t="s">
        <v>98</v>
      </c>
      <c r="BH18" s="1"/>
    </row>
    <row r="19" spans="2:60" x14ac:dyDescent="0.2">
      <c r="B19" s="1">
        <v>15</v>
      </c>
      <c r="C19" s="22">
        <v>44688</v>
      </c>
      <c r="D19" s="1">
        <v>2</v>
      </c>
      <c r="E19" s="24">
        <v>8500</v>
      </c>
      <c r="F19" s="24">
        <v>10625</v>
      </c>
      <c r="G19" s="24">
        <v>10625</v>
      </c>
      <c r="H19" s="24" t="s">
        <v>3</v>
      </c>
      <c r="I19" s="25">
        <v>9.0478214424784085</v>
      </c>
      <c r="J19" s="2" t="s">
        <v>142</v>
      </c>
      <c r="K19" s="3">
        <v>30</v>
      </c>
      <c r="L19" s="4" t="s">
        <v>85</v>
      </c>
      <c r="M19" s="4" t="s">
        <v>80</v>
      </c>
      <c r="N19" s="4" t="s">
        <v>112</v>
      </c>
      <c r="O19" s="26">
        <v>37</v>
      </c>
      <c r="P19" s="4" t="s">
        <v>82</v>
      </c>
      <c r="Q19" s="4"/>
      <c r="R19" s="3"/>
      <c r="S19" s="3"/>
      <c r="T19" s="27" t="s">
        <v>83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27" t="s">
        <v>83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1"/>
      <c r="BF19" s="1"/>
      <c r="BG19" s="3" t="s">
        <v>84</v>
      </c>
      <c r="BH19" s="1"/>
    </row>
    <row r="20" spans="2:60" x14ac:dyDescent="0.2">
      <c r="B20" s="1">
        <v>16</v>
      </c>
      <c r="C20" s="22">
        <v>44688</v>
      </c>
      <c r="D20" s="1">
        <v>3</v>
      </c>
      <c r="E20" s="24">
        <v>5500</v>
      </c>
      <c r="F20" s="24">
        <v>6875</v>
      </c>
      <c r="G20" s="24">
        <v>6875</v>
      </c>
      <c r="H20" s="24" t="s">
        <v>3</v>
      </c>
      <c r="I20" s="25">
        <v>8.6125033712205621</v>
      </c>
      <c r="J20" s="2" t="s">
        <v>142</v>
      </c>
      <c r="K20" s="3">
        <v>30</v>
      </c>
      <c r="L20" s="4" t="s">
        <v>85</v>
      </c>
      <c r="M20" s="4" t="s">
        <v>80</v>
      </c>
      <c r="N20" s="4" t="s">
        <v>112</v>
      </c>
      <c r="O20" s="26">
        <v>37</v>
      </c>
      <c r="P20" s="4" t="s">
        <v>82</v>
      </c>
      <c r="Q20" s="4"/>
      <c r="R20" s="3"/>
      <c r="S20" s="3"/>
      <c r="T20" s="27" t="s">
        <v>83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27" t="s">
        <v>83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1"/>
      <c r="BF20" s="1"/>
      <c r="BG20" s="3" t="s">
        <v>84</v>
      </c>
      <c r="BH20" s="1"/>
    </row>
    <row r="21" spans="2:60" x14ac:dyDescent="0.2">
      <c r="B21" s="1">
        <v>17</v>
      </c>
      <c r="C21" s="22">
        <v>44688</v>
      </c>
      <c r="D21" s="1">
        <v>5</v>
      </c>
      <c r="E21" s="24">
        <v>4000</v>
      </c>
      <c r="F21" s="24">
        <v>5000</v>
      </c>
      <c r="G21" s="24">
        <v>5000</v>
      </c>
      <c r="H21" s="24" t="s">
        <v>3</v>
      </c>
      <c r="I21" s="25">
        <v>8.2940496401020276</v>
      </c>
      <c r="J21" s="2" t="s">
        <v>142</v>
      </c>
      <c r="K21" s="3">
        <v>50</v>
      </c>
      <c r="L21" s="4" t="s">
        <v>104</v>
      </c>
      <c r="M21" s="4" t="s">
        <v>80</v>
      </c>
      <c r="N21" s="4" t="s">
        <v>92</v>
      </c>
      <c r="O21" s="26">
        <v>35</v>
      </c>
      <c r="P21" s="4" t="s">
        <v>82</v>
      </c>
      <c r="Q21" s="4"/>
      <c r="R21" s="27" t="s">
        <v>83</v>
      </c>
      <c r="S21" s="27"/>
      <c r="T21" s="3"/>
      <c r="U21" s="27" t="s">
        <v>83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1"/>
      <c r="BF21" s="1"/>
      <c r="BG21" s="3" t="s">
        <v>84</v>
      </c>
      <c r="BH21" s="1" t="s">
        <v>90</v>
      </c>
    </row>
    <row r="22" spans="2:60" x14ac:dyDescent="0.2">
      <c r="B22" s="1">
        <v>18</v>
      </c>
      <c r="C22" s="22">
        <v>44688</v>
      </c>
      <c r="D22" s="1">
        <v>6</v>
      </c>
      <c r="E22" s="24">
        <v>1200</v>
      </c>
      <c r="F22" s="24">
        <v>1500</v>
      </c>
      <c r="G22" s="24">
        <v>1500</v>
      </c>
      <c r="H22" s="24" t="s">
        <v>3</v>
      </c>
      <c r="I22" s="25">
        <v>7.0900768357760917</v>
      </c>
      <c r="J22" s="2" t="s">
        <v>142</v>
      </c>
      <c r="K22" s="3">
        <v>60</v>
      </c>
      <c r="L22" s="4" t="s">
        <v>89</v>
      </c>
      <c r="M22" s="4" t="s">
        <v>80</v>
      </c>
      <c r="N22" s="4" t="s">
        <v>81</v>
      </c>
      <c r="O22" s="26">
        <v>36</v>
      </c>
      <c r="P22" s="4" t="s">
        <v>82</v>
      </c>
      <c r="Q22" s="4"/>
      <c r="R22" s="3"/>
      <c r="S22" s="3"/>
      <c r="T22" s="3"/>
      <c r="U22" s="27" t="s">
        <v>83</v>
      </c>
      <c r="V22" s="3"/>
      <c r="W22" s="3"/>
      <c r="X22" s="27" t="s">
        <v>83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1"/>
      <c r="BF22" s="1"/>
      <c r="BG22" s="3" t="s">
        <v>88</v>
      </c>
      <c r="BH22" s="1" t="s">
        <v>90</v>
      </c>
    </row>
    <row r="23" spans="2:60" x14ac:dyDescent="0.2">
      <c r="B23" s="1">
        <v>19</v>
      </c>
      <c r="C23" s="22">
        <v>44688</v>
      </c>
      <c r="D23" s="1">
        <v>7</v>
      </c>
      <c r="E23" s="24">
        <v>2000</v>
      </c>
      <c r="F23" s="24">
        <v>2500</v>
      </c>
      <c r="G23" s="24">
        <v>2500</v>
      </c>
      <c r="H23" s="24" t="s">
        <v>3</v>
      </c>
      <c r="I23" s="25">
        <v>7.6009024595420822</v>
      </c>
      <c r="J23" s="2" t="s">
        <v>142</v>
      </c>
      <c r="K23" s="3">
        <v>50</v>
      </c>
      <c r="L23" s="4" t="s">
        <v>89</v>
      </c>
      <c r="M23" s="4" t="s">
        <v>80</v>
      </c>
      <c r="N23" s="4" t="s">
        <v>92</v>
      </c>
      <c r="O23" s="26">
        <v>34</v>
      </c>
      <c r="P23" s="4" t="s">
        <v>82</v>
      </c>
      <c r="Q23" s="4"/>
      <c r="R23" s="3"/>
      <c r="S23" s="3"/>
      <c r="T23" s="3"/>
      <c r="U23" s="27" t="s">
        <v>83</v>
      </c>
      <c r="V23" s="3"/>
      <c r="W23" s="3"/>
      <c r="X23" s="27" t="s">
        <v>83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1"/>
      <c r="BF23" s="1"/>
      <c r="BG23" s="3" t="s">
        <v>88</v>
      </c>
      <c r="BH23" s="1" t="s">
        <v>90</v>
      </c>
    </row>
    <row r="24" spans="2:60" x14ac:dyDescent="0.2">
      <c r="B24" s="1">
        <v>20</v>
      </c>
      <c r="C24" s="22">
        <v>44688</v>
      </c>
      <c r="D24" s="1">
        <v>8</v>
      </c>
      <c r="E24" s="24">
        <v>3500</v>
      </c>
      <c r="F24" s="24">
        <v>4375</v>
      </c>
      <c r="G24" s="24">
        <v>4375</v>
      </c>
      <c r="H24" s="24" t="s">
        <v>3</v>
      </c>
      <c r="I24" s="25">
        <v>8.1605182474775049</v>
      </c>
      <c r="J24" s="2" t="s">
        <v>142</v>
      </c>
      <c r="K24" s="3">
        <v>50</v>
      </c>
      <c r="L24" s="4" t="s">
        <v>89</v>
      </c>
      <c r="M24" s="4" t="s">
        <v>110</v>
      </c>
      <c r="N24" s="4" t="s">
        <v>87</v>
      </c>
      <c r="O24" s="26">
        <v>33</v>
      </c>
      <c r="P24" s="4" t="s">
        <v>82</v>
      </c>
      <c r="Q24" s="4"/>
      <c r="R24" s="27" t="s">
        <v>83</v>
      </c>
      <c r="S24" s="27"/>
      <c r="T24" s="3"/>
      <c r="U24" s="27" t="s">
        <v>83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1"/>
      <c r="BF24" s="1"/>
      <c r="BG24" s="3" t="s">
        <v>84</v>
      </c>
      <c r="BH24" s="1"/>
    </row>
    <row r="25" spans="2:60" x14ac:dyDescent="0.2">
      <c r="B25" s="1">
        <v>21</v>
      </c>
      <c r="C25" s="22">
        <v>44688</v>
      </c>
      <c r="D25" s="1">
        <v>10</v>
      </c>
      <c r="E25" s="24">
        <v>1900</v>
      </c>
      <c r="F25" s="24">
        <v>2375</v>
      </c>
      <c r="G25" s="24">
        <v>2375</v>
      </c>
      <c r="H25" s="24" t="s">
        <v>3</v>
      </c>
      <c r="I25" s="25">
        <v>7.5496091651545321</v>
      </c>
      <c r="J25" s="2" t="s">
        <v>142</v>
      </c>
      <c r="K25" s="3">
        <v>50</v>
      </c>
      <c r="L25" s="4" t="s">
        <v>85</v>
      </c>
      <c r="M25" s="4" t="s">
        <v>80</v>
      </c>
      <c r="N25" s="4" t="s">
        <v>92</v>
      </c>
      <c r="O25" s="26">
        <v>35</v>
      </c>
      <c r="P25" s="4" t="s">
        <v>82</v>
      </c>
      <c r="Q25" s="4"/>
      <c r="R25" s="27" t="s">
        <v>83</v>
      </c>
      <c r="S25" s="27"/>
      <c r="T25" s="27" t="s">
        <v>83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1"/>
      <c r="BF25" s="1"/>
      <c r="BG25" s="3" t="s">
        <v>88</v>
      </c>
      <c r="BH25" s="1"/>
    </row>
    <row r="26" spans="2:60" x14ac:dyDescent="0.2">
      <c r="B26" s="1">
        <v>22</v>
      </c>
      <c r="C26" s="22">
        <v>44688</v>
      </c>
      <c r="D26" s="1">
        <v>11</v>
      </c>
      <c r="E26" s="24">
        <v>5000</v>
      </c>
      <c r="F26" s="24">
        <v>6250</v>
      </c>
      <c r="G26" s="24">
        <v>6250</v>
      </c>
      <c r="H26" s="24" t="s">
        <v>3</v>
      </c>
      <c r="I26" s="25">
        <v>8.5171931914162382</v>
      </c>
      <c r="J26" s="2" t="s">
        <v>142</v>
      </c>
      <c r="K26" s="3">
        <v>60</v>
      </c>
      <c r="L26" s="4" t="s">
        <v>89</v>
      </c>
      <c r="M26" s="4" t="s">
        <v>80</v>
      </c>
      <c r="N26" s="4" t="s">
        <v>81</v>
      </c>
      <c r="O26" s="26">
        <v>38</v>
      </c>
      <c r="P26" s="4" t="s">
        <v>82</v>
      </c>
      <c r="Q26" s="4"/>
      <c r="R26" s="3"/>
      <c r="S26" s="3"/>
      <c r="T26" s="27" t="s">
        <v>83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27" t="s">
        <v>83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1"/>
      <c r="BF26" s="1"/>
      <c r="BG26" s="27" t="s">
        <v>84</v>
      </c>
      <c r="BH26" s="1"/>
    </row>
    <row r="27" spans="2:60" x14ac:dyDescent="0.2">
      <c r="B27" s="1">
        <v>23</v>
      </c>
      <c r="C27" s="22">
        <v>44688</v>
      </c>
      <c r="D27" s="1">
        <v>12</v>
      </c>
      <c r="E27" s="24">
        <v>4300</v>
      </c>
      <c r="F27" s="24">
        <v>5375</v>
      </c>
      <c r="G27" s="24">
        <v>5375</v>
      </c>
      <c r="H27" s="24" t="s">
        <v>3</v>
      </c>
      <c r="I27" s="25">
        <v>8.3663703016816537</v>
      </c>
      <c r="J27" s="2" t="s">
        <v>142</v>
      </c>
      <c r="K27" s="3">
        <v>80</v>
      </c>
      <c r="L27" s="4" t="s">
        <v>85</v>
      </c>
      <c r="M27" s="4" t="s">
        <v>80</v>
      </c>
      <c r="N27" s="4" t="s">
        <v>87</v>
      </c>
      <c r="O27" s="26">
        <v>42</v>
      </c>
      <c r="P27" s="4" t="s">
        <v>85</v>
      </c>
      <c r="Q27" s="4"/>
      <c r="R27" s="3"/>
      <c r="S27" s="3"/>
      <c r="T27" s="27" t="s">
        <v>83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27" t="s">
        <v>83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1"/>
      <c r="BF27" s="1"/>
      <c r="BG27" s="3" t="s">
        <v>88</v>
      </c>
      <c r="BH27" s="1"/>
    </row>
    <row r="28" spans="2:60" x14ac:dyDescent="0.2">
      <c r="B28" s="1">
        <v>24</v>
      </c>
      <c r="C28" s="22">
        <v>44688</v>
      </c>
      <c r="D28" s="1">
        <v>25</v>
      </c>
      <c r="E28" s="24">
        <v>5500</v>
      </c>
      <c r="F28" s="24">
        <v>6875</v>
      </c>
      <c r="G28" s="24">
        <v>6875</v>
      </c>
      <c r="H28" s="24" t="s">
        <v>3</v>
      </c>
      <c r="I28" s="25">
        <v>8.6125033712205621</v>
      </c>
      <c r="J28" s="2" t="s">
        <v>142</v>
      </c>
      <c r="K28" s="3">
        <v>70</v>
      </c>
      <c r="L28" s="4" t="s">
        <v>85</v>
      </c>
      <c r="M28" s="4" t="s">
        <v>80</v>
      </c>
      <c r="N28" s="4" t="s">
        <v>105</v>
      </c>
      <c r="O28" s="26">
        <v>55</v>
      </c>
      <c r="P28" s="4" t="s">
        <v>82</v>
      </c>
      <c r="Q28" s="4"/>
      <c r="R28" s="3"/>
      <c r="S28" s="3"/>
      <c r="T28" s="3"/>
      <c r="U28" s="27" t="s">
        <v>83</v>
      </c>
      <c r="V28" s="3"/>
      <c r="W28" s="3"/>
      <c r="X28" s="27" t="s">
        <v>83</v>
      </c>
      <c r="Y28" s="3"/>
      <c r="Z28" s="3"/>
      <c r="AA28" s="3"/>
      <c r="AB28" s="3"/>
      <c r="AC28" s="27" t="s">
        <v>83</v>
      </c>
      <c r="AD28" s="3"/>
      <c r="AE28" s="3"/>
      <c r="AF28" s="3"/>
      <c r="AG28" s="3"/>
      <c r="AH28" s="3"/>
      <c r="AI28" s="3"/>
      <c r="AJ28" s="27" t="s">
        <v>83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1"/>
      <c r="BF28" s="1"/>
      <c r="BG28" s="3" t="s">
        <v>88</v>
      </c>
      <c r="BH28" s="1"/>
    </row>
    <row r="29" spans="2:60" x14ac:dyDescent="0.2">
      <c r="B29" s="1">
        <v>25</v>
      </c>
      <c r="C29" s="22">
        <v>44688</v>
      </c>
      <c r="D29" s="1">
        <v>26</v>
      </c>
      <c r="E29" s="24">
        <v>6500</v>
      </c>
      <c r="F29" s="24">
        <v>8125</v>
      </c>
      <c r="G29" s="24">
        <v>8125</v>
      </c>
      <c r="H29" s="24" t="s">
        <v>3</v>
      </c>
      <c r="I29" s="25">
        <v>8.7795574558837277</v>
      </c>
      <c r="J29" s="2" t="s">
        <v>142</v>
      </c>
      <c r="K29" s="3">
        <v>60</v>
      </c>
      <c r="L29" s="4" t="s">
        <v>85</v>
      </c>
      <c r="M29" s="4" t="s">
        <v>80</v>
      </c>
      <c r="N29" s="4" t="s">
        <v>87</v>
      </c>
      <c r="O29" s="26">
        <v>42</v>
      </c>
      <c r="P29" s="4" t="s">
        <v>82</v>
      </c>
      <c r="Q29" s="4"/>
      <c r="R29" s="3"/>
      <c r="S29" s="3"/>
      <c r="T29" s="27" t="s">
        <v>83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27" t="s">
        <v>83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1"/>
      <c r="BF29" s="1"/>
      <c r="BG29" s="3" t="s">
        <v>84</v>
      </c>
      <c r="BH29" s="1"/>
    </row>
    <row r="30" spans="2:60" x14ac:dyDescent="0.2">
      <c r="B30" s="1">
        <v>26</v>
      </c>
      <c r="C30" s="22">
        <v>44688</v>
      </c>
      <c r="D30" s="1">
        <v>27</v>
      </c>
      <c r="E30" s="24">
        <v>10000</v>
      </c>
      <c r="F30" s="24">
        <v>12500</v>
      </c>
      <c r="G30" s="24">
        <v>12500</v>
      </c>
      <c r="H30" s="24" t="s">
        <v>3</v>
      </c>
      <c r="I30" s="25">
        <v>9.2103403719761836</v>
      </c>
      <c r="J30" s="2" t="s">
        <v>142</v>
      </c>
      <c r="K30" s="3">
        <v>60</v>
      </c>
      <c r="L30" s="4" t="s">
        <v>85</v>
      </c>
      <c r="M30" s="4" t="s">
        <v>80</v>
      </c>
      <c r="N30" s="4" t="s">
        <v>87</v>
      </c>
      <c r="O30" s="26">
        <v>39</v>
      </c>
      <c r="P30" s="4" t="s">
        <v>82</v>
      </c>
      <c r="Q30" s="4"/>
      <c r="R30" s="3"/>
      <c r="S30" s="3"/>
      <c r="T30" s="27" t="s">
        <v>83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27" t="s">
        <v>83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 t="s">
        <v>144</v>
      </c>
      <c r="BA30" s="3"/>
      <c r="BB30" s="3"/>
      <c r="BC30" s="3"/>
      <c r="BD30" s="3"/>
      <c r="BE30" s="1"/>
      <c r="BF30" s="1"/>
      <c r="BG30" s="3" t="s">
        <v>84</v>
      </c>
      <c r="BH30" s="1"/>
    </row>
    <row r="31" spans="2:60" x14ac:dyDescent="0.2">
      <c r="B31" s="1">
        <v>27</v>
      </c>
      <c r="C31" s="22">
        <v>44688</v>
      </c>
      <c r="D31" s="1">
        <v>37</v>
      </c>
      <c r="E31" s="24">
        <v>2200</v>
      </c>
      <c r="F31" s="24">
        <v>2750</v>
      </c>
      <c r="G31" s="24">
        <v>2750</v>
      </c>
      <c r="H31" s="24" t="s">
        <v>3</v>
      </c>
      <c r="I31" s="25">
        <v>7.696212639346407</v>
      </c>
      <c r="J31" s="2" t="s">
        <v>142</v>
      </c>
      <c r="K31" s="3">
        <v>40</v>
      </c>
      <c r="L31" s="4" t="s">
        <v>89</v>
      </c>
      <c r="M31" s="4" t="s">
        <v>80</v>
      </c>
      <c r="N31" s="4" t="s">
        <v>92</v>
      </c>
      <c r="O31" s="26">
        <v>35</v>
      </c>
      <c r="P31" s="4" t="s">
        <v>82</v>
      </c>
      <c r="Q31" s="4"/>
      <c r="R31" s="3"/>
      <c r="S31" s="3"/>
      <c r="T31" s="27" t="s">
        <v>83</v>
      </c>
      <c r="U31" s="3"/>
      <c r="V31" s="3"/>
      <c r="W31" s="3"/>
      <c r="X31" s="3"/>
      <c r="Y31" s="3"/>
      <c r="Z31" s="27" t="s">
        <v>83</v>
      </c>
      <c r="AA31" s="27" t="s">
        <v>83</v>
      </c>
      <c r="AB31" s="2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1"/>
      <c r="BF31" s="1"/>
      <c r="BG31" s="3" t="s">
        <v>88</v>
      </c>
      <c r="BH31" s="1"/>
    </row>
    <row r="32" spans="2:60" x14ac:dyDescent="0.2">
      <c r="B32" s="1">
        <v>28</v>
      </c>
      <c r="C32" s="22">
        <v>44688</v>
      </c>
      <c r="D32" s="1">
        <v>48</v>
      </c>
      <c r="E32" s="24">
        <v>12000</v>
      </c>
      <c r="F32" s="24">
        <v>15000</v>
      </c>
      <c r="G32" s="24">
        <v>15000</v>
      </c>
      <c r="H32" s="24" t="s">
        <v>3</v>
      </c>
      <c r="I32" s="25">
        <v>9.3926619287701367</v>
      </c>
      <c r="J32" s="2" t="s">
        <v>142</v>
      </c>
      <c r="K32" s="3">
        <v>40</v>
      </c>
      <c r="L32" s="4" t="s">
        <v>85</v>
      </c>
      <c r="M32" s="4" t="s">
        <v>80</v>
      </c>
      <c r="N32" s="4" t="s">
        <v>92</v>
      </c>
      <c r="O32" s="26">
        <v>38</v>
      </c>
      <c r="P32" s="4" t="s">
        <v>82</v>
      </c>
      <c r="Q32" s="4"/>
      <c r="R32" s="3"/>
      <c r="S32" s="3"/>
      <c r="T32" s="27" t="s">
        <v>83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27" t="s">
        <v>83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1"/>
      <c r="BF32" s="1"/>
      <c r="BG32" s="3" t="s">
        <v>84</v>
      </c>
      <c r="BH32" s="1"/>
    </row>
    <row r="33" spans="2:60" x14ac:dyDescent="0.2">
      <c r="B33" s="1">
        <v>29</v>
      </c>
      <c r="C33" s="22">
        <v>44689</v>
      </c>
      <c r="D33" s="1">
        <v>223</v>
      </c>
      <c r="E33" s="24">
        <v>3000</v>
      </c>
      <c r="F33" s="24">
        <v>3750</v>
      </c>
      <c r="G33" s="24">
        <v>3750</v>
      </c>
      <c r="H33" s="24" t="s">
        <v>3</v>
      </c>
      <c r="I33" s="25">
        <v>8.0063675676502459</v>
      </c>
      <c r="J33" s="2" t="s">
        <v>142</v>
      </c>
      <c r="K33" s="3">
        <v>70</v>
      </c>
      <c r="L33" s="4" t="s">
        <v>89</v>
      </c>
      <c r="M33" s="4" t="s">
        <v>109</v>
      </c>
      <c r="N33" s="4" t="s">
        <v>81</v>
      </c>
      <c r="O33" s="26">
        <v>32</v>
      </c>
      <c r="P33" s="4" t="s">
        <v>89</v>
      </c>
      <c r="Q33" s="27" t="s">
        <v>83</v>
      </c>
      <c r="R33" s="3"/>
      <c r="S33" s="3"/>
      <c r="T33" s="3"/>
      <c r="U33" s="27" t="s">
        <v>83</v>
      </c>
      <c r="V33" s="3"/>
      <c r="W33" s="3"/>
      <c r="X33" s="27" t="s">
        <v>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1"/>
      <c r="BF33" s="1"/>
      <c r="BG33" s="3" t="s">
        <v>88</v>
      </c>
      <c r="BH33" s="1" t="s">
        <v>90</v>
      </c>
    </row>
    <row r="34" spans="2:60" x14ac:dyDescent="0.2">
      <c r="B34" s="1">
        <v>30</v>
      </c>
      <c r="C34" s="22">
        <v>44689</v>
      </c>
      <c r="D34" s="1">
        <v>401</v>
      </c>
      <c r="E34" s="24">
        <v>18000</v>
      </c>
      <c r="F34" s="24">
        <v>22500</v>
      </c>
      <c r="G34" s="24">
        <v>22500</v>
      </c>
      <c r="H34" s="24" t="s">
        <v>3</v>
      </c>
      <c r="I34" s="25">
        <v>9.7981270368783022</v>
      </c>
      <c r="J34" s="2" t="s">
        <v>142</v>
      </c>
      <c r="K34" s="3">
        <v>60</v>
      </c>
      <c r="L34" s="4" t="s">
        <v>85</v>
      </c>
      <c r="M34" s="4" t="s">
        <v>80</v>
      </c>
      <c r="N34" s="4" t="s">
        <v>87</v>
      </c>
      <c r="O34" s="26">
        <v>38</v>
      </c>
      <c r="P34" s="4" t="s">
        <v>85</v>
      </c>
      <c r="Q34" s="4"/>
      <c r="R34" s="3"/>
      <c r="S34" s="3"/>
      <c r="T34" s="27" t="s">
        <v>83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27" t="s">
        <v>83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1"/>
      <c r="BF34" s="1"/>
      <c r="BG34" s="3" t="s">
        <v>84</v>
      </c>
      <c r="BH34" s="1"/>
    </row>
    <row r="35" spans="2:60" x14ac:dyDescent="0.2">
      <c r="B35" s="1">
        <v>31</v>
      </c>
      <c r="C35" s="22">
        <v>44689</v>
      </c>
      <c r="D35" s="1">
        <v>404</v>
      </c>
      <c r="E35" s="24">
        <v>2200</v>
      </c>
      <c r="F35" s="24">
        <v>2750</v>
      </c>
      <c r="G35" s="24">
        <v>2750</v>
      </c>
      <c r="H35" s="24" t="s">
        <v>3</v>
      </c>
      <c r="I35" s="25">
        <v>7.696212639346407</v>
      </c>
      <c r="J35" s="2" t="s">
        <v>142</v>
      </c>
      <c r="K35" s="3">
        <v>70</v>
      </c>
      <c r="L35" s="4" t="s">
        <v>85</v>
      </c>
      <c r="M35" s="4" t="s">
        <v>80</v>
      </c>
      <c r="N35" s="4" t="s">
        <v>87</v>
      </c>
      <c r="O35" s="26">
        <v>41</v>
      </c>
      <c r="P35" s="4" t="s">
        <v>85</v>
      </c>
      <c r="Q35" s="4"/>
      <c r="R35" s="3"/>
      <c r="S35" s="3"/>
      <c r="T35" s="3"/>
      <c r="U35" s="27" t="s">
        <v>83</v>
      </c>
      <c r="V35" s="3"/>
      <c r="W35" s="27" t="s">
        <v>83</v>
      </c>
      <c r="X35" s="27" t="s">
        <v>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27" t="s">
        <v>83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1"/>
      <c r="BF35" s="1"/>
      <c r="BG35" s="3" t="s">
        <v>88</v>
      </c>
      <c r="BH35" s="1" t="s">
        <v>145</v>
      </c>
    </row>
    <row r="36" spans="2:60" x14ac:dyDescent="0.2">
      <c r="B36" s="1">
        <v>32</v>
      </c>
      <c r="C36" s="22">
        <v>44689</v>
      </c>
      <c r="D36" s="1">
        <v>524</v>
      </c>
      <c r="E36" s="24">
        <v>14000</v>
      </c>
      <c r="F36" s="24">
        <v>17500</v>
      </c>
      <c r="G36" s="24">
        <v>17500</v>
      </c>
      <c r="H36" s="24" t="s">
        <v>3</v>
      </c>
      <c r="I36" s="25">
        <v>9.5468126085973957</v>
      </c>
      <c r="J36" s="2" t="s">
        <v>142</v>
      </c>
      <c r="K36" s="3">
        <v>60</v>
      </c>
      <c r="L36" s="4" t="s">
        <v>85</v>
      </c>
      <c r="M36" s="4" t="s">
        <v>80</v>
      </c>
      <c r="N36" s="4" t="s">
        <v>87</v>
      </c>
      <c r="O36" s="26">
        <v>42</v>
      </c>
      <c r="P36" s="4" t="s">
        <v>82</v>
      </c>
      <c r="Q36" s="4"/>
      <c r="R36" s="3"/>
      <c r="S36" s="3"/>
      <c r="T36" s="27" t="s">
        <v>83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27" t="s">
        <v>83</v>
      </c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1"/>
      <c r="BF36" s="1"/>
      <c r="BG36" s="3" t="s">
        <v>84</v>
      </c>
      <c r="BH36" s="1"/>
    </row>
    <row r="37" spans="2:60" x14ac:dyDescent="0.2">
      <c r="B37" s="1">
        <v>33</v>
      </c>
      <c r="C37" s="22">
        <v>44506</v>
      </c>
      <c r="D37" s="1">
        <v>16</v>
      </c>
      <c r="E37" s="24">
        <v>4800</v>
      </c>
      <c r="F37" s="24">
        <v>6000</v>
      </c>
      <c r="G37" s="24">
        <v>6000</v>
      </c>
      <c r="H37" s="24" t="s">
        <v>3</v>
      </c>
      <c r="I37" s="25">
        <v>8.4763711968959825</v>
      </c>
      <c r="J37" s="2" t="s">
        <v>142</v>
      </c>
      <c r="K37" s="3">
        <v>20</v>
      </c>
      <c r="L37" s="4" t="s">
        <v>107</v>
      </c>
      <c r="M37" s="4" t="s">
        <v>100</v>
      </c>
      <c r="N37" s="4" t="s">
        <v>92</v>
      </c>
      <c r="O37" s="26">
        <v>25</v>
      </c>
      <c r="P37" s="4" t="s">
        <v>82</v>
      </c>
      <c r="Q37" s="4"/>
      <c r="R37" s="27" t="s">
        <v>83</v>
      </c>
      <c r="S37" s="27"/>
      <c r="T37" s="27" t="s">
        <v>83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1"/>
      <c r="BF37" s="1"/>
      <c r="BG37" s="3" t="s">
        <v>88</v>
      </c>
      <c r="BH37" s="1"/>
    </row>
    <row r="38" spans="2:60" x14ac:dyDescent="0.2">
      <c r="B38" s="1">
        <v>34</v>
      </c>
      <c r="C38" s="22">
        <v>44506</v>
      </c>
      <c r="D38" s="1">
        <v>17</v>
      </c>
      <c r="E38" s="24">
        <v>10500</v>
      </c>
      <c r="F38" s="24">
        <v>13125</v>
      </c>
      <c r="G38" s="24">
        <v>13125</v>
      </c>
      <c r="H38" s="24" t="s">
        <v>3</v>
      </c>
      <c r="I38" s="25">
        <v>9.259130536145614</v>
      </c>
      <c r="J38" s="2" t="s">
        <v>142</v>
      </c>
      <c r="K38" s="3">
        <v>40</v>
      </c>
      <c r="L38" s="4" t="s">
        <v>79</v>
      </c>
      <c r="M38" s="4" t="s">
        <v>80</v>
      </c>
      <c r="N38" s="4" t="s">
        <v>94</v>
      </c>
      <c r="O38" s="26">
        <v>47</v>
      </c>
      <c r="P38" s="4" t="s">
        <v>82</v>
      </c>
      <c r="Q38" s="4"/>
      <c r="R38" s="3"/>
      <c r="S38" s="3"/>
      <c r="T38" s="27" t="s">
        <v>83</v>
      </c>
      <c r="U38" s="3"/>
      <c r="V38" s="3"/>
      <c r="W38" s="3"/>
      <c r="X38" s="3"/>
      <c r="Y38" s="3"/>
      <c r="Z38" s="27" t="s">
        <v>83</v>
      </c>
      <c r="AA38" s="27" t="s">
        <v>83</v>
      </c>
      <c r="AB38" s="27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27" t="s">
        <v>83</v>
      </c>
      <c r="BC38" s="3"/>
      <c r="BD38" s="3"/>
      <c r="BE38" s="1"/>
      <c r="BF38" s="1"/>
      <c r="BG38" s="3" t="s">
        <v>84</v>
      </c>
      <c r="BH38" s="1"/>
    </row>
    <row r="39" spans="2:60" x14ac:dyDescent="0.2">
      <c r="B39" s="1">
        <v>35</v>
      </c>
      <c r="C39" s="22">
        <v>44506</v>
      </c>
      <c r="D39" s="1">
        <v>18</v>
      </c>
      <c r="E39" s="24">
        <v>7000</v>
      </c>
      <c r="F39" s="24">
        <v>8750</v>
      </c>
      <c r="G39" s="24">
        <v>8750</v>
      </c>
      <c r="H39" s="24" t="s">
        <v>3</v>
      </c>
      <c r="I39" s="25">
        <v>8.8536654280374503</v>
      </c>
      <c r="J39" s="2" t="s">
        <v>142</v>
      </c>
      <c r="K39" s="3">
        <v>40</v>
      </c>
      <c r="L39" s="4" t="s">
        <v>79</v>
      </c>
      <c r="M39" s="4" t="s">
        <v>80</v>
      </c>
      <c r="N39" s="4" t="s">
        <v>111</v>
      </c>
      <c r="O39" s="26">
        <v>37.5</v>
      </c>
      <c r="P39" s="4" t="s">
        <v>82</v>
      </c>
      <c r="Q39" s="4"/>
      <c r="R39" s="27" t="s">
        <v>83</v>
      </c>
      <c r="S39" s="27"/>
      <c r="T39" s="3"/>
      <c r="U39" s="27" t="s">
        <v>83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1"/>
      <c r="BF39" s="1"/>
      <c r="BG39" s="3" t="s">
        <v>88</v>
      </c>
      <c r="BH39" s="1"/>
    </row>
    <row r="40" spans="2:60" x14ac:dyDescent="0.2">
      <c r="B40" s="1">
        <v>36</v>
      </c>
      <c r="C40" s="22">
        <v>44506</v>
      </c>
      <c r="D40" s="1">
        <v>19</v>
      </c>
      <c r="E40" s="24">
        <v>3400</v>
      </c>
      <c r="F40" s="24">
        <v>4250</v>
      </c>
      <c r="G40" s="24">
        <v>4250</v>
      </c>
      <c r="H40" s="24" t="s">
        <v>3</v>
      </c>
      <c r="I40" s="25">
        <v>8.1315307106042525</v>
      </c>
      <c r="J40" s="2" t="s">
        <v>142</v>
      </c>
      <c r="K40" s="3">
        <v>50</v>
      </c>
      <c r="L40" s="4" t="s">
        <v>79</v>
      </c>
      <c r="M40" s="4" t="s">
        <v>80</v>
      </c>
      <c r="N40" s="4" t="s">
        <v>92</v>
      </c>
      <c r="O40" s="26">
        <v>37.5</v>
      </c>
      <c r="P40" s="4" t="s">
        <v>82</v>
      </c>
      <c r="Q40" s="4"/>
      <c r="R40" s="27" t="s">
        <v>83</v>
      </c>
      <c r="S40" s="27"/>
      <c r="T40" s="27" t="s">
        <v>83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1"/>
      <c r="BF40" s="1"/>
      <c r="BG40" s="3" t="s">
        <v>98</v>
      </c>
      <c r="BH40" s="1"/>
    </row>
    <row r="41" spans="2:60" x14ac:dyDescent="0.2">
      <c r="B41" s="1">
        <v>37</v>
      </c>
      <c r="C41" s="22">
        <v>44506</v>
      </c>
      <c r="D41" s="1">
        <v>20</v>
      </c>
      <c r="E41" s="24">
        <v>3500</v>
      </c>
      <c r="F41" s="24">
        <v>4375</v>
      </c>
      <c r="G41" s="24">
        <v>4375</v>
      </c>
      <c r="H41" s="24" t="s">
        <v>3</v>
      </c>
      <c r="I41" s="25">
        <v>8.1605182474775049</v>
      </c>
      <c r="J41" s="2" t="s">
        <v>142</v>
      </c>
      <c r="K41" s="3">
        <v>50</v>
      </c>
      <c r="L41" s="4" t="s">
        <v>79</v>
      </c>
      <c r="M41" s="4" t="s">
        <v>80</v>
      </c>
      <c r="N41" s="4" t="s">
        <v>81</v>
      </c>
      <c r="O41" s="26">
        <v>35</v>
      </c>
      <c r="P41" s="4" t="s">
        <v>82</v>
      </c>
      <c r="Q41" s="4"/>
      <c r="R41" s="27" t="s">
        <v>83</v>
      </c>
      <c r="S41" s="27"/>
      <c r="T41" s="3"/>
      <c r="U41" s="27" t="s">
        <v>83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1"/>
      <c r="BF41" s="1"/>
      <c r="BG41" s="3" t="s">
        <v>84</v>
      </c>
      <c r="BH41" s="1"/>
    </row>
    <row r="42" spans="2:60" x14ac:dyDescent="0.2">
      <c r="B42" s="1">
        <v>38</v>
      </c>
      <c r="C42" s="22">
        <v>44506</v>
      </c>
      <c r="D42" s="1">
        <v>21</v>
      </c>
      <c r="E42" s="24">
        <v>900</v>
      </c>
      <c r="F42" s="24">
        <v>1125</v>
      </c>
      <c r="G42" s="24">
        <v>1125</v>
      </c>
      <c r="H42" s="24" t="s">
        <v>3</v>
      </c>
      <c r="I42" s="25">
        <v>6.8023947633243109</v>
      </c>
      <c r="J42" s="2" t="s">
        <v>142</v>
      </c>
      <c r="K42" s="3">
        <v>50</v>
      </c>
      <c r="L42" s="4" t="s">
        <v>85</v>
      </c>
      <c r="M42" s="4" t="s">
        <v>80</v>
      </c>
      <c r="N42" s="4" t="s">
        <v>92</v>
      </c>
      <c r="O42" s="26">
        <v>34</v>
      </c>
      <c r="P42" s="4" t="s">
        <v>82</v>
      </c>
      <c r="Q42" s="4"/>
      <c r="R42" s="27" t="s">
        <v>83</v>
      </c>
      <c r="S42" s="27"/>
      <c r="T42" s="3"/>
      <c r="U42" s="27" t="s">
        <v>83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1"/>
      <c r="BF42" s="1"/>
      <c r="BG42" s="3" t="s">
        <v>88</v>
      </c>
      <c r="BH42" s="1"/>
    </row>
    <row r="43" spans="2:60" x14ac:dyDescent="0.2">
      <c r="B43" s="1">
        <v>39</v>
      </c>
      <c r="C43" s="22">
        <v>44506</v>
      </c>
      <c r="D43" s="1">
        <v>22</v>
      </c>
      <c r="E43" s="24">
        <v>2600</v>
      </c>
      <c r="F43" s="24">
        <v>3250</v>
      </c>
      <c r="G43" s="24">
        <v>3250</v>
      </c>
      <c r="H43" s="24" t="s">
        <v>3</v>
      </c>
      <c r="I43" s="25">
        <v>7.8632667240095735</v>
      </c>
      <c r="J43" s="2" t="s">
        <v>142</v>
      </c>
      <c r="K43" s="3">
        <v>60</v>
      </c>
      <c r="L43" s="4" t="s">
        <v>79</v>
      </c>
      <c r="M43" s="4" t="s">
        <v>80</v>
      </c>
      <c r="N43" s="4" t="s">
        <v>92</v>
      </c>
      <c r="O43" s="26">
        <v>35</v>
      </c>
      <c r="P43" s="4" t="s">
        <v>82</v>
      </c>
      <c r="Q43" s="4"/>
      <c r="R43" s="3"/>
      <c r="S43" s="3"/>
      <c r="T43" s="3"/>
      <c r="U43" s="27" t="s">
        <v>83</v>
      </c>
      <c r="V43" s="3"/>
      <c r="W43" s="3"/>
      <c r="X43" s="27" t="s">
        <v>83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1"/>
      <c r="BF43" s="1"/>
      <c r="BG43" s="3" t="s">
        <v>88</v>
      </c>
      <c r="BH43" s="1"/>
    </row>
    <row r="44" spans="2:60" x14ac:dyDescent="0.2">
      <c r="B44" s="1">
        <v>40</v>
      </c>
      <c r="C44" s="22">
        <v>44506</v>
      </c>
      <c r="D44" s="1">
        <v>23</v>
      </c>
      <c r="E44" s="24">
        <v>900</v>
      </c>
      <c r="F44" s="24">
        <v>1125</v>
      </c>
      <c r="G44" s="24">
        <v>1125</v>
      </c>
      <c r="H44" s="24" t="s">
        <v>3</v>
      </c>
      <c r="I44" s="25">
        <v>6.8023947633243109</v>
      </c>
      <c r="J44" s="2" t="s">
        <v>142</v>
      </c>
      <c r="K44" s="3">
        <v>60</v>
      </c>
      <c r="L44" s="4" t="s">
        <v>85</v>
      </c>
      <c r="M44" s="4" t="s">
        <v>80</v>
      </c>
      <c r="N44" s="4" t="s">
        <v>92</v>
      </c>
      <c r="O44" s="26">
        <v>36</v>
      </c>
      <c r="P44" s="4" t="s">
        <v>82</v>
      </c>
      <c r="Q44" s="4"/>
      <c r="R44" s="3"/>
      <c r="S44" s="3"/>
      <c r="T44" s="3"/>
      <c r="U44" s="27" t="s">
        <v>83</v>
      </c>
      <c r="V44" s="3"/>
      <c r="W44" s="3"/>
      <c r="X44" s="27" t="s">
        <v>83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1"/>
      <c r="BF44" s="1"/>
      <c r="BG44" s="3" t="s">
        <v>88</v>
      </c>
      <c r="BH44" s="1"/>
    </row>
    <row r="45" spans="2:60" x14ac:dyDescent="0.2">
      <c r="B45" s="1">
        <v>41</v>
      </c>
      <c r="C45" s="22">
        <v>44506</v>
      </c>
      <c r="D45" s="1">
        <v>24</v>
      </c>
      <c r="E45" s="24">
        <v>800</v>
      </c>
      <c r="F45" s="24">
        <v>1000</v>
      </c>
      <c r="G45" s="24">
        <v>1000</v>
      </c>
      <c r="H45" s="24" t="s">
        <v>3</v>
      </c>
      <c r="I45" s="25">
        <v>6.6846117276679271</v>
      </c>
      <c r="J45" s="2" t="s">
        <v>142</v>
      </c>
      <c r="K45" s="31">
        <v>60</v>
      </c>
      <c r="L45" s="4" t="s">
        <v>85</v>
      </c>
      <c r="M45" s="4" t="s">
        <v>80</v>
      </c>
      <c r="N45" s="4" t="s">
        <v>92</v>
      </c>
      <c r="O45" s="26">
        <v>34</v>
      </c>
      <c r="P45" s="4" t="s">
        <v>82</v>
      </c>
      <c r="Q45" s="4"/>
      <c r="R45" s="3"/>
      <c r="S45" s="3"/>
      <c r="T45" s="3"/>
      <c r="U45" s="27" t="s">
        <v>83</v>
      </c>
      <c r="V45" s="3"/>
      <c r="W45" s="3"/>
      <c r="X45" s="27" t="s">
        <v>83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1"/>
      <c r="BF45" s="1"/>
      <c r="BG45" s="3" t="s">
        <v>98</v>
      </c>
      <c r="BH45" s="1"/>
    </row>
    <row r="46" spans="2:60" x14ac:dyDescent="0.2">
      <c r="B46" s="1">
        <v>42</v>
      </c>
      <c r="C46" s="22">
        <v>44506</v>
      </c>
      <c r="D46" s="1">
        <v>25</v>
      </c>
      <c r="E46" s="24">
        <v>2800</v>
      </c>
      <c r="F46" s="24">
        <v>3500</v>
      </c>
      <c r="G46" s="24">
        <v>3500</v>
      </c>
      <c r="H46" s="24" t="s">
        <v>3</v>
      </c>
      <c r="I46" s="25">
        <v>7.9373746961632952</v>
      </c>
      <c r="J46" s="2" t="s">
        <v>142</v>
      </c>
      <c r="K46" s="3">
        <v>50</v>
      </c>
      <c r="L46" s="4" t="s">
        <v>79</v>
      </c>
      <c r="M46" s="4" t="s">
        <v>80</v>
      </c>
      <c r="N46" s="4" t="s">
        <v>87</v>
      </c>
      <c r="O46" s="26">
        <v>36</v>
      </c>
      <c r="P46" s="4" t="s">
        <v>82</v>
      </c>
      <c r="Q46" s="4"/>
      <c r="R46" s="27" t="s">
        <v>83</v>
      </c>
      <c r="S46" s="27"/>
      <c r="T46" s="27" t="s">
        <v>83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1"/>
      <c r="BF46" s="1"/>
      <c r="BG46" s="3" t="s">
        <v>84</v>
      </c>
      <c r="BH46" s="1"/>
    </row>
    <row r="47" spans="2:60" x14ac:dyDescent="0.2">
      <c r="B47" s="1">
        <v>43</v>
      </c>
      <c r="C47" s="22">
        <v>44506</v>
      </c>
      <c r="D47" s="1">
        <v>26</v>
      </c>
      <c r="E47" s="24">
        <v>4000</v>
      </c>
      <c r="F47" s="24">
        <v>5000</v>
      </c>
      <c r="G47" s="24">
        <v>5000</v>
      </c>
      <c r="H47" s="24" t="s">
        <v>3</v>
      </c>
      <c r="I47" s="25">
        <v>8.2940496401020276</v>
      </c>
      <c r="J47" s="2" t="s">
        <v>142</v>
      </c>
      <c r="K47" s="3">
        <v>50</v>
      </c>
      <c r="L47" s="4" t="s">
        <v>79</v>
      </c>
      <c r="M47" s="4" t="s">
        <v>80</v>
      </c>
      <c r="N47" s="4" t="s">
        <v>81</v>
      </c>
      <c r="O47" s="26">
        <v>35</v>
      </c>
      <c r="P47" s="4" t="s">
        <v>82</v>
      </c>
      <c r="Q47" s="4"/>
      <c r="R47" s="27" t="s">
        <v>83</v>
      </c>
      <c r="S47" s="27"/>
      <c r="T47" s="3"/>
      <c r="U47" s="27" t="s">
        <v>83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1"/>
      <c r="BF47" s="1"/>
      <c r="BG47" s="3" t="s">
        <v>88</v>
      </c>
      <c r="BH47" s="1"/>
    </row>
    <row r="48" spans="2:60" x14ac:dyDescent="0.2">
      <c r="B48" s="1">
        <v>44</v>
      </c>
      <c r="C48" s="22">
        <v>44506</v>
      </c>
      <c r="D48" s="1">
        <v>27</v>
      </c>
      <c r="E48" s="24">
        <v>2800</v>
      </c>
      <c r="F48" s="24">
        <v>3500</v>
      </c>
      <c r="G48" s="24">
        <v>3500</v>
      </c>
      <c r="H48" s="24" t="s">
        <v>3</v>
      </c>
      <c r="I48" s="25">
        <v>7.9373746961632952</v>
      </c>
      <c r="J48" s="2" t="s">
        <v>142</v>
      </c>
      <c r="K48" s="3">
        <v>60</v>
      </c>
      <c r="L48" s="4" t="s">
        <v>89</v>
      </c>
      <c r="M48" s="4" t="s">
        <v>80</v>
      </c>
      <c r="N48" s="4" t="s">
        <v>81</v>
      </c>
      <c r="O48" s="26">
        <v>34</v>
      </c>
      <c r="P48" s="4" t="s">
        <v>82</v>
      </c>
      <c r="Q48" s="4"/>
      <c r="R48" s="3"/>
      <c r="S48" s="3"/>
      <c r="T48" s="3"/>
      <c r="U48" s="27" t="s">
        <v>83</v>
      </c>
      <c r="V48" s="3"/>
      <c r="W48" s="3"/>
      <c r="X48" s="27" t="s">
        <v>83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1"/>
      <c r="BF48" s="1"/>
      <c r="BG48" s="3" t="s">
        <v>88</v>
      </c>
      <c r="BH48" s="1"/>
    </row>
    <row r="49" spans="2:60" x14ac:dyDescent="0.2">
      <c r="B49" s="1">
        <v>45</v>
      </c>
      <c r="C49" s="22">
        <v>44506</v>
      </c>
      <c r="D49" s="1">
        <v>28</v>
      </c>
      <c r="E49" s="24">
        <v>3400</v>
      </c>
      <c r="F49" s="24">
        <v>4250</v>
      </c>
      <c r="G49" s="24">
        <v>4250</v>
      </c>
      <c r="H49" s="24" t="s">
        <v>3</v>
      </c>
      <c r="I49" s="25">
        <v>8.1315307106042525</v>
      </c>
      <c r="J49" s="2" t="s">
        <v>142</v>
      </c>
      <c r="K49" s="3">
        <v>50</v>
      </c>
      <c r="L49" s="4" t="s">
        <v>89</v>
      </c>
      <c r="M49" s="4" t="s">
        <v>80</v>
      </c>
      <c r="N49" s="4" t="s">
        <v>92</v>
      </c>
      <c r="O49" s="26">
        <v>35</v>
      </c>
      <c r="P49" s="4" t="s">
        <v>82</v>
      </c>
      <c r="Q49" s="4"/>
      <c r="R49" s="27" t="s">
        <v>83</v>
      </c>
      <c r="S49" s="27"/>
      <c r="T49" s="3"/>
      <c r="U49" s="27" t="s">
        <v>83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1"/>
      <c r="BF49" s="1"/>
      <c r="BG49" s="3" t="s">
        <v>88</v>
      </c>
      <c r="BH49" s="1"/>
    </row>
    <row r="50" spans="2:60" x14ac:dyDescent="0.2">
      <c r="B50" s="1">
        <v>46</v>
      </c>
      <c r="C50" s="22">
        <v>44506</v>
      </c>
      <c r="D50" s="1">
        <v>29</v>
      </c>
      <c r="E50" s="24">
        <v>3800</v>
      </c>
      <c r="F50" s="24">
        <v>4750</v>
      </c>
      <c r="G50" s="24">
        <v>4750</v>
      </c>
      <c r="H50" s="24" t="s">
        <v>3</v>
      </c>
      <c r="I50" s="25">
        <v>8.2427563457144775</v>
      </c>
      <c r="J50" s="2" t="s">
        <v>142</v>
      </c>
      <c r="K50" s="3">
        <v>50</v>
      </c>
      <c r="L50" s="4" t="s">
        <v>79</v>
      </c>
      <c r="M50" s="4" t="s">
        <v>80</v>
      </c>
      <c r="N50" s="4" t="s">
        <v>92</v>
      </c>
      <c r="O50" s="26">
        <v>34</v>
      </c>
      <c r="P50" s="4" t="s">
        <v>82</v>
      </c>
      <c r="Q50" s="4"/>
      <c r="R50" s="27" t="s">
        <v>83</v>
      </c>
      <c r="S50" s="27"/>
      <c r="T50" s="3"/>
      <c r="U50" s="27" t="s">
        <v>83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1"/>
      <c r="BF50" s="1"/>
      <c r="BG50" s="3" t="s">
        <v>88</v>
      </c>
      <c r="BH50" s="1" t="s">
        <v>146</v>
      </c>
    </row>
    <row r="51" spans="2:60" x14ac:dyDescent="0.2">
      <c r="B51" s="1">
        <v>47</v>
      </c>
      <c r="C51" s="22">
        <v>44506</v>
      </c>
      <c r="D51" s="1">
        <v>30</v>
      </c>
      <c r="E51" s="24">
        <v>1200</v>
      </c>
      <c r="F51" s="24">
        <v>1500</v>
      </c>
      <c r="G51" s="24">
        <v>1500</v>
      </c>
      <c r="H51" s="24" t="s">
        <v>3</v>
      </c>
      <c r="I51" s="25">
        <v>7.0900768357760917</v>
      </c>
      <c r="J51" s="2" t="s">
        <v>142</v>
      </c>
      <c r="K51" s="3">
        <v>50</v>
      </c>
      <c r="L51" s="4" t="s">
        <v>79</v>
      </c>
      <c r="M51" s="4" t="s">
        <v>80</v>
      </c>
      <c r="N51" s="4" t="s">
        <v>92</v>
      </c>
      <c r="O51" s="26">
        <v>35</v>
      </c>
      <c r="P51" s="4" t="s">
        <v>82</v>
      </c>
      <c r="Q51" s="4"/>
      <c r="R51" s="3"/>
      <c r="S51" s="3"/>
      <c r="T51" s="3"/>
      <c r="U51" s="27" t="s">
        <v>83</v>
      </c>
      <c r="V51" s="3"/>
      <c r="W51" s="3"/>
      <c r="X51" s="27" t="s">
        <v>83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1"/>
      <c r="BF51" s="1"/>
      <c r="BG51" s="3" t="s">
        <v>88</v>
      </c>
      <c r="BH51" s="1"/>
    </row>
    <row r="52" spans="2:60" x14ac:dyDescent="0.2">
      <c r="B52" s="1">
        <v>48</v>
      </c>
      <c r="C52" s="22">
        <v>44506</v>
      </c>
      <c r="D52" s="1">
        <v>31</v>
      </c>
      <c r="E52" s="24">
        <v>35000</v>
      </c>
      <c r="F52" s="24">
        <v>43750</v>
      </c>
      <c r="G52" s="24">
        <v>43750</v>
      </c>
      <c r="H52" s="24" t="s">
        <v>3</v>
      </c>
      <c r="I52" s="25">
        <v>10.46310334047155</v>
      </c>
      <c r="J52" s="2" t="s">
        <v>142</v>
      </c>
      <c r="K52" s="3">
        <v>70</v>
      </c>
      <c r="L52" s="4" t="s">
        <v>108</v>
      </c>
      <c r="M52" s="4" t="s">
        <v>80</v>
      </c>
      <c r="N52" s="4" t="s">
        <v>105</v>
      </c>
      <c r="O52" s="26">
        <v>55</v>
      </c>
      <c r="P52" s="4" t="s">
        <v>85</v>
      </c>
      <c r="Q52" s="4"/>
      <c r="R52" s="3"/>
      <c r="S52" s="3"/>
      <c r="T52" s="3"/>
      <c r="U52" s="27" t="s">
        <v>83</v>
      </c>
      <c r="V52" s="3"/>
      <c r="W52" s="3"/>
      <c r="X52" s="27" t="s">
        <v>83</v>
      </c>
      <c r="Y52" s="3"/>
      <c r="Z52" s="3"/>
      <c r="AA52" s="3"/>
      <c r="AB52" s="3"/>
      <c r="AC52" s="27" t="s">
        <v>83</v>
      </c>
      <c r="AD52" s="3"/>
      <c r="AE52" s="3"/>
      <c r="AF52" s="3"/>
      <c r="AG52" s="3"/>
      <c r="AH52" s="3"/>
      <c r="AI52" s="3"/>
      <c r="AJ52" s="27" t="s">
        <v>83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 t="s">
        <v>83</v>
      </c>
      <c r="BE52" s="1"/>
      <c r="BF52" s="1"/>
      <c r="BG52" s="3" t="s">
        <v>93</v>
      </c>
      <c r="BH52" s="1"/>
    </row>
    <row r="53" spans="2:60" x14ac:dyDescent="0.2">
      <c r="B53" s="1">
        <v>49</v>
      </c>
      <c r="C53" s="22">
        <v>44506</v>
      </c>
      <c r="D53" s="1">
        <v>32</v>
      </c>
      <c r="E53" s="24">
        <v>4400</v>
      </c>
      <c r="F53" s="24">
        <v>5500</v>
      </c>
      <c r="G53" s="24">
        <v>5500</v>
      </c>
      <c r="H53" s="24" t="s">
        <v>3</v>
      </c>
      <c r="I53" s="25">
        <v>8.3893598199063533</v>
      </c>
      <c r="J53" s="2" t="s">
        <v>142</v>
      </c>
      <c r="K53" s="3">
        <v>70</v>
      </c>
      <c r="L53" s="4" t="s">
        <v>85</v>
      </c>
      <c r="M53" s="4" t="s">
        <v>80</v>
      </c>
      <c r="N53" s="4" t="s">
        <v>105</v>
      </c>
      <c r="O53" s="26">
        <v>55</v>
      </c>
      <c r="P53" s="4" t="s">
        <v>85</v>
      </c>
      <c r="Q53" s="4"/>
      <c r="R53" s="3"/>
      <c r="S53" s="3"/>
      <c r="T53" s="3"/>
      <c r="U53" s="27" t="s">
        <v>83</v>
      </c>
      <c r="V53" s="3"/>
      <c r="W53" s="3"/>
      <c r="X53" s="27" t="s">
        <v>83</v>
      </c>
      <c r="Y53" s="3"/>
      <c r="Z53" s="3"/>
      <c r="AA53" s="3"/>
      <c r="AB53" s="3"/>
      <c r="AC53" s="27" t="s">
        <v>83</v>
      </c>
      <c r="AD53" s="3"/>
      <c r="AE53" s="3"/>
      <c r="AF53" s="3"/>
      <c r="AG53" s="3"/>
      <c r="AH53" s="3"/>
      <c r="AI53" s="3"/>
      <c r="AJ53" s="27" t="s">
        <v>83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1"/>
      <c r="BF53" s="1"/>
      <c r="BG53" s="3" t="s">
        <v>88</v>
      </c>
      <c r="BH53" s="1"/>
    </row>
    <row r="54" spans="2:60" x14ac:dyDescent="0.2">
      <c r="B54" s="1">
        <v>50</v>
      </c>
      <c r="C54" s="22">
        <v>44506</v>
      </c>
      <c r="D54" s="1">
        <v>33</v>
      </c>
      <c r="E54" s="24">
        <v>24000</v>
      </c>
      <c r="F54" s="24">
        <v>30000</v>
      </c>
      <c r="G54" s="24">
        <v>30000</v>
      </c>
      <c r="H54" s="24" t="s">
        <v>3</v>
      </c>
      <c r="I54" s="25">
        <v>10.085809109330082</v>
      </c>
      <c r="J54" s="2" t="s">
        <v>142</v>
      </c>
      <c r="K54" s="3">
        <v>60</v>
      </c>
      <c r="L54" s="4" t="s">
        <v>85</v>
      </c>
      <c r="M54" s="4" t="s">
        <v>80</v>
      </c>
      <c r="N54" s="4" t="s">
        <v>87</v>
      </c>
      <c r="O54" s="26">
        <v>38</v>
      </c>
      <c r="P54" s="4" t="s">
        <v>85</v>
      </c>
      <c r="Q54" s="4"/>
      <c r="R54" s="3"/>
      <c r="S54" s="3"/>
      <c r="T54" s="27" t="s">
        <v>83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27" t="s">
        <v>83</v>
      </c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27" t="s">
        <v>83</v>
      </c>
      <c r="BD54" s="3"/>
      <c r="BE54" s="1"/>
      <c r="BF54" s="1"/>
      <c r="BG54" s="3" t="s">
        <v>84</v>
      </c>
      <c r="BH54" t="s">
        <v>147</v>
      </c>
    </row>
    <row r="55" spans="2:60" x14ac:dyDescent="0.2">
      <c r="B55" s="1">
        <v>51</v>
      </c>
      <c r="C55" s="22">
        <v>44506</v>
      </c>
      <c r="D55" s="1">
        <v>34</v>
      </c>
      <c r="E55" s="24">
        <v>5700</v>
      </c>
      <c r="F55" s="24">
        <v>7125</v>
      </c>
      <c r="G55" s="24">
        <v>7125</v>
      </c>
      <c r="H55" s="24" t="s">
        <v>3</v>
      </c>
      <c r="I55" s="25">
        <v>8.6482214538226412</v>
      </c>
      <c r="J55" s="2" t="s">
        <v>142</v>
      </c>
      <c r="K55" s="3">
        <v>60</v>
      </c>
      <c r="L55" s="4" t="s">
        <v>85</v>
      </c>
      <c r="M55" s="4" t="s">
        <v>80</v>
      </c>
      <c r="N55" s="4" t="s">
        <v>87</v>
      </c>
      <c r="O55" s="26">
        <v>39</v>
      </c>
      <c r="P55" s="4" t="s">
        <v>82</v>
      </c>
      <c r="Q55" s="4"/>
      <c r="R55" s="3"/>
      <c r="S55" s="3"/>
      <c r="T55" s="27" t="s">
        <v>83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27" t="s">
        <v>83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1"/>
      <c r="BF55" s="1"/>
      <c r="BG55" s="3" t="s">
        <v>88</v>
      </c>
      <c r="BH55" s="1"/>
    </row>
    <row r="56" spans="2:60" x14ac:dyDescent="0.2">
      <c r="B56" s="1">
        <v>52</v>
      </c>
      <c r="C56" s="22">
        <v>44506</v>
      </c>
      <c r="D56" s="1">
        <v>35</v>
      </c>
      <c r="E56" s="24">
        <v>7600</v>
      </c>
      <c r="F56" s="24">
        <v>9500</v>
      </c>
      <c r="G56" s="24">
        <v>9500</v>
      </c>
      <c r="H56" s="24" t="s">
        <v>3</v>
      </c>
      <c r="I56" s="25">
        <v>8.9359035262744229</v>
      </c>
      <c r="J56" s="2" t="s">
        <v>142</v>
      </c>
      <c r="K56" s="3">
        <v>60</v>
      </c>
      <c r="L56" s="4" t="s">
        <v>89</v>
      </c>
      <c r="M56" s="4" t="s">
        <v>80</v>
      </c>
      <c r="N56" s="4" t="s">
        <v>81</v>
      </c>
      <c r="O56" s="26">
        <v>38</v>
      </c>
      <c r="P56" s="4" t="s">
        <v>89</v>
      </c>
      <c r="Q56" s="4"/>
      <c r="R56" s="3"/>
      <c r="S56" s="3"/>
      <c r="T56" s="27" t="s">
        <v>83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7" t="s">
        <v>83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144</v>
      </c>
      <c r="BA56" s="3"/>
      <c r="BB56" s="3"/>
      <c r="BC56" s="3"/>
      <c r="BD56" s="3"/>
      <c r="BE56" s="1"/>
      <c r="BF56" s="1"/>
      <c r="BG56" s="3" t="s">
        <v>84</v>
      </c>
      <c r="BH56" s="1"/>
    </row>
    <row r="57" spans="2:60" x14ac:dyDescent="0.2">
      <c r="B57" s="1">
        <v>53</v>
      </c>
      <c r="C57" s="22">
        <v>44506</v>
      </c>
      <c r="D57" s="1">
        <v>36</v>
      </c>
      <c r="E57" s="24">
        <v>3000</v>
      </c>
      <c r="F57" s="24">
        <v>3750</v>
      </c>
      <c r="G57" s="24">
        <v>3750</v>
      </c>
      <c r="H57" s="24" t="s">
        <v>3</v>
      </c>
      <c r="I57" s="25">
        <v>8.0063675676502459</v>
      </c>
      <c r="J57" s="2" t="s">
        <v>142</v>
      </c>
      <c r="K57" s="3">
        <v>70</v>
      </c>
      <c r="L57" s="4" t="s">
        <v>85</v>
      </c>
      <c r="M57" s="4" t="s">
        <v>80</v>
      </c>
      <c r="N57" s="4" t="s">
        <v>105</v>
      </c>
      <c r="O57" s="26">
        <v>38</v>
      </c>
      <c r="P57" s="4" t="s">
        <v>85</v>
      </c>
      <c r="Q57" s="4"/>
      <c r="R57" s="3"/>
      <c r="S57" s="3"/>
      <c r="T57" s="27" t="s">
        <v>83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27" t="s">
        <v>83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1"/>
      <c r="BF57" s="1"/>
      <c r="BG57" s="3" t="s">
        <v>98</v>
      </c>
      <c r="BH57" s="1"/>
    </row>
    <row r="58" spans="2:60" x14ac:dyDescent="0.2">
      <c r="B58" s="1">
        <v>54</v>
      </c>
      <c r="C58" s="22">
        <v>44506</v>
      </c>
      <c r="D58" s="1">
        <v>37</v>
      </c>
      <c r="E58" s="24">
        <v>1200</v>
      </c>
      <c r="F58" s="24">
        <v>1500</v>
      </c>
      <c r="G58" s="24">
        <v>1500</v>
      </c>
      <c r="H58" s="24" t="s">
        <v>3</v>
      </c>
      <c r="I58" s="25">
        <v>7.0900768357760917</v>
      </c>
      <c r="J58" s="2" t="s">
        <v>142</v>
      </c>
      <c r="K58" s="3">
        <v>70</v>
      </c>
      <c r="L58" s="4" t="s">
        <v>85</v>
      </c>
      <c r="M58" s="4" t="s">
        <v>80</v>
      </c>
      <c r="N58" s="4" t="s">
        <v>87</v>
      </c>
      <c r="O58" s="26">
        <v>42</v>
      </c>
      <c r="P58" s="4" t="s">
        <v>85</v>
      </c>
      <c r="Q58" s="4"/>
      <c r="R58" s="3"/>
      <c r="S58" s="3"/>
      <c r="T58" s="27" t="s">
        <v>83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27" t="s">
        <v>83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1"/>
      <c r="BF58" s="1"/>
      <c r="BG58" s="3" t="s">
        <v>88</v>
      </c>
      <c r="BH58" s="1"/>
    </row>
    <row r="59" spans="2:60" x14ac:dyDescent="0.2">
      <c r="B59" s="1">
        <v>55</v>
      </c>
      <c r="C59" s="22">
        <v>44506</v>
      </c>
      <c r="D59" s="1">
        <v>60</v>
      </c>
      <c r="E59" s="24">
        <v>7000</v>
      </c>
      <c r="F59" s="24">
        <v>8750</v>
      </c>
      <c r="G59" s="24">
        <v>8750</v>
      </c>
      <c r="H59" s="24" t="s">
        <v>3</v>
      </c>
      <c r="I59" s="25">
        <v>8.8536654280374503</v>
      </c>
      <c r="J59" s="2" t="s">
        <v>142</v>
      </c>
      <c r="K59" s="3">
        <v>70</v>
      </c>
      <c r="L59" s="4" t="s">
        <v>89</v>
      </c>
      <c r="M59" s="4" t="s">
        <v>80</v>
      </c>
      <c r="N59" s="4" t="s">
        <v>87</v>
      </c>
      <c r="O59" s="26">
        <v>40</v>
      </c>
      <c r="P59" s="4" t="s">
        <v>89</v>
      </c>
      <c r="Q59" s="4"/>
      <c r="R59" s="3"/>
      <c r="S59" s="3"/>
      <c r="T59" s="3"/>
      <c r="U59" s="27" t="s">
        <v>83</v>
      </c>
      <c r="V59" s="3"/>
      <c r="W59" s="3"/>
      <c r="X59" s="27" t="s">
        <v>83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1"/>
      <c r="BF59" s="1"/>
      <c r="BG59" s="3" t="s">
        <v>84</v>
      </c>
      <c r="BH59" s="1"/>
    </row>
    <row r="60" spans="2:60" x14ac:dyDescent="0.2">
      <c r="B60" s="1">
        <v>56</v>
      </c>
      <c r="C60" s="22">
        <v>44506</v>
      </c>
      <c r="D60" s="1">
        <v>168</v>
      </c>
      <c r="E60" s="24">
        <v>7000</v>
      </c>
      <c r="F60" s="24">
        <v>8750</v>
      </c>
      <c r="G60" s="24">
        <v>8750</v>
      </c>
      <c r="H60" s="24" t="s">
        <v>3</v>
      </c>
      <c r="I60" s="25">
        <v>8.8536654280374503</v>
      </c>
      <c r="J60" s="2" t="s">
        <v>142</v>
      </c>
      <c r="K60" s="3">
        <v>30</v>
      </c>
      <c r="L60" s="36" t="s">
        <v>85</v>
      </c>
      <c r="M60" s="4" t="s">
        <v>80</v>
      </c>
      <c r="N60" s="4" t="s">
        <v>112</v>
      </c>
      <c r="O60" s="26">
        <v>33</v>
      </c>
      <c r="P60" s="4" t="s">
        <v>82</v>
      </c>
      <c r="Q60" s="4"/>
      <c r="R60" s="3"/>
      <c r="S60" s="3"/>
      <c r="T60" s="27" t="s">
        <v>83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27" t="s">
        <v>83</v>
      </c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1"/>
      <c r="BF60" s="1"/>
      <c r="BG60" s="3" t="s">
        <v>84</v>
      </c>
      <c r="BH60" s="1"/>
    </row>
    <row r="61" spans="2:60" x14ac:dyDescent="0.2">
      <c r="B61" s="1">
        <v>57</v>
      </c>
      <c r="C61" s="22">
        <v>44506</v>
      </c>
      <c r="D61" s="1">
        <v>171</v>
      </c>
      <c r="E61" s="24">
        <v>8000</v>
      </c>
      <c r="F61" s="24">
        <v>10000</v>
      </c>
      <c r="G61" s="24">
        <v>10000</v>
      </c>
      <c r="H61" s="24" t="s">
        <v>3</v>
      </c>
      <c r="I61" s="25">
        <v>8.987196820661973</v>
      </c>
      <c r="J61" s="2" t="s">
        <v>142</v>
      </c>
      <c r="K61" s="3">
        <v>60</v>
      </c>
      <c r="L61" s="4" t="s">
        <v>89</v>
      </c>
      <c r="M61" s="4" t="s">
        <v>80</v>
      </c>
      <c r="N61" s="4" t="s">
        <v>81</v>
      </c>
      <c r="O61" s="26">
        <v>35</v>
      </c>
      <c r="P61" s="4" t="s">
        <v>89</v>
      </c>
      <c r="Q61" s="27"/>
      <c r="R61" s="27" t="s">
        <v>83</v>
      </c>
      <c r="S61" s="27"/>
      <c r="T61" s="3"/>
      <c r="U61" s="27" t="s">
        <v>83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1"/>
      <c r="BF61" s="1"/>
      <c r="BG61" s="3" t="s">
        <v>84</v>
      </c>
      <c r="BH61" s="1"/>
    </row>
    <row r="62" spans="2:60" x14ac:dyDescent="0.2">
      <c r="B62" s="1">
        <v>58</v>
      </c>
      <c r="C62" s="22">
        <v>44506</v>
      </c>
      <c r="D62" s="1">
        <v>173</v>
      </c>
      <c r="E62" s="24">
        <v>32000</v>
      </c>
      <c r="F62" s="24">
        <v>40000</v>
      </c>
      <c r="G62" s="24">
        <v>40000</v>
      </c>
      <c r="H62" s="24" t="s">
        <v>3</v>
      </c>
      <c r="I62" s="25">
        <v>10.373491181781864</v>
      </c>
      <c r="J62" s="2" t="s">
        <v>142</v>
      </c>
      <c r="K62" s="3">
        <v>60</v>
      </c>
      <c r="L62" s="4" t="s">
        <v>85</v>
      </c>
      <c r="M62" s="4" t="s">
        <v>80</v>
      </c>
      <c r="N62" s="4" t="s">
        <v>87</v>
      </c>
      <c r="O62" s="26">
        <v>39.700000000000003</v>
      </c>
      <c r="P62" s="4" t="s">
        <v>82</v>
      </c>
      <c r="Q62" s="4"/>
      <c r="R62" s="3"/>
      <c r="S62" s="3"/>
      <c r="T62" s="27" t="s">
        <v>83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27" t="s">
        <v>83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1"/>
      <c r="BF62" s="1"/>
      <c r="BG62" s="3" t="s">
        <v>84</v>
      </c>
      <c r="BH62" s="1" t="s">
        <v>148</v>
      </c>
    </row>
    <row r="63" spans="2:60" x14ac:dyDescent="0.2">
      <c r="B63" s="1">
        <v>59</v>
      </c>
      <c r="C63" s="22">
        <v>44506</v>
      </c>
      <c r="D63" s="1">
        <v>174</v>
      </c>
      <c r="E63" s="24">
        <v>4600</v>
      </c>
      <c r="F63" s="24">
        <v>5750</v>
      </c>
      <c r="G63" s="24">
        <v>5750</v>
      </c>
      <c r="H63" s="24" t="s">
        <v>3</v>
      </c>
      <c r="I63" s="25">
        <v>8.4338115824771869</v>
      </c>
      <c r="J63" s="2" t="s">
        <v>142</v>
      </c>
      <c r="K63" s="3">
        <v>50</v>
      </c>
      <c r="L63" s="4" t="s">
        <v>85</v>
      </c>
      <c r="M63" s="4" t="s">
        <v>80</v>
      </c>
      <c r="N63" s="4" t="s">
        <v>87</v>
      </c>
      <c r="O63" s="26">
        <v>38</v>
      </c>
      <c r="P63" s="4" t="s">
        <v>82</v>
      </c>
      <c r="Q63" s="4"/>
      <c r="R63" s="27" t="s">
        <v>83</v>
      </c>
      <c r="S63" s="27"/>
      <c r="T63" s="27" t="s">
        <v>83</v>
      </c>
      <c r="U63" s="3"/>
      <c r="V63" s="3"/>
      <c r="W63" s="3"/>
      <c r="X63" s="3"/>
      <c r="Y63" s="3"/>
      <c r="Z63" s="3"/>
      <c r="AA63" s="3"/>
      <c r="AB63" s="3"/>
      <c r="AC63" s="3"/>
      <c r="AD63" s="27" t="s">
        <v>83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1"/>
      <c r="BF63" s="1"/>
      <c r="BG63" s="3" t="s">
        <v>88</v>
      </c>
      <c r="BH63" s="1"/>
    </row>
    <row r="64" spans="2:60" x14ac:dyDescent="0.2">
      <c r="B64" s="1">
        <v>60</v>
      </c>
      <c r="C64" s="22">
        <v>44507</v>
      </c>
      <c r="D64" s="1">
        <v>218</v>
      </c>
      <c r="E64" s="24">
        <v>2200</v>
      </c>
      <c r="F64" s="24">
        <v>2750</v>
      </c>
      <c r="G64" s="24">
        <v>2750</v>
      </c>
      <c r="H64" s="24" t="s">
        <v>3</v>
      </c>
      <c r="I64" s="25">
        <v>7.696212639346407</v>
      </c>
      <c r="J64" s="2" t="s">
        <v>142</v>
      </c>
      <c r="K64" s="3">
        <v>70</v>
      </c>
      <c r="L64" s="4" t="s">
        <v>85</v>
      </c>
      <c r="M64" s="4" t="s">
        <v>80</v>
      </c>
      <c r="N64" s="4" t="s">
        <v>105</v>
      </c>
      <c r="O64" s="26">
        <v>38</v>
      </c>
      <c r="P64" s="4" t="s">
        <v>85</v>
      </c>
      <c r="Q64" s="4"/>
      <c r="R64" s="3"/>
      <c r="S64" s="3"/>
      <c r="T64" s="3"/>
      <c r="U64" s="27" t="s">
        <v>83</v>
      </c>
      <c r="V64" s="3"/>
      <c r="W64" s="27" t="s">
        <v>83</v>
      </c>
      <c r="X64" s="27" t="s">
        <v>83</v>
      </c>
      <c r="Y64" s="3"/>
      <c r="Z64" s="3"/>
      <c r="AA64" s="3"/>
      <c r="AB64" s="3"/>
      <c r="AC64" s="3"/>
      <c r="AD64" s="3"/>
      <c r="AE64" s="27"/>
      <c r="AF64" s="3"/>
      <c r="AG64" s="3"/>
      <c r="AH64" s="3"/>
      <c r="AI64" s="3"/>
      <c r="AJ64" s="3"/>
      <c r="AK64" s="27" t="s">
        <v>83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1"/>
      <c r="BF64" s="1"/>
      <c r="BG64" s="3" t="s">
        <v>88</v>
      </c>
      <c r="BH64" s="1"/>
    </row>
    <row r="65" spans="2:60" x14ac:dyDescent="0.2">
      <c r="B65" s="1">
        <v>61</v>
      </c>
      <c r="C65" s="22">
        <v>44507</v>
      </c>
      <c r="D65" s="1">
        <v>246</v>
      </c>
      <c r="E65" s="24">
        <v>3800</v>
      </c>
      <c r="F65" s="24">
        <v>4750</v>
      </c>
      <c r="G65" s="24">
        <v>4750</v>
      </c>
      <c r="H65" s="24" t="s">
        <v>3</v>
      </c>
      <c r="I65" s="25">
        <v>8.2427563457144775</v>
      </c>
      <c r="J65" s="2" t="s">
        <v>142</v>
      </c>
      <c r="K65" s="3">
        <v>50</v>
      </c>
      <c r="L65" s="4" t="s">
        <v>99</v>
      </c>
      <c r="M65" s="4" t="s">
        <v>110</v>
      </c>
      <c r="N65" s="4" t="s">
        <v>92</v>
      </c>
      <c r="O65" s="26">
        <v>32</v>
      </c>
      <c r="P65" s="4" t="s">
        <v>82</v>
      </c>
      <c r="Q65" s="4"/>
      <c r="R65" s="3"/>
      <c r="S65" s="3"/>
      <c r="T65" s="27" t="s">
        <v>83</v>
      </c>
      <c r="U65" s="3"/>
      <c r="V65" s="3"/>
      <c r="W65" s="3"/>
      <c r="X65" s="3"/>
      <c r="Y65" s="3"/>
      <c r="Z65" s="27" t="s">
        <v>83</v>
      </c>
      <c r="AA65" s="27" t="s">
        <v>83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1"/>
      <c r="BF65" s="1"/>
      <c r="BG65" s="3" t="s">
        <v>88</v>
      </c>
      <c r="BH65" s="1"/>
    </row>
    <row r="66" spans="2:60" x14ac:dyDescent="0.2">
      <c r="B66" s="1">
        <v>62</v>
      </c>
      <c r="C66" s="22">
        <v>44507</v>
      </c>
      <c r="D66" s="1">
        <v>259</v>
      </c>
      <c r="E66" s="24">
        <v>15000</v>
      </c>
      <c r="F66" s="24">
        <v>18750</v>
      </c>
      <c r="G66" s="24">
        <v>18750</v>
      </c>
      <c r="H66" s="24" t="s">
        <v>3</v>
      </c>
      <c r="I66" s="25">
        <v>9.6158054800843473</v>
      </c>
      <c r="J66" s="2" t="s">
        <v>142</v>
      </c>
      <c r="K66" s="3">
        <v>60</v>
      </c>
      <c r="L66" s="4" t="s">
        <v>85</v>
      </c>
      <c r="M66" s="4" t="s">
        <v>80</v>
      </c>
      <c r="N66" s="4" t="s">
        <v>87</v>
      </c>
      <c r="O66" s="26">
        <v>39</v>
      </c>
      <c r="P66" s="4" t="s">
        <v>85</v>
      </c>
      <c r="Q66" s="4"/>
      <c r="R66" s="3"/>
      <c r="S66" s="3"/>
      <c r="T66" s="27" t="s">
        <v>83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27" t="s">
        <v>83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1"/>
      <c r="BF66" s="1"/>
      <c r="BG66" s="3" t="s">
        <v>84</v>
      </c>
      <c r="BH66" s="1"/>
    </row>
    <row r="67" spans="2:60" x14ac:dyDescent="0.2">
      <c r="B67" s="1">
        <v>63</v>
      </c>
      <c r="C67" s="22">
        <v>44507</v>
      </c>
      <c r="D67" s="1">
        <v>260</v>
      </c>
      <c r="E67" s="24">
        <v>17000</v>
      </c>
      <c r="F67" s="24">
        <v>21250</v>
      </c>
      <c r="G67" s="24">
        <v>21250</v>
      </c>
      <c r="H67" s="24" t="s">
        <v>3</v>
      </c>
      <c r="I67" s="25">
        <v>9.7409686230383539</v>
      </c>
      <c r="J67" s="2" t="s">
        <v>142</v>
      </c>
      <c r="K67" s="3">
        <v>50</v>
      </c>
      <c r="L67" s="4" t="s">
        <v>85</v>
      </c>
      <c r="M67" s="4" t="s">
        <v>80</v>
      </c>
      <c r="N67" s="4" t="s">
        <v>87</v>
      </c>
      <c r="O67" s="26">
        <v>38</v>
      </c>
      <c r="P67" s="4" t="s">
        <v>85</v>
      </c>
      <c r="Q67" s="4"/>
      <c r="R67" s="3"/>
      <c r="S67" s="3"/>
      <c r="T67" s="27" t="s">
        <v>83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27" t="s">
        <v>83</v>
      </c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1"/>
      <c r="BF67" s="1"/>
      <c r="BG67" s="3" t="s">
        <v>84</v>
      </c>
      <c r="BH67" s="1"/>
    </row>
    <row r="68" spans="2:60" x14ac:dyDescent="0.2">
      <c r="B68" s="1">
        <v>64</v>
      </c>
      <c r="C68" s="22">
        <v>44507</v>
      </c>
      <c r="D68" s="32">
        <v>263</v>
      </c>
      <c r="E68" s="24">
        <v>15000</v>
      </c>
      <c r="F68" s="24">
        <v>18750</v>
      </c>
      <c r="G68" s="24">
        <v>18750</v>
      </c>
      <c r="H68" s="24" t="s">
        <v>3</v>
      </c>
      <c r="I68" s="25">
        <v>9.6158054800843473</v>
      </c>
      <c r="J68" s="2" t="s">
        <v>142</v>
      </c>
      <c r="K68" s="3">
        <v>60</v>
      </c>
      <c r="L68" s="4" t="s">
        <v>85</v>
      </c>
      <c r="M68" s="4" t="s">
        <v>80</v>
      </c>
      <c r="N68" s="48" t="s">
        <v>87</v>
      </c>
      <c r="O68" s="26">
        <v>40</v>
      </c>
      <c r="P68" s="4" t="s">
        <v>85</v>
      </c>
      <c r="Q68" s="4"/>
      <c r="R68" s="3"/>
      <c r="S68" s="3"/>
      <c r="T68" s="27" t="s">
        <v>83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27" t="s">
        <v>83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4"/>
      <c r="BC68" s="3"/>
      <c r="BD68" s="3"/>
      <c r="BE68" s="1"/>
      <c r="BF68" s="1"/>
      <c r="BG68" s="3" t="s">
        <v>93</v>
      </c>
      <c r="BH68" s="49" t="s">
        <v>149</v>
      </c>
    </row>
    <row r="69" spans="2:60" x14ac:dyDescent="0.2">
      <c r="B69" s="1">
        <v>65</v>
      </c>
      <c r="C69" s="22">
        <v>44507</v>
      </c>
      <c r="D69" s="1">
        <v>264</v>
      </c>
      <c r="E69" s="24">
        <v>46000</v>
      </c>
      <c r="F69" s="24">
        <v>57500</v>
      </c>
      <c r="G69" s="24">
        <v>57500</v>
      </c>
      <c r="H69" s="24" t="s">
        <v>3</v>
      </c>
      <c r="I69" s="25">
        <v>10.736396675471232</v>
      </c>
      <c r="J69" s="2" t="s">
        <v>142</v>
      </c>
      <c r="K69" s="3">
        <v>50</v>
      </c>
      <c r="L69" s="4" t="s">
        <v>85</v>
      </c>
      <c r="M69" s="4" t="s">
        <v>80</v>
      </c>
      <c r="N69" s="4" t="s">
        <v>87</v>
      </c>
      <c r="O69" s="26">
        <v>38</v>
      </c>
      <c r="P69" s="4" t="s">
        <v>85</v>
      </c>
      <c r="Q69" s="4"/>
      <c r="R69" s="3"/>
      <c r="S69" s="3"/>
      <c r="T69" s="27" t="s">
        <v>83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27" t="s">
        <v>83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1"/>
      <c r="BF69" s="1"/>
      <c r="BG69" s="3" t="s">
        <v>93</v>
      </c>
      <c r="BH69" s="1"/>
    </row>
    <row r="70" spans="2:60" x14ac:dyDescent="0.2">
      <c r="B70" s="1">
        <v>66</v>
      </c>
      <c r="C70" s="22">
        <v>44507</v>
      </c>
      <c r="D70" s="1">
        <v>357</v>
      </c>
      <c r="E70" s="24">
        <v>5500</v>
      </c>
      <c r="F70" s="24">
        <v>6875</v>
      </c>
      <c r="G70" s="24">
        <v>6875</v>
      </c>
      <c r="H70" s="24" t="s">
        <v>3</v>
      </c>
      <c r="I70" s="25">
        <v>8.6125033712205621</v>
      </c>
      <c r="J70" s="2" t="s">
        <v>142</v>
      </c>
      <c r="K70" s="3">
        <v>40</v>
      </c>
      <c r="L70" s="4" t="s">
        <v>85</v>
      </c>
      <c r="M70" s="4" t="s">
        <v>80</v>
      </c>
      <c r="N70" s="4" t="s">
        <v>92</v>
      </c>
      <c r="O70" s="26">
        <v>38</v>
      </c>
      <c r="P70" s="4" t="s">
        <v>82</v>
      </c>
      <c r="Q70" s="4"/>
      <c r="R70" s="3"/>
      <c r="S70" s="3"/>
      <c r="T70" s="27" t="s">
        <v>83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27" t="s">
        <v>83</v>
      </c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1"/>
      <c r="BF70" s="1"/>
      <c r="BG70" s="3" t="s">
        <v>84</v>
      </c>
      <c r="BH70" s="1"/>
    </row>
    <row r="71" spans="2:60" x14ac:dyDescent="0.2">
      <c r="B71" s="1">
        <v>67</v>
      </c>
      <c r="C71" s="22">
        <v>44507</v>
      </c>
      <c r="D71" s="1">
        <v>364</v>
      </c>
      <c r="E71" s="24">
        <v>3800</v>
      </c>
      <c r="F71" s="24">
        <v>4750</v>
      </c>
      <c r="G71" s="24">
        <v>4750</v>
      </c>
      <c r="H71" s="24" t="s">
        <v>3</v>
      </c>
      <c r="I71" s="25">
        <v>8.2427563457144775</v>
      </c>
      <c r="J71" s="2" t="s">
        <v>142</v>
      </c>
      <c r="K71" s="3">
        <v>50</v>
      </c>
      <c r="L71" s="4" t="s">
        <v>85</v>
      </c>
      <c r="M71" s="4" t="s">
        <v>80</v>
      </c>
      <c r="N71" s="4" t="s">
        <v>87</v>
      </c>
      <c r="O71" s="26">
        <v>37</v>
      </c>
      <c r="P71" s="4" t="s">
        <v>82</v>
      </c>
      <c r="Q71" s="4"/>
      <c r="R71" s="27" t="s">
        <v>83</v>
      </c>
      <c r="S71" s="27"/>
      <c r="T71" s="27" t="s">
        <v>83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27" t="s">
        <v>83</v>
      </c>
      <c r="BD71" s="3"/>
      <c r="BE71" s="1"/>
      <c r="BF71" s="1"/>
      <c r="BG71" s="3" t="s">
        <v>88</v>
      </c>
      <c r="BH71" s="1" t="s">
        <v>150</v>
      </c>
    </row>
    <row r="72" spans="2:60" x14ac:dyDescent="0.2">
      <c r="B72" s="1">
        <v>68</v>
      </c>
      <c r="C72" s="22">
        <v>44507</v>
      </c>
      <c r="D72" s="1">
        <v>371</v>
      </c>
      <c r="E72" s="24">
        <v>8000</v>
      </c>
      <c r="F72" s="24">
        <v>10000</v>
      </c>
      <c r="G72" s="24">
        <v>10000</v>
      </c>
      <c r="H72" s="24" t="s">
        <v>3</v>
      </c>
      <c r="I72" s="25">
        <v>8.987196820661973</v>
      </c>
      <c r="J72" s="2" t="s">
        <v>142</v>
      </c>
      <c r="K72" s="3">
        <v>40</v>
      </c>
      <c r="L72" s="4" t="s">
        <v>85</v>
      </c>
      <c r="M72" s="4" t="s">
        <v>80</v>
      </c>
      <c r="N72" s="4" t="s">
        <v>151</v>
      </c>
      <c r="O72" s="26">
        <v>38</v>
      </c>
      <c r="P72" s="4" t="s">
        <v>82</v>
      </c>
      <c r="Q72" s="4"/>
      <c r="R72" s="3"/>
      <c r="S72" s="3"/>
      <c r="T72" s="27" t="s">
        <v>83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7" t="s">
        <v>83</v>
      </c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1"/>
      <c r="BF72" s="1"/>
      <c r="BG72" s="3" t="s">
        <v>84</v>
      </c>
      <c r="BH72" s="1"/>
    </row>
    <row r="73" spans="2:60" x14ac:dyDescent="0.2">
      <c r="B73" s="1">
        <v>69</v>
      </c>
      <c r="C73" s="22">
        <v>44507</v>
      </c>
      <c r="D73" s="1">
        <v>372</v>
      </c>
      <c r="E73" s="24">
        <v>8500</v>
      </c>
      <c r="F73" s="24">
        <v>10625</v>
      </c>
      <c r="G73" s="24">
        <v>10625</v>
      </c>
      <c r="H73" s="24" t="s">
        <v>3</v>
      </c>
      <c r="I73" s="25">
        <v>9.0478214424784085</v>
      </c>
      <c r="J73" s="2" t="s">
        <v>142</v>
      </c>
      <c r="K73" s="3">
        <v>60</v>
      </c>
      <c r="L73" s="4" t="s">
        <v>85</v>
      </c>
      <c r="M73" s="4" t="s">
        <v>80</v>
      </c>
      <c r="N73" s="4" t="s">
        <v>87</v>
      </c>
      <c r="O73" s="26">
        <v>42</v>
      </c>
      <c r="P73" s="4" t="s">
        <v>82</v>
      </c>
      <c r="Q73" s="4"/>
      <c r="R73" s="3"/>
      <c r="S73" s="3"/>
      <c r="T73" s="27" t="s">
        <v>83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27" t="s">
        <v>83</v>
      </c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1"/>
      <c r="BF73" s="1"/>
      <c r="BG73" s="3" t="s">
        <v>84</v>
      </c>
      <c r="BH73" s="1"/>
    </row>
    <row r="74" spans="2:60" x14ac:dyDescent="0.2">
      <c r="B74" s="1">
        <v>70</v>
      </c>
      <c r="C74" s="22">
        <v>44507</v>
      </c>
      <c r="D74" s="1">
        <v>373</v>
      </c>
      <c r="E74" s="24">
        <v>3400</v>
      </c>
      <c r="F74" s="24">
        <v>4250</v>
      </c>
      <c r="G74" s="24">
        <v>4250</v>
      </c>
      <c r="H74" s="24" t="s">
        <v>3</v>
      </c>
      <c r="I74" s="25">
        <v>8.1315307106042525</v>
      </c>
      <c r="J74" s="2" t="s">
        <v>142</v>
      </c>
      <c r="K74" s="3">
        <v>70</v>
      </c>
      <c r="L74" s="4" t="s">
        <v>85</v>
      </c>
      <c r="M74" s="4" t="s">
        <v>80</v>
      </c>
      <c r="N74" s="4" t="s">
        <v>92</v>
      </c>
      <c r="O74" s="26">
        <v>35</v>
      </c>
      <c r="P74" s="4" t="s">
        <v>85</v>
      </c>
      <c r="Q74" s="4"/>
      <c r="R74" s="3"/>
      <c r="S74" s="3"/>
      <c r="T74" s="3"/>
      <c r="U74" s="27" t="s">
        <v>83</v>
      </c>
      <c r="V74" s="3"/>
      <c r="W74" s="3"/>
      <c r="X74" s="27" t="s">
        <v>83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 t="s">
        <v>152</v>
      </c>
      <c r="BB74" s="3"/>
      <c r="BC74" s="3"/>
      <c r="BD74" s="3"/>
      <c r="BE74" s="1"/>
      <c r="BF74" s="1"/>
      <c r="BG74" s="3" t="s">
        <v>88</v>
      </c>
      <c r="BH74" t="s">
        <v>153</v>
      </c>
    </row>
    <row r="75" spans="2:60" x14ac:dyDescent="0.2">
      <c r="B75" s="1">
        <v>71</v>
      </c>
      <c r="C75" s="22">
        <v>44507</v>
      </c>
      <c r="D75" s="1">
        <v>374</v>
      </c>
      <c r="E75" s="24">
        <v>22000</v>
      </c>
      <c r="F75" s="24">
        <v>27500</v>
      </c>
      <c r="G75" s="24">
        <v>27500</v>
      </c>
      <c r="H75" s="24" t="s">
        <v>3</v>
      </c>
      <c r="I75" s="25">
        <v>9.9987977323404529</v>
      </c>
      <c r="J75" s="2" t="s">
        <v>142</v>
      </c>
      <c r="K75" s="3">
        <v>50</v>
      </c>
      <c r="L75" s="4" t="s">
        <v>85</v>
      </c>
      <c r="M75" s="4" t="s">
        <v>80</v>
      </c>
      <c r="N75" s="4" t="s">
        <v>92</v>
      </c>
      <c r="O75" s="26">
        <v>38</v>
      </c>
      <c r="P75" s="4" t="s">
        <v>82</v>
      </c>
      <c r="Q75" s="4"/>
      <c r="R75" s="3"/>
      <c r="S75" s="3"/>
      <c r="T75" s="27" t="s">
        <v>83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27" t="s">
        <v>83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1"/>
      <c r="BF75" s="1"/>
      <c r="BG75" s="3" t="s">
        <v>93</v>
      </c>
      <c r="BH75" s="1"/>
    </row>
    <row r="76" spans="2:60" x14ac:dyDescent="0.2">
      <c r="B76" s="1">
        <v>72</v>
      </c>
      <c r="C76" s="22">
        <v>44507</v>
      </c>
      <c r="D76" s="1">
        <v>375</v>
      </c>
      <c r="E76" s="24">
        <v>12000</v>
      </c>
      <c r="F76" s="24">
        <v>15000</v>
      </c>
      <c r="G76" s="24">
        <v>15000</v>
      </c>
      <c r="H76" s="24" t="s">
        <v>3</v>
      </c>
      <c r="I76" s="25">
        <v>9.3926619287701367</v>
      </c>
      <c r="J76" s="2" t="s">
        <v>142</v>
      </c>
      <c r="K76" s="3">
        <v>40</v>
      </c>
      <c r="L76" s="4" t="s">
        <v>85</v>
      </c>
      <c r="M76" s="4" t="s">
        <v>80</v>
      </c>
      <c r="N76" s="4" t="s">
        <v>87</v>
      </c>
      <c r="O76" s="26">
        <v>38</v>
      </c>
      <c r="P76" s="4" t="s">
        <v>82</v>
      </c>
      <c r="Q76" s="4"/>
      <c r="R76" s="3"/>
      <c r="S76" s="3"/>
      <c r="T76" s="27" t="s">
        <v>83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27" t="s">
        <v>83</v>
      </c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1"/>
      <c r="BF76" s="1"/>
      <c r="BG76" s="3" t="s">
        <v>84</v>
      </c>
      <c r="BH76" s="1"/>
    </row>
    <row r="77" spans="2:60" x14ac:dyDescent="0.2">
      <c r="B77" s="1">
        <v>73</v>
      </c>
      <c r="C77" s="22">
        <v>44507</v>
      </c>
      <c r="D77" s="1">
        <v>379</v>
      </c>
      <c r="E77" s="24">
        <v>28000</v>
      </c>
      <c r="F77" s="24">
        <v>35000</v>
      </c>
      <c r="G77" s="24">
        <v>35000</v>
      </c>
      <c r="H77" s="24" t="s">
        <v>3</v>
      </c>
      <c r="I77" s="25">
        <v>10.239959789157341</v>
      </c>
      <c r="J77" s="2" t="s">
        <v>142</v>
      </c>
      <c r="K77" s="3">
        <v>70</v>
      </c>
      <c r="L77" s="4" t="s">
        <v>89</v>
      </c>
      <c r="M77" s="4" t="s">
        <v>80</v>
      </c>
      <c r="N77" s="4" t="s">
        <v>81</v>
      </c>
      <c r="O77" s="26">
        <v>42</v>
      </c>
      <c r="P77" s="4" t="s">
        <v>89</v>
      </c>
      <c r="Q77" s="4"/>
      <c r="R77" s="3"/>
      <c r="S77" s="3"/>
      <c r="T77" s="27" t="s">
        <v>83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27" t="s">
        <v>83</v>
      </c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1"/>
      <c r="BF77" s="1"/>
      <c r="BG77" s="3" t="s">
        <v>93</v>
      </c>
      <c r="BH77" s="1"/>
    </row>
    <row r="78" spans="2:60" x14ac:dyDescent="0.2">
      <c r="B78" s="1">
        <v>74</v>
      </c>
      <c r="C78" s="22">
        <v>44507</v>
      </c>
      <c r="D78" s="1">
        <v>382</v>
      </c>
      <c r="E78" s="24">
        <v>5500</v>
      </c>
      <c r="F78" s="24">
        <v>6875</v>
      </c>
      <c r="G78" s="24">
        <v>6875</v>
      </c>
      <c r="H78" s="24" t="s">
        <v>3</v>
      </c>
      <c r="I78" s="25">
        <v>8.6125033712205621</v>
      </c>
      <c r="J78" s="2" t="s">
        <v>142</v>
      </c>
      <c r="K78" s="3">
        <v>60</v>
      </c>
      <c r="L78" s="4" t="s">
        <v>85</v>
      </c>
      <c r="M78" s="4" t="s">
        <v>80</v>
      </c>
      <c r="N78" s="4" t="s">
        <v>87</v>
      </c>
      <c r="O78" s="26">
        <v>42</v>
      </c>
      <c r="P78" s="4" t="s">
        <v>82</v>
      </c>
      <c r="Q78" s="4"/>
      <c r="R78" s="3"/>
      <c r="S78" s="3"/>
      <c r="T78" s="27" t="s">
        <v>83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27" t="s">
        <v>83</v>
      </c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1"/>
      <c r="BF78" s="1"/>
      <c r="BG78" s="3" t="s">
        <v>88</v>
      </c>
      <c r="BH78" s="1"/>
    </row>
    <row r="79" spans="2:60" x14ac:dyDescent="0.2">
      <c r="B79" s="1">
        <v>75</v>
      </c>
      <c r="C79" s="22">
        <v>44507</v>
      </c>
      <c r="D79" s="1">
        <v>383</v>
      </c>
      <c r="E79" s="24">
        <v>15000</v>
      </c>
      <c r="F79" s="24">
        <v>18750</v>
      </c>
      <c r="G79" s="24">
        <v>18750</v>
      </c>
      <c r="H79" s="24" t="s">
        <v>3</v>
      </c>
      <c r="I79" s="25">
        <v>9.6158054800843473</v>
      </c>
      <c r="J79" s="2" t="s">
        <v>142</v>
      </c>
      <c r="K79" s="3">
        <v>70</v>
      </c>
      <c r="L79" s="4" t="s">
        <v>85</v>
      </c>
      <c r="M79" s="4" t="s">
        <v>80</v>
      </c>
      <c r="N79" s="4" t="s">
        <v>105</v>
      </c>
      <c r="O79" s="26">
        <v>44</v>
      </c>
      <c r="P79" s="4" t="s">
        <v>85</v>
      </c>
      <c r="Q79" s="4"/>
      <c r="R79" s="3"/>
      <c r="S79" s="3"/>
      <c r="T79" s="3"/>
      <c r="U79" s="27" t="s">
        <v>83</v>
      </c>
      <c r="V79" s="3"/>
      <c r="W79" s="3"/>
      <c r="X79" s="27" t="s">
        <v>83</v>
      </c>
      <c r="Y79" s="3"/>
      <c r="Z79" s="3"/>
      <c r="AA79" s="3"/>
      <c r="AB79" s="3"/>
      <c r="AC79" s="27" t="s">
        <v>83</v>
      </c>
      <c r="AD79" s="3"/>
      <c r="AE79" s="3"/>
      <c r="AF79" s="3"/>
      <c r="AG79" s="3"/>
      <c r="AH79" s="3"/>
      <c r="AI79" s="3"/>
      <c r="AJ79" s="27" t="s">
        <v>83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27" t="s">
        <v>83</v>
      </c>
      <c r="BE79" s="1"/>
      <c r="BF79" s="1"/>
      <c r="BG79" s="3" t="s">
        <v>93</v>
      </c>
      <c r="BH79" s="1"/>
    </row>
    <row r="80" spans="2:60" x14ac:dyDescent="0.2">
      <c r="B80" s="1">
        <v>76</v>
      </c>
      <c r="C80" s="22">
        <v>44325</v>
      </c>
      <c r="D80" s="1">
        <v>37</v>
      </c>
      <c r="E80" s="24">
        <v>2000</v>
      </c>
      <c r="F80" s="24">
        <v>2500</v>
      </c>
      <c r="G80" s="24">
        <v>2500</v>
      </c>
      <c r="H80" s="24" t="s">
        <v>3</v>
      </c>
      <c r="I80" s="25">
        <v>7.6009024595420822</v>
      </c>
      <c r="J80" s="2" t="s">
        <v>142</v>
      </c>
      <c r="K80" s="3">
        <v>60</v>
      </c>
      <c r="L80" s="4" t="s">
        <v>85</v>
      </c>
      <c r="M80" s="4" t="s">
        <v>80</v>
      </c>
      <c r="N80" s="4" t="s">
        <v>92</v>
      </c>
      <c r="O80" s="26">
        <v>36</v>
      </c>
      <c r="P80" s="4" t="s">
        <v>82</v>
      </c>
      <c r="Q80" s="4"/>
      <c r="R80" s="3"/>
      <c r="S80" s="3"/>
      <c r="T80" s="3"/>
      <c r="U80" s="27" t="s">
        <v>83</v>
      </c>
      <c r="V80" s="3"/>
      <c r="W80" s="3"/>
      <c r="X80" s="27" t="s">
        <v>83</v>
      </c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1"/>
      <c r="BF80" s="1"/>
      <c r="BG80" s="3" t="s">
        <v>88</v>
      </c>
      <c r="BH80" s="1"/>
    </row>
    <row r="81" spans="2:60" x14ac:dyDescent="0.2">
      <c r="B81" s="1">
        <v>77</v>
      </c>
      <c r="C81" s="22">
        <v>44325</v>
      </c>
      <c r="D81" s="1">
        <v>38</v>
      </c>
      <c r="E81" s="24">
        <v>2900</v>
      </c>
      <c r="F81" s="24">
        <v>3625</v>
      </c>
      <c r="G81" s="24">
        <v>3625</v>
      </c>
      <c r="H81" s="24" t="s">
        <v>3</v>
      </c>
      <c r="I81" s="25">
        <v>7.9724660159745655</v>
      </c>
      <c r="J81" s="2" t="s">
        <v>142</v>
      </c>
      <c r="K81" s="3">
        <v>40</v>
      </c>
      <c r="L81" s="4" t="s">
        <v>89</v>
      </c>
      <c r="M81" s="4" t="s">
        <v>80</v>
      </c>
      <c r="N81" s="4" t="s">
        <v>92</v>
      </c>
      <c r="O81" s="26">
        <v>34</v>
      </c>
      <c r="P81" s="4" t="s">
        <v>82</v>
      </c>
      <c r="Q81" s="4"/>
      <c r="R81" s="3"/>
      <c r="S81" s="3"/>
      <c r="T81" s="27" t="s">
        <v>83</v>
      </c>
      <c r="U81" s="3"/>
      <c r="V81" s="3"/>
      <c r="W81" s="3"/>
      <c r="X81" s="3"/>
      <c r="Y81" s="3"/>
      <c r="Z81" s="27" t="s">
        <v>83</v>
      </c>
      <c r="AA81" s="27" t="s">
        <v>83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1"/>
      <c r="BF81" s="1"/>
      <c r="BG81" s="3" t="s">
        <v>84</v>
      </c>
      <c r="BH81" s="1"/>
    </row>
    <row r="82" spans="2:60" x14ac:dyDescent="0.2">
      <c r="B82" s="1">
        <v>78</v>
      </c>
      <c r="C82" s="22">
        <v>44325</v>
      </c>
      <c r="D82" s="1">
        <v>39</v>
      </c>
      <c r="E82" s="24">
        <v>2000</v>
      </c>
      <c r="F82" s="24">
        <v>2500</v>
      </c>
      <c r="G82" s="24">
        <v>2500</v>
      </c>
      <c r="H82" s="24" t="s">
        <v>3</v>
      </c>
      <c r="I82" s="25">
        <v>7.6009024595420822</v>
      </c>
      <c r="J82" s="2" t="s">
        <v>142</v>
      </c>
      <c r="K82" s="3">
        <v>60</v>
      </c>
      <c r="L82" s="4" t="s">
        <v>85</v>
      </c>
      <c r="M82" s="4" t="s">
        <v>80</v>
      </c>
      <c r="N82" s="4" t="s">
        <v>92</v>
      </c>
      <c r="O82" s="26">
        <v>35</v>
      </c>
      <c r="P82" s="4" t="s">
        <v>82</v>
      </c>
      <c r="Q82" s="4"/>
      <c r="R82" s="3"/>
      <c r="S82" s="3"/>
      <c r="T82" s="27" t="s">
        <v>83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27" t="s">
        <v>83</v>
      </c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1"/>
      <c r="BF82" s="1"/>
      <c r="BG82" s="3" t="s">
        <v>88</v>
      </c>
      <c r="BH82" s="1"/>
    </row>
    <row r="83" spans="2:60" x14ac:dyDescent="0.2">
      <c r="B83" s="1">
        <v>79</v>
      </c>
      <c r="C83" s="22">
        <v>44325</v>
      </c>
      <c r="D83" s="1">
        <v>40</v>
      </c>
      <c r="E83" s="24">
        <v>3700</v>
      </c>
      <c r="F83" s="24">
        <v>4625</v>
      </c>
      <c r="G83" s="24">
        <v>4625</v>
      </c>
      <c r="H83" s="24" t="s">
        <v>3</v>
      </c>
      <c r="I83" s="25">
        <v>8.2160880986323157</v>
      </c>
      <c r="J83" s="2" t="s">
        <v>142</v>
      </c>
      <c r="K83" s="3">
        <v>40</v>
      </c>
      <c r="L83" s="4" t="s">
        <v>89</v>
      </c>
      <c r="M83" s="4" t="s">
        <v>80</v>
      </c>
      <c r="N83" s="4" t="s">
        <v>81</v>
      </c>
      <c r="O83" s="26">
        <v>38</v>
      </c>
      <c r="P83" s="4" t="s">
        <v>82</v>
      </c>
      <c r="Q83" s="4"/>
      <c r="R83" s="3"/>
      <c r="S83" s="3"/>
      <c r="T83" s="27" t="s">
        <v>83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27" t="s">
        <v>83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1"/>
      <c r="BF83" s="1"/>
      <c r="BG83" s="3" t="s">
        <v>84</v>
      </c>
      <c r="BH83" s="1"/>
    </row>
    <row r="84" spans="2:60" x14ac:dyDescent="0.2">
      <c r="B84" s="1">
        <v>80</v>
      </c>
      <c r="C84" s="22">
        <v>44325</v>
      </c>
      <c r="D84" s="1">
        <v>41</v>
      </c>
      <c r="E84" s="24">
        <v>1200</v>
      </c>
      <c r="F84" s="24">
        <v>1500</v>
      </c>
      <c r="G84" s="24">
        <v>1500</v>
      </c>
      <c r="H84" s="24" t="s">
        <v>3</v>
      </c>
      <c r="I84" s="25">
        <v>7.0900768357760917</v>
      </c>
      <c r="J84" s="2" t="s">
        <v>142</v>
      </c>
      <c r="K84" s="3">
        <v>50</v>
      </c>
      <c r="L84" s="4" t="s">
        <v>97</v>
      </c>
      <c r="M84" s="4" t="s">
        <v>80</v>
      </c>
      <c r="N84" s="4" t="s">
        <v>92</v>
      </c>
      <c r="O84" s="26">
        <v>36</v>
      </c>
      <c r="P84" s="4" t="s">
        <v>91</v>
      </c>
      <c r="Q84" s="4"/>
      <c r="R84" s="27" t="s">
        <v>83</v>
      </c>
      <c r="S84" s="27"/>
      <c r="T84" s="3"/>
      <c r="U84" s="27" t="s">
        <v>83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1"/>
      <c r="BF84" s="1"/>
      <c r="BG84" s="3" t="s">
        <v>88</v>
      </c>
      <c r="BH84" s="1"/>
    </row>
    <row r="85" spans="2:60" x14ac:dyDescent="0.2">
      <c r="B85" s="1">
        <v>81</v>
      </c>
      <c r="C85" s="22">
        <v>44325</v>
      </c>
      <c r="D85" s="32">
        <v>42</v>
      </c>
      <c r="E85" s="24">
        <v>4700</v>
      </c>
      <c r="F85" s="24">
        <v>5875</v>
      </c>
      <c r="G85" s="24">
        <v>5875</v>
      </c>
      <c r="H85" s="24" t="s">
        <v>3</v>
      </c>
      <c r="I85" s="25">
        <v>8.4553177876981493</v>
      </c>
      <c r="J85" s="2" t="s">
        <v>142</v>
      </c>
      <c r="K85" s="3">
        <v>40</v>
      </c>
      <c r="L85" s="48" t="s">
        <v>97</v>
      </c>
      <c r="M85" s="4" t="s">
        <v>80</v>
      </c>
      <c r="N85" s="4" t="s">
        <v>87</v>
      </c>
      <c r="O85" s="26">
        <v>34</v>
      </c>
      <c r="P85" s="4" t="s">
        <v>82</v>
      </c>
      <c r="Q85" s="4"/>
      <c r="R85" s="3"/>
      <c r="S85" s="3"/>
      <c r="T85" s="27" t="s">
        <v>83</v>
      </c>
      <c r="U85" s="3"/>
      <c r="V85" s="3"/>
      <c r="W85" s="3"/>
      <c r="X85" s="3"/>
      <c r="Y85" s="3"/>
      <c r="Z85" s="27" t="s">
        <v>83</v>
      </c>
      <c r="AA85" s="27" t="s">
        <v>83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1"/>
      <c r="BF85" s="1"/>
      <c r="BG85" s="3" t="s">
        <v>84</v>
      </c>
      <c r="BH85" s="32" t="s">
        <v>154</v>
      </c>
    </row>
    <row r="86" spans="2:60" x14ac:dyDescent="0.2">
      <c r="B86" s="1">
        <v>82</v>
      </c>
      <c r="C86" s="22">
        <v>44325</v>
      </c>
      <c r="D86" s="1">
        <v>43</v>
      </c>
      <c r="E86" s="24">
        <v>12000</v>
      </c>
      <c r="F86" s="24">
        <v>15000</v>
      </c>
      <c r="G86" s="24">
        <v>15000</v>
      </c>
      <c r="H86" s="24" t="s">
        <v>3</v>
      </c>
      <c r="I86" s="25">
        <v>9.3926619287701367</v>
      </c>
      <c r="J86" s="2" t="s">
        <v>142</v>
      </c>
      <c r="K86" s="3">
        <v>50</v>
      </c>
      <c r="L86" s="4" t="s">
        <v>85</v>
      </c>
      <c r="M86" s="4" t="s">
        <v>80</v>
      </c>
      <c r="N86" s="4" t="s">
        <v>92</v>
      </c>
      <c r="O86" s="26">
        <v>37</v>
      </c>
      <c r="P86" s="4" t="s">
        <v>82</v>
      </c>
      <c r="Q86" s="4"/>
      <c r="R86" s="27"/>
      <c r="S86" s="27"/>
      <c r="T86" s="27" t="s">
        <v>83</v>
      </c>
      <c r="U86" s="3"/>
      <c r="V86" s="3"/>
      <c r="W86" s="3"/>
      <c r="X86" s="3"/>
      <c r="Y86" s="3"/>
      <c r="Z86" s="27" t="s">
        <v>83</v>
      </c>
      <c r="AA86" s="27" t="s">
        <v>83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1"/>
      <c r="BF86" s="1"/>
      <c r="BG86" s="3" t="s">
        <v>93</v>
      </c>
      <c r="BH86" s="1" t="s">
        <v>155</v>
      </c>
    </row>
    <row r="87" spans="2:60" x14ac:dyDescent="0.2">
      <c r="B87" s="1">
        <v>83</v>
      </c>
      <c r="C87" s="22">
        <v>44325</v>
      </c>
      <c r="D87" s="1">
        <v>45</v>
      </c>
      <c r="E87" s="24">
        <v>1800</v>
      </c>
      <c r="F87" s="24">
        <v>2250</v>
      </c>
      <c r="G87" s="24">
        <v>2250</v>
      </c>
      <c r="H87" s="24" t="s">
        <v>3</v>
      </c>
      <c r="I87" s="25">
        <v>7.4955419438842563</v>
      </c>
      <c r="J87" s="2" t="s">
        <v>142</v>
      </c>
      <c r="K87" s="3">
        <v>50</v>
      </c>
      <c r="L87" s="4" t="s">
        <v>89</v>
      </c>
      <c r="M87" s="4" t="s">
        <v>80</v>
      </c>
      <c r="N87" s="4" t="s">
        <v>92</v>
      </c>
      <c r="O87" s="26">
        <v>35</v>
      </c>
      <c r="P87" s="4" t="s">
        <v>82</v>
      </c>
      <c r="Q87" s="4"/>
      <c r="R87" s="27" t="s">
        <v>83</v>
      </c>
      <c r="S87" s="27"/>
      <c r="T87" s="3"/>
      <c r="U87" s="27" t="s">
        <v>83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1"/>
      <c r="BF87" s="1"/>
      <c r="BG87" s="3" t="s">
        <v>88</v>
      </c>
      <c r="BH87" s="1"/>
    </row>
    <row r="88" spans="2:60" x14ac:dyDescent="0.2">
      <c r="B88" s="1">
        <v>84</v>
      </c>
      <c r="C88" s="22">
        <v>44325</v>
      </c>
      <c r="D88" s="1">
        <v>46</v>
      </c>
      <c r="E88" s="24">
        <v>1900</v>
      </c>
      <c r="F88" s="24">
        <v>2375</v>
      </c>
      <c r="G88" s="24">
        <v>2375</v>
      </c>
      <c r="H88" s="24" t="s">
        <v>3</v>
      </c>
      <c r="I88" s="25">
        <v>7.5496091651545321</v>
      </c>
      <c r="J88" s="2" t="s">
        <v>142</v>
      </c>
      <c r="K88" s="3">
        <v>50</v>
      </c>
      <c r="L88" s="4" t="s">
        <v>89</v>
      </c>
      <c r="M88" s="4" t="s">
        <v>80</v>
      </c>
      <c r="N88" s="4" t="s">
        <v>92</v>
      </c>
      <c r="O88" s="26">
        <v>34</v>
      </c>
      <c r="P88" s="4" t="s">
        <v>82</v>
      </c>
      <c r="Q88" s="4"/>
      <c r="R88" s="27"/>
      <c r="S88" s="27"/>
      <c r="T88" s="3"/>
      <c r="U88" s="27" t="s">
        <v>83</v>
      </c>
      <c r="V88" s="3"/>
      <c r="W88" s="3"/>
      <c r="X88" s="27" t="s">
        <v>83</v>
      </c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1"/>
      <c r="BF88" s="1"/>
      <c r="BG88" s="3" t="s">
        <v>88</v>
      </c>
      <c r="BH88" s="1"/>
    </row>
    <row r="89" spans="2:60" x14ac:dyDescent="0.2">
      <c r="B89" s="1">
        <v>85</v>
      </c>
      <c r="C89" s="22">
        <v>44325</v>
      </c>
      <c r="D89" s="1">
        <v>47</v>
      </c>
      <c r="E89" s="24">
        <v>7500</v>
      </c>
      <c r="F89" s="24">
        <v>9375</v>
      </c>
      <c r="G89" s="24">
        <v>9375</v>
      </c>
      <c r="H89" s="24" t="s">
        <v>3</v>
      </c>
      <c r="I89" s="25">
        <v>8.9226582995244019</v>
      </c>
      <c r="J89" s="2" t="s">
        <v>142</v>
      </c>
      <c r="K89" s="3">
        <v>60</v>
      </c>
      <c r="L89" s="4" t="s">
        <v>104</v>
      </c>
      <c r="M89" s="4" t="s">
        <v>80</v>
      </c>
      <c r="N89" s="4" t="s">
        <v>86</v>
      </c>
      <c r="O89" s="26">
        <v>34.5</v>
      </c>
      <c r="P89" s="4" t="s">
        <v>82</v>
      </c>
      <c r="Q89" s="4"/>
      <c r="R89" s="27"/>
      <c r="S89" s="27"/>
      <c r="T89" s="3"/>
      <c r="U89" s="27" t="s">
        <v>83</v>
      </c>
      <c r="V89" s="3"/>
      <c r="W89" s="3"/>
      <c r="X89" s="27" t="s">
        <v>83</v>
      </c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27" t="s">
        <v>83</v>
      </c>
      <c r="BC89" s="3"/>
      <c r="BD89" s="3"/>
      <c r="BE89" s="1"/>
      <c r="BF89" s="1"/>
      <c r="BG89" s="3" t="s">
        <v>84</v>
      </c>
      <c r="BH89" s="1"/>
    </row>
    <row r="90" spans="2:60" x14ac:dyDescent="0.2">
      <c r="B90" s="1">
        <v>86</v>
      </c>
      <c r="C90" s="22">
        <v>44325</v>
      </c>
      <c r="D90" s="1">
        <v>49</v>
      </c>
      <c r="E90" s="24">
        <v>13000</v>
      </c>
      <c r="F90" s="24">
        <v>16250</v>
      </c>
      <c r="G90" s="24">
        <v>16250</v>
      </c>
      <c r="H90" s="24" t="s">
        <v>3</v>
      </c>
      <c r="I90" s="25">
        <v>9.4727046364436731</v>
      </c>
      <c r="J90" s="2" t="s">
        <v>142</v>
      </c>
      <c r="K90" s="3">
        <v>70</v>
      </c>
      <c r="L90" s="4" t="s">
        <v>85</v>
      </c>
      <c r="M90" s="4" t="s">
        <v>80</v>
      </c>
      <c r="N90" s="4" t="s">
        <v>105</v>
      </c>
      <c r="O90" s="26">
        <v>44</v>
      </c>
      <c r="P90" s="4" t="s">
        <v>85</v>
      </c>
      <c r="Q90" s="4"/>
      <c r="R90" s="3"/>
      <c r="S90" s="3"/>
      <c r="T90" s="3"/>
      <c r="U90" s="27" t="s">
        <v>83</v>
      </c>
      <c r="V90" s="3"/>
      <c r="W90" s="3"/>
      <c r="X90" s="27" t="s">
        <v>83</v>
      </c>
      <c r="Y90" s="3"/>
      <c r="Z90" s="3"/>
      <c r="AA90" s="3"/>
      <c r="AB90" s="3"/>
      <c r="AC90" s="27" t="s">
        <v>83</v>
      </c>
      <c r="AD90" s="3"/>
      <c r="AE90" s="3"/>
      <c r="AF90" s="3"/>
      <c r="AG90" s="3"/>
      <c r="AH90" s="3"/>
      <c r="AI90" s="3"/>
      <c r="AJ90" s="27" t="s">
        <v>83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27" t="s">
        <v>83</v>
      </c>
      <c r="BE90" s="1"/>
      <c r="BF90" s="1"/>
      <c r="BG90" s="3" t="s">
        <v>93</v>
      </c>
      <c r="BH90" s="1"/>
    </row>
    <row r="91" spans="2:60" x14ac:dyDescent="0.2">
      <c r="B91" s="1">
        <v>87</v>
      </c>
      <c r="C91" s="22">
        <v>44325</v>
      </c>
      <c r="D91" s="1">
        <v>50</v>
      </c>
      <c r="E91" s="24">
        <v>6500</v>
      </c>
      <c r="F91" s="24">
        <v>8125</v>
      </c>
      <c r="G91" s="24">
        <v>8125</v>
      </c>
      <c r="H91" s="24" t="s">
        <v>3</v>
      </c>
      <c r="I91" s="25">
        <v>8.7795574558837277</v>
      </c>
      <c r="J91" s="2" t="s">
        <v>142</v>
      </c>
      <c r="K91" s="3">
        <v>60</v>
      </c>
      <c r="L91" s="4" t="s">
        <v>85</v>
      </c>
      <c r="M91" s="4" t="s">
        <v>80</v>
      </c>
      <c r="N91" s="4" t="s">
        <v>87</v>
      </c>
      <c r="O91" s="26">
        <v>42</v>
      </c>
      <c r="P91" s="4" t="s">
        <v>82</v>
      </c>
      <c r="Q91" s="4"/>
      <c r="R91" s="3"/>
      <c r="S91" s="3"/>
      <c r="T91" s="3"/>
      <c r="U91" s="27" t="s">
        <v>83</v>
      </c>
      <c r="V91" s="3"/>
      <c r="W91" s="3"/>
      <c r="X91" s="27" t="s">
        <v>83</v>
      </c>
      <c r="Y91" s="3"/>
      <c r="Z91" s="3"/>
      <c r="AA91" s="3"/>
      <c r="AB91" s="3"/>
      <c r="AC91" s="27" t="s">
        <v>83</v>
      </c>
      <c r="AD91" s="3"/>
      <c r="AE91" s="3"/>
      <c r="AF91" s="3"/>
      <c r="AG91" s="3"/>
      <c r="AH91" s="3"/>
      <c r="AI91" s="3"/>
      <c r="AJ91" s="27" t="s">
        <v>83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1"/>
      <c r="BF91" s="1"/>
      <c r="BG91" s="3" t="s">
        <v>88</v>
      </c>
      <c r="BH91" s="1"/>
    </row>
    <row r="92" spans="2:60" x14ac:dyDescent="0.2">
      <c r="B92" s="1">
        <v>88</v>
      </c>
      <c r="C92" s="22">
        <v>44325</v>
      </c>
      <c r="D92" s="1">
        <v>51</v>
      </c>
      <c r="E92" s="24">
        <v>5500</v>
      </c>
      <c r="F92" s="24">
        <v>6875</v>
      </c>
      <c r="G92" s="24">
        <v>6875</v>
      </c>
      <c r="H92" s="24" t="s">
        <v>3</v>
      </c>
      <c r="I92" s="25">
        <v>8.6125033712205621</v>
      </c>
      <c r="J92" s="2" t="s">
        <v>142</v>
      </c>
      <c r="K92" s="3">
        <v>70</v>
      </c>
      <c r="L92" s="4" t="s">
        <v>85</v>
      </c>
      <c r="M92" s="4" t="s">
        <v>80</v>
      </c>
      <c r="N92" s="4" t="s">
        <v>95</v>
      </c>
      <c r="O92" s="26">
        <v>43</v>
      </c>
      <c r="P92" s="4" t="s">
        <v>85</v>
      </c>
      <c r="Q92" s="4"/>
      <c r="R92" s="3"/>
      <c r="S92" s="3"/>
      <c r="T92" s="27" t="s">
        <v>83</v>
      </c>
      <c r="U92" s="3"/>
      <c r="V92" s="27"/>
      <c r="W92" s="27" t="s">
        <v>83</v>
      </c>
      <c r="X92" s="3"/>
      <c r="Y92" s="3"/>
      <c r="Z92" s="3"/>
      <c r="AA92" s="3"/>
      <c r="AB92" s="3"/>
      <c r="AC92" s="3"/>
      <c r="AD92" s="3"/>
      <c r="AE92" s="27" t="s">
        <v>83</v>
      </c>
      <c r="AF92" s="3"/>
      <c r="AG92" s="3"/>
      <c r="AH92" s="3"/>
      <c r="AI92" s="3"/>
      <c r="AJ92" s="27" t="s">
        <v>83</v>
      </c>
      <c r="AK92" s="27" t="s">
        <v>83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1"/>
      <c r="BF92" s="1"/>
      <c r="BG92" s="3" t="s">
        <v>88</v>
      </c>
      <c r="BH92" s="1" t="s">
        <v>156</v>
      </c>
    </row>
    <row r="93" spans="2:60" x14ac:dyDescent="0.2">
      <c r="B93" s="1">
        <v>89</v>
      </c>
      <c r="C93" s="22">
        <v>44325</v>
      </c>
      <c r="D93" s="1">
        <v>52</v>
      </c>
      <c r="E93" s="24">
        <v>2300</v>
      </c>
      <c r="F93" s="24">
        <v>2875</v>
      </c>
      <c r="G93" s="24">
        <v>2875</v>
      </c>
      <c r="H93" s="24" t="s">
        <v>3</v>
      </c>
      <c r="I93" s="25">
        <v>7.7406644019172415</v>
      </c>
      <c r="J93" s="2" t="s">
        <v>142</v>
      </c>
      <c r="K93" s="3">
        <v>70</v>
      </c>
      <c r="L93" s="4" t="s">
        <v>85</v>
      </c>
      <c r="M93" s="4" t="s">
        <v>80</v>
      </c>
      <c r="N93" s="4" t="s">
        <v>105</v>
      </c>
      <c r="O93" s="26">
        <v>38</v>
      </c>
      <c r="P93" s="4" t="s">
        <v>85</v>
      </c>
      <c r="Q93" s="4"/>
      <c r="R93" s="3"/>
      <c r="S93" s="3"/>
      <c r="T93" s="27"/>
      <c r="U93" s="27" t="s">
        <v>83</v>
      </c>
      <c r="V93" s="27"/>
      <c r="W93" s="27" t="s">
        <v>83</v>
      </c>
      <c r="X93" s="27" t="s">
        <v>83</v>
      </c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27" t="s">
        <v>83</v>
      </c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1"/>
      <c r="BF93" s="1"/>
      <c r="BG93" s="3" t="s">
        <v>88</v>
      </c>
      <c r="BH93" s="1"/>
    </row>
    <row r="94" spans="2:60" x14ac:dyDescent="0.2">
      <c r="B94" s="1">
        <v>90</v>
      </c>
      <c r="C94" s="22">
        <v>44325</v>
      </c>
      <c r="D94" s="1">
        <v>120</v>
      </c>
      <c r="E94" s="24">
        <v>3800</v>
      </c>
      <c r="F94" s="24">
        <v>4750</v>
      </c>
      <c r="G94" s="24">
        <v>4750</v>
      </c>
      <c r="H94" s="24" t="s">
        <v>3</v>
      </c>
      <c r="I94" s="25">
        <v>8.2427563457144775</v>
      </c>
      <c r="J94" s="2" t="s">
        <v>142</v>
      </c>
      <c r="K94" s="3">
        <v>60</v>
      </c>
      <c r="L94" s="4" t="s">
        <v>85</v>
      </c>
      <c r="M94" s="4" t="s">
        <v>80</v>
      </c>
      <c r="N94" s="4" t="s">
        <v>87</v>
      </c>
      <c r="O94" s="26">
        <v>35</v>
      </c>
      <c r="P94" s="4" t="s">
        <v>82</v>
      </c>
      <c r="Q94" s="4"/>
      <c r="R94" s="3"/>
      <c r="S94" s="3"/>
      <c r="T94" s="27" t="s">
        <v>83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27" t="s">
        <v>83</v>
      </c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1"/>
      <c r="BF94" s="1"/>
      <c r="BG94" s="3" t="s">
        <v>88</v>
      </c>
      <c r="BH94" s="1" t="s">
        <v>157</v>
      </c>
    </row>
    <row r="95" spans="2:60" x14ac:dyDescent="0.2">
      <c r="B95" s="1">
        <v>91</v>
      </c>
      <c r="C95" s="22">
        <v>44325</v>
      </c>
      <c r="D95" s="1">
        <v>121</v>
      </c>
      <c r="E95" s="24">
        <v>2600</v>
      </c>
      <c r="F95" s="24">
        <v>3250</v>
      </c>
      <c r="G95" s="24">
        <v>3250</v>
      </c>
      <c r="H95" s="24" t="s">
        <v>3</v>
      </c>
      <c r="I95" s="25">
        <v>7.8632667240095735</v>
      </c>
      <c r="J95" s="2" t="s">
        <v>142</v>
      </c>
      <c r="K95" s="3">
        <v>50</v>
      </c>
      <c r="L95" s="4" t="s">
        <v>89</v>
      </c>
      <c r="M95" s="4" t="s">
        <v>80</v>
      </c>
      <c r="N95" s="4" t="s">
        <v>92</v>
      </c>
      <c r="O95" s="26">
        <v>34</v>
      </c>
      <c r="P95" s="4" t="s">
        <v>82</v>
      </c>
      <c r="Q95" s="4"/>
      <c r="R95" s="3"/>
      <c r="S95" s="3"/>
      <c r="T95" s="3"/>
      <c r="U95" s="27" t="s">
        <v>83</v>
      </c>
      <c r="V95" s="3"/>
      <c r="W95" s="3"/>
      <c r="X95" s="27" t="s">
        <v>83</v>
      </c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1"/>
      <c r="BF95" s="1"/>
      <c r="BG95" s="3" t="s">
        <v>88</v>
      </c>
      <c r="BH95" s="1"/>
    </row>
    <row r="96" spans="2:60" x14ac:dyDescent="0.2">
      <c r="B96" s="1">
        <v>92</v>
      </c>
      <c r="C96" s="22">
        <v>44325</v>
      </c>
      <c r="D96" s="1">
        <v>122</v>
      </c>
      <c r="E96" s="24">
        <v>2400</v>
      </c>
      <c r="F96" s="24">
        <v>3000</v>
      </c>
      <c r="G96" s="24">
        <v>3000</v>
      </c>
      <c r="H96" s="24" t="s">
        <v>3</v>
      </c>
      <c r="I96" s="25">
        <v>7.7832240163360371</v>
      </c>
      <c r="J96" s="2" t="s">
        <v>142</v>
      </c>
      <c r="K96" s="3">
        <v>50</v>
      </c>
      <c r="L96" s="4" t="s">
        <v>85</v>
      </c>
      <c r="M96" s="4" t="s">
        <v>80</v>
      </c>
      <c r="N96" s="4" t="s">
        <v>92</v>
      </c>
      <c r="O96" s="26">
        <v>34</v>
      </c>
      <c r="P96" s="4" t="s">
        <v>82</v>
      </c>
      <c r="Q96" s="4"/>
      <c r="R96" s="27" t="s">
        <v>83</v>
      </c>
      <c r="S96" s="27"/>
      <c r="T96" s="3"/>
      <c r="U96" s="27" t="s">
        <v>83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1"/>
      <c r="BF96" s="1"/>
      <c r="BG96" s="3" t="s">
        <v>88</v>
      </c>
      <c r="BH96" s="1"/>
    </row>
    <row r="97" spans="2:60" x14ac:dyDescent="0.2">
      <c r="B97" s="1">
        <v>93</v>
      </c>
      <c r="C97" s="22">
        <v>44325</v>
      </c>
      <c r="D97" s="1">
        <v>128</v>
      </c>
      <c r="E97" s="24">
        <v>50000</v>
      </c>
      <c r="F97" s="24">
        <v>62500</v>
      </c>
      <c r="G97" s="24">
        <v>62500</v>
      </c>
      <c r="H97" s="24" t="s">
        <v>3</v>
      </c>
      <c r="I97" s="25">
        <v>10.819778284410283</v>
      </c>
      <c r="J97" s="2" t="s">
        <v>142</v>
      </c>
      <c r="K97" s="3">
        <v>60</v>
      </c>
      <c r="L97" s="4" t="s">
        <v>85</v>
      </c>
      <c r="M97" s="4" t="s">
        <v>80</v>
      </c>
      <c r="N97" s="4" t="s">
        <v>87</v>
      </c>
      <c r="O97" s="26">
        <v>42</v>
      </c>
      <c r="P97" s="4" t="s">
        <v>82</v>
      </c>
      <c r="Q97" s="4"/>
      <c r="R97" s="3"/>
      <c r="S97" s="3"/>
      <c r="T97" s="27" t="s">
        <v>83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27" t="s">
        <v>83</v>
      </c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1"/>
      <c r="BF97" s="1"/>
      <c r="BG97" s="3" t="s">
        <v>93</v>
      </c>
      <c r="BH97" s="28" t="s">
        <v>158</v>
      </c>
    </row>
    <row r="98" spans="2:60" x14ac:dyDescent="0.2">
      <c r="B98" s="1">
        <v>94</v>
      </c>
      <c r="C98" s="22">
        <v>44325</v>
      </c>
      <c r="D98" s="1">
        <v>235</v>
      </c>
      <c r="E98" s="24">
        <v>4600</v>
      </c>
      <c r="F98" s="24">
        <v>5750</v>
      </c>
      <c r="G98" s="24">
        <v>5750</v>
      </c>
      <c r="H98" s="24" t="s">
        <v>3</v>
      </c>
      <c r="I98" s="25">
        <v>8.4338115824771869</v>
      </c>
      <c r="J98" s="2" t="s">
        <v>142</v>
      </c>
      <c r="K98" s="3">
        <v>80</v>
      </c>
      <c r="L98" s="4" t="s">
        <v>85</v>
      </c>
      <c r="M98" s="4" t="s">
        <v>80</v>
      </c>
      <c r="N98" s="4" t="s">
        <v>87</v>
      </c>
      <c r="O98" s="26">
        <v>42</v>
      </c>
      <c r="P98" s="4" t="s">
        <v>85</v>
      </c>
      <c r="Q98" s="4"/>
      <c r="R98" s="3"/>
      <c r="S98" s="3"/>
      <c r="T98" s="27" t="s">
        <v>83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27" t="s">
        <v>83</v>
      </c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1"/>
      <c r="BF98" s="1"/>
      <c r="BG98" s="3" t="s">
        <v>88</v>
      </c>
      <c r="BH98" s="1"/>
    </row>
    <row r="99" spans="2:60" x14ac:dyDescent="0.2">
      <c r="B99" s="1">
        <v>95</v>
      </c>
      <c r="C99" s="22">
        <v>44325</v>
      </c>
      <c r="D99" s="1">
        <v>236</v>
      </c>
      <c r="E99" s="24">
        <v>7000</v>
      </c>
      <c r="F99" s="24">
        <v>8750</v>
      </c>
      <c r="G99" s="24">
        <v>8750</v>
      </c>
      <c r="H99" s="24" t="s">
        <v>3</v>
      </c>
      <c r="I99" s="25">
        <v>8.8536654280374503</v>
      </c>
      <c r="J99" s="2" t="s">
        <v>142</v>
      </c>
      <c r="K99" s="3">
        <v>60</v>
      </c>
      <c r="L99" s="4" t="s">
        <v>85</v>
      </c>
      <c r="M99" s="4" t="s">
        <v>80</v>
      </c>
      <c r="N99" s="4" t="s">
        <v>87</v>
      </c>
      <c r="O99" s="26">
        <v>42</v>
      </c>
      <c r="P99" s="4" t="s">
        <v>82</v>
      </c>
      <c r="Q99" s="4"/>
      <c r="R99" s="3"/>
      <c r="S99" s="3"/>
      <c r="T99" s="27" t="s">
        <v>83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27" t="s">
        <v>83</v>
      </c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1"/>
      <c r="BF99" s="1"/>
      <c r="BG99" s="3" t="s">
        <v>88</v>
      </c>
      <c r="BH99" s="1"/>
    </row>
    <row r="100" spans="2:60" x14ac:dyDescent="0.2">
      <c r="B100" s="1">
        <v>96</v>
      </c>
      <c r="C100" s="22">
        <v>44325</v>
      </c>
      <c r="D100" s="1">
        <v>241</v>
      </c>
      <c r="E100" s="24">
        <v>5500</v>
      </c>
      <c r="F100" s="24">
        <v>6875</v>
      </c>
      <c r="G100" s="24">
        <v>6875</v>
      </c>
      <c r="H100" s="24" t="s">
        <v>3</v>
      </c>
      <c r="I100" s="25">
        <v>8.6125033712205621</v>
      </c>
      <c r="J100" s="2" t="s">
        <v>142</v>
      </c>
      <c r="K100" s="3">
        <v>60</v>
      </c>
      <c r="L100" s="4" t="s">
        <v>85</v>
      </c>
      <c r="M100" s="4" t="s">
        <v>80</v>
      </c>
      <c r="N100" s="4" t="s">
        <v>87</v>
      </c>
      <c r="O100" s="26">
        <v>42</v>
      </c>
      <c r="P100" s="4" t="s">
        <v>85</v>
      </c>
      <c r="Q100" s="4"/>
      <c r="R100" s="3"/>
      <c r="S100" s="3"/>
      <c r="T100" s="27" t="s">
        <v>83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27" t="s">
        <v>83</v>
      </c>
      <c r="AL100" s="27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1"/>
      <c r="BF100" s="1"/>
      <c r="BG100" s="3" t="s">
        <v>88</v>
      </c>
      <c r="BH100" s="1"/>
    </row>
    <row r="101" spans="2:60" x14ac:dyDescent="0.2">
      <c r="B101" s="1">
        <v>97</v>
      </c>
      <c r="C101" s="22">
        <v>44325</v>
      </c>
      <c r="D101" s="1">
        <v>243</v>
      </c>
      <c r="E101" s="24">
        <v>34000</v>
      </c>
      <c r="F101" s="24">
        <v>42500</v>
      </c>
      <c r="G101" s="24">
        <v>42500</v>
      </c>
      <c r="H101" s="24" t="s">
        <v>3</v>
      </c>
      <c r="I101" s="25">
        <v>10.434115803598299</v>
      </c>
      <c r="J101" s="2" t="s">
        <v>142</v>
      </c>
      <c r="K101" s="3">
        <v>70</v>
      </c>
      <c r="L101" s="4" t="s">
        <v>89</v>
      </c>
      <c r="M101" s="4" t="s">
        <v>80</v>
      </c>
      <c r="N101" s="4" t="s">
        <v>81</v>
      </c>
      <c r="O101" s="26">
        <v>42</v>
      </c>
      <c r="P101" s="4" t="s">
        <v>82</v>
      </c>
      <c r="Q101" s="4"/>
      <c r="R101" s="3"/>
      <c r="S101" s="3"/>
      <c r="T101" s="27" t="s">
        <v>83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27" t="s">
        <v>83</v>
      </c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1"/>
      <c r="BF101" s="1"/>
      <c r="BG101" s="3" t="s">
        <v>93</v>
      </c>
      <c r="BH101" s="1"/>
    </row>
    <row r="102" spans="2:60" x14ac:dyDescent="0.2">
      <c r="B102" s="1">
        <v>98</v>
      </c>
      <c r="C102" s="22">
        <v>44325</v>
      </c>
      <c r="D102" s="1">
        <v>309</v>
      </c>
      <c r="E102" s="24">
        <v>21000</v>
      </c>
      <c r="F102" s="24">
        <v>26250</v>
      </c>
      <c r="G102" s="24">
        <v>26250</v>
      </c>
      <c r="H102" s="24" t="s">
        <v>3</v>
      </c>
      <c r="I102" s="25">
        <v>9.9522777167055594</v>
      </c>
      <c r="J102" s="2" t="s">
        <v>142</v>
      </c>
      <c r="K102" s="3">
        <v>60</v>
      </c>
      <c r="L102" s="4" t="s">
        <v>85</v>
      </c>
      <c r="M102" s="4" t="s">
        <v>80</v>
      </c>
      <c r="N102" s="4" t="s">
        <v>94</v>
      </c>
      <c r="O102" s="26">
        <v>40</v>
      </c>
      <c r="P102" s="4" t="s">
        <v>82</v>
      </c>
      <c r="Q102" s="4"/>
      <c r="R102" s="3"/>
      <c r="S102" s="3"/>
      <c r="T102" s="27" t="s">
        <v>83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27" t="s">
        <v>83</v>
      </c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27" t="s">
        <v>83</v>
      </c>
      <c r="BC102" s="3"/>
      <c r="BD102" s="3"/>
      <c r="BE102" s="1"/>
      <c r="BF102" s="1"/>
      <c r="BG102" s="3" t="s">
        <v>93</v>
      </c>
      <c r="BH102" s="1"/>
    </row>
    <row r="103" spans="2:60" x14ac:dyDescent="0.2">
      <c r="B103" s="1">
        <v>99</v>
      </c>
      <c r="C103" s="22">
        <v>44325</v>
      </c>
      <c r="D103" s="1">
        <v>508</v>
      </c>
      <c r="E103" s="24">
        <v>850</v>
      </c>
      <c r="F103" s="24">
        <v>1062</v>
      </c>
      <c r="G103" s="24">
        <v>1062.5</v>
      </c>
      <c r="H103" s="24" t="s">
        <v>106</v>
      </c>
      <c r="I103" s="25">
        <v>6.7452363494843626</v>
      </c>
      <c r="J103" s="2" t="s">
        <v>142</v>
      </c>
      <c r="K103" s="3">
        <v>70</v>
      </c>
      <c r="L103" s="4" t="s">
        <v>85</v>
      </c>
      <c r="M103" s="4" t="s">
        <v>80</v>
      </c>
      <c r="N103" s="4" t="s">
        <v>105</v>
      </c>
      <c r="O103" s="26">
        <v>35</v>
      </c>
      <c r="P103" s="4" t="s">
        <v>85</v>
      </c>
      <c r="Q103" s="27" t="s">
        <v>83</v>
      </c>
      <c r="R103" s="3"/>
      <c r="S103" s="3"/>
      <c r="T103" s="3"/>
      <c r="U103" s="27" t="s">
        <v>83</v>
      </c>
      <c r="V103" s="3"/>
      <c r="W103" s="3"/>
      <c r="X103" s="27" t="s">
        <v>83</v>
      </c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1"/>
      <c r="BF103" s="1"/>
      <c r="BG103" s="3" t="s">
        <v>98</v>
      </c>
      <c r="BH103" s="1"/>
    </row>
    <row r="104" spans="2:60" x14ac:dyDescent="0.2">
      <c r="B104" s="1">
        <v>100</v>
      </c>
      <c r="C104" s="22">
        <v>44325</v>
      </c>
      <c r="D104" s="1">
        <v>509</v>
      </c>
      <c r="E104" s="24">
        <v>2200</v>
      </c>
      <c r="F104" s="24">
        <v>2750</v>
      </c>
      <c r="G104" s="24">
        <v>2750</v>
      </c>
      <c r="H104" s="24" t="s">
        <v>3</v>
      </c>
      <c r="I104" s="25">
        <v>7.696212639346407</v>
      </c>
      <c r="J104" s="2" t="s">
        <v>142</v>
      </c>
      <c r="K104" s="3">
        <v>70</v>
      </c>
      <c r="L104" s="4" t="s">
        <v>85</v>
      </c>
      <c r="M104" s="4" t="s">
        <v>100</v>
      </c>
      <c r="N104" s="4" t="s">
        <v>105</v>
      </c>
      <c r="O104" s="26">
        <v>27</v>
      </c>
      <c r="P104" s="4" t="s">
        <v>82</v>
      </c>
      <c r="Q104" s="4"/>
      <c r="R104" s="27" t="s">
        <v>83</v>
      </c>
      <c r="S104" s="27"/>
      <c r="T104" s="27"/>
      <c r="U104" s="27" t="s">
        <v>83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27" t="s">
        <v>83</v>
      </c>
      <c r="BF104" s="27"/>
      <c r="BG104" s="3" t="s">
        <v>88</v>
      </c>
      <c r="BH104" s="1"/>
    </row>
    <row r="105" spans="2:60" x14ac:dyDescent="0.2">
      <c r="B105" s="1">
        <v>101</v>
      </c>
      <c r="C105" s="22">
        <v>44143</v>
      </c>
      <c r="D105" s="1">
        <v>151</v>
      </c>
      <c r="E105" s="24">
        <v>2200</v>
      </c>
      <c r="F105" s="24">
        <v>2750</v>
      </c>
      <c r="G105" s="24">
        <v>2750</v>
      </c>
      <c r="H105" s="24" t="s">
        <v>3</v>
      </c>
      <c r="I105" s="25">
        <v>7.696212639346407</v>
      </c>
      <c r="J105" s="2" t="s">
        <v>142</v>
      </c>
      <c r="K105" s="3">
        <v>60</v>
      </c>
      <c r="L105" s="4" t="s">
        <v>85</v>
      </c>
      <c r="M105" s="4" t="s">
        <v>80</v>
      </c>
      <c r="N105" s="4" t="s">
        <v>87</v>
      </c>
      <c r="O105" s="26">
        <v>35</v>
      </c>
      <c r="P105" s="4" t="s">
        <v>82</v>
      </c>
      <c r="Q105" s="4"/>
      <c r="R105" s="3"/>
      <c r="S105" s="3"/>
      <c r="T105" s="27" t="s">
        <v>83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27" t="s">
        <v>83</v>
      </c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1"/>
      <c r="BF105" s="1"/>
      <c r="BG105" s="3" t="s">
        <v>88</v>
      </c>
      <c r="BH105" s="1"/>
    </row>
    <row r="106" spans="2:60" x14ac:dyDescent="0.2">
      <c r="B106" s="1">
        <v>102</v>
      </c>
      <c r="C106" s="22">
        <v>44143</v>
      </c>
      <c r="D106" s="1">
        <v>152</v>
      </c>
      <c r="E106" s="24">
        <v>2600</v>
      </c>
      <c r="F106" s="24">
        <v>3250</v>
      </c>
      <c r="G106" s="24">
        <v>3250</v>
      </c>
      <c r="H106" s="24" t="s">
        <v>3</v>
      </c>
      <c r="I106" s="25">
        <v>7.8632667240095735</v>
      </c>
      <c r="J106" s="2" t="s">
        <v>142</v>
      </c>
      <c r="K106" s="3">
        <v>50</v>
      </c>
      <c r="L106" s="4" t="s">
        <v>89</v>
      </c>
      <c r="M106" s="4" t="s">
        <v>80</v>
      </c>
      <c r="N106" s="4" t="s">
        <v>92</v>
      </c>
      <c r="O106" s="26">
        <v>34</v>
      </c>
      <c r="P106" s="4" t="s">
        <v>89</v>
      </c>
      <c r="Q106" s="4"/>
      <c r="R106" s="3"/>
      <c r="S106" s="3"/>
      <c r="T106" s="3"/>
      <c r="U106" s="27" t="s">
        <v>83</v>
      </c>
      <c r="V106" s="3"/>
      <c r="W106" s="3"/>
      <c r="X106" s="27" t="s">
        <v>83</v>
      </c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1"/>
      <c r="BF106" s="1"/>
      <c r="BG106" s="3" t="s">
        <v>88</v>
      </c>
      <c r="BH106" s="1"/>
    </row>
    <row r="107" spans="2:60" x14ac:dyDescent="0.2">
      <c r="B107" s="1">
        <v>103</v>
      </c>
      <c r="C107" s="22">
        <v>44143</v>
      </c>
      <c r="D107" s="1">
        <v>153</v>
      </c>
      <c r="E107" s="24">
        <v>3000</v>
      </c>
      <c r="F107" s="24">
        <v>3750</v>
      </c>
      <c r="G107" s="24">
        <v>3750</v>
      </c>
      <c r="H107" s="24" t="s">
        <v>3</v>
      </c>
      <c r="I107" s="25">
        <v>8.0063675676502459</v>
      </c>
      <c r="J107" s="2" t="s">
        <v>142</v>
      </c>
      <c r="K107" s="3">
        <v>60</v>
      </c>
      <c r="L107" s="4" t="s">
        <v>85</v>
      </c>
      <c r="M107" s="4" t="s">
        <v>80</v>
      </c>
      <c r="N107" s="4" t="s">
        <v>92</v>
      </c>
      <c r="O107" s="26">
        <v>35</v>
      </c>
      <c r="P107" s="4" t="s">
        <v>85</v>
      </c>
      <c r="Q107" s="4"/>
      <c r="R107" s="3"/>
      <c r="S107" s="3"/>
      <c r="T107" s="27" t="s">
        <v>83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27" t="s">
        <v>83</v>
      </c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1"/>
      <c r="BF107" s="1"/>
      <c r="BG107" s="3" t="s">
        <v>88</v>
      </c>
      <c r="BH107" s="1"/>
    </row>
    <row r="108" spans="2:60" x14ac:dyDescent="0.2">
      <c r="B108" s="1">
        <v>104</v>
      </c>
      <c r="C108" s="22">
        <v>44143</v>
      </c>
      <c r="D108" s="1">
        <v>154</v>
      </c>
      <c r="E108" s="24">
        <v>4700</v>
      </c>
      <c r="F108" s="24">
        <v>5875</v>
      </c>
      <c r="G108" s="24">
        <v>5875</v>
      </c>
      <c r="H108" s="24" t="s">
        <v>3</v>
      </c>
      <c r="I108" s="25">
        <v>8.4553177876981493</v>
      </c>
      <c r="J108" s="2" t="s">
        <v>142</v>
      </c>
      <c r="K108" s="31">
        <v>60</v>
      </c>
      <c r="L108" s="4" t="s">
        <v>89</v>
      </c>
      <c r="M108" s="4" t="s">
        <v>80</v>
      </c>
      <c r="N108" s="4" t="s">
        <v>81</v>
      </c>
      <c r="O108" s="26">
        <v>35</v>
      </c>
      <c r="P108" s="4" t="s">
        <v>89</v>
      </c>
      <c r="Q108" s="4"/>
      <c r="R108" s="3"/>
      <c r="S108" s="3"/>
      <c r="T108" s="3"/>
      <c r="U108" s="27" t="s">
        <v>83</v>
      </c>
      <c r="V108" s="3"/>
      <c r="W108" s="3"/>
      <c r="X108" s="27" t="s">
        <v>83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1"/>
      <c r="BF108" s="1"/>
      <c r="BG108" s="3" t="s">
        <v>88</v>
      </c>
      <c r="BH108" s="1" t="s">
        <v>90</v>
      </c>
    </row>
    <row r="109" spans="2:60" x14ac:dyDescent="0.2">
      <c r="B109" s="1">
        <v>105</v>
      </c>
      <c r="C109" s="22">
        <v>44143</v>
      </c>
      <c r="D109" s="1">
        <v>155</v>
      </c>
      <c r="E109" s="24">
        <v>4000</v>
      </c>
      <c r="F109" s="24">
        <v>5000</v>
      </c>
      <c r="G109" s="24">
        <v>5000</v>
      </c>
      <c r="H109" s="24" t="s">
        <v>3</v>
      </c>
      <c r="I109" s="25">
        <v>8.2940496401020276</v>
      </c>
      <c r="J109" s="2" t="s">
        <v>142</v>
      </c>
      <c r="K109" s="3">
        <v>70</v>
      </c>
      <c r="L109" s="4" t="s">
        <v>85</v>
      </c>
      <c r="M109" s="4" t="s">
        <v>80</v>
      </c>
      <c r="N109" s="4" t="s">
        <v>95</v>
      </c>
      <c r="O109" s="26">
        <v>41</v>
      </c>
      <c r="P109" s="4" t="s">
        <v>82</v>
      </c>
      <c r="Q109" s="4"/>
      <c r="R109" s="3"/>
      <c r="S109" s="3"/>
      <c r="T109" s="3"/>
      <c r="U109" s="27" t="s">
        <v>83</v>
      </c>
      <c r="V109" s="3"/>
      <c r="W109" s="3"/>
      <c r="X109" s="27" t="s">
        <v>83</v>
      </c>
      <c r="Y109" s="3"/>
      <c r="Z109" s="3"/>
      <c r="AA109" s="3"/>
      <c r="AB109" s="3"/>
      <c r="AC109" s="27" t="s">
        <v>83</v>
      </c>
      <c r="AD109" s="3"/>
      <c r="AE109" s="3"/>
      <c r="AF109" s="3"/>
      <c r="AG109" s="3"/>
      <c r="AH109" s="3"/>
      <c r="AI109" s="3"/>
      <c r="AJ109" s="27" t="s">
        <v>83</v>
      </c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1"/>
      <c r="BF109" s="1"/>
      <c r="BG109" s="3" t="s">
        <v>88</v>
      </c>
      <c r="BH109" s="1"/>
    </row>
    <row r="110" spans="2:60" x14ac:dyDescent="0.2">
      <c r="B110" s="1">
        <v>106</v>
      </c>
      <c r="C110" s="22">
        <v>44143</v>
      </c>
      <c r="D110" s="1">
        <v>156</v>
      </c>
      <c r="E110" s="24">
        <v>3600</v>
      </c>
      <c r="F110" s="24">
        <v>4500</v>
      </c>
      <c r="G110" s="24">
        <v>4500</v>
      </c>
      <c r="H110" s="24" t="s">
        <v>3</v>
      </c>
      <c r="I110" s="25">
        <v>8.1886891244442008</v>
      </c>
      <c r="J110" s="2" t="s">
        <v>142</v>
      </c>
      <c r="K110" s="3">
        <v>70</v>
      </c>
      <c r="L110" s="4" t="s">
        <v>85</v>
      </c>
      <c r="M110" s="4" t="s">
        <v>80</v>
      </c>
      <c r="N110" s="4" t="s">
        <v>105</v>
      </c>
      <c r="O110" s="26">
        <v>38</v>
      </c>
      <c r="P110" s="4" t="s">
        <v>85</v>
      </c>
      <c r="Q110" s="4"/>
      <c r="R110" s="3"/>
      <c r="S110" s="3"/>
      <c r="T110" s="3"/>
      <c r="U110" s="27" t="s">
        <v>83</v>
      </c>
      <c r="V110" s="3"/>
      <c r="W110" s="27" t="s">
        <v>83</v>
      </c>
      <c r="X110" s="27" t="s">
        <v>83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27" t="s">
        <v>83</v>
      </c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1"/>
      <c r="BF110" s="1"/>
      <c r="BG110" s="3" t="s">
        <v>98</v>
      </c>
      <c r="BH110" s="1"/>
    </row>
    <row r="111" spans="2:60" x14ac:dyDescent="0.2">
      <c r="B111" s="1">
        <v>107</v>
      </c>
      <c r="C111" s="22">
        <v>44143</v>
      </c>
      <c r="D111" s="1">
        <v>157</v>
      </c>
      <c r="E111" s="24">
        <v>2000</v>
      </c>
      <c r="F111" s="24">
        <v>2500</v>
      </c>
      <c r="G111" s="24">
        <v>2500</v>
      </c>
      <c r="H111" s="24" t="s">
        <v>3</v>
      </c>
      <c r="I111" s="25">
        <v>7.6009024595420822</v>
      </c>
      <c r="J111" s="2" t="s">
        <v>142</v>
      </c>
      <c r="K111" s="3">
        <v>70</v>
      </c>
      <c r="L111" s="4" t="s">
        <v>85</v>
      </c>
      <c r="M111" s="4" t="s">
        <v>80</v>
      </c>
      <c r="N111" s="4" t="s">
        <v>92</v>
      </c>
      <c r="O111" s="26">
        <v>38</v>
      </c>
      <c r="P111" s="4" t="s">
        <v>85</v>
      </c>
      <c r="Q111" s="4"/>
      <c r="R111" s="3"/>
      <c r="S111" s="3"/>
      <c r="T111" s="3"/>
      <c r="U111" s="27" t="s">
        <v>83</v>
      </c>
      <c r="V111" s="3"/>
      <c r="W111" s="27" t="s">
        <v>83</v>
      </c>
      <c r="X111" s="27" t="s">
        <v>83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27" t="s">
        <v>83</v>
      </c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1"/>
      <c r="BF111" s="1"/>
      <c r="BG111" s="3" t="s">
        <v>98</v>
      </c>
      <c r="BH111" s="1"/>
    </row>
    <row r="112" spans="2:60" x14ac:dyDescent="0.2">
      <c r="B112" s="1">
        <v>108</v>
      </c>
      <c r="C112" s="22">
        <v>44143</v>
      </c>
      <c r="D112" s="1">
        <v>158</v>
      </c>
      <c r="E112" s="24">
        <v>2800</v>
      </c>
      <c r="F112" s="24">
        <v>3500</v>
      </c>
      <c r="G112" s="24">
        <v>3500</v>
      </c>
      <c r="H112" s="24" t="s">
        <v>3</v>
      </c>
      <c r="I112" s="25">
        <v>7.9373746961632952</v>
      </c>
      <c r="J112" s="2" t="s">
        <v>142</v>
      </c>
      <c r="K112" s="3">
        <v>70</v>
      </c>
      <c r="L112" s="4" t="s">
        <v>85</v>
      </c>
      <c r="M112" s="4" t="s">
        <v>80</v>
      </c>
      <c r="N112" s="4" t="s">
        <v>105</v>
      </c>
      <c r="O112" s="26">
        <v>38</v>
      </c>
      <c r="P112" s="4" t="s">
        <v>85</v>
      </c>
      <c r="Q112" s="4"/>
      <c r="R112" s="3"/>
      <c r="S112" s="3"/>
      <c r="T112" s="3"/>
      <c r="U112" s="27" t="s">
        <v>83</v>
      </c>
      <c r="V112" s="3"/>
      <c r="W112" s="27" t="s">
        <v>83</v>
      </c>
      <c r="X112" s="27" t="s">
        <v>83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27" t="s">
        <v>83</v>
      </c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1"/>
      <c r="BF112" s="1"/>
      <c r="BG112" s="3" t="s">
        <v>98</v>
      </c>
      <c r="BH112" s="1"/>
    </row>
    <row r="113" spans="2:60" x14ac:dyDescent="0.2">
      <c r="B113" s="1">
        <v>109</v>
      </c>
      <c r="C113" s="22">
        <v>44143</v>
      </c>
      <c r="D113" s="1">
        <v>159</v>
      </c>
      <c r="E113" s="24">
        <v>3000</v>
      </c>
      <c r="F113" s="24">
        <v>3750</v>
      </c>
      <c r="G113" s="24">
        <v>3750</v>
      </c>
      <c r="H113" s="24" t="s">
        <v>3</v>
      </c>
      <c r="I113" s="25">
        <v>8.0063675676502459</v>
      </c>
      <c r="J113" s="2" t="s">
        <v>142</v>
      </c>
      <c r="K113" s="3">
        <v>70</v>
      </c>
      <c r="L113" s="4" t="s">
        <v>85</v>
      </c>
      <c r="M113" s="4" t="s">
        <v>80</v>
      </c>
      <c r="N113" s="4" t="s">
        <v>95</v>
      </c>
      <c r="O113" s="26">
        <v>43</v>
      </c>
      <c r="P113" s="4" t="s">
        <v>85</v>
      </c>
      <c r="Q113" s="4"/>
      <c r="R113" s="3"/>
      <c r="S113" s="3"/>
      <c r="T113" s="27" t="s">
        <v>83</v>
      </c>
      <c r="U113" s="3"/>
      <c r="V113" s="3"/>
      <c r="W113" s="27"/>
      <c r="X113" s="3"/>
      <c r="Y113" s="3"/>
      <c r="Z113" s="3"/>
      <c r="AA113" s="3"/>
      <c r="AB113" s="3"/>
      <c r="AC113" s="3"/>
      <c r="AD113" s="3"/>
      <c r="AE113" s="27" t="s">
        <v>83</v>
      </c>
      <c r="AF113" s="3"/>
      <c r="AG113" s="3"/>
      <c r="AH113" s="3"/>
      <c r="AI113" s="3"/>
      <c r="AJ113" s="27" t="s">
        <v>83</v>
      </c>
      <c r="AK113" s="27" t="s">
        <v>83</v>
      </c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1"/>
      <c r="BF113" s="1"/>
      <c r="BG113" s="3" t="s">
        <v>98</v>
      </c>
      <c r="BH113" s="1"/>
    </row>
    <row r="114" spans="2:60" x14ac:dyDescent="0.2">
      <c r="B114" s="1">
        <v>110</v>
      </c>
      <c r="C114" s="22">
        <v>44143</v>
      </c>
      <c r="D114" s="1">
        <v>160</v>
      </c>
      <c r="E114" s="24">
        <v>1000</v>
      </c>
      <c r="F114" s="24">
        <v>1250</v>
      </c>
      <c r="G114" s="24">
        <v>1250</v>
      </c>
      <c r="H114" s="24" t="s">
        <v>3</v>
      </c>
      <c r="I114" s="25">
        <v>6.9077552789821368</v>
      </c>
      <c r="J114" s="2" t="s">
        <v>142</v>
      </c>
      <c r="K114" s="3">
        <v>70</v>
      </c>
      <c r="L114" s="4" t="s">
        <v>85</v>
      </c>
      <c r="M114" s="4" t="s">
        <v>80</v>
      </c>
      <c r="N114" s="4" t="s">
        <v>95</v>
      </c>
      <c r="O114" s="26">
        <v>40</v>
      </c>
      <c r="P114" s="4" t="s">
        <v>85</v>
      </c>
      <c r="Q114" s="4"/>
      <c r="R114" s="3"/>
      <c r="S114" s="3"/>
      <c r="T114" s="3"/>
      <c r="U114" s="27" t="s">
        <v>83</v>
      </c>
      <c r="V114" s="3"/>
      <c r="W114" s="3"/>
      <c r="X114" s="27" t="s">
        <v>83</v>
      </c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27" t="s">
        <v>83</v>
      </c>
      <c r="AV114" s="3"/>
      <c r="AW114" s="3"/>
      <c r="AX114" s="3"/>
      <c r="AY114" s="3"/>
      <c r="AZ114" s="3"/>
      <c r="BA114" s="3"/>
      <c r="BB114" s="3"/>
      <c r="BC114" s="3"/>
      <c r="BD114" s="3"/>
      <c r="BE114" s="1"/>
      <c r="BF114" s="1"/>
      <c r="BG114" s="3" t="s">
        <v>98</v>
      </c>
      <c r="BH114" s="1"/>
    </row>
    <row r="115" spans="2:60" x14ac:dyDescent="0.2">
      <c r="B115" s="1">
        <v>111</v>
      </c>
      <c r="C115" s="22">
        <v>44143</v>
      </c>
      <c r="D115" s="1">
        <v>161</v>
      </c>
      <c r="E115" s="24">
        <v>6500</v>
      </c>
      <c r="F115" s="24">
        <v>8125</v>
      </c>
      <c r="G115" s="24">
        <v>8125</v>
      </c>
      <c r="H115" s="24" t="s">
        <v>3</v>
      </c>
      <c r="I115" s="25">
        <v>8.7795574558837277</v>
      </c>
      <c r="J115" s="2" t="s">
        <v>142</v>
      </c>
      <c r="K115" s="3">
        <v>30</v>
      </c>
      <c r="L115" s="4" t="s">
        <v>85</v>
      </c>
      <c r="M115" s="4" t="s">
        <v>80</v>
      </c>
      <c r="N115" s="4" t="s">
        <v>92</v>
      </c>
      <c r="O115" s="26">
        <v>38</v>
      </c>
      <c r="P115" s="4" t="s">
        <v>82</v>
      </c>
      <c r="Q115" s="4"/>
      <c r="R115" s="3"/>
      <c r="S115" s="3"/>
      <c r="T115" s="27" t="s">
        <v>83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27" t="s">
        <v>83</v>
      </c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1"/>
      <c r="BF115" s="1"/>
      <c r="BG115" s="3" t="s">
        <v>84</v>
      </c>
      <c r="BH115" s="1"/>
    </row>
    <row r="116" spans="2:60" x14ac:dyDescent="0.2">
      <c r="B116" s="1">
        <v>112</v>
      </c>
      <c r="C116" s="22">
        <v>44143</v>
      </c>
      <c r="D116" s="1">
        <v>162</v>
      </c>
      <c r="E116" s="24">
        <v>4000</v>
      </c>
      <c r="F116" s="24">
        <v>5000</v>
      </c>
      <c r="G116" s="24">
        <v>5000</v>
      </c>
      <c r="H116" s="24" t="s">
        <v>3</v>
      </c>
      <c r="I116" s="25">
        <v>8.2940496401020276</v>
      </c>
      <c r="J116" s="2" t="s">
        <v>142</v>
      </c>
      <c r="K116" s="3">
        <v>40</v>
      </c>
      <c r="L116" s="4" t="s">
        <v>85</v>
      </c>
      <c r="M116" s="4" t="s">
        <v>80</v>
      </c>
      <c r="N116" s="4" t="s">
        <v>92</v>
      </c>
      <c r="O116" s="26">
        <v>34</v>
      </c>
      <c r="P116" s="4" t="s">
        <v>82</v>
      </c>
      <c r="Q116" s="4"/>
      <c r="R116" s="3"/>
      <c r="S116" s="3"/>
      <c r="T116" s="27" t="s">
        <v>83</v>
      </c>
      <c r="U116" s="3"/>
      <c r="V116" s="3"/>
      <c r="W116" s="3"/>
      <c r="X116" s="3"/>
      <c r="Y116" s="3"/>
      <c r="Z116" s="27" t="s">
        <v>83</v>
      </c>
      <c r="AA116" s="27" t="s">
        <v>83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1"/>
      <c r="BF116" s="1"/>
      <c r="BG116" s="3" t="s">
        <v>88</v>
      </c>
      <c r="BH116" s="1"/>
    </row>
    <row r="117" spans="2:60" x14ac:dyDescent="0.2">
      <c r="B117" s="1">
        <v>113</v>
      </c>
      <c r="C117" s="22">
        <v>44143</v>
      </c>
      <c r="D117" s="1">
        <v>163</v>
      </c>
      <c r="E117" s="24">
        <v>7500</v>
      </c>
      <c r="F117" s="24">
        <v>9375</v>
      </c>
      <c r="G117" s="24">
        <v>9375</v>
      </c>
      <c r="H117" s="24" t="s">
        <v>3</v>
      </c>
      <c r="I117" s="25">
        <v>8.9226582995244019</v>
      </c>
      <c r="J117" s="2" t="s">
        <v>142</v>
      </c>
      <c r="K117" s="3">
        <v>60</v>
      </c>
      <c r="L117" s="4" t="s">
        <v>85</v>
      </c>
      <c r="M117" s="4" t="s">
        <v>80</v>
      </c>
      <c r="N117" s="4" t="s">
        <v>87</v>
      </c>
      <c r="O117" s="26">
        <v>38</v>
      </c>
      <c r="P117" s="4" t="s">
        <v>85</v>
      </c>
      <c r="Q117" s="4"/>
      <c r="R117" s="27" t="s">
        <v>83</v>
      </c>
      <c r="S117" s="27"/>
      <c r="T117" s="3"/>
      <c r="U117" s="27" t="s">
        <v>83</v>
      </c>
      <c r="V117" s="3"/>
      <c r="W117" s="3"/>
      <c r="X117" s="3"/>
      <c r="Y117" s="3"/>
      <c r="Z117" s="3"/>
      <c r="AA117" s="3"/>
      <c r="AB117" s="3"/>
      <c r="AC117" s="27" t="s">
        <v>83</v>
      </c>
      <c r="AD117" s="3"/>
      <c r="AE117" s="3"/>
      <c r="AF117" s="3"/>
      <c r="AG117" s="3"/>
      <c r="AH117" s="3"/>
      <c r="AI117" s="3"/>
      <c r="AJ117" s="27" t="s">
        <v>83</v>
      </c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1"/>
      <c r="BF117" s="1"/>
      <c r="BG117" s="3" t="s">
        <v>88</v>
      </c>
      <c r="BH117" s="1"/>
    </row>
    <row r="118" spans="2:60" x14ac:dyDescent="0.2">
      <c r="B118" s="1">
        <v>114</v>
      </c>
      <c r="C118" s="22">
        <v>44143</v>
      </c>
      <c r="D118" s="1">
        <v>226</v>
      </c>
      <c r="E118" s="24">
        <v>1900</v>
      </c>
      <c r="F118" s="24">
        <v>2375</v>
      </c>
      <c r="G118" s="24">
        <v>2375</v>
      </c>
      <c r="H118" s="24" t="s">
        <v>3</v>
      </c>
      <c r="I118" s="25">
        <v>7.5496091651545321</v>
      </c>
      <c r="J118" s="2" t="s">
        <v>142</v>
      </c>
      <c r="K118" s="3">
        <v>50</v>
      </c>
      <c r="L118" s="4" t="s">
        <v>85</v>
      </c>
      <c r="M118" s="4" t="s">
        <v>80</v>
      </c>
      <c r="N118" s="4" t="s">
        <v>87</v>
      </c>
      <c r="O118" s="26">
        <v>35</v>
      </c>
      <c r="P118" s="4" t="s">
        <v>82</v>
      </c>
      <c r="Q118" s="4"/>
      <c r="R118" s="27" t="s">
        <v>83</v>
      </c>
      <c r="S118" s="27"/>
      <c r="T118" s="27"/>
      <c r="U118" s="27" t="s">
        <v>83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1"/>
      <c r="BF118" s="1"/>
      <c r="BG118" s="3" t="s">
        <v>88</v>
      </c>
      <c r="BH118" s="1"/>
    </row>
    <row r="119" spans="2:60" x14ac:dyDescent="0.2">
      <c r="B119" s="1">
        <v>115</v>
      </c>
      <c r="C119" s="22">
        <v>44143</v>
      </c>
      <c r="D119" s="1">
        <v>227</v>
      </c>
      <c r="E119" s="24">
        <v>2400</v>
      </c>
      <c r="F119" s="24">
        <v>3000</v>
      </c>
      <c r="G119" s="24">
        <v>3000</v>
      </c>
      <c r="H119" s="24" t="s">
        <v>3</v>
      </c>
      <c r="I119" s="25">
        <v>7.7832240163360371</v>
      </c>
      <c r="J119" s="2" t="s">
        <v>142</v>
      </c>
      <c r="K119" s="3">
        <v>60</v>
      </c>
      <c r="L119" s="4" t="s">
        <v>85</v>
      </c>
      <c r="M119" s="4" t="s">
        <v>80</v>
      </c>
      <c r="N119" s="4" t="s">
        <v>87</v>
      </c>
      <c r="O119" s="26">
        <v>34</v>
      </c>
      <c r="P119" s="4" t="s">
        <v>85</v>
      </c>
      <c r="Q119" s="4"/>
      <c r="R119" s="27"/>
      <c r="S119" s="27"/>
      <c r="T119" s="3"/>
      <c r="U119" s="27" t="s">
        <v>83</v>
      </c>
      <c r="V119" s="3"/>
      <c r="W119" s="3"/>
      <c r="X119" s="27" t="s">
        <v>83</v>
      </c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1"/>
      <c r="BF119" s="1"/>
      <c r="BG119" s="3" t="s">
        <v>88</v>
      </c>
      <c r="BH119" s="1"/>
    </row>
    <row r="120" spans="2:60" x14ac:dyDescent="0.2">
      <c r="B120" s="1">
        <v>116</v>
      </c>
      <c r="C120" s="22">
        <v>44143</v>
      </c>
      <c r="D120" s="1">
        <v>228</v>
      </c>
      <c r="E120" s="24">
        <v>2800</v>
      </c>
      <c r="F120" s="24">
        <v>3500</v>
      </c>
      <c r="G120" s="24">
        <v>3500</v>
      </c>
      <c r="H120" s="24" t="s">
        <v>3</v>
      </c>
      <c r="I120" s="25">
        <v>7.9373746961632952</v>
      </c>
      <c r="J120" s="2" t="s">
        <v>142</v>
      </c>
      <c r="K120" s="3">
        <v>40</v>
      </c>
      <c r="L120" s="4" t="s">
        <v>85</v>
      </c>
      <c r="M120" s="4" t="s">
        <v>80</v>
      </c>
      <c r="N120" s="4" t="s">
        <v>92</v>
      </c>
      <c r="O120" s="26">
        <v>37.5</v>
      </c>
      <c r="P120" s="4" t="s">
        <v>82</v>
      </c>
      <c r="Q120" s="4"/>
      <c r="R120" s="27" t="s">
        <v>83</v>
      </c>
      <c r="S120" s="27"/>
      <c r="T120" s="27" t="s">
        <v>83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1"/>
      <c r="BF120" s="1"/>
      <c r="BG120" s="3" t="s">
        <v>88</v>
      </c>
      <c r="BH120" s="1"/>
    </row>
    <row r="121" spans="2:60" x14ac:dyDescent="0.2">
      <c r="B121" s="1">
        <v>117</v>
      </c>
      <c r="C121" s="22">
        <v>44143</v>
      </c>
      <c r="D121" s="1">
        <v>229</v>
      </c>
      <c r="E121" s="24">
        <v>2400</v>
      </c>
      <c r="F121" s="24">
        <v>3000</v>
      </c>
      <c r="G121" s="24">
        <v>3000</v>
      </c>
      <c r="H121" s="24" t="s">
        <v>3</v>
      </c>
      <c r="I121" s="25">
        <v>7.7832240163360371</v>
      </c>
      <c r="J121" s="2" t="s">
        <v>142</v>
      </c>
      <c r="K121" s="3">
        <v>50</v>
      </c>
      <c r="L121" s="4" t="s">
        <v>89</v>
      </c>
      <c r="M121" s="4" t="s">
        <v>80</v>
      </c>
      <c r="N121" s="4" t="s">
        <v>92</v>
      </c>
      <c r="O121" s="26">
        <v>35</v>
      </c>
      <c r="P121" s="4" t="s">
        <v>82</v>
      </c>
      <c r="Q121" s="4"/>
      <c r="R121" s="27" t="s">
        <v>83</v>
      </c>
      <c r="S121" s="27"/>
      <c r="T121" s="3"/>
      <c r="U121" s="27" t="s">
        <v>83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1"/>
      <c r="BF121" s="1"/>
      <c r="BG121" s="3" t="s">
        <v>88</v>
      </c>
      <c r="BH121" s="1"/>
    </row>
    <row r="122" spans="2:60" x14ac:dyDescent="0.2">
      <c r="B122" s="1">
        <v>118</v>
      </c>
      <c r="C122" s="22">
        <v>44143</v>
      </c>
      <c r="D122" s="1">
        <v>230</v>
      </c>
      <c r="E122" s="24">
        <v>3200</v>
      </c>
      <c r="F122" s="24">
        <v>4000</v>
      </c>
      <c r="G122" s="24">
        <v>4000</v>
      </c>
      <c r="H122" s="24" t="s">
        <v>3</v>
      </c>
      <c r="I122" s="25">
        <v>8.0709060887878188</v>
      </c>
      <c r="J122" s="2" t="s">
        <v>142</v>
      </c>
      <c r="K122" s="3">
        <v>70</v>
      </c>
      <c r="L122" s="4" t="s">
        <v>89</v>
      </c>
      <c r="M122" s="4" t="s">
        <v>80</v>
      </c>
      <c r="N122" s="4" t="s">
        <v>81</v>
      </c>
      <c r="O122" s="26">
        <v>34.5</v>
      </c>
      <c r="P122" s="4" t="s">
        <v>89</v>
      </c>
      <c r="Q122" s="4"/>
      <c r="R122" s="3"/>
      <c r="S122" s="3"/>
      <c r="T122" s="3"/>
      <c r="U122" s="27" t="s">
        <v>83</v>
      </c>
      <c r="V122" s="3"/>
      <c r="W122" s="3"/>
      <c r="X122" s="3"/>
      <c r="Y122" s="27" t="s">
        <v>83</v>
      </c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1"/>
      <c r="BF122" s="1"/>
      <c r="BG122" s="3" t="s">
        <v>88</v>
      </c>
      <c r="BH122" s="1"/>
    </row>
    <row r="123" spans="2:60" x14ac:dyDescent="0.2">
      <c r="B123" s="1">
        <v>119</v>
      </c>
      <c r="C123" s="22">
        <v>44143</v>
      </c>
      <c r="D123" s="1">
        <v>237</v>
      </c>
      <c r="E123" s="24">
        <v>6000</v>
      </c>
      <c r="F123" s="24">
        <v>7500</v>
      </c>
      <c r="G123" s="24">
        <v>7500</v>
      </c>
      <c r="H123" s="24" t="s">
        <v>3</v>
      </c>
      <c r="I123" s="25">
        <v>8.6995147482101913</v>
      </c>
      <c r="J123" s="2" t="s">
        <v>142</v>
      </c>
      <c r="K123" s="3">
        <v>60</v>
      </c>
      <c r="L123" s="4" t="s">
        <v>85</v>
      </c>
      <c r="M123" s="4" t="s">
        <v>80</v>
      </c>
      <c r="N123" s="4" t="s">
        <v>87</v>
      </c>
      <c r="O123" s="26">
        <v>42</v>
      </c>
      <c r="P123" s="4" t="s">
        <v>82</v>
      </c>
      <c r="Q123" s="4"/>
      <c r="R123" s="3"/>
      <c r="S123" s="3"/>
      <c r="T123" s="27" t="s">
        <v>83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27" t="s">
        <v>83</v>
      </c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1"/>
      <c r="BF123" s="1"/>
      <c r="BG123" s="3" t="s">
        <v>84</v>
      </c>
      <c r="BH123" s="1"/>
    </row>
    <row r="124" spans="2:60" x14ac:dyDescent="0.2">
      <c r="B124" s="1">
        <v>120</v>
      </c>
      <c r="C124" s="22">
        <v>44143</v>
      </c>
      <c r="D124" s="1">
        <v>238</v>
      </c>
      <c r="E124" s="24">
        <v>4000</v>
      </c>
      <c r="F124" s="24">
        <v>5000</v>
      </c>
      <c r="G124" s="24">
        <v>5000</v>
      </c>
      <c r="H124" s="24" t="s">
        <v>3</v>
      </c>
      <c r="I124" s="25">
        <v>8.2940496401020276</v>
      </c>
      <c r="J124" s="2" t="s">
        <v>142</v>
      </c>
      <c r="K124" s="3">
        <v>60</v>
      </c>
      <c r="L124" s="4" t="s">
        <v>85</v>
      </c>
      <c r="M124" s="4" t="s">
        <v>80</v>
      </c>
      <c r="N124" s="4" t="s">
        <v>87</v>
      </c>
      <c r="O124" s="26">
        <v>42</v>
      </c>
      <c r="P124" s="4" t="s">
        <v>82</v>
      </c>
      <c r="Q124" s="4"/>
      <c r="R124" s="3"/>
      <c r="S124" s="3"/>
      <c r="T124" s="27" t="s">
        <v>83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27" t="s">
        <v>83</v>
      </c>
      <c r="AL124" s="27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1"/>
      <c r="BF124" s="1"/>
      <c r="BG124" s="3" t="s">
        <v>88</v>
      </c>
      <c r="BH124" s="1"/>
    </row>
    <row r="125" spans="2:60" x14ac:dyDescent="0.2">
      <c r="B125" s="1">
        <v>121</v>
      </c>
      <c r="C125" s="22">
        <v>44143</v>
      </c>
      <c r="D125" s="1">
        <v>346</v>
      </c>
      <c r="E125" s="24">
        <v>31000</v>
      </c>
      <c r="F125" s="24">
        <v>38750</v>
      </c>
      <c r="G125" s="24">
        <v>38750</v>
      </c>
      <c r="H125" s="24" t="s">
        <v>3</v>
      </c>
      <c r="I125" s="25">
        <v>10.341742483467284</v>
      </c>
      <c r="J125" s="2" t="s">
        <v>142</v>
      </c>
      <c r="K125" s="3">
        <v>50</v>
      </c>
      <c r="L125" s="4" t="s">
        <v>85</v>
      </c>
      <c r="M125" s="4" t="s">
        <v>80</v>
      </c>
      <c r="N125" s="4" t="s">
        <v>94</v>
      </c>
      <c r="O125" s="26">
        <v>38</v>
      </c>
      <c r="P125" s="4" t="s">
        <v>85</v>
      </c>
      <c r="Q125" s="4"/>
      <c r="R125" s="3"/>
      <c r="S125" s="3"/>
      <c r="T125" s="27" t="s">
        <v>83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27" t="s">
        <v>83</v>
      </c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27" t="s">
        <v>83</v>
      </c>
      <c r="BC125" s="3"/>
      <c r="BD125" s="3"/>
      <c r="BE125" s="1"/>
      <c r="BF125" s="1"/>
      <c r="BG125" s="3" t="s">
        <v>84</v>
      </c>
      <c r="BH125" s="1" t="s">
        <v>159</v>
      </c>
    </row>
    <row r="126" spans="2:60" x14ac:dyDescent="0.2">
      <c r="B126" s="1">
        <v>122</v>
      </c>
      <c r="C126" s="22">
        <v>44143</v>
      </c>
      <c r="D126" s="1">
        <v>348</v>
      </c>
      <c r="E126" s="24">
        <v>8000</v>
      </c>
      <c r="F126" s="24">
        <v>10000</v>
      </c>
      <c r="G126" s="24">
        <v>10000</v>
      </c>
      <c r="H126" s="24" t="s">
        <v>3</v>
      </c>
      <c r="I126" s="25">
        <v>8.987196820661973</v>
      </c>
      <c r="J126" s="2" t="s">
        <v>142</v>
      </c>
      <c r="K126" s="3">
        <v>60</v>
      </c>
      <c r="L126" s="4" t="s">
        <v>85</v>
      </c>
      <c r="M126" s="4" t="s">
        <v>80</v>
      </c>
      <c r="N126" s="4" t="s">
        <v>87</v>
      </c>
      <c r="O126" s="26">
        <v>40</v>
      </c>
      <c r="P126" s="4" t="s">
        <v>82</v>
      </c>
      <c r="Q126" s="4"/>
      <c r="R126" s="3"/>
      <c r="S126" s="3"/>
      <c r="T126" s="27" t="s">
        <v>83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27" t="s">
        <v>83</v>
      </c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1"/>
      <c r="BF126" s="1"/>
      <c r="BG126" s="3" t="s">
        <v>84</v>
      </c>
      <c r="BH126" s="1"/>
    </row>
    <row r="127" spans="2:60" x14ac:dyDescent="0.2">
      <c r="B127" s="1">
        <v>123</v>
      </c>
      <c r="C127" s="22">
        <v>44143</v>
      </c>
      <c r="D127" s="1">
        <v>349</v>
      </c>
      <c r="E127" s="24">
        <v>6500</v>
      </c>
      <c r="F127" s="24">
        <v>8125</v>
      </c>
      <c r="G127" s="24">
        <v>8125</v>
      </c>
      <c r="H127" s="24" t="s">
        <v>3</v>
      </c>
      <c r="I127" s="25">
        <v>8.7795574558837277</v>
      </c>
      <c r="J127" s="2" t="s">
        <v>142</v>
      </c>
      <c r="K127" s="3">
        <v>60</v>
      </c>
      <c r="L127" s="4" t="s">
        <v>85</v>
      </c>
      <c r="M127" s="4" t="s">
        <v>80</v>
      </c>
      <c r="N127" s="4" t="s">
        <v>87</v>
      </c>
      <c r="O127" s="26">
        <v>38</v>
      </c>
      <c r="P127" s="4" t="s">
        <v>82</v>
      </c>
      <c r="Q127" s="4"/>
      <c r="R127" s="3"/>
      <c r="S127" s="3"/>
      <c r="T127" s="27" t="s">
        <v>83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27" t="s">
        <v>83</v>
      </c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1"/>
      <c r="BF127" s="1"/>
      <c r="BG127" s="3" t="s">
        <v>88</v>
      </c>
      <c r="BH127" s="1" t="s">
        <v>160</v>
      </c>
    </row>
    <row r="128" spans="2:60" x14ac:dyDescent="0.2">
      <c r="B128" s="1">
        <v>124</v>
      </c>
      <c r="C128" s="22">
        <v>44143</v>
      </c>
      <c r="D128" s="1">
        <v>458</v>
      </c>
      <c r="E128" s="24">
        <v>1800</v>
      </c>
      <c r="F128" s="24">
        <v>2250</v>
      </c>
      <c r="G128" s="24">
        <v>2250</v>
      </c>
      <c r="H128" s="24" t="s">
        <v>3</v>
      </c>
      <c r="I128" s="25">
        <v>7.4955419438842563</v>
      </c>
      <c r="J128" s="2" t="s">
        <v>142</v>
      </c>
      <c r="K128" s="3">
        <v>60</v>
      </c>
      <c r="L128" s="4" t="s">
        <v>89</v>
      </c>
      <c r="M128" s="4" t="s">
        <v>80</v>
      </c>
      <c r="N128" s="4" t="s">
        <v>92</v>
      </c>
      <c r="O128" s="26">
        <v>34</v>
      </c>
      <c r="P128" s="4" t="s">
        <v>82</v>
      </c>
      <c r="Q128" s="4"/>
      <c r="R128" s="27" t="s">
        <v>83</v>
      </c>
      <c r="S128" s="27"/>
      <c r="T128" s="27" t="s">
        <v>83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27" t="s">
        <v>83</v>
      </c>
      <c r="BF128" s="27"/>
      <c r="BG128" s="3" t="s">
        <v>88</v>
      </c>
      <c r="BH128" s="1"/>
    </row>
    <row r="129" spans="2:60" x14ac:dyDescent="0.2">
      <c r="B129" s="1">
        <v>125</v>
      </c>
      <c r="C129" s="22">
        <v>44143</v>
      </c>
      <c r="D129" s="1">
        <v>459</v>
      </c>
      <c r="E129" s="24">
        <v>1900</v>
      </c>
      <c r="F129" s="24">
        <v>2375</v>
      </c>
      <c r="G129" s="24">
        <v>2375</v>
      </c>
      <c r="H129" s="24" t="s">
        <v>3</v>
      </c>
      <c r="I129" s="25">
        <v>7.5496091651545321</v>
      </c>
      <c r="J129" s="2" t="s">
        <v>142</v>
      </c>
      <c r="K129" s="3">
        <v>70</v>
      </c>
      <c r="L129" s="4" t="s">
        <v>89</v>
      </c>
      <c r="M129" s="4" t="s">
        <v>80</v>
      </c>
      <c r="N129" s="4" t="s">
        <v>92</v>
      </c>
      <c r="O129" s="26">
        <v>34</v>
      </c>
      <c r="P129" s="4" t="s">
        <v>82</v>
      </c>
      <c r="Q129" s="4"/>
      <c r="R129" s="3"/>
      <c r="S129" s="3"/>
      <c r="T129" s="3"/>
      <c r="U129" s="27" t="s">
        <v>83</v>
      </c>
      <c r="V129" s="3"/>
      <c r="W129" s="3"/>
      <c r="X129" s="27"/>
      <c r="Y129" s="27" t="s">
        <v>83</v>
      </c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27" t="s">
        <v>83</v>
      </c>
      <c r="BF129" s="27"/>
      <c r="BG129" s="3" t="s">
        <v>88</v>
      </c>
      <c r="BH129" s="1"/>
    </row>
    <row r="130" spans="2:60" x14ac:dyDescent="0.2">
      <c r="B130" s="1">
        <v>126</v>
      </c>
      <c r="C130" s="22">
        <v>44143</v>
      </c>
      <c r="D130" s="1">
        <v>463</v>
      </c>
      <c r="E130" s="24">
        <v>2400</v>
      </c>
      <c r="F130" s="24">
        <v>3000</v>
      </c>
      <c r="G130" s="24">
        <v>3000</v>
      </c>
      <c r="H130" s="24" t="s">
        <v>3</v>
      </c>
      <c r="I130" s="25">
        <v>7.7832240163360371</v>
      </c>
      <c r="J130" s="2" t="s">
        <v>142</v>
      </c>
      <c r="K130" s="3">
        <v>60</v>
      </c>
      <c r="L130" s="4" t="s">
        <v>89</v>
      </c>
      <c r="M130" s="4" t="s">
        <v>80</v>
      </c>
      <c r="N130" s="4" t="s">
        <v>81</v>
      </c>
      <c r="O130" s="26">
        <v>35</v>
      </c>
      <c r="P130" s="4" t="s">
        <v>82</v>
      </c>
      <c r="Q130" s="4"/>
      <c r="R130" s="27" t="s">
        <v>83</v>
      </c>
      <c r="S130" s="27"/>
      <c r="T130" s="3"/>
      <c r="U130" s="27" t="s">
        <v>83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27" t="s">
        <v>83</v>
      </c>
      <c r="AY130" s="27"/>
      <c r="AZ130" s="3"/>
      <c r="BA130" s="3"/>
      <c r="BB130" s="3"/>
      <c r="BC130" s="3"/>
      <c r="BD130" s="3"/>
      <c r="BE130" s="1"/>
      <c r="BF130" s="1"/>
      <c r="BG130" s="3" t="s">
        <v>88</v>
      </c>
      <c r="BH130" s="1"/>
    </row>
    <row r="131" spans="2:60" x14ac:dyDescent="0.2">
      <c r="B131" s="1">
        <v>127</v>
      </c>
      <c r="C131" s="22">
        <v>44143</v>
      </c>
      <c r="D131" s="1">
        <v>464</v>
      </c>
      <c r="E131" s="24">
        <v>1600</v>
      </c>
      <c r="F131" s="24">
        <v>2000</v>
      </c>
      <c r="G131" s="24">
        <v>2000</v>
      </c>
      <c r="H131" s="24" t="s">
        <v>3</v>
      </c>
      <c r="I131" s="25">
        <v>7.3777589082278725</v>
      </c>
      <c r="J131" s="2" t="s">
        <v>142</v>
      </c>
      <c r="K131" s="31">
        <v>50</v>
      </c>
      <c r="L131" s="4" t="s">
        <v>79</v>
      </c>
      <c r="M131" s="4" t="s">
        <v>80</v>
      </c>
      <c r="N131" s="4" t="s">
        <v>92</v>
      </c>
      <c r="O131" s="26">
        <v>35</v>
      </c>
      <c r="P131" s="4" t="s">
        <v>82</v>
      </c>
      <c r="Q131" s="4"/>
      <c r="R131" s="27" t="s">
        <v>83</v>
      </c>
      <c r="S131" s="27"/>
      <c r="T131" s="3"/>
      <c r="U131" s="27" t="s">
        <v>83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1"/>
      <c r="BF131" s="1"/>
      <c r="BG131" s="3" t="s">
        <v>88</v>
      </c>
      <c r="BH131" s="1" t="s">
        <v>161</v>
      </c>
    </row>
    <row r="132" spans="2:60" x14ac:dyDescent="0.2">
      <c r="B132" s="1">
        <v>128</v>
      </c>
      <c r="C132" s="22">
        <v>44143</v>
      </c>
      <c r="D132" s="1">
        <v>465</v>
      </c>
      <c r="E132" s="24">
        <v>2200</v>
      </c>
      <c r="F132" s="24">
        <v>2750</v>
      </c>
      <c r="G132" s="24">
        <v>2750</v>
      </c>
      <c r="H132" s="24" t="s">
        <v>3</v>
      </c>
      <c r="I132" s="25">
        <v>7.696212639346407</v>
      </c>
      <c r="J132" s="2" t="s">
        <v>142</v>
      </c>
      <c r="K132" s="3">
        <v>60</v>
      </c>
      <c r="L132" s="4" t="s">
        <v>89</v>
      </c>
      <c r="M132" s="4" t="s">
        <v>80</v>
      </c>
      <c r="N132" s="4" t="s">
        <v>92</v>
      </c>
      <c r="O132" s="26">
        <v>34</v>
      </c>
      <c r="P132" s="4" t="s">
        <v>82</v>
      </c>
      <c r="Q132" s="4"/>
      <c r="R132" s="3"/>
      <c r="S132" s="3"/>
      <c r="T132" s="3"/>
      <c r="U132" s="27" t="s">
        <v>83</v>
      </c>
      <c r="V132" s="3"/>
      <c r="W132" s="3"/>
      <c r="X132" s="27" t="s">
        <v>83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1"/>
      <c r="BF132" s="1"/>
      <c r="BG132" s="3" t="s">
        <v>88</v>
      </c>
      <c r="BH132" s="1"/>
    </row>
    <row r="133" spans="2:60" x14ac:dyDescent="0.2">
      <c r="B133" s="1">
        <v>129</v>
      </c>
      <c r="C133" s="22">
        <v>44143</v>
      </c>
      <c r="D133" s="1">
        <v>466</v>
      </c>
      <c r="E133" s="24">
        <v>20000</v>
      </c>
      <c r="F133" s="24">
        <v>25000</v>
      </c>
      <c r="G133" s="24">
        <v>25000</v>
      </c>
      <c r="H133" s="24" t="s">
        <v>3</v>
      </c>
      <c r="I133" s="25">
        <v>9.9034875525361272</v>
      </c>
      <c r="J133" s="2" t="s">
        <v>142</v>
      </c>
      <c r="K133" s="3">
        <v>80</v>
      </c>
      <c r="L133" s="4" t="s">
        <v>89</v>
      </c>
      <c r="M133" s="4" t="s">
        <v>80</v>
      </c>
      <c r="N133" s="4" t="s">
        <v>81</v>
      </c>
      <c r="O133" s="26">
        <v>42</v>
      </c>
      <c r="P133" s="4" t="s">
        <v>89</v>
      </c>
      <c r="Q133" s="4"/>
      <c r="R133" s="3"/>
      <c r="S133" s="3"/>
      <c r="T133" s="27" t="s">
        <v>83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27" t="s">
        <v>83</v>
      </c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1"/>
      <c r="BF133" s="1"/>
      <c r="BG133" s="3" t="s">
        <v>84</v>
      </c>
      <c r="BH133" s="1"/>
    </row>
    <row r="134" spans="2:60" x14ac:dyDescent="0.2">
      <c r="B134" s="1">
        <v>130</v>
      </c>
      <c r="C134" s="22">
        <v>44143</v>
      </c>
      <c r="D134" s="1">
        <v>472</v>
      </c>
      <c r="E134" s="24">
        <v>2000</v>
      </c>
      <c r="F134" s="24">
        <v>2500</v>
      </c>
      <c r="G134" s="24">
        <v>2500</v>
      </c>
      <c r="H134" s="24" t="s">
        <v>3</v>
      </c>
      <c r="I134" s="25">
        <v>7.6009024595420822</v>
      </c>
      <c r="J134" s="2" t="s">
        <v>142</v>
      </c>
      <c r="K134" s="3">
        <v>70</v>
      </c>
      <c r="L134" s="4" t="s">
        <v>85</v>
      </c>
      <c r="M134" s="4" t="s">
        <v>80</v>
      </c>
      <c r="N134" s="4" t="s">
        <v>105</v>
      </c>
      <c r="O134" s="26">
        <v>43</v>
      </c>
      <c r="P134" s="4" t="s">
        <v>85</v>
      </c>
      <c r="Q134" s="4"/>
      <c r="R134" s="3"/>
      <c r="S134" s="3"/>
      <c r="T134" s="3"/>
      <c r="U134" s="27" t="s">
        <v>83</v>
      </c>
      <c r="V134" s="3"/>
      <c r="W134" s="27" t="s">
        <v>83</v>
      </c>
      <c r="X134" s="27" t="s">
        <v>83</v>
      </c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27" t="s">
        <v>83</v>
      </c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1"/>
      <c r="BF134" s="1"/>
      <c r="BG134" s="3" t="s">
        <v>88</v>
      </c>
      <c r="BH134" s="1"/>
    </row>
    <row r="135" spans="2:60" x14ac:dyDescent="0.2">
      <c r="B135" s="1">
        <v>131</v>
      </c>
      <c r="C135" s="22">
        <v>44143</v>
      </c>
      <c r="D135" s="1">
        <v>473</v>
      </c>
      <c r="E135" s="24">
        <v>12000</v>
      </c>
      <c r="F135" s="24">
        <v>15000</v>
      </c>
      <c r="G135" s="24">
        <v>15000</v>
      </c>
      <c r="H135" s="24" t="s">
        <v>3</v>
      </c>
      <c r="I135" s="25">
        <v>9.3926619287701367</v>
      </c>
      <c r="J135" s="2" t="s">
        <v>142</v>
      </c>
      <c r="K135" s="3">
        <v>60</v>
      </c>
      <c r="L135" s="4" t="s">
        <v>85</v>
      </c>
      <c r="M135" s="4" t="s">
        <v>80</v>
      </c>
      <c r="N135" s="4" t="s">
        <v>87</v>
      </c>
      <c r="O135" s="26">
        <v>38</v>
      </c>
      <c r="P135" s="4" t="s">
        <v>82</v>
      </c>
      <c r="Q135" s="4"/>
      <c r="R135" s="3"/>
      <c r="S135" s="3"/>
      <c r="T135" s="27" t="s">
        <v>83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27" t="s">
        <v>83</v>
      </c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1"/>
      <c r="BF135" s="1"/>
      <c r="BG135" s="3" t="s">
        <v>88</v>
      </c>
      <c r="BH135" s="1"/>
    </row>
    <row r="136" spans="2:60" x14ac:dyDescent="0.2">
      <c r="B136" s="1">
        <v>132</v>
      </c>
      <c r="C136" s="22">
        <v>44143</v>
      </c>
      <c r="D136" s="1">
        <v>474</v>
      </c>
      <c r="E136" s="24">
        <v>4000</v>
      </c>
      <c r="F136" s="24">
        <v>5000</v>
      </c>
      <c r="G136" s="24">
        <v>5000</v>
      </c>
      <c r="H136" s="24" t="s">
        <v>3</v>
      </c>
      <c r="I136" s="25">
        <v>8.2940496401020276</v>
      </c>
      <c r="J136" s="2" t="s">
        <v>142</v>
      </c>
      <c r="K136" s="3">
        <v>70</v>
      </c>
      <c r="L136" s="4" t="s">
        <v>85</v>
      </c>
      <c r="M136" s="4" t="s">
        <v>80</v>
      </c>
      <c r="N136" s="4" t="s">
        <v>105</v>
      </c>
      <c r="O136" s="26">
        <v>55</v>
      </c>
      <c r="P136" s="4" t="s">
        <v>82</v>
      </c>
      <c r="Q136" s="4"/>
      <c r="R136" s="3"/>
      <c r="S136" s="3"/>
      <c r="T136" s="3"/>
      <c r="U136" s="27" t="s">
        <v>83</v>
      </c>
      <c r="V136" s="3"/>
      <c r="W136" s="3"/>
      <c r="X136" s="27" t="s">
        <v>83</v>
      </c>
      <c r="Y136" s="3"/>
      <c r="Z136" s="3"/>
      <c r="AA136" s="3"/>
      <c r="AB136" s="3"/>
      <c r="AC136" s="27" t="s">
        <v>83</v>
      </c>
      <c r="AD136" s="3"/>
      <c r="AE136" s="3"/>
      <c r="AF136" s="3"/>
      <c r="AG136" s="3"/>
      <c r="AH136" s="3"/>
      <c r="AI136" s="3"/>
      <c r="AJ136" s="27" t="s">
        <v>83</v>
      </c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1"/>
      <c r="BF136" s="1"/>
      <c r="BG136" s="3" t="s">
        <v>98</v>
      </c>
      <c r="BH136" s="1"/>
    </row>
    <row r="137" spans="2:60" x14ac:dyDescent="0.2">
      <c r="B137" s="1">
        <v>133</v>
      </c>
      <c r="C137" s="22">
        <v>44143</v>
      </c>
      <c r="D137" s="1">
        <v>475</v>
      </c>
      <c r="E137" s="24">
        <v>1900</v>
      </c>
      <c r="F137" s="24">
        <v>2375</v>
      </c>
      <c r="G137" s="24">
        <v>2375</v>
      </c>
      <c r="H137" s="24" t="s">
        <v>3</v>
      </c>
      <c r="I137" s="25">
        <v>7.5496091651545321</v>
      </c>
      <c r="J137" s="2" t="s">
        <v>142</v>
      </c>
      <c r="K137" s="3">
        <v>70</v>
      </c>
      <c r="L137" s="4" t="s">
        <v>85</v>
      </c>
      <c r="M137" s="4" t="s">
        <v>80</v>
      </c>
      <c r="N137" s="4" t="s">
        <v>87</v>
      </c>
      <c r="O137" s="26">
        <v>41</v>
      </c>
      <c r="P137" s="4" t="s">
        <v>85</v>
      </c>
      <c r="Q137" s="27" t="s">
        <v>83</v>
      </c>
      <c r="R137" s="3"/>
      <c r="S137" s="3"/>
      <c r="T137" s="3"/>
      <c r="U137" s="27" t="s">
        <v>83</v>
      </c>
      <c r="V137" s="3"/>
      <c r="W137" s="27" t="s">
        <v>83</v>
      </c>
      <c r="X137" s="27" t="s">
        <v>83</v>
      </c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27" t="s">
        <v>83</v>
      </c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1"/>
      <c r="BF137" s="1"/>
      <c r="BG137" s="3" t="s">
        <v>88</v>
      </c>
      <c r="BH137" s="1"/>
    </row>
    <row r="138" spans="2:60" x14ac:dyDescent="0.2">
      <c r="B138" s="1">
        <v>134</v>
      </c>
      <c r="C138" s="22">
        <v>44010</v>
      </c>
      <c r="D138" s="1">
        <v>13</v>
      </c>
      <c r="E138" s="24">
        <v>4800</v>
      </c>
      <c r="F138" s="24">
        <v>6000</v>
      </c>
      <c r="G138" s="24">
        <v>6000</v>
      </c>
      <c r="H138" s="24" t="s">
        <v>3</v>
      </c>
      <c r="I138" s="25">
        <v>8.4763711968959825</v>
      </c>
      <c r="J138" s="2" t="s">
        <v>142</v>
      </c>
      <c r="K138" s="3">
        <v>60</v>
      </c>
      <c r="L138" s="4" t="s">
        <v>89</v>
      </c>
      <c r="M138" s="4" t="s">
        <v>80</v>
      </c>
      <c r="N138" s="4" t="s">
        <v>81</v>
      </c>
      <c r="O138" s="26">
        <v>35</v>
      </c>
      <c r="P138" s="4" t="s">
        <v>89</v>
      </c>
      <c r="Q138" s="4"/>
      <c r="R138" s="3"/>
      <c r="S138" s="3"/>
      <c r="T138" s="3"/>
      <c r="U138" s="27" t="s">
        <v>83</v>
      </c>
      <c r="V138" s="3"/>
      <c r="W138" s="3"/>
      <c r="X138" s="27" t="s">
        <v>83</v>
      </c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1"/>
      <c r="BF138" s="1"/>
      <c r="BG138" s="3" t="s">
        <v>84</v>
      </c>
      <c r="BH138" s="1"/>
    </row>
    <row r="139" spans="2:60" x14ac:dyDescent="0.2">
      <c r="B139" s="1">
        <v>135</v>
      </c>
      <c r="C139" s="22">
        <v>44010</v>
      </c>
      <c r="D139" s="1">
        <v>15</v>
      </c>
      <c r="E139" s="24">
        <v>3600</v>
      </c>
      <c r="F139" s="24">
        <v>4500</v>
      </c>
      <c r="G139" s="24">
        <v>4500</v>
      </c>
      <c r="H139" s="24" t="s">
        <v>3</v>
      </c>
      <c r="I139" s="25">
        <v>8.1886891244442008</v>
      </c>
      <c r="J139" s="2" t="s">
        <v>142</v>
      </c>
      <c r="K139" s="31">
        <v>60</v>
      </c>
      <c r="L139" s="4" t="s">
        <v>89</v>
      </c>
      <c r="M139" s="4" t="s">
        <v>80</v>
      </c>
      <c r="N139" s="4" t="s">
        <v>81</v>
      </c>
      <c r="O139" s="26">
        <v>35</v>
      </c>
      <c r="P139" s="4" t="s">
        <v>89</v>
      </c>
      <c r="Q139" s="4"/>
      <c r="R139" s="3"/>
      <c r="S139" s="3"/>
      <c r="T139" s="3"/>
      <c r="U139" s="27" t="s">
        <v>83</v>
      </c>
      <c r="V139" s="3"/>
      <c r="W139" s="27"/>
      <c r="X139" s="27" t="s">
        <v>83</v>
      </c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1"/>
      <c r="BF139" s="1"/>
      <c r="BG139" s="3" t="s">
        <v>88</v>
      </c>
      <c r="BH139" s="1"/>
    </row>
    <row r="140" spans="2:60" x14ac:dyDescent="0.2">
      <c r="B140" s="1">
        <v>136</v>
      </c>
      <c r="C140" s="22">
        <v>44010</v>
      </c>
      <c r="D140" s="1">
        <v>33</v>
      </c>
      <c r="E140" s="24">
        <v>38000</v>
      </c>
      <c r="F140" s="24">
        <v>47500</v>
      </c>
      <c r="G140" s="24">
        <v>47500</v>
      </c>
      <c r="H140" s="24" t="s">
        <v>3</v>
      </c>
      <c r="I140" s="25">
        <v>10.545341438708522</v>
      </c>
      <c r="J140" s="2" t="s">
        <v>142</v>
      </c>
      <c r="K140" s="3">
        <v>30</v>
      </c>
      <c r="L140" s="4" t="s">
        <v>85</v>
      </c>
      <c r="M140" s="4" t="s">
        <v>80</v>
      </c>
      <c r="N140" s="4" t="s">
        <v>87</v>
      </c>
      <c r="O140" s="26">
        <v>38</v>
      </c>
      <c r="P140" s="4" t="s">
        <v>82</v>
      </c>
      <c r="Q140" s="4"/>
      <c r="R140" s="3"/>
      <c r="S140" s="3"/>
      <c r="T140" s="27" t="s">
        <v>83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27" t="s">
        <v>83</v>
      </c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1"/>
      <c r="BF140" s="1"/>
      <c r="BG140" s="3" t="s">
        <v>84</v>
      </c>
      <c r="BH140" s="1" t="s">
        <v>162</v>
      </c>
    </row>
    <row r="141" spans="2:60" x14ac:dyDescent="0.2">
      <c r="B141" s="1">
        <v>137</v>
      </c>
      <c r="C141" s="22">
        <v>44010</v>
      </c>
      <c r="D141" s="1">
        <v>39</v>
      </c>
      <c r="E141" s="24">
        <v>5000</v>
      </c>
      <c r="F141" s="24">
        <v>6250</v>
      </c>
      <c r="G141" s="24">
        <v>6250</v>
      </c>
      <c r="H141" s="24" t="s">
        <v>3</v>
      </c>
      <c r="I141" s="25">
        <v>8.5171931914162382</v>
      </c>
      <c r="J141" s="2" t="s">
        <v>142</v>
      </c>
      <c r="K141" s="3">
        <v>60</v>
      </c>
      <c r="L141" s="4" t="s">
        <v>85</v>
      </c>
      <c r="M141" s="4" t="s">
        <v>80</v>
      </c>
      <c r="N141" s="4" t="s">
        <v>87</v>
      </c>
      <c r="O141" s="26">
        <v>36</v>
      </c>
      <c r="P141" s="4" t="s">
        <v>82</v>
      </c>
      <c r="Q141" s="4"/>
      <c r="R141" s="27" t="s">
        <v>83</v>
      </c>
      <c r="S141" s="27"/>
      <c r="T141" s="27" t="s">
        <v>83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27" t="s">
        <v>83</v>
      </c>
      <c r="BD141" s="3"/>
      <c r="BE141" s="1"/>
      <c r="BF141" s="1"/>
      <c r="BG141" s="3" t="s">
        <v>88</v>
      </c>
      <c r="BH141" s="1" t="s">
        <v>163</v>
      </c>
    </row>
    <row r="142" spans="2:60" x14ac:dyDescent="0.2">
      <c r="B142" s="1">
        <v>138</v>
      </c>
      <c r="C142" s="22">
        <v>44010</v>
      </c>
      <c r="D142" s="1">
        <v>40</v>
      </c>
      <c r="E142" s="24">
        <v>2400</v>
      </c>
      <c r="F142" s="24">
        <v>3000</v>
      </c>
      <c r="G142" s="24">
        <v>3000</v>
      </c>
      <c r="H142" s="24" t="s">
        <v>3</v>
      </c>
      <c r="I142" s="25">
        <v>7.7832240163360371</v>
      </c>
      <c r="J142" s="2" t="s">
        <v>142</v>
      </c>
      <c r="K142" s="3">
        <v>70</v>
      </c>
      <c r="L142" s="4" t="s">
        <v>85</v>
      </c>
      <c r="M142" s="4" t="s">
        <v>80</v>
      </c>
      <c r="N142" s="4" t="s">
        <v>87</v>
      </c>
      <c r="O142" s="26">
        <v>41</v>
      </c>
      <c r="P142" s="4" t="s">
        <v>85</v>
      </c>
      <c r="Q142" s="27" t="s">
        <v>83</v>
      </c>
      <c r="R142" s="3"/>
      <c r="S142" s="3"/>
      <c r="T142" s="3"/>
      <c r="U142" s="27" t="s">
        <v>83</v>
      </c>
      <c r="V142" s="3"/>
      <c r="W142" s="27" t="s">
        <v>83</v>
      </c>
      <c r="X142" s="27" t="s">
        <v>83</v>
      </c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27" t="s">
        <v>83</v>
      </c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1"/>
      <c r="BF142" s="1"/>
      <c r="BG142" s="3" t="s">
        <v>88</v>
      </c>
      <c r="BH142" s="1"/>
    </row>
    <row r="143" spans="2:60" x14ac:dyDescent="0.2">
      <c r="B143" s="1">
        <v>139</v>
      </c>
      <c r="C143" s="22">
        <v>44010</v>
      </c>
      <c r="D143" s="1">
        <v>225</v>
      </c>
      <c r="E143" s="24">
        <v>8500</v>
      </c>
      <c r="F143" s="24">
        <v>10625</v>
      </c>
      <c r="G143" s="24">
        <v>10625</v>
      </c>
      <c r="H143" s="24" t="s">
        <v>3</v>
      </c>
      <c r="I143" s="25">
        <v>9.0478214424784085</v>
      </c>
      <c r="J143" s="2" t="s">
        <v>142</v>
      </c>
      <c r="K143" s="3">
        <v>30</v>
      </c>
      <c r="L143" s="4" t="s">
        <v>85</v>
      </c>
      <c r="M143" s="4" t="s">
        <v>80</v>
      </c>
      <c r="N143" s="4" t="s">
        <v>92</v>
      </c>
      <c r="O143" s="26">
        <v>38</v>
      </c>
      <c r="P143" s="4" t="s">
        <v>82</v>
      </c>
      <c r="Q143" s="4"/>
      <c r="R143" s="3"/>
      <c r="S143" s="3"/>
      <c r="T143" s="27" t="s">
        <v>83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27" t="s">
        <v>83</v>
      </c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1"/>
      <c r="BF143" s="1"/>
      <c r="BG143" s="3" t="s">
        <v>84</v>
      </c>
      <c r="BH143" s="1"/>
    </row>
    <row r="144" spans="2:60" x14ac:dyDescent="0.2">
      <c r="B144" s="1">
        <v>140</v>
      </c>
      <c r="C144" s="22">
        <v>44010</v>
      </c>
      <c r="D144" s="1">
        <v>333</v>
      </c>
      <c r="E144" s="24">
        <v>2200</v>
      </c>
      <c r="F144" s="24">
        <v>2750</v>
      </c>
      <c r="G144" s="24">
        <v>2750</v>
      </c>
      <c r="H144" s="24" t="s">
        <v>3</v>
      </c>
      <c r="I144" s="25">
        <v>7.696212639346407</v>
      </c>
      <c r="J144" s="2" t="s">
        <v>142</v>
      </c>
      <c r="K144" s="3">
        <v>60</v>
      </c>
      <c r="L144" s="4" t="s">
        <v>89</v>
      </c>
      <c r="M144" s="4" t="s">
        <v>80</v>
      </c>
      <c r="N144" s="4" t="s">
        <v>92</v>
      </c>
      <c r="O144" s="26">
        <v>34</v>
      </c>
      <c r="P144" s="4" t="s">
        <v>89</v>
      </c>
      <c r="Q144" s="27" t="s">
        <v>83</v>
      </c>
      <c r="R144" s="27" t="s">
        <v>83</v>
      </c>
      <c r="S144" s="27"/>
      <c r="T144" s="27" t="s">
        <v>83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1"/>
      <c r="BF144" s="1"/>
      <c r="BG144" s="3" t="s">
        <v>98</v>
      </c>
      <c r="BH144" s="1"/>
    </row>
    <row r="145" spans="2:60" x14ac:dyDescent="0.2">
      <c r="B145" s="1">
        <v>141</v>
      </c>
      <c r="C145" s="22">
        <v>44010</v>
      </c>
      <c r="D145" s="1">
        <v>336</v>
      </c>
      <c r="E145" s="24">
        <v>7500</v>
      </c>
      <c r="F145" s="24">
        <v>9375</v>
      </c>
      <c r="G145" s="24">
        <v>9375</v>
      </c>
      <c r="H145" s="24" t="s">
        <v>3</v>
      </c>
      <c r="I145" s="25">
        <v>8.9226582995244019</v>
      </c>
      <c r="J145" s="2" t="s">
        <v>142</v>
      </c>
      <c r="K145" s="3">
        <v>40</v>
      </c>
      <c r="L145" s="4" t="s">
        <v>89</v>
      </c>
      <c r="M145" s="4" t="s">
        <v>80</v>
      </c>
      <c r="N145" s="4" t="s">
        <v>92</v>
      </c>
      <c r="O145" s="26">
        <v>36</v>
      </c>
      <c r="P145" s="4" t="s">
        <v>82</v>
      </c>
      <c r="Q145" s="4"/>
      <c r="R145" s="27" t="s">
        <v>83</v>
      </c>
      <c r="S145" s="27"/>
      <c r="T145" s="27" t="s">
        <v>83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1"/>
      <c r="BF145" s="1"/>
      <c r="BG145" s="3" t="s">
        <v>84</v>
      </c>
      <c r="BH145" s="1" t="s">
        <v>90</v>
      </c>
    </row>
    <row r="146" spans="2:60" x14ac:dyDescent="0.2">
      <c r="B146" s="1">
        <v>142</v>
      </c>
      <c r="C146" s="33">
        <v>43911</v>
      </c>
      <c r="D146" s="1">
        <v>52</v>
      </c>
      <c r="E146" s="24">
        <v>1500</v>
      </c>
      <c r="F146" s="24">
        <v>1875</v>
      </c>
      <c r="G146" s="24">
        <v>1875</v>
      </c>
      <c r="H146" s="24" t="s">
        <v>3</v>
      </c>
      <c r="I146" s="25">
        <v>7.3132203870903014</v>
      </c>
      <c r="J146" s="2" t="s">
        <v>142</v>
      </c>
      <c r="K146" s="3">
        <v>70</v>
      </c>
      <c r="L146" s="4" t="s">
        <v>85</v>
      </c>
      <c r="M146" s="4" t="s">
        <v>80</v>
      </c>
      <c r="N146" s="4" t="s">
        <v>92</v>
      </c>
      <c r="O146" s="26">
        <v>41</v>
      </c>
      <c r="P146" s="4" t="s">
        <v>85</v>
      </c>
      <c r="Q146" s="4"/>
      <c r="R146" s="3"/>
      <c r="S146" s="3"/>
      <c r="T146" s="27" t="s">
        <v>83</v>
      </c>
      <c r="U146" s="3"/>
      <c r="V146" s="3"/>
      <c r="W146" s="3"/>
      <c r="X146" s="27" t="s">
        <v>83</v>
      </c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29" t="s">
        <v>83</v>
      </c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1" t="s">
        <v>164</v>
      </c>
      <c r="AW146" s="3"/>
      <c r="AX146" s="3"/>
      <c r="AY146" s="3"/>
      <c r="AZ146" s="3"/>
      <c r="BA146" s="3"/>
      <c r="BB146" s="3"/>
      <c r="BC146" s="3"/>
      <c r="BD146" s="3"/>
      <c r="BE146" s="1"/>
      <c r="BF146" s="1"/>
      <c r="BG146" s="50" t="s">
        <v>88</v>
      </c>
      <c r="BH146" s="1" t="s">
        <v>165</v>
      </c>
    </row>
    <row r="147" spans="2:60" x14ac:dyDescent="0.2">
      <c r="B147" s="1">
        <v>143</v>
      </c>
      <c r="C147" s="22">
        <v>43911</v>
      </c>
      <c r="D147" s="1">
        <v>144</v>
      </c>
      <c r="E147" s="24">
        <v>2000</v>
      </c>
      <c r="F147" s="24">
        <v>2500</v>
      </c>
      <c r="G147" s="24">
        <v>2500</v>
      </c>
      <c r="H147" s="24" t="s">
        <v>3</v>
      </c>
      <c r="I147" s="25">
        <v>7.6009024595420822</v>
      </c>
      <c r="J147" s="2" t="s">
        <v>142</v>
      </c>
      <c r="K147" s="3">
        <v>70</v>
      </c>
      <c r="L147" s="4" t="s">
        <v>85</v>
      </c>
      <c r="M147" s="4" t="s">
        <v>80</v>
      </c>
      <c r="N147" s="4" t="s">
        <v>95</v>
      </c>
      <c r="O147" s="26">
        <v>43</v>
      </c>
      <c r="P147" s="4" t="s">
        <v>85</v>
      </c>
      <c r="Q147" s="4"/>
      <c r="R147" s="3"/>
      <c r="S147" s="3"/>
      <c r="T147" s="27" t="s">
        <v>83</v>
      </c>
      <c r="U147" s="3"/>
      <c r="V147" s="3"/>
      <c r="W147" s="27"/>
      <c r="X147" s="3"/>
      <c r="Y147" s="3"/>
      <c r="Z147" s="3"/>
      <c r="AA147" s="3"/>
      <c r="AB147" s="3"/>
      <c r="AC147" s="3"/>
      <c r="AD147" s="3"/>
      <c r="AE147" s="27" t="s">
        <v>83</v>
      </c>
      <c r="AF147" s="3"/>
      <c r="AG147" s="3"/>
      <c r="AH147" s="3"/>
      <c r="AI147" s="3"/>
      <c r="AJ147" s="27" t="s">
        <v>83</v>
      </c>
      <c r="AK147" s="27" t="s">
        <v>83</v>
      </c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1"/>
      <c r="BF147" s="1"/>
      <c r="BG147" s="3" t="s">
        <v>88</v>
      </c>
      <c r="BH147" s="1"/>
    </row>
    <row r="148" spans="2:60" x14ac:dyDescent="0.2">
      <c r="B148" s="1">
        <v>144</v>
      </c>
      <c r="C148" s="22">
        <v>43911</v>
      </c>
      <c r="D148" s="1">
        <v>145</v>
      </c>
      <c r="E148" s="24">
        <v>4500</v>
      </c>
      <c r="F148" s="24">
        <v>5625</v>
      </c>
      <c r="G148" s="24">
        <v>5625</v>
      </c>
      <c r="H148" s="24" t="s">
        <v>3</v>
      </c>
      <c r="I148" s="25">
        <v>8.4118326757584114</v>
      </c>
      <c r="J148" s="2" t="s">
        <v>142</v>
      </c>
      <c r="K148" s="3">
        <v>60</v>
      </c>
      <c r="L148" s="4" t="s">
        <v>85</v>
      </c>
      <c r="M148" s="4" t="s">
        <v>80</v>
      </c>
      <c r="N148" s="4" t="s">
        <v>87</v>
      </c>
      <c r="O148" s="26">
        <v>42</v>
      </c>
      <c r="P148" s="4" t="s">
        <v>85</v>
      </c>
      <c r="Q148" s="4"/>
      <c r="R148" s="27" t="s">
        <v>83</v>
      </c>
      <c r="S148" s="27"/>
      <c r="T148" s="3"/>
      <c r="U148" s="27" t="s">
        <v>83</v>
      </c>
      <c r="V148" s="3"/>
      <c r="W148" s="3"/>
      <c r="X148" s="3"/>
      <c r="Y148" s="3"/>
      <c r="Z148" s="3"/>
      <c r="AA148" s="3"/>
      <c r="AB148" s="3"/>
      <c r="AC148" s="27" t="s">
        <v>83</v>
      </c>
      <c r="AD148" s="3"/>
      <c r="AE148" s="3"/>
      <c r="AF148" s="3"/>
      <c r="AG148" s="3"/>
      <c r="AH148" s="3"/>
      <c r="AI148" s="3"/>
      <c r="AJ148" s="27" t="s">
        <v>83</v>
      </c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1"/>
      <c r="BF148" s="1"/>
      <c r="BG148" s="3" t="s">
        <v>88</v>
      </c>
      <c r="BH148" s="1"/>
    </row>
    <row r="149" spans="2:60" x14ac:dyDescent="0.2">
      <c r="B149" s="1">
        <v>145</v>
      </c>
      <c r="C149" s="22">
        <v>43911</v>
      </c>
      <c r="D149" s="1">
        <v>146</v>
      </c>
      <c r="E149" s="24">
        <v>3700</v>
      </c>
      <c r="F149" s="24">
        <v>4625</v>
      </c>
      <c r="G149" s="24">
        <v>4625</v>
      </c>
      <c r="H149" s="24" t="s">
        <v>3</v>
      </c>
      <c r="I149" s="25">
        <v>8.2160880986323157</v>
      </c>
      <c r="J149" s="2" t="s">
        <v>142</v>
      </c>
      <c r="K149" s="3">
        <v>60</v>
      </c>
      <c r="L149" s="4" t="s">
        <v>85</v>
      </c>
      <c r="M149" s="4" t="s">
        <v>80</v>
      </c>
      <c r="N149" s="4" t="s">
        <v>87</v>
      </c>
      <c r="O149" s="26">
        <v>42</v>
      </c>
      <c r="P149" s="4" t="s">
        <v>85</v>
      </c>
      <c r="Q149" s="4"/>
      <c r="R149" s="3"/>
      <c r="S149" s="3"/>
      <c r="T149" s="27" t="s">
        <v>83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27" t="s">
        <v>83</v>
      </c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1"/>
      <c r="BF149" s="1"/>
      <c r="BG149" s="3" t="s">
        <v>88</v>
      </c>
      <c r="BH149" s="1"/>
    </row>
    <row r="150" spans="2:60" x14ac:dyDescent="0.2">
      <c r="B150" s="1">
        <v>146</v>
      </c>
      <c r="C150" s="22">
        <v>43911</v>
      </c>
      <c r="D150" s="1">
        <v>147</v>
      </c>
      <c r="E150" s="24">
        <v>3700</v>
      </c>
      <c r="F150" s="24">
        <v>4625</v>
      </c>
      <c r="G150" s="24">
        <v>4625</v>
      </c>
      <c r="H150" s="24" t="s">
        <v>3</v>
      </c>
      <c r="I150" s="25">
        <v>8.2160880986323157</v>
      </c>
      <c r="J150" s="2" t="s">
        <v>142</v>
      </c>
      <c r="K150" s="3">
        <v>70</v>
      </c>
      <c r="L150" s="4" t="s">
        <v>85</v>
      </c>
      <c r="M150" s="4" t="s">
        <v>80</v>
      </c>
      <c r="N150" s="4" t="s">
        <v>87</v>
      </c>
      <c r="O150" s="26">
        <v>42</v>
      </c>
      <c r="P150" s="4" t="s">
        <v>85</v>
      </c>
      <c r="Q150" s="4"/>
      <c r="R150" s="3"/>
      <c r="S150" s="3"/>
      <c r="T150" s="27" t="s">
        <v>83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27" t="s">
        <v>83</v>
      </c>
      <c r="AL150" s="27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1"/>
      <c r="BF150" s="1"/>
      <c r="BG150" s="3" t="s">
        <v>84</v>
      </c>
      <c r="BH150" s="1"/>
    </row>
    <row r="151" spans="2:60" x14ac:dyDescent="0.2">
      <c r="B151" s="1">
        <v>147</v>
      </c>
      <c r="C151" s="22">
        <v>43911</v>
      </c>
      <c r="D151" s="1">
        <v>150</v>
      </c>
      <c r="E151" s="24">
        <v>10000</v>
      </c>
      <c r="F151" s="24">
        <v>12500</v>
      </c>
      <c r="G151" s="24">
        <v>12500</v>
      </c>
      <c r="H151" s="24" t="s">
        <v>3</v>
      </c>
      <c r="I151" s="25">
        <v>9.2103403719761836</v>
      </c>
      <c r="J151" s="2" t="s">
        <v>142</v>
      </c>
      <c r="K151" s="3">
        <v>60</v>
      </c>
      <c r="L151" s="4" t="s">
        <v>85</v>
      </c>
      <c r="M151" s="4" t="s">
        <v>80</v>
      </c>
      <c r="N151" s="4" t="s">
        <v>87</v>
      </c>
      <c r="O151" s="26">
        <v>42</v>
      </c>
      <c r="P151" s="4" t="s">
        <v>85</v>
      </c>
      <c r="Q151" s="4"/>
      <c r="R151" s="3"/>
      <c r="S151" s="3"/>
      <c r="T151" s="27" t="s">
        <v>83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27" t="s">
        <v>83</v>
      </c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1"/>
      <c r="BF151" s="1"/>
      <c r="BG151" s="3" t="s">
        <v>98</v>
      </c>
      <c r="BH151" s="1" t="s">
        <v>166</v>
      </c>
    </row>
    <row r="152" spans="2:60" x14ac:dyDescent="0.2">
      <c r="B152" s="1">
        <v>148</v>
      </c>
      <c r="C152" s="22">
        <v>43911</v>
      </c>
      <c r="D152" s="1">
        <v>151</v>
      </c>
      <c r="E152" s="24">
        <v>8500</v>
      </c>
      <c r="F152" s="24">
        <v>10625</v>
      </c>
      <c r="G152" s="24">
        <v>10625</v>
      </c>
      <c r="H152" s="24" t="s">
        <v>3</v>
      </c>
      <c r="I152" s="25">
        <v>9.0478214424784085</v>
      </c>
      <c r="J152" s="2" t="s">
        <v>142</v>
      </c>
      <c r="K152" s="3">
        <v>60</v>
      </c>
      <c r="L152" s="4" t="s">
        <v>85</v>
      </c>
      <c r="M152" s="4" t="s">
        <v>80</v>
      </c>
      <c r="N152" s="4" t="s">
        <v>87</v>
      </c>
      <c r="O152" s="26">
        <v>40</v>
      </c>
      <c r="P152" s="4" t="s">
        <v>85</v>
      </c>
      <c r="Q152" s="4"/>
      <c r="R152" s="3"/>
      <c r="S152" s="3"/>
      <c r="T152" s="27" t="s">
        <v>83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27" t="s">
        <v>83</v>
      </c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1"/>
      <c r="BF152" s="1"/>
      <c r="BG152" s="3" t="s">
        <v>88</v>
      </c>
      <c r="BH152" s="1" t="s">
        <v>167</v>
      </c>
    </row>
    <row r="153" spans="2:60" x14ac:dyDescent="0.2">
      <c r="B153" s="1">
        <v>149</v>
      </c>
      <c r="C153" s="22">
        <v>43911</v>
      </c>
      <c r="D153" s="1">
        <v>152</v>
      </c>
      <c r="E153" s="24">
        <v>12000</v>
      </c>
      <c r="F153" s="24">
        <v>15000</v>
      </c>
      <c r="G153" s="24">
        <v>15000</v>
      </c>
      <c r="H153" s="24" t="s">
        <v>3</v>
      </c>
      <c r="I153" s="25">
        <v>9.3926619287701367</v>
      </c>
      <c r="J153" s="2" t="s">
        <v>142</v>
      </c>
      <c r="K153" s="3">
        <v>80</v>
      </c>
      <c r="L153" s="4" t="s">
        <v>85</v>
      </c>
      <c r="M153" s="4" t="s">
        <v>80</v>
      </c>
      <c r="N153" s="4" t="s">
        <v>87</v>
      </c>
      <c r="O153" s="26">
        <v>42</v>
      </c>
      <c r="P153" s="4" t="s">
        <v>85</v>
      </c>
      <c r="Q153" s="4"/>
      <c r="R153" s="3"/>
      <c r="S153" s="3"/>
      <c r="T153" s="27" t="s">
        <v>83</v>
      </c>
      <c r="U153" s="3"/>
      <c r="V153" s="3"/>
      <c r="W153" s="3"/>
      <c r="X153" s="27" t="s">
        <v>83</v>
      </c>
      <c r="Y153" s="3"/>
      <c r="Z153" s="3"/>
      <c r="AA153" s="27" t="s">
        <v>83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27" t="s">
        <v>83</v>
      </c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1"/>
      <c r="BF153" s="1"/>
      <c r="BG153" s="3" t="s">
        <v>88</v>
      </c>
      <c r="BH153" s="1"/>
    </row>
    <row r="154" spans="2:60" x14ac:dyDescent="0.2">
      <c r="B154" s="1">
        <v>150</v>
      </c>
      <c r="C154" s="22">
        <v>43911</v>
      </c>
      <c r="D154" s="1">
        <v>288</v>
      </c>
      <c r="E154" s="24">
        <v>16000</v>
      </c>
      <c r="F154" s="24">
        <v>20000</v>
      </c>
      <c r="G154" s="24">
        <v>20000</v>
      </c>
      <c r="H154" s="24" t="s">
        <v>3</v>
      </c>
      <c r="I154" s="25">
        <v>9.6803440012219184</v>
      </c>
      <c r="J154" s="2" t="s">
        <v>142</v>
      </c>
      <c r="K154" s="3">
        <v>80</v>
      </c>
      <c r="L154" s="4" t="s">
        <v>85</v>
      </c>
      <c r="M154" s="4" t="s">
        <v>80</v>
      </c>
      <c r="N154" s="4" t="s">
        <v>87</v>
      </c>
      <c r="O154" s="26">
        <v>42</v>
      </c>
      <c r="P154" s="4" t="s">
        <v>85</v>
      </c>
      <c r="Q154" s="4"/>
      <c r="R154" s="3"/>
      <c r="S154" s="3"/>
      <c r="T154" s="27"/>
      <c r="U154" s="27" t="s">
        <v>83</v>
      </c>
      <c r="V154" s="3"/>
      <c r="W154" s="27" t="s">
        <v>83</v>
      </c>
      <c r="X154" s="3"/>
      <c r="Y154" s="27" t="s">
        <v>83</v>
      </c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27" t="s">
        <v>83</v>
      </c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1"/>
      <c r="BF154" s="1"/>
      <c r="BG154" s="3" t="s">
        <v>88</v>
      </c>
      <c r="BH154" s="1" t="s">
        <v>168</v>
      </c>
    </row>
    <row r="155" spans="2:60" x14ac:dyDescent="0.2">
      <c r="B155" s="1">
        <v>151</v>
      </c>
      <c r="C155" s="22">
        <v>43911</v>
      </c>
      <c r="D155" s="1">
        <v>290</v>
      </c>
      <c r="E155" s="24">
        <v>41000</v>
      </c>
      <c r="F155" s="24">
        <v>51250</v>
      </c>
      <c r="G155" s="24">
        <v>51250</v>
      </c>
      <c r="H155" s="24" t="s">
        <v>3</v>
      </c>
      <c r="I155" s="25">
        <v>10.621327345686446</v>
      </c>
      <c r="J155" s="2" t="s">
        <v>142</v>
      </c>
      <c r="K155" s="3">
        <v>60</v>
      </c>
      <c r="L155" s="4" t="s">
        <v>85</v>
      </c>
      <c r="M155" s="4" t="s">
        <v>80</v>
      </c>
      <c r="N155" s="4" t="s">
        <v>94</v>
      </c>
      <c r="O155" s="26">
        <v>40</v>
      </c>
      <c r="P155" s="4" t="s">
        <v>85</v>
      </c>
      <c r="Q155" s="4"/>
      <c r="R155" s="3"/>
      <c r="S155" s="3"/>
      <c r="T155" s="27" t="s">
        <v>83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27" t="s">
        <v>83</v>
      </c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27" t="s">
        <v>83</v>
      </c>
      <c r="BC155" s="3"/>
      <c r="BD155" s="3"/>
      <c r="BE155" s="1"/>
      <c r="BF155" s="1"/>
      <c r="BG155" s="3" t="s">
        <v>93</v>
      </c>
      <c r="BH155" s="1"/>
    </row>
    <row r="156" spans="2:60" x14ac:dyDescent="0.2">
      <c r="B156" s="1">
        <v>152</v>
      </c>
      <c r="C156" s="22">
        <v>43779</v>
      </c>
      <c r="D156" s="1">
        <v>1</v>
      </c>
      <c r="E156" s="24">
        <v>1800</v>
      </c>
      <c r="F156" s="24">
        <v>2250</v>
      </c>
      <c r="G156" s="24">
        <v>2250</v>
      </c>
      <c r="H156" s="24" t="s">
        <v>3</v>
      </c>
      <c r="I156" s="25">
        <v>7.4955419438842563</v>
      </c>
      <c r="J156" s="2" t="s">
        <v>142</v>
      </c>
      <c r="K156" s="3">
        <v>50</v>
      </c>
      <c r="L156" s="4" t="s">
        <v>89</v>
      </c>
      <c r="M156" s="4" t="s">
        <v>80</v>
      </c>
      <c r="N156" s="4" t="s">
        <v>81</v>
      </c>
      <c r="O156" s="26">
        <v>34</v>
      </c>
      <c r="P156" s="4" t="s">
        <v>82</v>
      </c>
      <c r="Q156" s="4"/>
      <c r="R156" s="27" t="s">
        <v>83</v>
      </c>
      <c r="S156" s="27"/>
      <c r="T156" s="3"/>
      <c r="U156" s="27" t="s">
        <v>83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1"/>
      <c r="BF156" s="1"/>
      <c r="BG156" s="3" t="s">
        <v>88</v>
      </c>
      <c r="BH156" s="1"/>
    </row>
    <row r="157" spans="2:60" x14ac:dyDescent="0.2">
      <c r="B157" s="1">
        <v>153</v>
      </c>
      <c r="C157" s="22">
        <v>43779</v>
      </c>
      <c r="D157" s="1">
        <v>2</v>
      </c>
      <c r="E157" s="24">
        <v>1600</v>
      </c>
      <c r="F157" s="24">
        <v>2000</v>
      </c>
      <c r="G157" s="24">
        <v>2000</v>
      </c>
      <c r="H157" s="24" t="s">
        <v>3</v>
      </c>
      <c r="I157" s="25">
        <v>7.3777589082278725</v>
      </c>
      <c r="J157" s="2" t="s">
        <v>142</v>
      </c>
      <c r="K157" s="3">
        <v>60</v>
      </c>
      <c r="L157" s="4" t="s">
        <v>79</v>
      </c>
      <c r="M157" s="4" t="s">
        <v>80</v>
      </c>
      <c r="N157" s="4" t="s">
        <v>92</v>
      </c>
      <c r="O157" s="26">
        <v>35</v>
      </c>
      <c r="P157" s="4" t="s">
        <v>82</v>
      </c>
      <c r="Q157" s="4"/>
      <c r="R157" s="27" t="s">
        <v>83</v>
      </c>
      <c r="S157" s="27"/>
      <c r="T157" s="3"/>
      <c r="U157" s="27" t="s">
        <v>83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1"/>
      <c r="BF157" s="1"/>
      <c r="BG157" s="3" t="s">
        <v>88</v>
      </c>
      <c r="BH157" s="1"/>
    </row>
    <row r="158" spans="2:60" x14ac:dyDescent="0.2">
      <c r="B158" s="1">
        <v>154</v>
      </c>
      <c r="C158" s="22">
        <v>43779</v>
      </c>
      <c r="D158" s="1">
        <v>3</v>
      </c>
      <c r="E158" s="24">
        <v>2400</v>
      </c>
      <c r="F158" s="24">
        <v>3000</v>
      </c>
      <c r="G158" s="24">
        <v>3000</v>
      </c>
      <c r="H158" s="24" t="s">
        <v>3</v>
      </c>
      <c r="I158" s="25">
        <v>7.7832240163360371</v>
      </c>
      <c r="J158" s="2" t="s">
        <v>142</v>
      </c>
      <c r="K158" s="3">
        <v>50</v>
      </c>
      <c r="L158" s="4" t="s">
        <v>89</v>
      </c>
      <c r="M158" s="4" t="s">
        <v>80</v>
      </c>
      <c r="N158" s="4" t="s">
        <v>169</v>
      </c>
      <c r="O158" s="26">
        <v>35</v>
      </c>
      <c r="P158" s="4" t="s">
        <v>82</v>
      </c>
      <c r="Q158" s="4"/>
      <c r="R158" s="27" t="s">
        <v>83</v>
      </c>
      <c r="S158" s="27"/>
      <c r="T158" s="3"/>
      <c r="U158" s="27" t="s">
        <v>83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1"/>
      <c r="BF158" s="1"/>
      <c r="BG158" s="3" t="s">
        <v>88</v>
      </c>
      <c r="BH158" s="1"/>
    </row>
    <row r="159" spans="2:60" x14ac:dyDescent="0.2">
      <c r="B159" s="1">
        <v>155</v>
      </c>
      <c r="C159" s="22">
        <v>43779</v>
      </c>
      <c r="D159" s="1">
        <v>4</v>
      </c>
      <c r="E159" s="24">
        <v>1600</v>
      </c>
      <c r="F159" s="24">
        <v>2000</v>
      </c>
      <c r="G159" s="24">
        <v>2000</v>
      </c>
      <c r="H159" s="24" t="s">
        <v>3</v>
      </c>
      <c r="I159" s="25">
        <v>7.3777589082278725</v>
      </c>
      <c r="J159" s="2" t="s">
        <v>142</v>
      </c>
      <c r="K159" s="3">
        <v>50</v>
      </c>
      <c r="L159" s="4" t="s">
        <v>89</v>
      </c>
      <c r="M159" s="4" t="s">
        <v>80</v>
      </c>
      <c r="N159" s="4" t="s">
        <v>92</v>
      </c>
      <c r="O159" s="26">
        <v>36</v>
      </c>
      <c r="P159" s="4" t="s">
        <v>82</v>
      </c>
      <c r="Q159" s="4"/>
      <c r="R159" s="27" t="s">
        <v>83</v>
      </c>
      <c r="S159" s="27"/>
      <c r="T159" s="27"/>
      <c r="U159" s="27" t="s">
        <v>83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1"/>
      <c r="BF159" s="1"/>
      <c r="BG159" s="3" t="s">
        <v>88</v>
      </c>
      <c r="BH159" s="1"/>
    </row>
    <row r="160" spans="2:60" x14ac:dyDescent="0.2">
      <c r="B160" s="1">
        <v>156</v>
      </c>
      <c r="C160" s="22">
        <v>43779</v>
      </c>
      <c r="D160" s="1">
        <v>5</v>
      </c>
      <c r="E160" s="24">
        <v>4500</v>
      </c>
      <c r="F160" s="24">
        <v>5625</v>
      </c>
      <c r="G160" s="24">
        <v>5625</v>
      </c>
      <c r="H160" s="24" t="s">
        <v>3</v>
      </c>
      <c r="I160" s="25">
        <v>8.4118326757584114</v>
      </c>
      <c r="J160" s="2" t="s">
        <v>142</v>
      </c>
      <c r="K160" s="3">
        <v>50</v>
      </c>
      <c r="L160" s="4" t="s">
        <v>89</v>
      </c>
      <c r="M160" s="4" t="s">
        <v>80</v>
      </c>
      <c r="N160" s="4" t="s">
        <v>92</v>
      </c>
      <c r="O160" s="26">
        <v>34</v>
      </c>
      <c r="P160" s="4" t="s">
        <v>82</v>
      </c>
      <c r="Q160" s="4"/>
      <c r="R160" s="3"/>
      <c r="S160" s="3"/>
      <c r="T160" s="27" t="s">
        <v>83</v>
      </c>
      <c r="U160" s="3"/>
      <c r="V160" s="3"/>
      <c r="W160" s="3"/>
      <c r="X160" s="3"/>
      <c r="Y160" s="3"/>
      <c r="Z160" s="27" t="s">
        <v>83</v>
      </c>
      <c r="AA160" s="27" t="s">
        <v>83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1"/>
      <c r="BF160" s="1"/>
      <c r="BG160" s="3" t="s">
        <v>84</v>
      </c>
      <c r="BH160" s="1"/>
    </row>
    <row r="161" spans="2:60" x14ac:dyDescent="0.2">
      <c r="B161" s="1">
        <v>157</v>
      </c>
      <c r="C161" s="22">
        <v>43779</v>
      </c>
      <c r="D161" s="1">
        <v>6</v>
      </c>
      <c r="E161" s="24">
        <v>3500</v>
      </c>
      <c r="F161" s="24">
        <v>4375</v>
      </c>
      <c r="G161" s="24">
        <v>4375</v>
      </c>
      <c r="H161" s="24" t="s">
        <v>3</v>
      </c>
      <c r="I161" s="25">
        <v>8.1605182474775049</v>
      </c>
      <c r="J161" s="2" t="s">
        <v>142</v>
      </c>
      <c r="K161" s="3">
        <v>60</v>
      </c>
      <c r="L161" s="4" t="s">
        <v>103</v>
      </c>
      <c r="M161" s="4" t="s">
        <v>80</v>
      </c>
      <c r="N161" s="4" t="s">
        <v>92</v>
      </c>
      <c r="O161" s="26">
        <v>34</v>
      </c>
      <c r="P161" s="4" t="s">
        <v>82</v>
      </c>
      <c r="Q161" s="4"/>
      <c r="R161" s="27" t="s">
        <v>83</v>
      </c>
      <c r="S161" s="27"/>
      <c r="T161" s="27" t="s">
        <v>83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27" t="s">
        <v>83</v>
      </c>
      <c r="AX161" s="3"/>
      <c r="AY161" s="3"/>
      <c r="AZ161" s="3"/>
      <c r="BA161" s="3"/>
      <c r="BB161" s="3"/>
      <c r="BC161" s="3"/>
      <c r="BD161" s="3"/>
      <c r="BE161" s="1"/>
      <c r="BF161" s="1"/>
      <c r="BG161" s="3" t="s">
        <v>88</v>
      </c>
      <c r="BH161" s="1"/>
    </row>
    <row r="162" spans="2:60" x14ac:dyDescent="0.2">
      <c r="B162" s="1">
        <v>158</v>
      </c>
      <c r="C162" s="22">
        <v>43779</v>
      </c>
      <c r="D162" s="1">
        <v>7</v>
      </c>
      <c r="E162" s="24">
        <v>850</v>
      </c>
      <c r="F162" s="24">
        <v>1062</v>
      </c>
      <c r="G162" s="24">
        <v>1062.5</v>
      </c>
      <c r="H162" s="24" t="s">
        <v>106</v>
      </c>
      <c r="I162" s="25">
        <v>6.7452363494843626</v>
      </c>
      <c r="J162" s="2" t="s">
        <v>142</v>
      </c>
      <c r="K162" s="3">
        <v>30</v>
      </c>
      <c r="L162" s="4" t="s">
        <v>103</v>
      </c>
      <c r="M162" s="4" t="s">
        <v>100</v>
      </c>
      <c r="N162" s="4" t="s">
        <v>92</v>
      </c>
      <c r="O162" s="26">
        <v>21.5</v>
      </c>
      <c r="P162" s="4" t="s">
        <v>82</v>
      </c>
      <c r="Q162" s="4"/>
      <c r="R162" s="27" t="s">
        <v>83</v>
      </c>
      <c r="S162" s="27"/>
      <c r="T162" s="27" t="s">
        <v>83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1"/>
      <c r="BF162" s="1"/>
      <c r="BG162" s="3" t="s">
        <v>88</v>
      </c>
      <c r="BH162" s="1"/>
    </row>
    <row r="163" spans="2:60" x14ac:dyDescent="0.2">
      <c r="B163" s="1">
        <v>159</v>
      </c>
      <c r="C163" s="22">
        <v>43779</v>
      </c>
      <c r="D163" s="1">
        <v>8</v>
      </c>
      <c r="E163" s="24">
        <v>1200</v>
      </c>
      <c r="F163" s="24">
        <v>1500</v>
      </c>
      <c r="G163" s="24">
        <v>1500</v>
      </c>
      <c r="H163" s="24" t="s">
        <v>3</v>
      </c>
      <c r="I163" s="25">
        <v>7.0900768357760917</v>
      </c>
      <c r="J163" s="2" t="s">
        <v>142</v>
      </c>
      <c r="K163" s="3">
        <v>50</v>
      </c>
      <c r="L163" s="4" t="s">
        <v>89</v>
      </c>
      <c r="M163" s="4" t="s">
        <v>170</v>
      </c>
      <c r="N163" s="4" t="s">
        <v>92</v>
      </c>
      <c r="O163" s="26">
        <v>31</v>
      </c>
      <c r="P163" s="4" t="s">
        <v>82</v>
      </c>
      <c r="Q163" s="4"/>
      <c r="R163" s="27" t="s">
        <v>83</v>
      </c>
      <c r="S163" s="27"/>
      <c r="T163" s="3"/>
      <c r="U163" s="27" t="s">
        <v>83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1"/>
      <c r="BF163" s="1"/>
      <c r="BG163" s="3" t="s">
        <v>88</v>
      </c>
      <c r="BH163" s="1"/>
    </row>
    <row r="164" spans="2:60" x14ac:dyDescent="0.2">
      <c r="B164" s="1">
        <v>160</v>
      </c>
      <c r="C164" s="22">
        <v>43779</v>
      </c>
      <c r="D164" s="1">
        <v>9</v>
      </c>
      <c r="E164" s="24">
        <v>1100</v>
      </c>
      <c r="F164" s="24">
        <v>1375</v>
      </c>
      <c r="G164" s="24">
        <v>1375</v>
      </c>
      <c r="H164" s="24" t="s">
        <v>3</v>
      </c>
      <c r="I164" s="25">
        <v>7.0030654587864616</v>
      </c>
      <c r="J164" s="2" t="s">
        <v>142</v>
      </c>
      <c r="K164" s="3">
        <v>50</v>
      </c>
      <c r="L164" s="4" t="s">
        <v>85</v>
      </c>
      <c r="M164" s="4" t="s">
        <v>80</v>
      </c>
      <c r="N164" s="4" t="s">
        <v>92</v>
      </c>
      <c r="O164" s="26">
        <v>37</v>
      </c>
      <c r="P164" s="4" t="s">
        <v>82</v>
      </c>
      <c r="Q164" s="4"/>
      <c r="R164" s="27" t="s">
        <v>83</v>
      </c>
      <c r="S164" s="27"/>
      <c r="T164" s="27" t="s">
        <v>83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1"/>
      <c r="BF164" s="1"/>
      <c r="BG164" s="3" t="s">
        <v>88</v>
      </c>
      <c r="BH164" s="1"/>
    </row>
    <row r="165" spans="2:60" x14ac:dyDescent="0.2">
      <c r="B165" s="1">
        <v>161</v>
      </c>
      <c r="C165" s="22">
        <v>43779</v>
      </c>
      <c r="D165" s="1">
        <v>13</v>
      </c>
      <c r="E165" s="24">
        <v>3200</v>
      </c>
      <c r="F165" s="24">
        <v>4000</v>
      </c>
      <c r="G165" s="24">
        <v>4000</v>
      </c>
      <c r="H165" s="24" t="s">
        <v>3</v>
      </c>
      <c r="I165" s="25">
        <v>8.0709060887878188</v>
      </c>
      <c r="J165" s="2" t="s">
        <v>142</v>
      </c>
      <c r="K165" s="3">
        <v>40</v>
      </c>
      <c r="L165" s="4" t="s">
        <v>89</v>
      </c>
      <c r="M165" s="4" t="s">
        <v>80</v>
      </c>
      <c r="N165" s="4" t="s">
        <v>86</v>
      </c>
      <c r="O165" s="26">
        <v>37.5</v>
      </c>
      <c r="P165" s="4" t="s">
        <v>82</v>
      </c>
      <c r="Q165" s="4"/>
      <c r="R165" s="3"/>
      <c r="S165" s="3"/>
      <c r="T165" s="27" t="s">
        <v>83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27" t="s">
        <v>83</v>
      </c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27" t="s">
        <v>83</v>
      </c>
      <c r="BC165" s="3"/>
      <c r="BD165" s="3"/>
      <c r="BE165" s="1"/>
      <c r="BF165" s="1"/>
      <c r="BG165" s="3" t="s">
        <v>88</v>
      </c>
      <c r="BH165" s="1"/>
    </row>
    <row r="166" spans="2:60" x14ac:dyDescent="0.2">
      <c r="B166" s="1">
        <v>162</v>
      </c>
      <c r="C166" s="22">
        <v>43779</v>
      </c>
      <c r="D166" s="1">
        <v>14</v>
      </c>
      <c r="E166" s="24">
        <v>4000</v>
      </c>
      <c r="F166" s="24">
        <v>5000</v>
      </c>
      <c r="G166" s="24">
        <v>5000</v>
      </c>
      <c r="H166" s="24" t="s">
        <v>3</v>
      </c>
      <c r="I166" s="25">
        <v>8.2940496401020276</v>
      </c>
      <c r="J166" s="2" t="s">
        <v>142</v>
      </c>
      <c r="K166" s="3">
        <v>60</v>
      </c>
      <c r="L166" s="4" t="s">
        <v>89</v>
      </c>
      <c r="M166" s="4" t="s">
        <v>80</v>
      </c>
      <c r="N166" s="4" t="s">
        <v>81</v>
      </c>
      <c r="O166" s="26">
        <v>38</v>
      </c>
      <c r="P166" s="4" t="s">
        <v>82</v>
      </c>
      <c r="Q166" s="4"/>
      <c r="R166" s="3"/>
      <c r="S166" s="3"/>
      <c r="T166" s="27" t="s">
        <v>83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27" t="s">
        <v>83</v>
      </c>
      <c r="AL166" s="27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1"/>
      <c r="BF166" s="1"/>
      <c r="BG166" s="3" t="s">
        <v>88</v>
      </c>
      <c r="BH166" s="1"/>
    </row>
    <row r="167" spans="2:60" x14ac:dyDescent="0.2">
      <c r="B167" s="1">
        <v>163</v>
      </c>
      <c r="C167" s="22">
        <v>43779</v>
      </c>
      <c r="D167" s="1">
        <v>15</v>
      </c>
      <c r="E167" s="24">
        <v>1500</v>
      </c>
      <c r="F167" s="24">
        <v>1875</v>
      </c>
      <c r="G167" s="24">
        <v>1875</v>
      </c>
      <c r="H167" s="24" t="s">
        <v>3</v>
      </c>
      <c r="I167" s="25">
        <v>7.3132203870903014</v>
      </c>
      <c r="J167" s="2" t="s">
        <v>142</v>
      </c>
      <c r="K167" s="3">
        <v>60</v>
      </c>
      <c r="L167" s="4" t="s">
        <v>85</v>
      </c>
      <c r="M167" s="4" t="s">
        <v>80</v>
      </c>
      <c r="N167" s="4" t="s">
        <v>87</v>
      </c>
      <c r="O167" s="26">
        <v>42</v>
      </c>
      <c r="P167" s="4" t="s">
        <v>85</v>
      </c>
      <c r="Q167" s="4"/>
      <c r="R167" s="3"/>
      <c r="S167" s="3"/>
      <c r="T167" s="27" t="s">
        <v>83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27" t="s">
        <v>83</v>
      </c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1"/>
      <c r="BF167" s="1"/>
      <c r="BG167" s="3" t="s">
        <v>98</v>
      </c>
      <c r="BH167" s="1"/>
    </row>
    <row r="168" spans="2:60" x14ac:dyDescent="0.2">
      <c r="B168" s="1">
        <v>164</v>
      </c>
      <c r="C168" s="22">
        <v>43779</v>
      </c>
      <c r="D168" s="1">
        <v>20</v>
      </c>
      <c r="E168" s="24">
        <v>8000</v>
      </c>
      <c r="F168" s="24">
        <v>10000</v>
      </c>
      <c r="G168" s="24">
        <v>10000</v>
      </c>
      <c r="H168" s="24" t="s">
        <v>3</v>
      </c>
      <c r="I168" s="25">
        <v>8.987196820661973</v>
      </c>
      <c r="J168" s="2" t="s">
        <v>142</v>
      </c>
      <c r="K168" s="3">
        <v>60</v>
      </c>
      <c r="L168" s="4" t="s">
        <v>89</v>
      </c>
      <c r="M168" s="4" t="s">
        <v>80</v>
      </c>
      <c r="N168" s="4" t="s">
        <v>171</v>
      </c>
      <c r="O168" s="26">
        <v>34</v>
      </c>
      <c r="P168" s="4" t="s">
        <v>89</v>
      </c>
      <c r="Q168" s="4"/>
      <c r="R168" s="27" t="s">
        <v>83</v>
      </c>
      <c r="S168" s="27"/>
      <c r="T168" s="3"/>
      <c r="U168" s="27" t="s">
        <v>83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1"/>
      <c r="BF168" s="1"/>
      <c r="BG168" s="3" t="s">
        <v>88</v>
      </c>
      <c r="BH168" s="28" t="s">
        <v>172</v>
      </c>
    </row>
    <row r="169" spans="2:60" x14ac:dyDescent="0.2">
      <c r="B169" s="1">
        <v>165</v>
      </c>
      <c r="C169" s="22">
        <v>43779</v>
      </c>
      <c r="D169" s="1">
        <v>22</v>
      </c>
      <c r="E169" s="24">
        <v>2200</v>
      </c>
      <c r="F169" s="24">
        <v>2750</v>
      </c>
      <c r="G169" s="24">
        <v>2750</v>
      </c>
      <c r="H169" s="24" t="s">
        <v>3</v>
      </c>
      <c r="I169" s="25">
        <v>7.696212639346407</v>
      </c>
      <c r="J169" s="2" t="s">
        <v>142</v>
      </c>
      <c r="K169" s="3">
        <v>70</v>
      </c>
      <c r="L169" s="4" t="s">
        <v>108</v>
      </c>
      <c r="M169" s="4" t="s">
        <v>80</v>
      </c>
      <c r="N169" s="4" t="s">
        <v>173</v>
      </c>
      <c r="O169" s="26">
        <v>45</v>
      </c>
      <c r="P169" s="4" t="s">
        <v>85</v>
      </c>
      <c r="Q169" s="4"/>
      <c r="R169" s="3"/>
      <c r="S169" s="3"/>
      <c r="T169" s="27" t="s">
        <v>83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27" t="s">
        <v>83</v>
      </c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1"/>
      <c r="BF169" s="1"/>
      <c r="BG169" s="3" t="s">
        <v>88</v>
      </c>
      <c r="BH169" s="1"/>
    </row>
    <row r="170" spans="2:60" x14ac:dyDescent="0.2">
      <c r="B170" s="1">
        <v>166</v>
      </c>
      <c r="C170" s="22">
        <v>43779</v>
      </c>
      <c r="D170" s="1">
        <v>23</v>
      </c>
      <c r="E170" s="24">
        <v>900</v>
      </c>
      <c r="F170" s="24">
        <v>1125</v>
      </c>
      <c r="G170" s="24">
        <v>1125</v>
      </c>
      <c r="H170" s="24" t="s">
        <v>3</v>
      </c>
      <c r="I170" s="25">
        <v>6.8023947633243109</v>
      </c>
      <c r="J170" s="2" t="s">
        <v>142</v>
      </c>
      <c r="K170" s="3">
        <v>70</v>
      </c>
      <c r="L170" s="4" t="s">
        <v>85</v>
      </c>
      <c r="M170" s="4" t="s">
        <v>80</v>
      </c>
      <c r="N170" s="4" t="s">
        <v>95</v>
      </c>
      <c r="O170" s="26">
        <v>40</v>
      </c>
      <c r="P170" s="4" t="s">
        <v>85</v>
      </c>
      <c r="Q170" s="4"/>
      <c r="R170" s="3"/>
      <c r="S170" s="3"/>
      <c r="T170" s="3"/>
      <c r="U170" s="27" t="s">
        <v>83</v>
      </c>
      <c r="V170" s="3"/>
      <c r="W170" s="3"/>
      <c r="X170" s="27" t="s">
        <v>83</v>
      </c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27" t="s">
        <v>83</v>
      </c>
      <c r="AV170" s="3"/>
      <c r="AW170" s="3"/>
      <c r="AX170" s="3"/>
      <c r="AY170" s="3"/>
      <c r="AZ170" s="3"/>
      <c r="BA170" s="3"/>
      <c r="BB170" s="3"/>
      <c r="BC170" s="3"/>
      <c r="BD170" s="3"/>
      <c r="BE170" s="1"/>
      <c r="BF170" s="1"/>
      <c r="BG170" s="3" t="s">
        <v>88</v>
      </c>
      <c r="BH170" s="1"/>
    </row>
    <row r="171" spans="2:60" x14ac:dyDescent="0.2">
      <c r="B171" s="1">
        <v>167</v>
      </c>
      <c r="C171" s="22">
        <v>43779</v>
      </c>
      <c r="D171" s="1">
        <v>26</v>
      </c>
      <c r="E171" s="24">
        <v>800</v>
      </c>
      <c r="F171" s="24">
        <v>1000</v>
      </c>
      <c r="G171" s="24">
        <v>1000</v>
      </c>
      <c r="H171" s="24" t="s">
        <v>3</v>
      </c>
      <c r="I171" s="25">
        <v>6.6846117276679271</v>
      </c>
      <c r="J171" s="2" t="s">
        <v>142</v>
      </c>
      <c r="K171" s="3">
        <v>70</v>
      </c>
      <c r="L171" s="4" t="s">
        <v>85</v>
      </c>
      <c r="M171" s="4" t="s">
        <v>100</v>
      </c>
      <c r="N171" s="4" t="s">
        <v>105</v>
      </c>
      <c r="O171" s="26">
        <v>27</v>
      </c>
      <c r="P171" s="4" t="s">
        <v>85</v>
      </c>
      <c r="Q171" s="27" t="s">
        <v>83</v>
      </c>
      <c r="R171" s="27" t="s">
        <v>83</v>
      </c>
      <c r="S171" s="27"/>
      <c r="T171" s="3"/>
      <c r="U171" s="27" t="s">
        <v>83</v>
      </c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27" t="s">
        <v>83</v>
      </c>
      <c r="BF171" s="27"/>
      <c r="BG171" s="3" t="s">
        <v>88</v>
      </c>
      <c r="BH171" s="1"/>
    </row>
    <row r="172" spans="2:60" x14ac:dyDescent="0.2">
      <c r="B172" s="1">
        <v>168</v>
      </c>
      <c r="C172" s="22">
        <v>43779</v>
      </c>
      <c r="D172" s="1">
        <v>27</v>
      </c>
      <c r="E172" s="24">
        <v>300</v>
      </c>
      <c r="F172" s="24">
        <v>375</v>
      </c>
      <c r="G172" s="24">
        <v>375</v>
      </c>
      <c r="H172" s="24" t="s">
        <v>3</v>
      </c>
      <c r="I172" s="25">
        <v>5.7037824746562009</v>
      </c>
      <c r="J172" s="2" t="s">
        <v>142</v>
      </c>
      <c r="K172" s="3">
        <v>70</v>
      </c>
      <c r="L172" s="4" t="s">
        <v>85</v>
      </c>
      <c r="M172" s="4" t="s">
        <v>170</v>
      </c>
      <c r="N172" s="4" t="s">
        <v>92</v>
      </c>
      <c r="O172" s="26">
        <v>45</v>
      </c>
      <c r="P172" s="4" t="s">
        <v>85</v>
      </c>
      <c r="Q172" s="4"/>
      <c r="R172" s="3"/>
      <c r="S172" s="3"/>
      <c r="T172" s="3"/>
      <c r="U172" s="27" t="s">
        <v>83</v>
      </c>
      <c r="V172" s="3"/>
      <c r="W172" s="3"/>
      <c r="X172" s="27" t="s">
        <v>83</v>
      </c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1"/>
      <c r="BF172" s="1"/>
      <c r="BG172" s="3" t="s">
        <v>98</v>
      </c>
      <c r="BH172" s="1"/>
    </row>
    <row r="173" spans="2:60" x14ac:dyDescent="0.2">
      <c r="B173" s="1">
        <v>169</v>
      </c>
      <c r="C173" s="22">
        <v>43779</v>
      </c>
      <c r="D173" s="1">
        <v>35</v>
      </c>
      <c r="E173" s="24">
        <v>2900</v>
      </c>
      <c r="F173" s="24">
        <v>3625</v>
      </c>
      <c r="G173" s="24">
        <v>3625</v>
      </c>
      <c r="H173" s="24" t="s">
        <v>3</v>
      </c>
      <c r="I173" s="25">
        <v>7.9724660159745655</v>
      </c>
      <c r="J173" s="2" t="s">
        <v>142</v>
      </c>
      <c r="K173" s="3">
        <v>60</v>
      </c>
      <c r="L173" s="4" t="s">
        <v>85</v>
      </c>
      <c r="M173" s="4" t="s">
        <v>80</v>
      </c>
      <c r="N173" s="4" t="s">
        <v>92</v>
      </c>
      <c r="O173" s="26">
        <v>35</v>
      </c>
      <c r="P173" s="4" t="s">
        <v>82</v>
      </c>
      <c r="Q173" s="4"/>
      <c r="R173" s="3"/>
      <c r="S173" s="3"/>
      <c r="T173" s="27" t="s">
        <v>83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27" t="s">
        <v>83</v>
      </c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1"/>
      <c r="BF173" s="1"/>
      <c r="BG173" s="3" t="s">
        <v>88</v>
      </c>
      <c r="BH173" s="1"/>
    </row>
    <row r="174" spans="2:60" x14ac:dyDescent="0.2">
      <c r="B174" s="1">
        <v>170</v>
      </c>
      <c r="C174" s="22">
        <v>43779</v>
      </c>
      <c r="D174" s="1">
        <v>67</v>
      </c>
      <c r="E174" s="24">
        <v>1000</v>
      </c>
      <c r="F174" s="24">
        <v>1250</v>
      </c>
      <c r="G174" s="24">
        <v>1250</v>
      </c>
      <c r="H174" s="24" t="s">
        <v>3</v>
      </c>
      <c r="I174" s="25">
        <v>6.9077552789821368</v>
      </c>
      <c r="J174" s="2" t="s">
        <v>142</v>
      </c>
      <c r="K174" s="3">
        <v>70</v>
      </c>
      <c r="L174" s="4" t="s">
        <v>108</v>
      </c>
      <c r="M174" s="4" t="s">
        <v>80</v>
      </c>
      <c r="N174" s="4" t="s">
        <v>92</v>
      </c>
      <c r="O174" s="26">
        <v>44</v>
      </c>
      <c r="P174" s="4" t="s">
        <v>85</v>
      </c>
      <c r="Q174" s="4"/>
      <c r="R174" s="3"/>
      <c r="S174" s="3"/>
      <c r="T174" s="3"/>
      <c r="U174" s="27" t="s">
        <v>83</v>
      </c>
      <c r="V174" s="3"/>
      <c r="W174" s="3"/>
      <c r="X174" s="27" t="s">
        <v>83</v>
      </c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1"/>
      <c r="BF174" s="1"/>
      <c r="BG174" s="3" t="s">
        <v>88</v>
      </c>
      <c r="BH174" s="1"/>
    </row>
    <row r="175" spans="2:60" x14ac:dyDescent="0.2">
      <c r="B175" s="1">
        <v>171</v>
      </c>
      <c r="C175" s="22">
        <v>43779</v>
      </c>
      <c r="D175" s="1">
        <v>70</v>
      </c>
      <c r="E175" s="24">
        <v>2000</v>
      </c>
      <c r="F175" s="24">
        <v>2500</v>
      </c>
      <c r="G175" s="24">
        <v>2500</v>
      </c>
      <c r="H175" s="24" t="s">
        <v>3</v>
      </c>
      <c r="I175" s="25">
        <v>7.6009024595420822</v>
      </c>
      <c r="J175" s="2" t="s">
        <v>142</v>
      </c>
      <c r="K175" s="3">
        <v>80</v>
      </c>
      <c r="L175" s="4" t="s">
        <v>85</v>
      </c>
      <c r="M175" s="4" t="s">
        <v>80</v>
      </c>
      <c r="N175" s="4" t="s">
        <v>87</v>
      </c>
      <c r="O175" s="26">
        <v>39</v>
      </c>
      <c r="P175" s="4" t="s">
        <v>82</v>
      </c>
      <c r="Q175" s="4"/>
      <c r="R175" s="3"/>
      <c r="S175" s="3"/>
      <c r="T175" s="3"/>
      <c r="U175" s="27" t="s">
        <v>83</v>
      </c>
      <c r="V175" s="3"/>
      <c r="W175" s="27" t="s">
        <v>83</v>
      </c>
      <c r="X175" s="3"/>
      <c r="Y175" s="27" t="s">
        <v>83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27" t="s">
        <v>83</v>
      </c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1"/>
      <c r="BF175" s="1"/>
      <c r="BG175" s="3" t="s">
        <v>84</v>
      </c>
      <c r="BH175" s="1"/>
    </row>
    <row r="176" spans="2:60" x14ac:dyDescent="0.2">
      <c r="B176" s="1">
        <v>172</v>
      </c>
      <c r="C176" s="22">
        <v>43779</v>
      </c>
      <c r="D176" s="1">
        <v>312</v>
      </c>
      <c r="E176" s="24">
        <v>11000</v>
      </c>
      <c r="F176" s="24">
        <v>13750</v>
      </c>
      <c r="G176" s="24">
        <v>13750</v>
      </c>
      <c r="H176" s="24" t="s">
        <v>3</v>
      </c>
      <c r="I176" s="25">
        <v>9.3056505517805075</v>
      </c>
      <c r="J176" s="2" t="s">
        <v>142</v>
      </c>
      <c r="K176" s="3">
        <v>60</v>
      </c>
      <c r="L176" s="4" t="s">
        <v>85</v>
      </c>
      <c r="M176" s="4" t="s">
        <v>80</v>
      </c>
      <c r="N176" s="4" t="s">
        <v>87</v>
      </c>
      <c r="O176" s="26">
        <v>38</v>
      </c>
      <c r="P176" s="4" t="s">
        <v>82</v>
      </c>
      <c r="Q176" s="4"/>
      <c r="R176" s="27" t="s">
        <v>83</v>
      </c>
      <c r="S176" s="27"/>
      <c r="T176" s="27" t="s">
        <v>83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27" t="s">
        <v>83</v>
      </c>
      <c r="BD176" s="3"/>
      <c r="BE176" s="1"/>
      <c r="BF176" s="1"/>
      <c r="BG176" s="3" t="s">
        <v>84</v>
      </c>
      <c r="BH176" s="1" t="s">
        <v>163</v>
      </c>
    </row>
    <row r="177" spans="2:60" x14ac:dyDescent="0.2">
      <c r="B177" s="1">
        <v>173</v>
      </c>
      <c r="C177" s="22">
        <v>43779</v>
      </c>
      <c r="D177" s="1">
        <v>313</v>
      </c>
      <c r="E177" s="24">
        <v>8000</v>
      </c>
      <c r="F177" s="24">
        <v>10000</v>
      </c>
      <c r="G177" s="24">
        <v>10000</v>
      </c>
      <c r="H177" s="24" t="s">
        <v>3</v>
      </c>
      <c r="I177" s="25">
        <v>8.987196820661973</v>
      </c>
      <c r="J177" s="2" t="s">
        <v>142</v>
      </c>
      <c r="K177" s="3">
        <v>50</v>
      </c>
      <c r="L177" s="4" t="s">
        <v>85</v>
      </c>
      <c r="M177" s="4" t="s">
        <v>80</v>
      </c>
      <c r="N177" s="4" t="s">
        <v>87</v>
      </c>
      <c r="O177" s="26">
        <v>38</v>
      </c>
      <c r="P177" s="4" t="s">
        <v>82</v>
      </c>
      <c r="Q177" s="4"/>
      <c r="R177" s="27" t="s">
        <v>83</v>
      </c>
      <c r="S177" s="27"/>
      <c r="T177" s="27" t="s">
        <v>83</v>
      </c>
      <c r="U177" s="3"/>
      <c r="V177" s="3"/>
      <c r="W177" s="3"/>
      <c r="X177" s="3"/>
      <c r="Y177" s="3"/>
      <c r="Z177" s="3"/>
      <c r="AA177" s="3"/>
      <c r="AB177" s="3"/>
      <c r="AC177" s="3"/>
      <c r="AD177" s="27" t="s">
        <v>83</v>
      </c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1"/>
      <c r="BF177" s="1"/>
      <c r="BG177" s="3" t="s">
        <v>84</v>
      </c>
      <c r="BH177" s="1"/>
    </row>
    <row r="178" spans="2:60" x14ac:dyDescent="0.2">
      <c r="B178" s="1">
        <v>174</v>
      </c>
      <c r="C178" s="22">
        <v>43779</v>
      </c>
      <c r="D178" s="1">
        <v>316</v>
      </c>
      <c r="E178" s="24">
        <v>4400</v>
      </c>
      <c r="F178" s="24">
        <v>5500</v>
      </c>
      <c r="G178" s="24">
        <v>5500</v>
      </c>
      <c r="H178" s="24" t="s">
        <v>3</v>
      </c>
      <c r="I178" s="25">
        <v>8.3893598199063533</v>
      </c>
      <c r="J178" s="2" t="s">
        <v>142</v>
      </c>
      <c r="K178" s="3">
        <v>70</v>
      </c>
      <c r="L178" s="4" t="s">
        <v>85</v>
      </c>
      <c r="M178" s="4" t="s">
        <v>80</v>
      </c>
      <c r="N178" s="4" t="s">
        <v>94</v>
      </c>
      <c r="O178" s="26">
        <v>42</v>
      </c>
      <c r="P178" s="4" t="s">
        <v>85</v>
      </c>
      <c r="Q178" s="4"/>
      <c r="R178" s="3"/>
      <c r="S178" s="3"/>
      <c r="T178" s="27" t="s">
        <v>83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27" t="s">
        <v>83</v>
      </c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27" t="s">
        <v>83</v>
      </c>
      <c r="BC178" s="3"/>
      <c r="BD178" s="3"/>
      <c r="BE178" s="1"/>
      <c r="BF178" s="1"/>
      <c r="BG178" s="3" t="s">
        <v>84</v>
      </c>
      <c r="BH178" s="1"/>
    </row>
    <row r="179" spans="2:60" x14ac:dyDescent="0.2">
      <c r="B179" s="1">
        <v>175</v>
      </c>
      <c r="C179" s="22">
        <v>43779</v>
      </c>
      <c r="D179" s="1">
        <v>317</v>
      </c>
      <c r="E179" s="24">
        <v>10000</v>
      </c>
      <c r="F179" s="24">
        <v>12500</v>
      </c>
      <c r="G179" s="24">
        <v>12500</v>
      </c>
      <c r="H179" s="24" t="s">
        <v>3</v>
      </c>
      <c r="I179" s="25">
        <v>9.2103403719761836</v>
      </c>
      <c r="J179" s="2" t="s">
        <v>142</v>
      </c>
      <c r="K179" s="3">
        <v>60</v>
      </c>
      <c r="L179" s="4" t="s">
        <v>85</v>
      </c>
      <c r="M179" s="4" t="s">
        <v>80</v>
      </c>
      <c r="N179" s="4" t="s">
        <v>87</v>
      </c>
      <c r="O179" s="26">
        <v>42</v>
      </c>
      <c r="P179" s="4" t="s">
        <v>85</v>
      </c>
      <c r="Q179" s="4"/>
      <c r="R179" s="3"/>
      <c r="S179" s="3"/>
      <c r="T179" s="27" t="s">
        <v>83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27" t="s">
        <v>83</v>
      </c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1"/>
      <c r="BF179" s="1"/>
      <c r="BG179" s="3" t="s">
        <v>84</v>
      </c>
      <c r="BH179" s="1"/>
    </row>
    <row r="180" spans="2:60" x14ac:dyDescent="0.2">
      <c r="B180" s="1">
        <v>176</v>
      </c>
      <c r="C180" s="22">
        <v>43779</v>
      </c>
      <c r="D180" s="1">
        <v>318</v>
      </c>
      <c r="E180" s="24">
        <v>6000</v>
      </c>
      <c r="F180" s="24">
        <v>7500</v>
      </c>
      <c r="G180" s="24">
        <v>7500</v>
      </c>
      <c r="H180" s="24" t="s">
        <v>3</v>
      </c>
      <c r="I180" s="25">
        <v>8.6995147482101913</v>
      </c>
      <c r="J180" s="2" t="s">
        <v>142</v>
      </c>
      <c r="K180" s="3">
        <v>70</v>
      </c>
      <c r="L180" s="4" t="s">
        <v>85</v>
      </c>
      <c r="M180" s="4" t="s">
        <v>80</v>
      </c>
      <c r="N180" s="4" t="s">
        <v>87</v>
      </c>
      <c r="O180" s="26">
        <v>42</v>
      </c>
      <c r="P180" s="4" t="s">
        <v>85</v>
      </c>
      <c r="Q180" s="4"/>
      <c r="R180" s="3"/>
      <c r="S180" s="3"/>
      <c r="T180" s="27" t="s">
        <v>83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27" t="s">
        <v>83</v>
      </c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1"/>
      <c r="BF180" s="1"/>
      <c r="BG180" s="3" t="s">
        <v>88</v>
      </c>
      <c r="BH180" s="1"/>
    </row>
    <row r="181" spans="2:60" x14ac:dyDescent="0.2">
      <c r="B181" s="1">
        <v>177</v>
      </c>
      <c r="C181" s="22">
        <v>43779</v>
      </c>
      <c r="D181" s="1">
        <v>319</v>
      </c>
      <c r="E181" s="24">
        <v>6500</v>
      </c>
      <c r="F181" s="24">
        <v>8125</v>
      </c>
      <c r="G181" s="24">
        <v>8125</v>
      </c>
      <c r="H181" s="24" t="s">
        <v>3</v>
      </c>
      <c r="I181" s="25">
        <v>8.7795574558837277</v>
      </c>
      <c r="J181" s="2" t="s">
        <v>142</v>
      </c>
      <c r="K181" s="3">
        <v>60</v>
      </c>
      <c r="L181" s="4" t="s">
        <v>85</v>
      </c>
      <c r="M181" s="4" t="s">
        <v>80</v>
      </c>
      <c r="N181" s="4" t="s">
        <v>87</v>
      </c>
      <c r="O181" s="26">
        <v>42</v>
      </c>
      <c r="P181" s="4" t="s">
        <v>82</v>
      </c>
      <c r="Q181" s="4"/>
      <c r="R181" s="3"/>
      <c r="S181" s="3"/>
      <c r="T181" s="27" t="s">
        <v>83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27" t="s">
        <v>83</v>
      </c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1"/>
      <c r="BF181" s="1"/>
      <c r="BG181" s="3" t="s">
        <v>88</v>
      </c>
      <c r="BH181" s="1"/>
    </row>
    <row r="182" spans="2:60" x14ac:dyDescent="0.2">
      <c r="B182" s="1">
        <v>178</v>
      </c>
      <c r="C182" s="22">
        <v>43779</v>
      </c>
      <c r="D182" s="1">
        <v>320</v>
      </c>
      <c r="E182" s="24">
        <v>6500</v>
      </c>
      <c r="F182" s="24">
        <v>8125</v>
      </c>
      <c r="G182" s="24">
        <v>8125</v>
      </c>
      <c r="H182" s="24" t="s">
        <v>3</v>
      </c>
      <c r="I182" s="25">
        <v>8.7795574558837277</v>
      </c>
      <c r="J182" s="2" t="s">
        <v>142</v>
      </c>
      <c r="K182" s="3">
        <v>60</v>
      </c>
      <c r="L182" s="4" t="s">
        <v>85</v>
      </c>
      <c r="M182" s="4" t="s">
        <v>80</v>
      </c>
      <c r="N182" s="4" t="s">
        <v>87</v>
      </c>
      <c r="O182" s="51">
        <v>42</v>
      </c>
      <c r="P182" s="4" t="s">
        <v>82</v>
      </c>
      <c r="Q182" s="4"/>
      <c r="R182" s="3"/>
      <c r="S182" s="3"/>
      <c r="T182" s="27" t="s">
        <v>83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27" t="s">
        <v>83</v>
      </c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 t="s">
        <v>144</v>
      </c>
      <c r="BA182" s="3"/>
      <c r="BB182" s="3"/>
      <c r="BC182" s="3"/>
      <c r="BD182" s="3"/>
      <c r="BE182" s="1"/>
      <c r="BF182" s="1"/>
      <c r="BG182" s="3" t="s">
        <v>88</v>
      </c>
      <c r="BH182" s="1"/>
    </row>
    <row r="183" spans="2:60" x14ac:dyDescent="0.2">
      <c r="B183" s="1">
        <v>179</v>
      </c>
      <c r="C183" s="22">
        <v>43779</v>
      </c>
      <c r="D183" s="1">
        <v>321</v>
      </c>
      <c r="E183" s="24">
        <v>3200</v>
      </c>
      <c r="F183" s="24">
        <v>4000</v>
      </c>
      <c r="G183" s="24">
        <v>4000</v>
      </c>
      <c r="H183" s="24" t="s">
        <v>3</v>
      </c>
      <c r="I183" s="25">
        <v>8.0709060887878188</v>
      </c>
      <c r="J183" s="2" t="s">
        <v>142</v>
      </c>
      <c r="K183" s="3">
        <v>70</v>
      </c>
      <c r="L183" s="4" t="s">
        <v>85</v>
      </c>
      <c r="M183" s="4" t="s">
        <v>80</v>
      </c>
      <c r="N183" s="4" t="s">
        <v>87</v>
      </c>
      <c r="O183" s="51">
        <v>42</v>
      </c>
      <c r="P183" s="4" t="s">
        <v>82</v>
      </c>
      <c r="Q183" s="4"/>
      <c r="R183" s="3"/>
      <c r="S183" s="3"/>
      <c r="T183" s="27" t="s">
        <v>83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27" t="s">
        <v>83</v>
      </c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1"/>
      <c r="BF183" s="1"/>
      <c r="BG183" s="3" t="s">
        <v>88</v>
      </c>
      <c r="BH183" s="1"/>
    </row>
    <row r="184" spans="2:60" x14ac:dyDescent="0.2">
      <c r="B184" s="1">
        <v>180</v>
      </c>
      <c r="C184" s="22">
        <v>43779</v>
      </c>
      <c r="D184" s="1">
        <v>325</v>
      </c>
      <c r="E184" s="24">
        <v>19000</v>
      </c>
      <c r="F184" s="24">
        <v>23750</v>
      </c>
      <c r="G184" s="24">
        <v>23750</v>
      </c>
      <c r="H184" s="24" t="s">
        <v>3</v>
      </c>
      <c r="I184" s="25">
        <v>9.8521942581485771</v>
      </c>
      <c r="J184" s="2" t="s">
        <v>142</v>
      </c>
      <c r="K184" s="3">
        <v>80</v>
      </c>
      <c r="L184" s="4" t="s">
        <v>89</v>
      </c>
      <c r="M184" s="4" t="s">
        <v>80</v>
      </c>
      <c r="N184" s="4" t="s">
        <v>81</v>
      </c>
      <c r="O184" s="26">
        <v>42</v>
      </c>
      <c r="P184" s="4" t="s">
        <v>89</v>
      </c>
      <c r="Q184" s="4"/>
      <c r="R184" s="3"/>
      <c r="S184" s="3"/>
      <c r="T184" s="27" t="s">
        <v>83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27" t="s">
        <v>83</v>
      </c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1"/>
      <c r="BF184" s="1"/>
      <c r="BG184" s="3" t="s">
        <v>84</v>
      </c>
      <c r="BH184" s="1"/>
    </row>
    <row r="185" spans="2:60" x14ac:dyDescent="0.2">
      <c r="B185" s="1">
        <v>181</v>
      </c>
      <c r="C185" s="22">
        <v>43779</v>
      </c>
      <c r="D185" s="1">
        <v>510</v>
      </c>
      <c r="E185" s="24">
        <v>6000</v>
      </c>
      <c r="F185" s="24">
        <v>7500</v>
      </c>
      <c r="G185" s="24">
        <v>7500</v>
      </c>
      <c r="H185" s="24" t="s">
        <v>3</v>
      </c>
      <c r="I185" s="25">
        <v>8.6995147482101913</v>
      </c>
      <c r="J185" s="2" t="s">
        <v>142</v>
      </c>
      <c r="K185" s="3">
        <v>60</v>
      </c>
      <c r="L185" s="4" t="s">
        <v>85</v>
      </c>
      <c r="M185" s="4" t="s">
        <v>80</v>
      </c>
      <c r="N185" s="4" t="s">
        <v>87</v>
      </c>
      <c r="O185" s="26">
        <v>42</v>
      </c>
      <c r="P185" s="4" t="s">
        <v>85</v>
      </c>
      <c r="Q185" s="4"/>
      <c r="R185" s="3"/>
      <c r="S185" s="3"/>
      <c r="T185" s="27" t="s">
        <v>83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27" t="s">
        <v>83</v>
      </c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1"/>
      <c r="BF185" s="1"/>
      <c r="BG185" s="3" t="s">
        <v>88</v>
      </c>
      <c r="BH185" s="1"/>
    </row>
    <row r="186" spans="2:60" x14ac:dyDescent="0.2">
      <c r="B186" s="1">
        <v>182</v>
      </c>
      <c r="C186" s="22">
        <v>43779</v>
      </c>
      <c r="D186" s="1">
        <v>511</v>
      </c>
      <c r="E186" s="24">
        <v>1900</v>
      </c>
      <c r="F186" s="24">
        <v>2375</v>
      </c>
      <c r="G186" s="24">
        <v>2375</v>
      </c>
      <c r="H186" s="24" t="s">
        <v>3</v>
      </c>
      <c r="I186" s="25">
        <v>7.5496091651545321</v>
      </c>
      <c r="J186" s="2" t="s">
        <v>142</v>
      </c>
      <c r="K186" s="3">
        <v>70</v>
      </c>
      <c r="L186" s="4" t="s">
        <v>85</v>
      </c>
      <c r="M186" s="4" t="s">
        <v>80</v>
      </c>
      <c r="N186" s="4" t="s">
        <v>95</v>
      </c>
      <c r="O186" s="26">
        <v>42</v>
      </c>
      <c r="P186" s="4" t="s">
        <v>82</v>
      </c>
      <c r="Q186" s="4"/>
      <c r="R186" s="3"/>
      <c r="S186" s="3"/>
      <c r="T186" s="27" t="s">
        <v>83</v>
      </c>
      <c r="U186" s="27"/>
      <c r="V186" s="3"/>
      <c r="W186" s="3"/>
      <c r="X186" s="3"/>
      <c r="Y186" s="3"/>
      <c r="Z186" s="3"/>
      <c r="AA186" s="3"/>
      <c r="AB186" s="3"/>
      <c r="AC186" s="3"/>
      <c r="AD186" s="3"/>
      <c r="AE186" s="27" t="s">
        <v>83</v>
      </c>
      <c r="AF186" s="3"/>
      <c r="AG186" s="3"/>
      <c r="AH186" s="3"/>
      <c r="AI186" s="3"/>
      <c r="AJ186" s="27" t="s">
        <v>83</v>
      </c>
      <c r="AK186" s="27" t="s">
        <v>83</v>
      </c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1"/>
      <c r="BF186" s="1"/>
      <c r="BG186" s="3" t="s">
        <v>88</v>
      </c>
      <c r="BH186" s="1"/>
    </row>
    <row r="187" spans="2:60" x14ac:dyDescent="0.2">
      <c r="B187" s="1">
        <v>183</v>
      </c>
      <c r="C187" s="22">
        <v>43779</v>
      </c>
      <c r="D187" s="1">
        <v>513</v>
      </c>
      <c r="E187" s="24">
        <v>1600</v>
      </c>
      <c r="F187" s="24">
        <v>2000</v>
      </c>
      <c r="G187" s="24">
        <v>2000</v>
      </c>
      <c r="H187" s="24" t="s">
        <v>3</v>
      </c>
      <c r="I187" s="25">
        <v>7.3777589082278725</v>
      </c>
      <c r="J187" s="2" t="s">
        <v>142</v>
      </c>
      <c r="K187" s="3">
        <v>70</v>
      </c>
      <c r="L187" s="4" t="s">
        <v>85</v>
      </c>
      <c r="M187" s="4" t="s">
        <v>80</v>
      </c>
      <c r="N187" s="4" t="s">
        <v>87</v>
      </c>
      <c r="O187" s="26">
        <v>43</v>
      </c>
      <c r="P187" s="4" t="s">
        <v>85</v>
      </c>
      <c r="Q187" s="4"/>
      <c r="R187" s="3"/>
      <c r="S187" s="3"/>
      <c r="T187" s="3"/>
      <c r="U187" s="27" t="s">
        <v>83</v>
      </c>
      <c r="V187" s="3"/>
      <c r="W187" s="3"/>
      <c r="X187" s="27" t="s">
        <v>83</v>
      </c>
      <c r="Y187" s="3"/>
      <c r="Z187" s="3"/>
      <c r="AA187" s="3"/>
      <c r="AB187" s="3"/>
      <c r="AC187" s="27" t="s">
        <v>83</v>
      </c>
      <c r="AD187" s="3"/>
      <c r="AE187" s="3"/>
      <c r="AF187" s="3"/>
      <c r="AG187" s="3"/>
      <c r="AH187" s="3"/>
      <c r="AI187" s="3"/>
      <c r="AJ187" s="27" t="s">
        <v>83</v>
      </c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1"/>
      <c r="BF187" s="1"/>
      <c r="BG187" s="3" t="s">
        <v>88</v>
      </c>
      <c r="BH187" s="1" t="s">
        <v>174</v>
      </c>
    </row>
    <row r="188" spans="2:60" x14ac:dyDescent="0.2">
      <c r="B188" s="1">
        <v>184</v>
      </c>
      <c r="C188" s="22">
        <v>43779</v>
      </c>
      <c r="D188" s="1">
        <v>515</v>
      </c>
      <c r="E188" s="24">
        <v>4100</v>
      </c>
      <c r="F188" s="24">
        <v>5125</v>
      </c>
      <c r="G188" s="24">
        <v>5125</v>
      </c>
      <c r="H188" s="24" t="s">
        <v>3</v>
      </c>
      <c r="I188" s="25">
        <v>8.3187422526923989</v>
      </c>
      <c r="J188" s="2" t="s">
        <v>142</v>
      </c>
      <c r="K188" s="3">
        <v>70</v>
      </c>
      <c r="L188" s="4" t="s">
        <v>85</v>
      </c>
      <c r="M188" s="4" t="s">
        <v>80</v>
      </c>
      <c r="N188" s="4" t="s">
        <v>105</v>
      </c>
      <c r="O188" s="26">
        <v>41</v>
      </c>
      <c r="P188" s="4" t="s">
        <v>85</v>
      </c>
      <c r="Q188" s="4"/>
      <c r="R188" s="3"/>
      <c r="S188" s="3"/>
      <c r="T188" s="3"/>
      <c r="U188" s="27" t="s">
        <v>83</v>
      </c>
      <c r="V188" s="3"/>
      <c r="W188" s="27" t="s">
        <v>83</v>
      </c>
      <c r="X188" s="27" t="s">
        <v>83</v>
      </c>
      <c r="Y188" s="3"/>
      <c r="Z188" s="3"/>
      <c r="AA188" s="3"/>
      <c r="AB188" s="3"/>
      <c r="AC188" s="27" t="s">
        <v>83</v>
      </c>
      <c r="AD188" s="3"/>
      <c r="AE188" s="3"/>
      <c r="AF188" s="3"/>
      <c r="AG188" s="3"/>
      <c r="AH188" s="3"/>
      <c r="AI188" s="3"/>
      <c r="AJ188" s="27" t="s">
        <v>83</v>
      </c>
      <c r="AK188" s="27" t="s">
        <v>83</v>
      </c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1"/>
      <c r="BF188" s="1"/>
      <c r="BG188" s="3" t="s">
        <v>88</v>
      </c>
      <c r="BH188" s="1"/>
    </row>
    <row r="189" spans="2:60" x14ac:dyDescent="0.2">
      <c r="B189" s="1">
        <v>185</v>
      </c>
      <c r="C189" s="22">
        <v>43779</v>
      </c>
      <c r="D189" s="1">
        <v>516</v>
      </c>
      <c r="E189" s="24">
        <v>2200</v>
      </c>
      <c r="F189" s="24">
        <v>2750</v>
      </c>
      <c r="G189" s="24">
        <v>2750</v>
      </c>
      <c r="H189" s="24" t="s">
        <v>3</v>
      </c>
      <c r="I189" s="25">
        <v>7.696212639346407</v>
      </c>
      <c r="J189" s="2" t="s">
        <v>142</v>
      </c>
      <c r="K189" s="3">
        <v>70</v>
      </c>
      <c r="L189" s="4" t="s">
        <v>85</v>
      </c>
      <c r="M189" s="4" t="s">
        <v>80</v>
      </c>
      <c r="N189" s="4" t="s">
        <v>95</v>
      </c>
      <c r="O189" s="26">
        <v>42</v>
      </c>
      <c r="P189" s="4" t="s">
        <v>85</v>
      </c>
      <c r="Q189" s="4"/>
      <c r="R189" s="3"/>
      <c r="S189" s="3"/>
      <c r="T189" s="27" t="s">
        <v>83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27" t="s">
        <v>83</v>
      </c>
      <c r="AF189" s="3"/>
      <c r="AG189" s="3"/>
      <c r="AH189" s="3"/>
      <c r="AI189" s="3"/>
      <c r="AJ189" s="27" t="s">
        <v>83</v>
      </c>
      <c r="AK189" s="27" t="s">
        <v>83</v>
      </c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1"/>
      <c r="BF189" s="1"/>
      <c r="BG189" s="3" t="s">
        <v>88</v>
      </c>
      <c r="BH189" s="1"/>
    </row>
    <row r="190" spans="2:60" x14ac:dyDescent="0.2">
      <c r="B190" s="1">
        <v>186</v>
      </c>
      <c r="C190" s="22">
        <v>43779</v>
      </c>
      <c r="D190" s="1">
        <v>517</v>
      </c>
      <c r="E190" s="24">
        <v>2400</v>
      </c>
      <c r="F190" s="24">
        <v>3000</v>
      </c>
      <c r="G190" s="24">
        <v>3000</v>
      </c>
      <c r="H190" s="24" t="s">
        <v>3</v>
      </c>
      <c r="I190" s="25">
        <v>7.7832240163360371</v>
      </c>
      <c r="J190" s="2" t="s">
        <v>142</v>
      </c>
      <c r="K190" s="3">
        <v>70</v>
      </c>
      <c r="L190" s="4" t="s">
        <v>85</v>
      </c>
      <c r="M190" s="4" t="s">
        <v>80</v>
      </c>
      <c r="N190" s="4" t="s">
        <v>175</v>
      </c>
      <c r="O190" s="26">
        <v>42</v>
      </c>
      <c r="P190" s="4" t="s">
        <v>82</v>
      </c>
      <c r="Q190" s="4"/>
      <c r="R190" s="3"/>
      <c r="S190" s="3"/>
      <c r="T190" s="27" t="s">
        <v>83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27" t="s">
        <v>83</v>
      </c>
      <c r="AF190" s="3"/>
      <c r="AG190" s="3"/>
      <c r="AH190" s="3"/>
      <c r="AI190" s="3"/>
      <c r="AJ190" s="27" t="s">
        <v>83</v>
      </c>
      <c r="AK190" s="27" t="s">
        <v>83</v>
      </c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27" t="s">
        <v>83</v>
      </c>
      <c r="BC190" s="3"/>
      <c r="BD190" s="3"/>
      <c r="BE190" s="1"/>
      <c r="BF190" s="1"/>
      <c r="BG190" s="3" t="s">
        <v>88</v>
      </c>
      <c r="BH190" s="1"/>
    </row>
    <row r="191" spans="2:60" x14ac:dyDescent="0.2">
      <c r="B191" s="1">
        <v>187</v>
      </c>
      <c r="C191" s="22">
        <v>43779</v>
      </c>
      <c r="D191" s="1">
        <v>519</v>
      </c>
      <c r="E191" s="24">
        <v>1300</v>
      </c>
      <c r="F191" s="24">
        <v>1625</v>
      </c>
      <c r="G191" s="24">
        <v>1625</v>
      </c>
      <c r="H191" s="24" t="s">
        <v>3</v>
      </c>
      <c r="I191" s="25">
        <v>7.1701195434496281</v>
      </c>
      <c r="J191" s="2" t="s">
        <v>142</v>
      </c>
      <c r="K191" s="3">
        <v>80</v>
      </c>
      <c r="L191" s="4" t="s">
        <v>85</v>
      </c>
      <c r="M191" s="4" t="s">
        <v>80</v>
      </c>
      <c r="N191" s="4" t="s">
        <v>87</v>
      </c>
      <c r="O191" s="26">
        <v>42</v>
      </c>
      <c r="P191" s="4" t="s">
        <v>85</v>
      </c>
      <c r="Q191" s="4"/>
      <c r="R191" s="3"/>
      <c r="S191" s="3"/>
      <c r="T191" s="3"/>
      <c r="U191" s="27" t="s">
        <v>83</v>
      </c>
      <c r="V191" s="3"/>
      <c r="W191" s="27" t="s">
        <v>83</v>
      </c>
      <c r="X191" s="3"/>
      <c r="Y191" s="27" t="s">
        <v>83</v>
      </c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27" t="s">
        <v>83</v>
      </c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1"/>
      <c r="BF191" s="1"/>
      <c r="BG191" s="3" t="s">
        <v>98</v>
      </c>
      <c r="BH191" s="1"/>
    </row>
    <row r="192" spans="2:60" x14ac:dyDescent="0.2">
      <c r="B192" s="1">
        <v>188</v>
      </c>
      <c r="C192" s="22">
        <v>43779</v>
      </c>
      <c r="D192" s="1">
        <v>522</v>
      </c>
      <c r="E192" s="24">
        <v>4000</v>
      </c>
      <c r="F192" s="24">
        <v>5000</v>
      </c>
      <c r="G192" s="24">
        <v>5000</v>
      </c>
      <c r="H192" s="24" t="s">
        <v>3</v>
      </c>
      <c r="I192" s="25">
        <v>8.2940496401020276</v>
      </c>
      <c r="J192" s="2" t="s">
        <v>142</v>
      </c>
      <c r="K192" s="3">
        <v>40</v>
      </c>
      <c r="L192" s="4" t="s">
        <v>85</v>
      </c>
      <c r="M192" s="4" t="s">
        <v>80</v>
      </c>
      <c r="N192" s="4" t="s">
        <v>92</v>
      </c>
      <c r="O192" s="26">
        <v>36</v>
      </c>
      <c r="P192" s="4" t="s">
        <v>85</v>
      </c>
      <c r="Q192" s="4"/>
      <c r="R192" s="27" t="s">
        <v>83</v>
      </c>
      <c r="S192" s="27"/>
      <c r="T192" s="27" t="s">
        <v>83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1"/>
      <c r="BF192" s="1"/>
      <c r="BG192" s="3" t="s">
        <v>84</v>
      </c>
      <c r="BH192" s="1" t="s">
        <v>90</v>
      </c>
    </row>
    <row r="193" spans="2:60" x14ac:dyDescent="0.2">
      <c r="B193" s="1">
        <v>189</v>
      </c>
      <c r="C193" s="22">
        <v>43779</v>
      </c>
      <c r="D193" s="1">
        <v>523</v>
      </c>
      <c r="E193" s="24">
        <v>7500</v>
      </c>
      <c r="F193" s="24">
        <v>9375</v>
      </c>
      <c r="G193" s="24">
        <v>9375</v>
      </c>
      <c r="H193" s="24" t="s">
        <v>3</v>
      </c>
      <c r="I193" s="25">
        <v>8.9226582995244019</v>
      </c>
      <c r="J193" s="2" t="s">
        <v>142</v>
      </c>
      <c r="K193" s="3">
        <v>30</v>
      </c>
      <c r="L193" s="4" t="s">
        <v>85</v>
      </c>
      <c r="M193" s="4" t="s">
        <v>80</v>
      </c>
      <c r="N193" s="4" t="s">
        <v>87</v>
      </c>
      <c r="O193" s="26">
        <v>41</v>
      </c>
      <c r="P193" s="4" t="s">
        <v>82</v>
      </c>
      <c r="Q193" s="4"/>
      <c r="R193" s="27" t="s">
        <v>83</v>
      </c>
      <c r="S193" s="27"/>
      <c r="T193" s="27" t="s">
        <v>83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27" t="s">
        <v>83</v>
      </c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1"/>
      <c r="BF193" s="1"/>
      <c r="BG193" s="3" t="s">
        <v>84</v>
      </c>
      <c r="BH193" s="1"/>
    </row>
    <row r="194" spans="2:60" x14ac:dyDescent="0.2">
      <c r="B194" s="1">
        <v>190</v>
      </c>
      <c r="C194" s="22">
        <v>43779</v>
      </c>
      <c r="D194" s="1">
        <v>602</v>
      </c>
      <c r="E194" s="24">
        <v>15000</v>
      </c>
      <c r="F194" s="24">
        <v>18750</v>
      </c>
      <c r="G194" s="24">
        <v>18750</v>
      </c>
      <c r="H194" s="24" t="s">
        <v>3</v>
      </c>
      <c r="I194" s="25">
        <v>9.6158054800843473</v>
      </c>
      <c r="J194" s="2" t="s">
        <v>142</v>
      </c>
      <c r="K194" s="3">
        <v>60</v>
      </c>
      <c r="L194" s="4" t="s">
        <v>85</v>
      </c>
      <c r="M194" s="4" t="s">
        <v>80</v>
      </c>
      <c r="N194" s="4" t="s">
        <v>87</v>
      </c>
      <c r="O194" s="26">
        <v>40</v>
      </c>
      <c r="P194" s="4" t="s">
        <v>82</v>
      </c>
      <c r="Q194" s="4"/>
      <c r="R194" s="3"/>
      <c r="S194" s="3"/>
      <c r="T194" s="27" t="s">
        <v>83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27" t="s">
        <v>83</v>
      </c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1"/>
      <c r="BF194" s="1"/>
      <c r="BG194" s="3" t="s">
        <v>84</v>
      </c>
      <c r="BH194" s="1"/>
    </row>
    <row r="195" spans="2:60" x14ac:dyDescent="0.2">
      <c r="B195" s="1">
        <v>191</v>
      </c>
      <c r="C195" s="22">
        <v>43779</v>
      </c>
      <c r="D195" s="1">
        <v>603</v>
      </c>
      <c r="E195" s="24">
        <v>60000</v>
      </c>
      <c r="F195" s="24">
        <v>75000</v>
      </c>
      <c r="G195" s="24">
        <v>75000</v>
      </c>
      <c r="H195" s="24" t="s">
        <v>3</v>
      </c>
      <c r="I195" s="25">
        <v>11.002099841204238</v>
      </c>
      <c r="J195" s="2" t="s">
        <v>142</v>
      </c>
      <c r="K195" s="3">
        <v>70</v>
      </c>
      <c r="L195" s="4" t="s">
        <v>85</v>
      </c>
      <c r="M195" s="4" t="s">
        <v>80</v>
      </c>
      <c r="N195" s="4" t="s">
        <v>87</v>
      </c>
      <c r="O195" s="26">
        <v>42</v>
      </c>
      <c r="P195" s="4" t="s">
        <v>85</v>
      </c>
      <c r="Q195" s="4"/>
      <c r="R195" s="3"/>
      <c r="S195" s="3"/>
      <c r="T195" s="27" t="s">
        <v>83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27" t="s">
        <v>83</v>
      </c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1"/>
      <c r="BF195" s="1"/>
      <c r="BG195" s="3" t="s">
        <v>93</v>
      </c>
      <c r="BH195" s="1"/>
    </row>
    <row r="196" spans="2:60" x14ac:dyDescent="0.2">
      <c r="B196" s="1">
        <v>192</v>
      </c>
      <c r="C196" s="22">
        <v>43597</v>
      </c>
      <c r="D196" s="1">
        <v>465</v>
      </c>
      <c r="E196" s="24">
        <v>1450</v>
      </c>
      <c r="F196" s="24">
        <v>1812</v>
      </c>
      <c r="G196" s="24">
        <v>1812.5</v>
      </c>
      <c r="H196" s="24" t="s">
        <v>106</v>
      </c>
      <c r="I196" s="25">
        <v>7.2793188354146201</v>
      </c>
      <c r="J196" s="2" t="s">
        <v>142</v>
      </c>
      <c r="K196" s="3">
        <v>60</v>
      </c>
      <c r="L196" s="4" t="s">
        <v>85</v>
      </c>
      <c r="M196" s="4" t="s">
        <v>80</v>
      </c>
      <c r="N196" s="4" t="s">
        <v>105</v>
      </c>
      <c r="O196" s="26">
        <v>37</v>
      </c>
      <c r="P196" s="4" t="s">
        <v>82</v>
      </c>
      <c r="Q196" s="4"/>
      <c r="R196" s="3"/>
      <c r="S196" s="3"/>
      <c r="T196" s="3"/>
      <c r="U196" s="27" t="s">
        <v>83</v>
      </c>
      <c r="V196" s="3"/>
      <c r="W196" s="3"/>
      <c r="X196" s="27" t="s">
        <v>83</v>
      </c>
      <c r="Y196" s="3"/>
      <c r="Z196" s="3"/>
      <c r="AA196" s="3"/>
      <c r="AB196" s="3"/>
      <c r="AC196" s="27" t="s">
        <v>83</v>
      </c>
      <c r="AD196" s="3"/>
      <c r="AE196" s="3"/>
      <c r="AF196" s="3"/>
      <c r="AG196" s="3"/>
      <c r="AH196" s="3"/>
      <c r="AI196" s="3"/>
      <c r="AJ196" s="27" t="s">
        <v>83</v>
      </c>
      <c r="AK196" s="27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1"/>
      <c r="BF196" s="1"/>
      <c r="BG196" s="3" t="s">
        <v>88</v>
      </c>
      <c r="BH196" s="1"/>
    </row>
    <row r="197" spans="2:60" x14ac:dyDescent="0.2">
      <c r="B197" s="1">
        <v>193</v>
      </c>
      <c r="C197" s="22">
        <v>43597</v>
      </c>
      <c r="D197" s="1">
        <v>572</v>
      </c>
      <c r="E197" s="24">
        <v>2200</v>
      </c>
      <c r="F197" s="24">
        <v>2750</v>
      </c>
      <c r="G197" s="24">
        <v>2750</v>
      </c>
      <c r="H197" s="24" t="s">
        <v>3</v>
      </c>
      <c r="I197" s="25">
        <v>7.696212639346407</v>
      </c>
      <c r="J197" s="2" t="s">
        <v>142</v>
      </c>
      <c r="K197" s="3">
        <v>60</v>
      </c>
      <c r="L197" s="4" t="s">
        <v>89</v>
      </c>
      <c r="M197" s="4" t="s">
        <v>80</v>
      </c>
      <c r="N197" s="4" t="s">
        <v>81</v>
      </c>
      <c r="O197" s="26">
        <v>35</v>
      </c>
      <c r="P197" s="4" t="s">
        <v>89</v>
      </c>
      <c r="Q197" s="4"/>
      <c r="R197" s="3"/>
      <c r="S197" s="3"/>
      <c r="T197" s="3"/>
      <c r="U197" s="27" t="s">
        <v>83</v>
      </c>
      <c r="V197" s="3"/>
      <c r="W197" s="3"/>
      <c r="X197" s="27" t="s">
        <v>83</v>
      </c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1"/>
      <c r="BF197" s="1"/>
      <c r="BG197" s="3" t="s">
        <v>88</v>
      </c>
      <c r="BH197" s="1"/>
    </row>
    <row r="198" spans="2:60" x14ac:dyDescent="0.2">
      <c r="B198" s="1">
        <v>194</v>
      </c>
      <c r="C198" s="22">
        <v>43597</v>
      </c>
      <c r="D198" s="1">
        <v>575</v>
      </c>
      <c r="E198" s="24">
        <v>2200</v>
      </c>
      <c r="F198" s="24">
        <v>2750</v>
      </c>
      <c r="G198" s="24">
        <v>2750</v>
      </c>
      <c r="H198" s="24" t="s">
        <v>3</v>
      </c>
      <c r="I198" s="25">
        <v>7.696212639346407</v>
      </c>
      <c r="J198" s="2" t="s">
        <v>142</v>
      </c>
      <c r="K198" s="3">
        <v>40</v>
      </c>
      <c r="L198" s="4" t="s">
        <v>79</v>
      </c>
      <c r="M198" s="4" t="s">
        <v>80</v>
      </c>
      <c r="N198" s="4" t="s">
        <v>92</v>
      </c>
      <c r="O198" s="26">
        <v>35</v>
      </c>
      <c r="P198" s="4" t="s">
        <v>79</v>
      </c>
      <c r="Q198" s="4"/>
      <c r="R198" s="27" t="s">
        <v>83</v>
      </c>
      <c r="S198" s="27"/>
      <c r="T198" s="27" t="s">
        <v>83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1"/>
      <c r="BF198" s="1"/>
      <c r="BG198" s="3" t="s">
        <v>88</v>
      </c>
      <c r="BH198" s="1" t="s">
        <v>90</v>
      </c>
    </row>
    <row r="199" spans="2:60" x14ac:dyDescent="0.2">
      <c r="B199" s="1">
        <v>195</v>
      </c>
      <c r="C199" s="22">
        <v>43597</v>
      </c>
      <c r="D199" s="1">
        <v>576</v>
      </c>
      <c r="E199" s="24">
        <v>1040</v>
      </c>
      <c r="F199" s="24">
        <v>1300</v>
      </c>
      <c r="G199" s="24">
        <v>1300</v>
      </c>
      <c r="H199" s="24" t="s">
        <v>3</v>
      </c>
      <c r="I199" s="25">
        <v>6.9469759921354184</v>
      </c>
      <c r="J199" s="2" t="s">
        <v>142</v>
      </c>
      <c r="K199" s="3">
        <v>50</v>
      </c>
      <c r="L199" s="4" t="s">
        <v>89</v>
      </c>
      <c r="M199" s="4" t="s">
        <v>80</v>
      </c>
      <c r="N199" s="4" t="s">
        <v>92</v>
      </c>
      <c r="O199" s="26">
        <v>35</v>
      </c>
      <c r="P199" s="4" t="s">
        <v>82</v>
      </c>
      <c r="Q199" s="4"/>
      <c r="R199" s="27" t="s">
        <v>83</v>
      </c>
      <c r="S199" s="27"/>
      <c r="T199" s="27" t="s">
        <v>83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1"/>
      <c r="BF199" s="1"/>
      <c r="BG199" s="3" t="s">
        <v>88</v>
      </c>
      <c r="BH199" s="1"/>
    </row>
    <row r="200" spans="2:60" x14ac:dyDescent="0.2">
      <c r="B200" s="1">
        <v>196</v>
      </c>
      <c r="C200" s="22">
        <v>43597</v>
      </c>
      <c r="D200" s="1">
        <v>581</v>
      </c>
      <c r="E200" s="24">
        <v>4000</v>
      </c>
      <c r="F200" s="24">
        <v>5000</v>
      </c>
      <c r="G200" s="24">
        <v>5000</v>
      </c>
      <c r="H200" s="24" t="s">
        <v>3</v>
      </c>
      <c r="I200" s="25">
        <v>8.2940496401020276</v>
      </c>
      <c r="J200" s="2" t="s">
        <v>142</v>
      </c>
      <c r="K200" s="3">
        <v>50</v>
      </c>
      <c r="L200" s="4" t="s">
        <v>89</v>
      </c>
      <c r="M200" s="4" t="s">
        <v>80</v>
      </c>
      <c r="N200" s="36" t="s">
        <v>92</v>
      </c>
      <c r="O200" s="26">
        <v>35</v>
      </c>
      <c r="P200" s="4" t="s">
        <v>89</v>
      </c>
      <c r="Q200" s="4"/>
      <c r="R200" s="3"/>
      <c r="S200" s="3"/>
      <c r="T200" s="3"/>
      <c r="U200" s="27" t="s">
        <v>83</v>
      </c>
      <c r="V200" s="3"/>
      <c r="W200" s="3"/>
      <c r="X200" s="27" t="s">
        <v>83</v>
      </c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1"/>
      <c r="BF200" s="1"/>
      <c r="BG200" s="3" t="s">
        <v>84</v>
      </c>
      <c r="BH200" s="1"/>
    </row>
    <row r="201" spans="2:60" x14ac:dyDescent="0.2">
      <c r="B201" s="1">
        <v>197</v>
      </c>
      <c r="C201" s="22">
        <v>43597</v>
      </c>
      <c r="D201" s="1">
        <v>582</v>
      </c>
      <c r="E201" s="24">
        <v>7500</v>
      </c>
      <c r="F201" s="24">
        <v>9375</v>
      </c>
      <c r="G201" s="24">
        <v>9375</v>
      </c>
      <c r="H201" s="24" t="s">
        <v>3</v>
      </c>
      <c r="I201" s="25">
        <v>8.9226582995244019</v>
      </c>
      <c r="J201" s="2" t="s">
        <v>142</v>
      </c>
      <c r="K201" s="3">
        <v>50</v>
      </c>
      <c r="L201" s="4" t="s">
        <v>79</v>
      </c>
      <c r="M201" s="4" t="s">
        <v>80</v>
      </c>
      <c r="N201" s="4" t="s">
        <v>81</v>
      </c>
      <c r="O201" s="26">
        <v>35</v>
      </c>
      <c r="P201" s="4" t="s">
        <v>79</v>
      </c>
      <c r="Q201" s="4"/>
      <c r="R201" s="27" t="s">
        <v>83</v>
      </c>
      <c r="S201" s="27"/>
      <c r="T201" s="3"/>
      <c r="U201" s="27" t="s">
        <v>83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1"/>
      <c r="BF201" s="1"/>
      <c r="BG201" s="3" t="s">
        <v>84</v>
      </c>
      <c r="BH201" s="1"/>
    </row>
    <row r="202" spans="2:60" x14ac:dyDescent="0.2">
      <c r="B202" s="1">
        <v>198</v>
      </c>
      <c r="C202" s="22">
        <v>43597</v>
      </c>
      <c r="D202" s="1">
        <v>583</v>
      </c>
      <c r="E202" s="24">
        <v>12000</v>
      </c>
      <c r="F202" s="24">
        <v>15000</v>
      </c>
      <c r="G202" s="24">
        <v>15000</v>
      </c>
      <c r="H202" s="24" t="s">
        <v>3</v>
      </c>
      <c r="I202" s="25">
        <v>9.3926619287701367</v>
      </c>
      <c r="J202" s="2" t="s">
        <v>142</v>
      </c>
      <c r="K202" s="3">
        <v>30</v>
      </c>
      <c r="L202" s="4" t="s">
        <v>89</v>
      </c>
      <c r="M202" s="4" t="s">
        <v>80</v>
      </c>
      <c r="N202" s="4" t="s">
        <v>92</v>
      </c>
      <c r="O202" s="26">
        <v>36</v>
      </c>
      <c r="P202" s="4" t="s">
        <v>82</v>
      </c>
      <c r="Q202" s="4"/>
      <c r="R202" s="3"/>
      <c r="S202" s="3"/>
      <c r="T202" s="27" t="s">
        <v>83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27" t="s">
        <v>83</v>
      </c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1"/>
      <c r="BF202" s="1"/>
      <c r="BG202" s="3" t="s">
        <v>84</v>
      </c>
      <c r="BH202" s="1"/>
    </row>
    <row r="203" spans="2:60" x14ac:dyDescent="0.2">
      <c r="B203" s="1">
        <v>199</v>
      </c>
      <c r="C203" s="22">
        <v>43597</v>
      </c>
      <c r="D203" s="1">
        <v>586</v>
      </c>
      <c r="E203" s="24">
        <v>4000</v>
      </c>
      <c r="F203" s="24">
        <v>5000</v>
      </c>
      <c r="G203" s="24">
        <v>5000</v>
      </c>
      <c r="H203" s="24" t="s">
        <v>3</v>
      </c>
      <c r="I203" s="25">
        <v>8.2940496401020276</v>
      </c>
      <c r="J203" s="2" t="s">
        <v>142</v>
      </c>
      <c r="K203" s="3">
        <v>80</v>
      </c>
      <c r="L203" s="4" t="s">
        <v>85</v>
      </c>
      <c r="M203" s="4" t="s">
        <v>80</v>
      </c>
      <c r="N203" s="4" t="s">
        <v>87</v>
      </c>
      <c r="O203" s="26">
        <v>42</v>
      </c>
      <c r="P203" s="4" t="s">
        <v>85</v>
      </c>
      <c r="Q203" s="4"/>
      <c r="R203" s="3"/>
      <c r="S203" s="3"/>
      <c r="T203" s="27" t="s">
        <v>83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27" t="s">
        <v>83</v>
      </c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1"/>
      <c r="BF203" s="1"/>
      <c r="BG203" s="3" t="s">
        <v>88</v>
      </c>
      <c r="BH203" s="1"/>
    </row>
    <row r="204" spans="2:60" x14ac:dyDescent="0.2">
      <c r="B204" s="1">
        <v>200</v>
      </c>
      <c r="C204" s="22">
        <v>43597</v>
      </c>
      <c r="D204" s="1">
        <v>588</v>
      </c>
      <c r="E204" s="24">
        <v>40000</v>
      </c>
      <c r="F204" s="24">
        <v>50000</v>
      </c>
      <c r="G204" s="24">
        <v>50000</v>
      </c>
      <c r="H204" s="24" t="s">
        <v>3</v>
      </c>
      <c r="I204" s="25">
        <v>10.596634733096073</v>
      </c>
      <c r="J204" s="2" t="s">
        <v>142</v>
      </c>
      <c r="K204" s="3">
        <v>60</v>
      </c>
      <c r="L204" s="4" t="s">
        <v>89</v>
      </c>
      <c r="M204" s="4" t="s">
        <v>80</v>
      </c>
      <c r="N204" s="4" t="s">
        <v>81</v>
      </c>
      <c r="O204" s="26">
        <v>42</v>
      </c>
      <c r="P204" s="4" t="s">
        <v>89</v>
      </c>
      <c r="Q204" s="4"/>
      <c r="R204" s="3"/>
      <c r="S204" s="3"/>
      <c r="T204" s="27" t="s">
        <v>83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27" t="s">
        <v>83</v>
      </c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1"/>
      <c r="BF204" s="1"/>
      <c r="BG204" s="3" t="s">
        <v>84</v>
      </c>
      <c r="BH204" s="1"/>
    </row>
    <row r="205" spans="2:60" x14ac:dyDescent="0.2">
      <c r="B205" s="1">
        <v>201</v>
      </c>
      <c r="C205" s="22">
        <v>43597</v>
      </c>
      <c r="D205" s="1">
        <v>589</v>
      </c>
      <c r="E205" s="24">
        <v>6500</v>
      </c>
      <c r="F205" s="24">
        <v>8125</v>
      </c>
      <c r="G205" s="24">
        <v>8125</v>
      </c>
      <c r="H205" s="24" t="s">
        <v>3</v>
      </c>
      <c r="I205" s="25">
        <v>8.7795574558837277</v>
      </c>
      <c r="J205" s="2" t="s">
        <v>142</v>
      </c>
      <c r="K205" s="3">
        <v>60</v>
      </c>
      <c r="L205" s="4" t="s">
        <v>85</v>
      </c>
      <c r="M205" s="4" t="s">
        <v>80</v>
      </c>
      <c r="N205" s="4" t="s">
        <v>87</v>
      </c>
      <c r="O205" s="26">
        <v>42</v>
      </c>
      <c r="P205" s="4" t="s">
        <v>82</v>
      </c>
      <c r="Q205" s="4"/>
      <c r="R205" s="3"/>
      <c r="S205" s="3"/>
      <c r="T205" s="27" t="s">
        <v>83</v>
      </c>
      <c r="U205" s="27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27" t="s">
        <v>83</v>
      </c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1"/>
      <c r="BF205" s="1"/>
      <c r="BG205" s="3" t="s">
        <v>88</v>
      </c>
      <c r="BH205" s="1"/>
    </row>
    <row r="206" spans="2:60" x14ac:dyDescent="0.2">
      <c r="B206" s="1">
        <v>202</v>
      </c>
      <c r="C206" s="22">
        <v>43597</v>
      </c>
      <c r="D206" s="1">
        <v>590</v>
      </c>
      <c r="E206" s="24">
        <v>3700</v>
      </c>
      <c r="F206" s="24">
        <v>4625</v>
      </c>
      <c r="G206" s="24">
        <v>4625</v>
      </c>
      <c r="H206" s="24" t="s">
        <v>3</v>
      </c>
      <c r="I206" s="25">
        <v>8.2160880986323157</v>
      </c>
      <c r="J206" s="2" t="s">
        <v>142</v>
      </c>
      <c r="K206" s="3">
        <v>60</v>
      </c>
      <c r="L206" s="4" t="s">
        <v>85</v>
      </c>
      <c r="M206" s="4" t="s">
        <v>80</v>
      </c>
      <c r="N206" s="4" t="s">
        <v>87</v>
      </c>
      <c r="O206" s="26">
        <v>42</v>
      </c>
      <c r="P206" s="4" t="s">
        <v>82</v>
      </c>
      <c r="Q206" s="4"/>
      <c r="R206" s="3"/>
      <c r="S206" s="3"/>
      <c r="T206" s="27" t="s">
        <v>83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27" t="s">
        <v>83</v>
      </c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1"/>
      <c r="BF206" s="1"/>
      <c r="BG206" s="3" t="s">
        <v>88</v>
      </c>
      <c r="BH206" s="1"/>
    </row>
    <row r="207" spans="2:60" x14ac:dyDescent="0.2">
      <c r="B207" s="1">
        <v>203</v>
      </c>
      <c r="C207" s="22">
        <v>43597</v>
      </c>
      <c r="D207" s="1">
        <v>591</v>
      </c>
      <c r="E207" s="24">
        <v>2800</v>
      </c>
      <c r="F207" s="24">
        <v>3500</v>
      </c>
      <c r="G207" s="24">
        <v>3500</v>
      </c>
      <c r="H207" s="24" t="s">
        <v>3</v>
      </c>
      <c r="I207" s="25">
        <v>7.9373746961632952</v>
      </c>
      <c r="J207" s="2" t="s">
        <v>142</v>
      </c>
      <c r="K207" s="3">
        <v>60</v>
      </c>
      <c r="L207" s="4" t="s">
        <v>85</v>
      </c>
      <c r="M207" s="4" t="s">
        <v>80</v>
      </c>
      <c r="N207" s="36" t="s">
        <v>95</v>
      </c>
      <c r="O207" s="26">
        <v>42</v>
      </c>
      <c r="P207" s="4" t="s">
        <v>82</v>
      </c>
      <c r="Q207" s="4"/>
      <c r="R207" s="3"/>
      <c r="S207" s="3"/>
      <c r="T207" s="27" t="s">
        <v>83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27" t="s">
        <v>83</v>
      </c>
      <c r="AK207" s="27" t="s">
        <v>83</v>
      </c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1"/>
      <c r="BF207" s="1"/>
      <c r="BG207" s="3" t="s">
        <v>88</v>
      </c>
      <c r="BH207" s="1" t="s">
        <v>176</v>
      </c>
    </row>
    <row r="208" spans="2:60" x14ac:dyDescent="0.2">
      <c r="B208" s="1">
        <v>204</v>
      </c>
      <c r="C208" s="22">
        <v>43597</v>
      </c>
      <c r="D208" s="1">
        <v>592</v>
      </c>
      <c r="E208" s="24">
        <v>2400</v>
      </c>
      <c r="F208" s="24">
        <v>3000</v>
      </c>
      <c r="G208" s="24">
        <v>3000</v>
      </c>
      <c r="H208" s="24" t="s">
        <v>3</v>
      </c>
      <c r="I208" s="25">
        <v>7.7832240163360371</v>
      </c>
      <c r="J208" s="2" t="s">
        <v>142</v>
      </c>
      <c r="K208" s="3">
        <v>60</v>
      </c>
      <c r="L208" s="4" t="s">
        <v>85</v>
      </c>
      <c r="M208" s="4" t="s">
        <v>80</v>
      </c>
      <c r="N208" s="4" t="s">
        <v>95</v>
      </c>
      <c r="O208" s="26">
        <v>43</v>
      </c>
      <c r="P208" s="4" t="s">
        <v>85</v>
      </c>
      <c r="Q208" s="4"/>
      <c r="R208" s="3"/>
      <c r="S208" s="3"/>
      <c r="T208" s="27" t="s">
        <v>83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27" t="s">
        <v>83</v>
      </c>
      <c r="AF208" s="3"/>
      <c r="AG208" s="3"/>
      <c r="AH208" s="3"/>
      <c r="AI208" s="3"/>
      <c r="AJ208" s="27" t="s">
        <v>83</v>
      </c>
      <c r="AK208" s="27" t="s">
        <v>83</v>
      </c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1"/>
      <c r="BF208" s="1"/>
      <c r="BG208" s="3" t="s">
        <v>88</v>
      </c>
      <c r="BH208" s="1"/>
    </row>
    <row r="209" spans="2:60" x14ac:dyDescent="0.2">
      <c r="B209" s="1">
        <v>205</v>
      </c>
      <c r="C209" s="22">
        <v>43597</v>
      </c>
      <c r="D209" s="1">
        <v>675</v>
      </c>
      <c r="E209" s="24">
        <v>58000</v>
      </c>
      <c r="F209" s="24">
        <v>72500</v>
      </c>
      <c r="G209" s="24">
        <v>72500</v>
      </c>
      <c r="H209" s="24" t="s">
        <v>3</v>
      </c>
      <c r="I209" s="25">
        <v>10.968198289528557</v>
      </c>
      <c r="J209" s="2" t="s">
        <v>142</v>
      </c>
      <c r="K209" s="3">
        <v>50</v>
      </c>
      <c r="L209" s="4" t="s">
        <v>177</v>
      </c>
      <c r="M209" s="4" t="s">
        <v>110</v>
      </c>
      <c r="N209" s="4" t="s">
        <v>92</v>
      </c>
      <c r="O209" s="26">
        <v>33</v>
      </c>
      <c r="P209" s="4" t="s">
        <v>82</v>
      </c>
      <c r="Q209" s="4"/>
      <c r="R209" s="27" t="s">
        <v>83</v>
      </c>
      <c r="S209" s="27"/>
      <c r="T209" s="27"/>
      <c r="U209" s="27" t="s">
        <v>83</v>
      </c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27" t="s">
        <v>83</v>
      </c>
      <c r="AX209" s="3"/>
      <c r="AY209" s="3"/>
      <c r="AZ209" s="3"/>
      <c r="BA209" s="3"/>
      <c r="BB209" s="3"/>
      <c r="BC209" s="3"/>
      <c r="BD209" s="3"/>
      <c r="BE209" s="1"/>
      <c r="BF209" s="1"/>
      <c r="BG209" s="3" t="s">
        <v>93</v>
      </c>
      <c r="BH209" s="1"/>
    </row>
    <row r="210" spans="2:60" x14ac:dyDescent="0.2">
      <c r="B210" s="1">
        <v>206</v>
      </c>
      <c r="C210" s="22">
        <v>43597</v>
      </c>
      <c r="D210" s="1">
        <v>676</v>
      </c>
      <c r="E210" s="24">
        <v>26000</v>
      </c>
      <c r="F210" s="24">
        <v>32500</v>
      </c>
      <c r="G210" s="24">
        <v>32500</v>
      </c>
      <c r="H210" s="24" t="s">
        <v>3</v>
      </c>
      <c r="I210" s="25">
        <v>10.165851817003619</v>
      </c>
      <c r="J210" s="2" t="s">
        <v>142</v>
      </c>
      <c r="K210" s="3">
        <v>40</v>
      </c>
      <c r="L210" s="4" t="s">
        <v>79</v>
      </c>
      <c r="M210" s="4" t="s">
        <v>80</v>
      </c>
      <c r="N210" s="36" t="s">
        <v>92</v>
      </c>
      <c r="O210" s="26">
        <v>37</v>
      </c>
      <c r="P210" s="4" t="s">
        <v>82</v>
      </c>
      <c r="Q210" s="4"/>
      <c r="R210" s="27" t="s">
        <v>83</v>
      </c>
      <c r="S210" s="27"/>
      <c r="T210" s="27" t="s">
        <v>83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1"/>
      <c r="BF210" s="1"/>
      <c r="BG210" s="3" t="s">
        <v>84</v>
      </c>
      <c r="BH210" s="1" t="s">
        <v>90</v>
      </c>
    </row>
    <row r="211" spans="2:60" x14ac:dyDescent="0.2">
      <c r="B211" s="1">
        <v>207</v>
      </c>
      <c r="C211" s="22">
        <v>43415</v>
      </c>
      <c r="D211" s="1">
        <v>151</v>
      </c>
      <c r="E211" s="24">
        <v>16000</v>
      </c>
      <c r="F211" s="24">
        <v>20000</v>
      </c>
      <c r="G211" s="24">
        <v>20000</v>
      </c>
      <c r="H211" s="24" t="s">
        <v>3</v>
      </c>
      <c r="I211" s="25">
        <v>9.6803440012219184</v>
      </c>
      <c r="J211" s="2" t="s">
        <v>142</v>
      </c>
      <c r="K211" s="3">
        <v>60</v>
      </c>
      <c r="L211" s="4" t="s">
        <v>85</v>
      </c>
      <c r="M211" s="4" t="s">
        <v>80</v>
      </c>
      <c r="N211" s="4" t="s">
        <v>87</v>
      </c>
      <c r="O211" s="26">
        <v>42</v>
      </c>
      <c r="P211" s="4" t="s">
        <v>85</v>
      </c>
      <c r="Q211" s="4"/>
      <c r="R211" s="3"/>
      <c r="S211" s="3"/>
      <c r="T211" s="27" t="s">
        <v>83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27" t="s">
        <v>83</v>
      </c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1"/>
      <c r="BF211" s="1"/>
      <c r="BG211" s="3" t="s">
        <v>84</v>
      </c>
      <c r="BH211" s="1"/>
    </row>
    <row r="212" spans="2:60" x14ac:dyDescent="0.2">
      <c r="B212" s="1">
        <v>208</v>
      </c>
      <c r="C212" s="22">
        <v>43415</v>
      </c>
      <c r="D212" s="1">
        <v>152</v>
      </c>
      <c r="E212" s="24">
        <v>5200</v>
      </c>
      <c r="F212" s="24">
        <v>6500</v>
      </c>
      <c r="G212" s="24">
        <v>6500</v>
      </c>
      <c r="H212" s="24" t="s">
        <v>3</v>
      </c>
      <c r="I212" s="25">
        <v>8.5564139045695189</v>
      </c>
      <c r="J212" s="2" t="s">
        <v>142</v>
      </c>
      <c r="K212" s="3">
        <v>70</v>
      </c>
      <c r="L212" s="4" t="s">
        <v>85</v>
      </c>
      <c r="M212" s="4" t="s">
        <v>80</v>
      </c>
      <c r="N212" s="4" t="s">
        <v>87</v>
      </c>
      <c r="O212" s="26">
        <v>42</v>
      </c>
      <c r="P212" s="4" t="s">
        <v>85</v>
      </c>
      <c r="Q212" s="4"/>
      <c r="R212" s="3"/>
      <c r="S212" s="3"/>
      <c r="T212" s="27" t="s">
        <v>83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27" t="s">
        <v>83</v>
      </c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1"/>
      <c r="BF212" s="1"/>
      <c r="BG212" s="3" t="s">
        <v>88</v>
      </c>
      <c r="BH212" s="1"/>
    </row>
    <row r="213" spans="2:60" x14ac:dyDescent="0.2">
      <c r="B213" s="1">
        <v>209</v>
      </c>
      <c r="C213" s="22">
        <v>43415</v>
      </c>
      <c r="D213" s="1">
        <v>155</v>
      </c>
      <c r="E213" s="24">
        <v>1200</v>
      </c>
      <c r="F213" s="24">
        <v>1500</v>
      </c>
      <c r="G213" s="24">
        <v>1500</v>
      </c>
      <c r="H213" s="24" t="s">
        <v>3</v>
      </c>
      <c r="I213" s="25">
        <v>7.0900768357760917</v>
      </c>
      <c r="J213" s="2" t="s">
        <v>142</v>
      </c>
      <c r="K213" s="3">
        <v>70</v>
      </c>
      <c r="L213" s="4" t="s">
        <v>85</v>
      </c>
      <c r="M213" s="4" t="s">
        <v>80</v>
      </c>
      <c r="N213" s="4" t="s">
        <v>105</v>
      </c>
      <c r="O213" s="26">
        <v>42</v>
      </c>
      <c r="P213" s="4" t="s">
        <v>82</v>
      </c>
      <c r="Q213" s="4"/>
      <c r="R213" s="3"/>
      <c r="S213" s="3"/>
      <c r="T213" s="3"/>
      <c r="U213" s="27" t="s">
        <v>83</v>
      </c>
      <c r="V213" s="3"/>
      <c r="W213" s="27" t="s">
        <v>83</v>
      </c>
      <c r="X213" s="27" t="s">
        <v>83</v>
      </c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27" t="s">
        <v>83</v>
      </c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1"/>
      <c r="BF213" s="1"/>
      <c r="BG213" s="3" t="s">
        <v>88</v>
      </c>
      <c r="BH213" s="1"/>
    </row>
    <row r="214" spans="2:60" x14ac:dyDescent="0.2">
      <c r="B214" s="1">
        <v>210</v>
      </c>
      <c r="C214" s="22">
        <v>43415</v>
      </c>
      <c r="D214" s="1">
        <v>156</v>
      </c>
      <c r="E214" s="24">
        <v>1200</v>
      </c>
      <c r="F214" s="24">
        <v>1500</v>
      </c>
      <c r="G214" s="24">
        <v>1500</v>
      </c>
      <c r="H214" s="24" t="s">
        <v>3</v>
      </c>
      <c r="I214" s="25">
        <v>7.0900768357760917</v>
      </c>
      <c r="J214" s="2" t="s">
        <v>142</v>
      </c>
      <c r="K214" s="3">
        <v>70</v>
      </c>
      <c r="L214" s="4" t="s">
        <v>85</v>
      </c>
      <c r="M214" s="4" t="s">
        <v>80</v>
      </c>
      <c r="N214" s="4" t="s">
        <v>105</v>
      </c>
      <c r="O214" s="26">
        <v>41</v>
      </c>
      <c r="P214" s="4" t="s">
        <v>85</v>
      </c>
      <c r="Q214" s="4"/>
      <c r="R214" s="3"/>
      <c r="S214" s="3"/>
      <c r="T214" s="3"/>
      <c r="U214" s="27" t="s">
        <v>83</v>
      </c>
      <c r="V214" s="3"/>
      <c r="W214" s="27" t="s">
        <v>83</v>
      </c>
      <c r="X214" s="27" t="s">
        <v>83</v>
      </c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27" t="s">
        <v>83</v>
      </c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1"/>
      <c r="BF214" s="1"/>
      <c r="BG214" s="3" t="s">
        <v>88</v>
      </c>
      <c r="BH214" s="1"/>
    </row>
    <row r="215" spans="2:60" x14ac:dyDescent="0.2">
      <c r="B215" s="1">
        <v>211</v>
      </c>
      <c r="C215" s="22">
        <v>43415</v>
      </c>
      <c r="D215" s="1">
        <v>157</v>
      </c>
      <c r="E215" s="24">
        <v>1500</v>
      </c>
      <c r="F215" s="24">
        <v>1875</v>
      </c>
      <c r="G215" s="24">
        <v>1875</v>
      </c>
      <c r="H215" s="24" t="s">
        <v>3</v>
      </c>
      <c r="I215" s="25">
        <v>7.3132203870903014</v>
      </c>
      <c r="J215" s="2" t="s">
        <v>142</v>
      </c>
      <c r="K215" s="3">
        <v>70</v>
      </c>
      <c r="L215" s="4" t="s">
        <v>85</v>
      </c>
      <c r="M215" s="4" t="s">
        <v>80</v>
      </c>
      <c r="N215" s="4" t="s">
        <v>87</v>
      </c>
      <c r="O215" s="26">
        <v>41</v>
      </c>
      <c r="P215" s="4" t="s">
        <v>85</v>
      </c>
      <c r="Q215" s="27" t="s">
        <v>83</v>
      </c>
      <c r="R215" s="3"/>
      <c r="S215" s="3"/>
      <c r="T215" s="3"/>
      <c r="U215" s="27" t="s">
        <v>83</v>
      </c>
      <c r="V215" s="3"/>
      <c r="W215" s="27" t="s">
        <v>83</v>
      </c>
      <c r="X215" s="27" t="s">
        <v>83</v>
      </c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27" t="s">
        <v>83</v>
      </c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1"/>
      <c r="BF215" s="1"/>
      <c r="BG215" s="3" t="s">
        <v>88</v>
      </c>
      <c r="BH215" s="1" t="s">
        <v>90</v>
      </c>
    </row>
    <row r="216" spans="2:60" x14ac:dyDescent="0.2">
      <c r="B216" s="1">
        <v>212</v>
      </c>
      <c r="C216" s="22">
        <v>43415</v>
      </c>
      <c r="D216" s="1">
        <v>269</v>
      </c>
      <c r="E216" s="24">
        <v>600</v>
      </c>
      <c r="F216" s="24">
        <v>750</v>
      </c>
      <c r="G216" s="24">
        <v>750</v>
      </c>
      <c r="H216" s="24" t="s">
        <v>3</v>
      </c>
      <c r="I216" s="25">
        <v>6.3969296552161463</v>
      </c>
      <c r="J216" s="2" t="s">
        <v>142</v>
      </c>
      <c r="K216" s="3">
        <v>60</v>
      </c>
      <c r="L216" s="4" t="s">
        <v>85</v>
      </c>
      <c r="M216" s="4" t="s">
        <v>80</v>
      </c>
      <c r="N216" s="4" t="s">
        <v>92</v>
      </c>
      <c r="O216" s="26">
        <v>34.5</v>
      </c>
      <c r="P216" s="4" t="s">
        <v>82</v>
      </c>
      <c r="Q216" s="4"/>
      <c r="R216" s="27" t="s">
        <v>83</v>
      </c>
      <c r="S216" s="27"/>
      <c r="T216" s="3"/>
      <c r="U216" s="27" t="s">
        <v>83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1"/>
      <c r="BF216" s="1"/>
      <c r="BG216" s="3" t="s">
        <v>88</v>
      </c>
      <c r="BH216" s="1"/>
    </row>
    <row r="217" spans="2:60" x14ac:dyDescent="0.2">
      <c r="B217" s="1">
        <v>213</v>
      </c>
      <c r="C217" s="22">
        <v>43415</v>
      </c>
      <c r="D217" s="1">
        <v>270</v>
      </c>
      <c r="E217" s="24">
        <v>1600</v>
      </c>
      <c r="F217" s="24">
        <v>2000</v>
      </c>
      <c r="G217" s="24">
        <v>2000</v>
      </c>
      <c r="H217" s="24" t="s">
        <v>3</v>
      </c>
      <c r="I217" s="25">
        <v>7.3777589082278725</v>
      </c>
      <c r="J217" s="2" t="s">
        <v>142</v>
      </c>
      <c r="K217" s="3">
        <v>50</v>
      </c>
      <c r="L217" s="4" t="s">
        <v>89</v>
      </c>
      <c r="M217" s="4" t="s">
        <v>80</v>
      </c>
      <c r="N217" s="4" t="s">
        <v>92</v>
      </c>
      <c r="O217" s="26">
        <v>36</v>
      </c>
      <c r="P217" s="4" t="s">
        <v>82</v>
      </c>
      <c r="Q217" s="4"/>
      <c r="R217" s="27" t="s">
        <v>83</v>
      </c>
      <c r="S217" s="27"/>
      <c r="T217" s="27" t="s">
        <v>83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1"/>
      <c r="BF217" s="1"/>
      <c r="BG217" s="3" t="s">
        <v>88</v>
      </c>
      <c r="BH217" s="1"/>
    </row>
    <row r="218" spans="2:60" x14ac:dyDescent="0.2">
      <c r="B218" s="1">
        <v>214</v>
      </c>
      <c r="C218" s="22">
        <v>43415</v>
      </c>
      <c r="D218" s="1">
        <v>291</v>
      </c>
      <c r="E218" s="24">
        <v>3800</v>
      </c>
      <c r="F218" s="24">
        <v>4750</v>
      </c>
      <c r="G218" s="24">
        <v>4750</v>
      </c>
      <c r="H218" s="24" t="s">
        <v>3</v>
      </c>
      <c r="I218" s="25">
        <v>8.2427563457144775</v>
      </c>
      <c r="J218" s="2" t="s">
        <v>142</v>
      </c>
      <c r="K218" s="3">
        <v>60</v>
      </c>
      <c r="L218" s="4" t="s">
        <v>89</v>
      </c>
      <c r="M218" s="4" t="s">
        <v>80</v>
      </c>
      <c r="N218" s="4" t="s">
        <v>81</v>
      </c>
      <c r="O218" s="26">
        <v>35</v>
      </c>
      <c r="P218" s="4" t="s">
        <v>82</v>
      </c>
      <c r="Q218" s="4"/>
      <c r="R218" s="27" t="s">
        <v>83</v>
      </c>
      <c r="S218" s="27"/>
      <c r="T218" s="3"/>
      <c r="U218" s="27" t="s">
        <v>83</v>
      </c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1"/>
      <c r="BF218" s="1"/>
      <c r="BG218" s="3" t="s">
        <v>88</v>
      </c>
      <c r="BH218" s="1"/>
    </row>
    <row r="219" spans="2:60" x14ac:dyDescent="0.2">
      <c r="B219" s="1">
        <v>215</v>
      </c>
      <c r="C219" s="22">
        <v>43415</v>
      </c>
      <c r="D219" s="1">
        <v>303</v>
      </c>
      <c r="E219" s="24">
        <v>7500</v>
      </c>
      <c r="F219" s="24">
        <v>9375</v>
      </c>
      <c r="G219" s="24">
        <v>9375</v>
      </c>
      <c r="H219" s="24" t="s">
        <v>3</v>
      </c>
      <c r="I219" s="25">
        <v>8.9226582995244019</v>
      </c>
      <c r="J219" s="2" t="s">
        <v>142</v>
      </c>
      <c r="K219" s="3">
        <v>70</v>
      </c>
      <c r="L219" s="4" t="s">
        <v>104</v>
      </c>
      <c r="M219" s="4" t="s">
        <v>109</v>
      </c>
      <c r="N219" s="52" t="s">
        <v>178</v>
      </c>
      <c r="O219" s="26">
        <v>38.5</v>
      </c>
      <c r="P219" s="4" t="s">
        <v>104</v>
      </c>
      <c r="Q219" s="27" t="s">
        <v>83</v>
      </c>
      <c r="R219" s="29"/>
      <c r="S219" s="27"/>
      <c r="T219" s="3"/>
      <c r="U219" s="27" t="s">
        <v>83</v>
      </c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29" t="s">
        <v>83</v>
      </c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0" t="s">
        <v>51</v>
      </c>
      <c r="AW219" s="27" t="s">
        <v>83</v>
      </c>
      <c r="AX219" s="3"/>
      <c r="AY219" s="3"/>
      <c r="AZ219" s="3"/>
      <c r="BA219" s="3"/>
      <c r="BB219" s="3"/>
      <c r="BC219" s="3"/>
      <c r="BD219" s="3"/>
      <c r="BE219" s="1"/>
      <c r="BF219" s="1"/>
      <c r="BG219" s="3" t="s">
        <v>88</v>
      </c>
      <c r="BH219" s="1"/>
    </row>
    <row r="220" spans="2:60" x14ac:dyDescent="0.2">
      <c r="B220" s="1">
        <v>216</v>
      </c>
      <c r="C220" s="22">
        <v>43415</v>
      </c>
      <c r="D220" s="1">
        <v>391</v>
      </c>
      <c r="E220" s="24">
        <v>4000</v>
      </c>
      <c r="F220" s="24">
        <v>5000</v>
      </c>
      <c r="G220" s="24">
        <v>5000</v>
      </c>
      <c r="H220" s="24" t="s">
        <v>3</v>
      </c>
      <c r="I220" s="25">
        <v>8.2940496401020276</v>
      </c>
      <c r="J220" s="2" t="s">
        <v>142</v>
      </c>
      <c r="K220" s="3">
        <v>60</v>
      </c>
      <c r="L220" s="4" t="s">
        <v>89</v>
      </c>
      <c r="M220" s="4" t="s">
        <v>80</v>
      </c>
      <c r="N220" s="4" t="s">
        <v>92</v>
      </c>
      <c r="O220" s="26">
        <v>35</v>
      </c>
      <c r="P220" s="4" t="s">
        <v>82</v>
      </c>
      <c r="Q220" s="4"/>
      <c r="R220" s="27" t="s">
        <v>83</v>
      </c>
      <c r="S220" s="27"/>
      <c r="T220" s="27" t="s">
        <v>83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1"/>
      <c r="BF220" s="1"/>
      <c r="BG220" s="3" t="s">
        <v>84</v>
      </c>
      <c r="BH220" s="1"/>
    </row>
    <row r="221" spans="2:60" x14ac:dyDescent="0.2">
      <c r="B221" s="1">
        <v>217</v>
      </c>
      <c r="C221" s="22">
        <v>43415</v>
      </c>
      <c r="D221" s="1">
        <v>393</v>
      </c>
      <c r="E221" s="24">
        <v>19000</v>
      </c>
      <c r="F221" s="24">
        <v>23750</v>
      </c>
      <c r="G221" s="24">
        <v>23750</v>
      </c>
      <c r="H221" s="24" t="s">
        <v>3</v>
      </c>
      <c r="I221" s="25">
        <v>9.8521942581485771</v>
      </c>
      <c r="J221" s="2" t="s">
        <v>142</v>
      </c>
      <c r="K221" s="3">
        <v>60</v>
      </c>
      <c r="L221" s="4" t="s">
        <v>85</v>
      </c>
      <c r="M221" s="4" t="s">
        <v>80</v>
      </c>
      <c r="N221" s="4" t="s">
        <v>87</v>
      </c>
      <c r="O221" s="26">
        <v>40</v>
      </c>
      <c r="P221" s="4" t="s">
        <v>85</v>
      </c>
      <c r="Q221" s="4"/>
      <c r="R221" s="27"/>
      <c r="S221" s="27"/>
      <c r="T221" s="27" t="s">
        <v>83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27" t="s">
        <v>83</v>
      </c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1"/>
      <c r="BF221" s="1"/>
      <c r="BG221" s="3" t="s">
        <v>93</v>
      </c>
      <c r="BH221" s="1"/>
    </row>
    <row r="222" spans="2:60" x14ac:dyDescent="0.2">
      <c r="B222" s="1">
        <v>218</v>
      </c>
      <c r="C222" s="22">
        <v>43415</v>
      </c>
      <c r="D222" s="1">
        <v>394</v>
      </c>
      <c r="E222" s="24">
        <v>10500</v>
      </c>
      <c r="F222" s="24">
        <v>13125</v>
      </c>
      <c r="G222" s="24">
        <v>13125</v>
      </c>
      <c r="H222" s="24" t="s">
        <v>3</v>
      </c>
      <c r="I222" s="25">
        <v>9.259130536145614</v>
      </c>
      <c r="J222" s="2" t="s">
        <v>142</v>
      </c>
      <c r="K222" s="3">
        <v>60</v>
      </c>
      <c r="L222" s="4" t="s">
        <v>85</v>
      </c>
      <c r="M222" s="4" t="s">
        <v>80</v>
      </c>
      <c r="N222" s="36" t="s">
        <v>94</v>
      </c>
      <c r="O222" s="26">
        <v>42</v>
      </c>
      <c r="P222" s="4" t="s">
        <v>85</v>
      </c>
      <c r="Q222" s="4"/>
      <c r="R222" s="3"/>
      <c r="S222" s="3"/>
      <c r="T222" s="27" t="s">
        <v>83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27" t="s">
        <v>83</v>
      </c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27" t="s">
        <v>83</v>
      </c>
      <c r="BC222" s="3"/>
      <c r="BD222" s="3"/>
      <c r="BE222" s="1"/>
      <c r="BF222" s="1"/>
      <c r="BG222" s="3" t="s">
        <v>88</v>
      </c>
      <c r="BH222" s="1"/>
    </row>
    <row r="223" spans="2:60" x14ac:dyDescent="0.2">
      <c r="B223" s="1">
        <v>219</v>
      </c>
      <c r="C223" s="22">
        <v>43415</v>
      </c>
      <c r="D223" s="1">
        <v>396</v>
      </c>
      <c r="E223" s="24">
        <v>36000</v>
      </c>
      <c r="F223" s="24">
        <v>45000</v>
      </c>
      <c r="G223" s="24">
        <v>45000</v>
      </c>
      <c r="H223" s="24" t="s">
        <v>3</v>
      </c>
      <c r="I223" s="25">
        <v>10.491274217438248</v>
      </c>
      <c r="J223" s="2" t="s">
        <v>142</v>
      </c>
      <c r="K223" s="3">
        <v>50</v>
      </c>
      <c r="L223" s="4" t="s">
        <v>79</v>
      </c>
      <c r="M223" s="4" t="s">
        <v>80</v>
      </c>
      <c r="N223" s="4" t="s">
        <v>171</v>
      </c>
      <c r="O223" s="26">
        <v>34</v>
      </c>
      <c r="P223" s="4" t="s">
        <v>79</v>
      </c>
      <c r="Q223" s="4"/>
      <c r="R223" s="27" t="s">
        <v>83</v>
      </c>
      <c r="S223" s="27"/>
      <c r="T223" s="3"/>
      <c r="U223" s="27" t="s">
        <v>83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1"/>
      <c r="BF223" s="1"/>
      <c r="BG223" s="3" t="s">
        <v>93</v>
      </c>
      <c r="BH223" s="1"/>
    </row>
    <row r="224" spans="2:60" x14ac:dyDescent="0.2">
      <c r="B224" s="1">
        <v>220</v>
      </c>
      <c r="C224" s="22">
        <v>43415</v>
      </c>
      <c r="D224" s="1">
        <v>445</v>
      </c>
      <c r="E224" s="24">
        <v>2200</v>
      </c>
      <c r="F224" s="24">
        <v>2640</v>
      </c>
      <c r="G224" s="24">
        <v>2750</v>
      </c>
      <c r="H224" s="24" t="s">
        <v>106</v>
      </c>
      <c r="I224" s="25">
        <v>7.696212639346407</v>
      </c>
      <c r="J224" s="2" t="s">
        <v>142</v>
      </c>
      <c r="K224" s="3">
        <v>80</v>
      </c>
      <c r="L224" s="4" t="s">
        <v>85</v>
      </c>
      <c r="M224" s="4" t="s">
        <v>80</v>
      </c>
      <c r="N224" s="4" t="s">
        <v>87</v>
      </c>
      <c r="O224" s="26">
        <v>42</v>
      </c>
      <c r="P224" s="4" t="s">
        <v>85</v>
      </c>
      <c r="Q224" s="4"/>
      <c r="R224" s="3"/>
      <c r="S224" s="3"/>
      <c r="T224" s="27" t="s">
        <v>83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27" t="s">
        <v>83</v>
      </c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1"/>
      <c r="BF224" s="1"/>
      <c r="BG224" s="3" t="s">
        <v>88</v>
      </c>
      <c r="BH224" s="1"/>
    </row>
    <row r="225" spans="2:60" x14ac:dyDescent="0.2">
      <c r="B225" s="1">
        <v>221</v>
      </c>
      <c r="C225" s="22">
        <v>43415</v>
      </c>
      <c r="D225" s="1">
        <v>471</v>
      </c>
      <c r="E225" s="24">
        <v>12000</v>
      </c>
      <c r="F225" s="24">
        <v>15000</v>
      </c>
      <c r="G225" s="24">
        <v>15000</v>
      </c>
      <c r="H225" s="24" t="s">
        <v>3</v>
      </c>
      <c r="I225" s="25">
        <v>9.3926619287701367</v>
      </c>
      <c r="J225" s="2" t="s">
        <v>142</v>
      </c>
      <c r="K225" s="3">
        <v>60</v>
      </c>
      <c r="L225" s="4" t="s">
        <v>85</v>
      </c>
      <c r="M225" s="4" t="s">
        <v>80</v>
      </c>
      <c r="N225" s="4" t="s">
        <v>87</v>
      </c>
      <c r="O225" s="26">
        <v>38</v>
      </c>
      <c r="P225" s="4" t="s">
        <v>85</v>
      </c>
      <c r="Q225" s="4"/>
      <c r="R225" s="27" t="s">
        <v>83</v>
      </c>
      <c r="S225" s="27"/>
      <c r="T225" s="27" t="s">
        <v>83</v>
      </c>
      <c r="U225" s="3"/>
      <c r="V225" s="3"/>
      <c r="W225" s="3"/>
      <c r="X225" s="3"/>
      <c r="Y225" s="3"/>
      <c r="Z225" s="3"/>
      <c r="AA225" s="3"/>
      <c r="AB225" s="3"/>
      <c r="AC225" s="3"/>
      <c r="AD225" s="27" t="s">
        <v>83</v>
      </c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1"/>
      <c r="BF225" s="1"/>
      <c r="BG225" s="3" t="s">
        <v>93</v>
      </c>
      <c r="BH225" s="1"/>
    </row>
    <row r="226" spans="2:60" x14ac:dyDescent="0.2">
      <c r="B226" s="1">
        <v>222</v>
      </c>
      <c r="C226" s="22">
        <v>43415</v>
      </c>
      <c r="D226" s="1">
        <v>473</v>
      </c>
      <c r="E226" s="24">
        <v>4500</v>
      </c>
      <c r="F226" s="24">
        <v>5625</v>
      </c>
      <c r="G226" s="24">
        <v>5625</v>
      </c>
      <c r="H226" s="24" t="s">
        <v>3</v>
      </c>
      <c r="I226" s="25">
        <v>8.4118326757584114</v>
      </c>
      <c r="J226" s="2" t="s">
        <v>142</v>
      </c>
      <c r="K226" s="3">
        <v>50</v>
      </c>
      <c r="L226" s="4" t="s">
        <v>85</v>
      </c>
      <c r="M226" s="4" t="s">
        <v>80</v>
      </c>
      <c r="N226" s="4" t="s">
        <v>87</v>
      </c>
      <c r="O226" s="26">
        <v>36</v>
      </c>
      <c r="P226" s="4" t="s">
        <v>82</v>
      </c>
      <c r="Q226" s="4"/>
      <c r="R226" s="27" t="s">
        <v>83</v>
      </c>
      <c r="S226" s="27"/>
      <c r="T226" s="27" t="s">
        <v>83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1"/>
      <c r="BF226" s="1"/>
      <c r="BG226" s="3" t="s">
        <v>84</v>
      </c>
      <c r="BH226" s="1"/>
    </row>
    <row r="227" spans="2:60" x14ac:dyDescent="0.2">
      <c r="B227" s="1">
        <v>223</v>
      </c>
      <c r="C227" s="22">
        <v>43415</v>
      </c>
      <c r="D227" s="1">
        <v>474</v>
      </c>
      <c r="E227" s="24">
        <v>2600</v>
      </c>
      <c r="F227" s="24">
        <v>3250</v>
      </c>
      <c r="G227" s="24">
        <v>3250</v>
      </c>
      <c r="H227" s="24" t="s">
        <v>3</v>
      </c>
      <c r="I227" s="25">
        <v>7.8632667240095735</v>
      </c>
      <c r="J227" s="2" t="s">
        <v>142</v>
      </c>
      <c r="K227" s="3">
        <v>60</v>
      </c>
      <c r="L227" s="4" t="s">
        <v>85</v>
      </c>
      <c r="M227" s="4" t="s">
        <v>80</v>
      </c>
      <c r="N227" s="4" t="s">
        <v>92</v>
      </c>
      <c r="O227" s="26">
        <v>35</v>
      </c>
      <c r="P227" s="4" t="s">
        <v>82</v>
      </c>
      <c r="Q227" s="4"/>
      <c r="R227" s="3"/>
      <c r="S227" s="3"/>
      <c r="T227" s="27" t="s">
        <v>83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27" t="s">
        <v>83</v>
      </c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1"/>
      <c r="BF227" s="1"/>
      <c r="BG227" s="3" t="s">
        <v>88</v>
      </c>
      <c r="BH227" s="1"/>
    </row>
    <row r="228" spans="2:60" x14ac:dyDescent="0.2">
      <c r="B228" s="1">
        <v>224</v>
      </c>
      <c r="C228" s="22">
        <v>43415</v>
      </c>
      <c r="D228" s="1">
        <v>475</v>
      </c>
      <c r="E228" s="24">
        <v>3100</v>
      </c>
      <c r="F228" s="24">
        <v>3875</v>
      </c>
      <c r="G228" s="24">
        <v>3875</v>
      </c>
      <c r="H228" s="24" t="s">
        <v>3</v>
      </c>
      <c r="I228" s="25">
        <v>8.0391573904732372</v>
      </c>
      <c r="J228" s="2" t="s">
        <v>142</v>
      </c>
      <c r="K228" s="3">
        <v>60</v>
      </c>
      <c r="L228" s="4" t="s">
        <v>85</v>
      </c>
      <c r="M228" s="4" t="s">
        <v>80</v>
      </c>
      <c r="N228" s="4" t="s">
        <v>87</v>
      </c>
      <c r="O228" s="26">
        <v>42</v>
      </c>
      <c r="P228" s="37" t="s">
        <v>82</v>
      </c>
      <c r="Q228" s="4"/>
      <c r="R228" s="3"/>
      <c r="S228" s="3"/>
      <c r="T228" s="3"/>
      <c r="U228" s="27" t="s">
        <v>83</v>
      </c>
      <c r="V228" s="3"/>
      <c r="W228" s="3"/>
      <c r="X228" s="27" t="s">
        <v>83</v>
      </c>
      <c r="Y228" s="3"/>
      <c r="Z228" s="3"/>
      <c r="AA228" s="3"/>
      <c r="AB228" s="3"/>
      <c r="AC228" s="27" t="s">
        <v>83</v>
      </c>
      <c r="AD228" s="3"/>
      <c r="AE228" s="3"/>
      <c r="AF228" s="3"/>
      <c r="AG228" s="3"/>
      <c r="AH228" s="3"/>
      <c r="AI228" s="3"/>
      <c r="AJ228" s="27" t="s">
        <v>83</v>
      </c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1"/>
      <c r="BF228" s="1"/>
      <c r="BG228" s="3" t="s">
        <v>88</v>
      </c>
      <c r="BH228" s="1"/>
    </row>
    <row r="229" spans="2:60" x14ac:dyDescent="0.2">
      <c r="B229" s="1">
        <v>225</v>
      </c>
      <c r="C229" s="22">
        <v>43415</v>
      </c>
      <c r="D229" s="1">
        <v>476</v>
      </c>
      <c r="E229" s="24">
        <v>5500</v>
      </c>
      <c r="F229" s="24">
        <v>6875</v>
      </c>
      <c r="G229" s="24">
        <v>6875</v>
      </c>
      <c r="H229" s="24" t="s">
        <v>3</v>
      </c>
      <c r="I229" s="25">
        <v>8.6125033712205621</v>
      </c>
      <c r="J229" s="2" t="s">
        <v>142</v>
      </c>
      <c r="K229" s="3">
        <v>60</v>
      </c>
      <c r="L229" s="4" t="s">
        <v>99</v>
      </c>
      <c r="M229" s="4" t="s">
        <v>80</v>
      </c>
      <c r="N229" s="4" t="s">
        <v>87</v>
      </c>
      <c r="O229" s="26">
        <v>35</v>
      </c>
      <c r="P229" s="4" t="s">
        <v>82</v>
      </c>
      <c r="Q229" s="4"/>
      <c r="R229" s="3"/>
      <c r="S229" s="3"/>
      <c r="T229" s="27" t="s">
        <v>83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27" t="s">
        <v>83</v>
      </c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1"/>
      <c r="BF229" s="1"/>
      <c r="BG229" s="3" t="s">
        <v>84</v>
      </c>
      <c r="BH229" s="1"/>
    </row>
    <row r="230" spans="2:60" x14ac:dyDescent="0.2">
      <c r="B230" s="1">
        <v>226</v>
      </c>
      <c r="C230" s="22">
        <v>43233</v>
      </c>
      <c r="D230" s="1">
        <v>44</v>
      </c>
      <c r="E230" s="24">
        <v>6000</v>
      </c>
      <c r="F230" s="24">
        <v>7500</v>
      </c>
      <c r="G230" s="24">
        <v>7500</v>
      </c>
      <c r="H230" s="24" t="s">
        <v>3</v>
      </c>
      <c r="I230" s="25">
        <v>8.6995147482101913</v>
      </c>
      <c r="J230" s="2" t="s">
        <v>142</v>
      </c>
      <c r="K230" s="3">
        <v>60</v>
      </c>
      <c r="L230" s="4" t="s">
        <v>85</v>
      </c>
      <c r="M230" s="4" t="s">
        <v>80</v>
      </c>
      <c r="N230" s="4" t="s">
        <v>87</v>
      </c>
      <c r="O230" s="26">
        <v>42</v>
      </c>
      <c r="P230" s="4" t="s">
        <v>82</v>
      </c>
      <c r="Q230" s="4"/>
      <c r="R230" s="3"/>
      <c r="S230" s="3"/>
      <c r="T230" s="27" t="s">
        <v>83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27" t="s">
        <v>83</v>
      </c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1"/>
      <c r="BF230" s="1"/>
      <c r="BG230" s="3" t="s">
        <v>88</v>
      </c>
      <c r="BH230" s="1"/>
    </row>
    <row r="231" spans="2:60" x14ac:dyDescent="0.2">
      <c r="B231" s="1">
        <v>227</v>
      </c>
      <c r="C231" s="22">
        <v>43233</v>
      </c>
      <c r="D231" s="1">
        <v>45</v>
      </c>
      <c r="E231" s="24">
        <v>9000</v>
      </c>
      <c r="F231" s="24">
        <v>11250</v>
      </c>
      <c r="G231" s="24">
        <v>11250</v>
      </c>
      <c r="H231" s="24" t="s">
        <v>3</v>
      </c>
      <c r="I231" s="25">
        <v>9.1049798563183568</v>
      </c>
      <c r="J231" s="2" t="s">
        <v>142</v>
      </c>
      <c r="K231" s="3">
        <v>60</v>
      </c>
      <c r="L231" s="4" t="s">
        <v>85</v>
      </c>
      <c r="M231" s="4" t="s">
        <v>80</v>
      </c>
      <c r="N231" s="4" t="s">
        <v>87</v>
      </c>
      <c r="O231" s="26">
        <v>41</v>
      </c>
      <c r="P231" s="4" t="s">
        <v>82</v>
      </c>
      <c r="Q231" s="4"/>
      <c r="R231" s="3"/>
      <c r="S231" s="3"/>
      <c r="T231" s="27" t="s">
        <v>83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27" t="s">
        <v>83</v>
      </c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1"/>
      <c r="BF231" s="1"/>
      <c r="BG231" s="3" t="s">
        <v>88</v>
      </c>
      <c r="BH231" s="1"/>
    </row>
    <row r="232" spans="2:60" x14ac:dyDescent="0.2">
      <c r="B232" s="1">
        <v>228</v>
      </c>
      <c r="C232" s="22">
        <v>43233</v>
      </c>
      <c r="D232" s="1">
        <v>46</v>
      </c>
      <c r="E232" s="24">
        <v>4000</v>
      </c>
      <c r="F232" s="24">
        <v>5000</v>
      </c>
      <c r="G232" s="24">
        <v>5000</v>
      </c>
      <c r="H232" s="24" t="s">
        <v>3</v>
      </c>
      <c r="I232" s="25">
        <v>8.2940496401020276</v>
      </c>
      <c r="J232" s="2" t="s">
        <v>142</v>
      </c>
      <c r="K232" s="3">
        <v>70</v>
      </c>
      <c r="L232" s="4" t="s">
        <v>85</v>
      </c>
      <c r="M232" s="4" t="s">
        <v>80</v>
      </c>
      <c r="N232" s="4" t="s">
        <v>87</v>
      </c>
      <c r="O232" s="26">
        <v>41</v>
      </c>
      <c r="P232" s="4" t="s">
        <v>85</v>
      </c>
      <c r="Q232" s="4"/>
      <c r="R232" s="3"/>
      <c r="S232" s="3"/>
      <c r="T232" s="27" t="s">
        <v>83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27" t="s">
        <v>83</v>
      </c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1"/>
      <c r="BF232" s="1"/>
      <c r="BG232" s="3" t="s">
        <v>88</v>
      </c>
      <c r="BH232" s="1"/>
    </row>
    <row r="233" spans="2:60" x14ac:dyDescent="0.2">
      <c r="B233" s="1">
        <v>229</v>
      </c>
      <c r="C233" s="22">
        <v>43233</v>
      </c>
      <c r="D233" s="1">
        <v>47</v>
      </c>
      <c r="E233" s="24">
        <v>3500</v>
      </c>
      <c r="F233" s="24">
        <v>4375</v>
      </c>
      <c r="G233" s="24">
        <v>4375</v>
      </c>
      <c r="H233" s="24" t="s">
        <v>3</v>
      </c>
      <c r="I233" s="25">
        <v>8.1605182474775049</v>
      </c>
      <c r="J233" s="2" t="s">
        <v>142</v>
      </c>
      <c r="K233" s="3">
        <v>70</v>
      </c>
      <c r="L233" s="4" t="s">
        <v>85</v>
      </c>
      <c r="M233" s="4" t="s">
        <v>80</v>
      </c>
      <c r="N233" s="4" t="s">
        <v>87</v>
      </c>
      <c r="O233" s="26">
        <v>42</v>
      </c>
      <c r="P233" s="4" t="s">
        <v>85</v>
      </c>
      <c r="Q233" s="4"/>
      <c r="R233" s="3"/>
      <c r="S233" s="3"/>
      <c r="T233" s="27" t="s">
        <v>83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27" t="s">
        <v>83</v>
      </c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1"/>
      <c r="BF233" s="1"/>
      <c r="BG233" s="3" t="s">
        <v>88</v>
      </c>
      <c r="BH233" s="1"/>
    </row>
    <row r="234" spans="2:60" x14ac:dyDescent="0.2">
      <c r="B234" s="1">
        <v>230</v>
      </c>
      <c r="C234" s="22">
        <v>43233</v>
      </c>
      <c r="D234" s="1">
        <v>49</v>
      </c>
      <c r="E234" s="24">
        <v>2700</v>
      </c>
      <c r="F234" s="24">
        <v>3375</v>
      </c>
      <c r="G234" s="24">
        <v>3375</v>
      </c>
      <c r="H234" s="24" t="s">
        <v>3</v>
      </c>
      <c r="I234" s="25">
        <v>7.90100705199242</v>
      </c>
      <c r="J234" s="2" t="s">
        <v>142</v>
      </c>
      <c r="K234" s="3">
        <v>70</v>
      </c>
      <c r="L234" s="4" t="s">
        <v>85</v>
      </c>
      <c r="M234" s="4" t="s">
        <v>80</v>
      </c>
      <c r="N234" s="4" t="s">
        <v>87</v>
      </c>
      <c r="O234" s="26">
        <v>41</v>
      </c>
      <c r="P234" s="4" t="s">
        <v>85</v>
      </c>
      <c r="Q234" s="4"/>
      <c r="R234" s="3"/>
      <c r="S234" s="3"/>
      <c r="T234" s="3"/>
      <c r="U234" s="27" t="s">
        <v>83</v>
      </c>
      <c r="V234" s="3"/>
      <c r="W234" s="27" t="s">
        <v>83</v>
      </c>
      <c r="X234" s="27" t="s">
        <v>83</v>
      </c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27" t="s">
        <v>83</v>
      </c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1"/>
      <c r="BF234" s="1"/>
      <c r="BG234" s="3" t="s">
        <v>88</v>
      </c>
      <c r="BH234" s="1"/>
    </row>
    <row r="235" spans="2:60" x14ac:dyDescent="0.2">
      <c r="B235" s="1">
        <v>231</v>
      </c>
      <c r="C235" s="22">
        <v>43233</v>
      </c>
      <c r="D235" s="1">
        <v>50</v>
      </c>
      <c r="E235" s="24">
        <v>15000</v>
      </c>
      <c r="F235" s="24">
        <v>18750</v>
      </c>
      <c r="G235" s="24">
        <v>18750</v>
      </c>
      <c r="H235" s="24" t="s">
        <v>3</v>
      </c>
      <c r="I235" s="25">
        <v>9.6158054800843473</v>
      </c>
      <c r="J235" s="2" t="s">
        <v>142</v>
      </c>
      <c r="K235" s="3">
        <v>60</v>
      </c>
      <c r="L235" s="4" t="s">
        <v>85</v>
      </c>
      <c r="M235" s="4" t="s">
        <v>80</v>
      </c>
      <c r="N235" s="4" t="s">
        <v>87</v>
      </c>
      <c r="O235" s="26">
        <v>39</v>
      </c>
      <c r="P235" s="4" t="s">
        <v>85</v>
      </c>
      <c r="Q235" s="4"/>
      <c r="R235" s="3"/>
      <c r="S235" s="3"/>
      <c r="T235" s="27" t="s">
        <v>83</v>
      </c>
      <c r="U235" s="27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27" t="s">
        <v>83</v>
      </c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1"/>
      <c r="BF235" s="1"/>
      <c r="BG235" s="3" t="s">
        <v>84</v>
      </c>
      <c r="BH235" s="1"/>
    </row>
    <row r="236" spans="2:60" x14ac:dyDescent="0.2">
      <c r="B236" s="1">
        <v>232</v>
      </c>
      <c r="C236" s="22">
        <v>43233</v>
      </c>
      <c r="D236" s="1">
        <v>52</v>
      </c>
      <c r="E236" s="24">
        <v>9000</v>
      </c>
      <c r="F236" s="24">
        <v>11250</v>
      </c>
      <c r="G236" s="24">
        <v>11250</v>
      </c>
      <c r="H236" s="24" t="s">
        <v>3</v>
      </c>
      <c r="I236" s="25">
        <v>9.1049798563183568</v>
      </c>
      <c r="J236" s="2" t="s">
        <v>142</v>
      </c>
      <c r="K236" s="3">
        <v>60</v>
      </c>
      <c r="L236" s="4" t="s">
        <v>85</v>
      </c>
      <c r="M236" s="4" t="s">
        <v>80</v>
      </c>
      <c r="N236" s="4" t="s">
        <v>87</v>
      </c>
      <c r="O236" s="26">
        <v>38</v>
      </c>
      <c r="P236" s="4" t="s">
        <v>85</v>
      </c>
      <c r="Q236" s="4"/>
      <c r="R236" s="27" t="s">
        <v>83</v>
      </c>
      <c r="S236" s="27"/>
      <c r="T236" s="27" t="s">
        <v>83</v>
      </c>
      <c r="U236" s="3"/>
      <c r="V236" s="3"/>
      <c r="W236" s="3"/>
      <c r="X236" s="3"/>
      <c r="Y236" s="3"/>
      <c r="Z236" s="3"/>
      <c r="AA236" s="3"/>
      <c r="AB236" s="3"/>
      <c r="AC236" s="3"/>
      <c r="AD236" s="27" t="s">
        <v>83</v>
      </c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1"/>
      <c r="BF236" s="1"/>
      <c r="BG236" s="3" t="s">
        <v>84</v>
      </c>
      <c r="BH236" s="1"/>
    </row>
    <row r="237" spans="2:60" x14ac:dyDescent="0.2">
      <c r="B237" s="1">
        <v>233</v>
      </c>
      <c r="C237" s="22">
        <v>43233</v>
      </c>
      <c r="D237" s="1">
        <v>221</v>
      </c>
      <c r="E237" s="24">
        <v>2500</v>
      </c>
      <c r="F237" s="24">
        <v>3125</v>
      </c>
      <c r="G237" s="24">
        <v>3125</v>
      </c>
      <c r="H237" s="24" t="s">
        <v>3</v>
      </c>
      <c r="I237" s="25">
        <v>7.8240460108562919</v>
      </c>
      <c r="J237" s="2" t="s">
        <v>142</v>
      </c>
      <c r="K237" s="2">
        <v>50</v>
      </c>
      <c r="L237" s="4" t="s">
        <v>85</v>
      </c>
      <c r="M237" s="4" t="s">
        <v>80</v>
      </c>
      <c r="N237" s="4" t="s">
        <v>92</v>
      </c>
      <c r="O237" s="26">
        <v>38</v>
      </c>
      <c r="P237" s="4" t="s">
        <v>82</v>
      </c>
      <c r="Q237" s="4"/>
      <c r="R237" s="27" t="s">
        <v>83</v>
      </c>
      <c r="S237" s="27"/>
      <c r="T237" s="27" t="s">
        <v>83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1"/>
      <c r="BF237" s="1"/>
      <c r="BG237" s="3" t="s">
        <v>88</v>
      </c>
      <c r="BH237" s="1"/>
    </row>
    <row r="238" spans="2:60" x14ac:dyDescent="0.2">
      <c r="B238" s="1">
        <v>234</v>
      </c>
      <c r="C238" s="22">
        <v>43233</v>
      </c>
      <c r="D238" s="1">
        <v>222</v>
      </c>
      <c r="E238" s="24">
        <v>2000</v>
      </c>
      <c r="F238" s="24">
        <v>2500</v>
      </c>
      <c r="G238" s="24">
        <v>2500</v>
      </c>
      <c r="H238" s="24" t="s">
        <v>3</v>
      </c>
      <c r="I238" s="25">
        <v>7.6009024595420822</v>
      </c>
      <c r="J238" s="2" t="s">
        <v>142</v>
      </c>
      <c r="K238" s="2">
        <v>60</v>
      </c>
      <c r="L238" s="4" t="s">
        <v>85</v>
      </c>
      <c r="M238" s="4" t="s">
        <v>80</v>
      </c>
      <c r="N238" s="4" t="s">
        <v>92</v>
      </c>
      <c r="O238" s="26">
        <v>35</v>
      </c>
      <c r="P238" s="4" t="s">
        <v>82</v>
      </c>
      <c r="Q238" s="4"/>
      <c r="R238" s="27" t="s">
        <v>83</v>
      </c>
      <c r="S238" s="27"/>
      <c r="T238" s="27" t="s">
        <v>83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1"/>
      <c r="BF238" s="1"/>
      <c r="BG238" s="3" t="s">
        <v>88</v>
      </c>
      <c r="BH238" s="1"/>
    </row>
    <row r="239" spans="2:60" x14ac:dyDescent="0.2">
      <c r="B239" s="1">
        <v>235</v>
      </c>
      <c r="C239" s="22">
        <v>43233</v>
      </c>
      <c r="D239" s="1">
        <v>223</v>
      </c>
      <c r="E239" s="24">
        <v>9500</v>
      </c>
      <c r="F239" s="24">
        <v>11875</v>
      </c>
      <c r="G239" s="24">
        <v>11875</v>
      </c>
      <c r="H239" s="24" t="s">
        <v>3</v>
      </c>
      <c r="I239" s="25">
        <v>9.1590470775886317</v>
      </c>
      <c r="J239" s="2" t="s">
        <v>142</v>
      </c>
      <c r="K239" s="2">
        <v>30</v>
      </c>
      <c r="L239" s="4" t="s">
        <v>85</v>
      </c>
      <c r="M239" s="4" t="s">
        <v>80</v>
      </c>
      <c r="N239" s="4" t="s">
        <v>96</v>
      </c>
      <c r="O239" s="26">
        <v>44</v>
      </c>
      <c r="P239" s="4" t="s">
        <v>82</v>
      </c>
      <c r="Q239" s="4"/>
      <c r="R239" s="27" t="s">
        <v>83</v>
      </c>
      <c r="S239" s="27"/>
      <c r="T239" s="27" t="s">
        <v>83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1"/>
      <c r="BF239" s="1"/>
      <c r="BG239" s="3" t="s">
        <v>93</v>
      </c>
      <c r="BH239" s="1"/>
    </row>
    <row r="240" spans="2:60" x14ac:dyDescent="0.2">
      <c r="B240" s="1">
        <v>236</v>
      </c>
      <c r="C240" s="22">
        <v>43233</v>
      </c>
      <c r="D240" s="1">
        <v>224</v>
      </c>
      <c r="E240" s="24">
        <v>900</v>
      </c>
      <c r="F240" s="24">
        <v>1125</v>
      </c>
      <c r="G240" s="24">
        <v>1125</v>
      </c>
      <c r="H240" s="24" t="s">
        <v>3</v>
      </c>
      <c r="I240" s="25">
        <v>6.8023947633243109</v>
      </c>
      <c r="J240" s="2" t="s">
        <v>142</v>
      </c>
      <c r="K240" s="2">
        <v>70</v>
      </c>
      <c r="L240" s="4" t="s">
        <v>85</v>
      </c>
      <c r="M240" s="4" t="s">
        <v>80</v>
      </c>
      <c r="N240" s="4" t="s">
        <v>92</v>
      </c>
      <c r="O240" s="26">
        <v>36</v>
      </c>
      <c r="P240" s="4" t="s">
        <v>85</v>
      </c>
      <c r="Q240" s="4"/>
      <c r="R240" s="3"/>
      <c r="S240" s="3"/>
      <c r="T240" s="3"/>
      <c r="U240" s="27" t="s">
        <v>83</v>
      </c>
      <c r="V240" s="3"/>
      <c r="W240" s="3"/>
      <c r="X240" s="27" t="s">
        <v>83</v>
      </c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1"/>
      <c r="BF240" s="1"/>
      <c r="BG240" s="3" t="s">
        <v>88</v>
      </c>
      <c r="BH240" s="1"/>
    </row>
    <row r="241" spans="2:60" x14ac:dyDescent="0.2">
      <c r="B241" s="1">
        <v>237</v>
      </c>
      <c r="C241" s="22">
        <v>43233</v>
      </c>
      <c r="D241" s="1">
        <v>227</v>
      </c>
      <c r="E241" s="24">
        <v>2400</v>
      </c>
      <c r="F241" s="24">
        <v>3000</v>
      </c>
      <c r="G241" s="24">
        <v>3000</v>
      </c>
      <c r="H241" s="24" t="s">
        <v>3</v>
      </c>
      <c r="I241" s="25">
        <v>7.7832240163360371</v>
      </c>
      <c r="J241" s="2" t="s">
        <v>142</v>
      </c>
      <c r="K241" s="2">
        <v>50</v>
      </c>
      <c r="L241" s="4" t="s">
        <v>79</v>
      </c>
      <c r="M241" s="4" t="s">
        <v>80</v>
      </c>
      <c r="N241" s="4" t="s">
        <v>92</v>
      </c>
      <c r="O241" s="26">
        <v>37</v>
      </c>
      <c r="P241" s="4" t="s">
        <v>82</v>
      </c>
      <c r="Q241" s="4"/>
      <c r="R241" s="3"/>
      <c r="S241" s="3"/>
      <c r="T241" s="27" t="s">
        <v>83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27" t="s">
        <v>83</v>
      </c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1"/>
      <c r="BF241" s="1"/>
      <c r="BG241" s="3" t="s">
        <v>88</v>
      </c>
      <c r="BH241" s="1"/>
    </row>
    <row r="242" spans="2:60" x14ac:dyDescent="0.2">
      <c r="B242" s="1">
        <v>238</v>
      </c>
      <c r="C242" s="22">
        <v>43233</v>
      </c>
      <c r="D242" s="1">
        <v>228</v>
      </c>
      <c r="E242" s="24">
        <v>9000</v>
      </c>
      <c r="F242" s="24">
        <v>11250</v>
      </c>
      <c r="G242" s="24">
        <v>11250</v>
      </c>
      <c r="H242" s="24" t="s">
        <v>3</v>
      </c>
      <c r="I242" s="25">
        <v>9.1049798563183568</v>
      </c>
      <c r="J242" s="2" t="s">
        <v>142</v>
      </c>
      <c r="K242" s="2">
        <v>60</v>
      </c>
      <c r="L242" s="4" t="s">
        <v>85</v>
      </c>
      <c r="M242" s="4" t="s">
        <v>80</v>
      </c>
      <c r="N242" s="4" t="s">
        <v>87</v>
      </c>
      <c r="O242" s="26">
        <v>37</v>
      </c>
      <c r="P242" s="4" t="s">
        <v>82</v>
      </c>
      <c r="Q242" s="4"/>
      <c r="R242" s="3"/>
      <c r="S242" s="3"/>
      <c r="T242" s="27" t="s">
        <v>83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27" t="s">
        <v>83</v>
      </c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1"/>
      <c r="BF242" s="1"/>
      <c r="BG242" s="3" t="s">
        <v>93</v>
      </c>
      <c r="BH242" s="1"/>
    </row>
    <row r="243" spans="2:60" x14ac:dyDescent="0.2">
      <c r="B243" s="1">
        <v>239</v>
      </c>
      <c r="C243" s="22">
        <v>43233</v>
      </c>
      <c r="D243" s="1">
        <v>508</v>
      </c>
      <c r="E243" s="24">
        <v>8500</v>
      </c>
      <c r="F243" s="24">
        <v>10625</v>
      </c>
      <c r="G243" s="24">
        <v>10625</v>
      </c>
      <c r="H243" s="24" t="s">
        <v>3</v>
      </c>
      <c r="I243" s="25">
        <v>9.0478214424784085</v>
      </c>
      <c r="J243" s="2" t="s">
        <v>142</v>
      </c>
      <c r="K243" s="2">
        <v>60</v>
      </c>
      <c r="L243" s="4" t="s">
        <v>89</v>
      </c>
      <c r="M243" s="4" t="s">
        <v>80</v>
      </c>
      <c r="N243" s="4" t="s">
        <v>171</v>
      </c>
      <c r="O243" s="26">
        <v>34</v>
      </c>
      <c r="P243" s="4" t="s">
        <v>82</v>
      </c>
      <c r="Q243" s="4"/>
      <c r="R243" s="27" t="s">
        <v>83</v>
      </c>
      <c r="S243" s="27"/>
      <c r="T243" s="3"/>
      <c r="U243" s="27" t="s">
        <v>83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1"/>
      <c r="BF243" s="1"/>
      <c r="BG243" s="3" t="s">
        <v>88</v>
      </c>
      <c r="BH243" s="1"/>
    </row>
    <row r="244" spans="2:60" x14ac:dyDescent="0.2">
      <c r="B244" s="1">
        <v>240</v>
      </c>
      <c r="C244" s="22">
        <v>43233</v>
      </c>
      <c r="D244" s="1">
        <v>510</v>
      </c>
      <c r="E244" s="24">
        <v>5000</v>
      </c>
      <c r="F244" s="24">
        <v>6250</v>
      </c>
      <c r="G244" s="24">
        <v>6250</v>
      </c>
      <c r="H244" s="24" t="s">
        <v>3</v>
      </c>
      <c r="I244" s="25">
        <v>8.5171931914162382</v>
      </c>
      <c r="J244" s="2" t="s">
        <v>142</v>
      </c>
      <c r="K244" s="2">
        <v>60</v>
      </c>
      <c r="L244" s="4" t="s">
        <v>89</v>
      </c>
      <c r="M244" s="4" t="s">
        <v>80</v>
      </c>
      <c r="N244" s="4" t="s">
        <v>171</v>
      </c>
      <c r="O244" s="26">
        <v>35</v>
      </c>
      <c r="P244" s="4" t="s">
        <v>82</v>
      </c>
      <c r="Q244" s="4"/>
      <c r="R244" s="27" t="s">
        <v>83</v>
      </c>
      <c r="S244" s="27"/>
      <c r="T244" s="3"/>
      <c r="U244" s="27" t="s">
        <v>83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1"/>
      <c r="BF244" s="1"/>
      <c r="BG244" s="3" t="s">
        <v>88</v>
      </c>
      <c r="BH244" s="1"/>
    </row>
    <row r="245" spans="2:60" x14ac:dyDescent="0.2">
      <c r="B245" s="1">
        <v>241</v>
      </c>
      <c r="C245" s="22">
        <v>44143</v>
      </c>
      <c r="D245" s="32">
        <v>59</v>
      </c>
      <c r="E245" s="24">
        <v>105000</v>
      </c>
      <c r="F245" s="24">
        <v>131250</v>
      </c>
      <c r="G245" s="24">
        <v>131250</v>
      </c>
      <c r="H245" s="24" t="s">
        <v>3</v>
      </c>
      <c r="I245" s="25">
        <v>11.561715629139661</v>
      </c>
      <c r="J245" s="2" t="s">
        <v>142</v>
      </c>
      <c r="K245" s="2">
        <v>70</v>
      </c>
      <c r="L245" s="4" t="s">
        <v>85</v>
      </c>
      <c r="M245" s="4" t="s">
        <v>80</v>
      </c>
      <c r="N245" s="4" t="s">
        <v>105</v>
      </c>
      <c r="O245" s="26">
        <v>55</v>
      </c>
      <c r="P245" s="4" t="s">
        <v>82</v>
      </c>
      <c r="Q245" s="4"/>
      <c r="R245" s="3"/>
      <c r="S245" s="3"/>
      <c r="T245" s="3"/>
      <c r="U245" s="27" t="s">
        <v>83</v>
      </c>
      <c r="V245" s="3"/>
      <c r="W245" s="3"/>
      <c r="X245" s="27" t="s">
        <v>83</v>
      </c>
      <c r="Y245" s="3"/>
      <c r="Z245" s="3"/>
      <c r="AA245" s="3"/>
      <c r="AB245" s="3"/>
      <c r="AC245" s="27" t="s">
        <v>83</v>
      </c>
      <c r="AD245" s="3"/>
      <c r="AE245" s="3"/>
      <c r="AF245" s="3"/>
      <c r="AG245" s="3"/>
      <c r="AH245" s="3"/>
      <c r="AI245" s="3"/>
      <c r="AJ245" s="27" t="s">
        <v>83</v>
      </c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27" t="s">
        <v>83</v>
      </c>
      <c r="BE245" s="1"/>
      <c r="BF245" s="27" t="s">
        <v>83</v>
      </c>
      <c r="BG245" s="3" t="s">
        <v>93</v>
      </c>
      <c r="BH245" s="38" t="s">
        <v>179</v>
      </c>
    </row>
    <row r="246" spans="2:60" x14ac:dyDescent="0.2">
      <c r="B246" s="1">
        <v>242</v>
      </c>
      <c r="C246" s="22">
        <v>44325</v>
      </c>
      <c r="D246" s="35">
        <v>444</v>
      </c>
      <c r="E246" s="24">
        <v>410000</v>
      </c>
      <c r="F246" s="24">
        <v>512500</v>
      </c>
      <c r="G246" s="24">
        <v>512500</v>
      </c>
      <c r="H246" s="24" t="s">
        <v>3</v>
      </c>
      <c r="I246" s="25">
        <v>12.923912438680491</v>
      </c>
      <c r="J246" s="2" t="s">
        <v>142</v>
      </c>
      <c r="K246" s="2">
        <v>40</v>
      </c>
      <c r="L246" s="4" t="s">
        <v>89</v>
      </c>
      <c r="M246" s="4" t="s">
        <v>80</v>
      </c>
      <c r="N246" s="4" t="s">
        <v>81</v>
      </c>
      <c r="O246" s="3">
        <v>40</v>
      </c>
      <c r="P246" s="4" t="s">
        <v>82</v>
      </c>
      <c r="Q246" s="4"/>
      <c r="R246" s="3"/>
      <c r="S246" s="3"/>
      <c r="T246" s="3" t="s">
        <v>83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 t="s">
        <v>83</v>
      </c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1"/>
      <c r="BF246" s="27" t="s">
        <v>83</v>
      </c>
      <c r="BG246" s="3" t="s">
        <v>93</v>
      </c>
      <c r="BH246" s="1" t="s">
        <v>180</v>
      </c>
    </row>
    <row r="247" spans="2:60" x14ac:dyDescent="0.2">
      <c r="B247" s="1"/>
      <c r="C247" s="22"/>
      <c r="D247" s="1"/>
      <c r="E247" s="24"/>
      <c r="F247" s="24"/>
      <c r="G247" s="24"/>
      <c r="H247" s="24"/>
      <c r="I247" s="25"/>
      <c r="J247" s="2"/>
      <c r="K247" s="3"/>
      <c r="L247" s="4"/>
      <c r="M247" s="4"/>
      <c r="N247" s="4"/>
      <c r="O247" s="26"/>
      <c r="P247" s="4"/>
      <c r="Q247" s="4"/>
      <c r="R247" s="3"/>
      <c r="S247" s="3"/>
      <c r="T247" s="3"/>
      <c r="U247" s="27"/>
      <c r="V247" s="3"/>
      <c r="W247" s="3"/>
      <c r="X247" s="27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27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27"/>
      <c r="BC247" s="3"/>
      <c r="BD247" s="3"/>
      <c r="BE247" s="1"/>
      <c r="BF247" s="1"/>
      <c r="BG247" s="3"/>
      <c r="BH247" s="1"/>
    </row>
    <row r="248" spans="2:60" x14ac:dyDescent="0.2">
      <c r="B248" s="1"/>
      <c r="C248" s="22"/>
      <c r="D248" s="1"/>
      <c r="E248" s="24"/>
      <c r="F248" s="24"/>
      <c r="G248" s="24"/>
      <c r="H248" s="24"/>
      <c r="I248" s="25"/>
      <c r="J248" s="2"/>
      <c r="K248" s="3"/>
      <c r="L248" s="4"/>
      <c r="M248" s="4"/>
      <c r="N248" s="4"/>
      <c r="O248" s="26"/>
      <c r="P248" s="4"/>
      <c r="Q248" s="4"/>
      <c r="R248" s="3"/>
      <c r="S248" s="3"/>
      <c r="T248" s="3"/>
      <c r="U248" s="27"/>
      <c r="V248" s="3"/>
      <c r="W248" s="3"/>
      <c r="X248" s="27"/>
      <c r="Y248" s="3"/>
      <c r="Z248" s="3"/>
      <c r="AA248" s="3"/>
      <c r="AB248" s="3"/>
      <c r="AC248" s="3"/>
      <c r="AD248" s="3"/>
      <c r="AE248" s="27"/>
      <c r="AF248" s="3"/>
      <c r="AG248" s="3"/>
      <c r="AH248" s="3"/>
      <c r="AI248" s="3"/>
      <c r="AJ248" s="27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1"/>
      <c r="BF248" s="1"/>
      <c r="BG248" s="3"/>
      <c r="BH248" s="1"/>
    </row>
    <row r="249" spans="2:60" x14ac:dyDescent="0.2">
      <c r="B249" s="1"/>
      <c r="C249" s="22"/>
      <c r="D249" s="1"/>
      <c r="E249" s="24"/>
      <c r="F249" s="24"/>
      <c r="G249" s="24"/>
      <c r="H249" s="24"/>
      <c r="I249" s="25"/>
      <c r="J249" s="2"/>
      <c r="K249" s="3"/>
      <c r="L249" s="4"/>
      <c r="M249" s="4"/>
      <c r="N249" s="4"/>
      <c r="O249" s="26"/>
      <c r="P249" s="4"/>
      <c r="Q249" s="4"/>
      <c r="R249" s="3"/>
      <c r="S249" s="3"/>
      <c r="T249" s="3"/>
      <c r="U249" s="27"/>
      <c r="V249" s="3"/>
      <c r="W249" s="3"/>
      <c r="X249" s="27"/>
      <c r="Y249" s="3"/>
      <c r="Z249" s="3"/>
      <c r="AA249" s="3"/>
      <c r="AB249" s="3"/>
      <c r="AC249" s="3"/>
      <c r="AD249" s="3"/>
      <c r="AE249" s="27"/>
      <c r="AF249" s="3"/>
      <c r="AG249" s="3"/>
      <c r="AH249" s="3"/>
      <c r="AI249" s="3"/>
      <c r="AJ249" s="27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1"/>
      <c r="BF249" s="1"/>
      <c r="BG249" s="3"/>
      <c r="BH249" s="1"/>
    </row>
    <row r="250" spans="2:60" x14ac:dyDescent="0.2">
      <c r="B250" s="1"/>
      <c r="C250" s="22"/>
      <c r="D250" s="1"/>
      <c r="E250" s="24"/>
      <c r="F250" s="24"/>
      <c r="G250" s="24"/>
      <c r="H250" s="24"/>
      <c r="I250" s="25"/>
      <c r="J250" s="2"/>
      <c r="K250" s="3"/>
      <c r="L250" s="4"/>
      <c r="M250" s="4"/>
      <c r="N250" s="4"/>
      <c r="O250" s="26"/>
      <c r="P250" s="4"/>
      <c r="Q250" s="4"/>
      <c r="R250" s="3"/>
      <c r="S250" s="3"/>
      <c r="T250" s="3"/>
      <c r="U250" s="27"/>
      <c r="V250" s="3"/>
      <c r="W250" s="3"/>
      <c r="X250" s="27"/>
      <c r="Y250" s="3"/>
      <c r="Z250" s="3"/>
      <c r="AA250" s="3"/>
      <c r="AB250" s="3"/>
      <c r="AC250" s="3"/>
      <c r="AD250" s="3"/>
      <c r="AE250" s="27"/>
      <c r="AF250" s="3"/>
      <c r="AG250" s="3"/>
      <c r="AH250" s="3"/>
      <c r="AI250" s="3"/>
      <c r="AJ250" s="27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1"/>
      <c r="BF250" s="1"/>
      <c r="BG250" s="3"/>
      <c r="BH250" s="1"/>
    </row>
    <row r="251" spans="2:60" x14ac:dyDescent="0.2">
      <c r="B251" s="1"/>
      <c r="C251" s="22"/>
      <c r="D251" s="1"/>
      <c r="E251" s="24"/>
      <c r="F251" s="24"/>
      <c r="G251" s="24"/>
      <c r="H251" s="24"/>
      <c r="I251" s="25"/>
      <c r="J251" s="2"/>
      <c r="K251" s="3"/>
      <c r="L251" s="4"/>
      <c r="M251" s="4"/>
      <c r="N251" s="4"/>
      <c r="O251" s="26"/>
      <c r="P251" s="4"/>
      <c r="Q251" s="4"/>
      <c r="R251" s="3"/>
      <c r="S251" s="3"/>
      <c r="T251" s="27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27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1"/>
      <c r="BF251" s="1"/>
      <c r="BG251" s="3"/>
      <c r="BH251" s="1"/>
    </row>
    <row r="252" spans="2:60" x14ac:dyDescent="0.2">
      <c r="B252" s="1"/>
      <c r="C252" s="22"/>
      <c r="D252" s="1"/>
      <c r="E252" s="24"/>
      <c r="F252" s="24"/>
      <c r="G252" s="24"/>
      <c r="H252" s="24"/>
      <c r="I252" s="25"/>
      <c r="J252" s="2"/>
      <c r="K252" s="3"/>
      <c r="L252" s="4"/>
      <c r="M252" s="4"/>
      <c r="N252" s="4"/>
      <c r="O252" s="26"/>
      <c r="P252" s="4"/>
      <c r="Q252" s="4"/>
      <c r="R252" s="27"/>
      <c r="S252" s="27"/>
      <c r="T252" s="27"/>
      <c r="U252" s="27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1"/>
      <c r="BF252" s="1"/>
      <c r="BG252" s="3"/>
      <c r="BH252" s="1"/>
    </row>
    <row r="253" spans="2:60" x14ac:dyDescent="0.2">
      <c r="B253" s="1"/>
      <c r="C253" s="22"/>
      <c r="D253" s="1"/>
      <c r="E253" s="24"/>
      <c r="F253" s="24"/>
      <c r="G253" s="24"/>
      <c r="H253" s="24"/>
      <c r="I253" s="25"/>
      <c r="J253" s="2"/>
      <c r="K253" s="3"/>
      <c r="L253" s="4"/>
      <c r="M253" s="4"/>
      <c r="N253" s="4"/>
      <c r="O253" s="26"/>
      <c r="P253" s="4"/>
      <c r="Q253" s="4"/>
      <c r="R253" s="27"/>
      <c r="S253" s="27"/>
      <c r="T253" s="3"/>
      <c r="U253" s="27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1"/>
      <c r="BF253" s="1"/>
      <c r="BG253" s="3"/>
      <c r="BH253" s="1"/>
    </row>
    <row r="254" spans="2:60" x14ac:dyDescent="0.2">
      <c r="B254" s="1"/>
      <c r="C254" s="22"/>
      <c r="D254" s="1"/>
      <c r="E254" s="24"/>
      <c r="F254" s="24"/>
      <c r="G254" s="24"/>
      <c r="H254" s="24"/>
      <c r="I254" s="25"/>
      <c r="J254" s="2"/>
      <c r="K254" s="3"/>
      <c r="L254" s="4"/>
      <c r="M254" s="4"/>
      <c r="N254" s="4"/>
      <c r="O254" s="26"/>
      <c r="P254" s="4"/>
      <c r="Q254" s="4"/>
      <c r="R254" s="27"/>
      <c r="S254" s="27"/>
      <c r="T254" s="27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1"/>
      <c r="BF254" s="1"/>
      <c r="BG254" s="3"/>
      <c r="BH254" s="1"/>
    </row>
    <row r="255" spans="2:60" x14ac:dyDescent="0.2">
      <c r="B255" s="1"/>
      <c r="C255" s="22"/>
      <c r="D255" s="1"/>
      <c r="E255" s="24"/>
      <c r="F255" s="24"/>
      <c r="G255" s="24"/>
      <c r="H255" s="24"/>
      <c r="I255" s="25"/>
      <c r="J255" s="2"/>
      <c r="K255" s="3"/>
      <c r="L255" s="4"/>
      <c r="M255" s="4"/>
      <c r="N255" s="4"/>
      <c r="O255" s="26"/>
      <c r="P255" s="4"/>
      <c r="Q255" s="4"/>
      <c r="R255" s="3"/>
      <c r="S255" s="3"/>
      <c r="T255" s="3"/>
      <c r="U255" s="27"/>
      <c r="V255" s="3"/>
      <c r="W255" s="3"/>
      <c r="X255" s="27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1"/>
      <c r="BF255" s="1"/>
      <c r="BG255" s="3"/>
      <c r="BH255" s="1"/>
    </row>
    <row r="256" spans="2:60" x14ac:dyDescent="0.2">
      <c r="B256" s="1"/>
      <c r="C256" s="22"/>
      <c r="D256" s="1"/>
      <c r="E256" s="24"/>
      <c r="F256" s="24"/>
      <c r="G256" s="24"/>
      <c r="H256" s="24"/>
      <c r="I256" s="25"/>
      <c r="J256" s="2"/>
      <c r="K256" s="3"/>
      <c r="L256" s="4"/>
      <c r="M256" s="4"/>
      <c r="N256" s="4"/>
      <c r="O256" s="26"/>
      <c r="P256" s="4"/>
      <c r="Q256" s="4"/>
      <c r="R256" s="3"/>
      <c r="S256" s="3"/>
      <c r="T256" s="3"/>
      <c r="U256" s="27"/>
      <c r="V256" s="3"/>
      <c r="W256" s="3"/>
      <c r="X256" s="3"/>
      <c r="Y256" s="27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1"/>
      <c r="BF256" s="1"/>
      <c r="BG256" s="3"/>
      <c r="BH256" s="1"/>
    </row>
    <row r="257" spans="2:60" x14ac:dyDescent="0.2">
      <c r="B257" s="1"/>
      <c r="C257" s="22"/>
      <c r="D257" s="1"/>
      <c r="E257" s="24"/>
      <c r="F257" s="24"/>
      <c r="G257" s="24"/>
      <c r="H257" s="24"/>
      <c r="I257" s="25"/>
      <c r="J257" s="2"/>
      <c r="K257" s="3"/>
      <c r="L257" s="4"/>
      <c r="M257" s="4"/>
      <c r="N257" s="4"/>
      <c r="O257" s="26"/>
      <c r="P257" s="4"/>
      <c r="Q257" s="4"/>
      <c r="R257" s="3"/>
      <c r="S257" s="3"/>
      <c r="T257" s="3"/>
      <c r="U257" s="27"/>
      <c r="V257" s="3"/>
      <c r="W257" s="3"/>
      <c r="X257" s="27"/>
      <c r="Y257" s="27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1"/>
      <c r="BF257" s="1"/>
      <c r="BG257" s="3"/>
      <c r="BH257" s="1"/>
    </row>
    <row r="258" spans="2:60" x14ac:dyDescent="0.2">
      <c r="B258" s="1"/>
      <c r="C258" s="22"/>
      <c r="D258" s="1"/>
      <c r="E258" s="24"/>
      <c r="F258" s="24"/>
      <c r="G258" s="24"/>
      <c r="H258" s="24"/>
      <c r="I258" s="25"/>
      <c r="J258" s="2"/>
      <c r="K258" s="3"/>
      <c r="L258" s="4"/>
      <c r="M258" s="4"/>
      <c r="N258" s="4"/>
      <c r="O258" s="26"/>
      <c r="P258" s="4"/>
      <c r="Q258" s="4"/>
      <c r="R258" s="3"/>
      <c r="S258" s="3"/>
      <c r="T258" s="3"/>
      <c r="U258" s="27"/>
      <c r="V258" s="3"/>
      <c r="W258" s="3"/>
      <c r="X258" s="3"/>
      <c r="Y258" s="27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27"/>
      <c r="AY258" s="3"/>
      <c r="AZ258" s="3"/>
      <c r="BA258" s="3"/>
      <c r="BB258" s="3"/>
      <c r="BC258" s="3"/>
      <c r="BD258" s="3"/>
      <c r="BE258" s="1"/>
      <c r="BF258" s="1"/>
      <c r="BG258" s="3"/>
      <c r="BH258" s="1"/>
    </row>
    <row r="259" spans="2:60" x14ac:dyDescent="0.2">
      <c r="B259" s="1"/>
      <c r="C259" s="22"/>
      <c r="D259" s="1"/>
      <c r="E259" s="24"/>
      <c r="F259" s="24"/>
      <c r="G259" s="24"/>
      <c r="H259" s="24"/>
      <c r="I259" s="25"/>
      <c r="J259" s="2"/>
      <c r="K259" s="3"/>
      <c r="L259" s="4"/>
      <c r="M259" s="4"/>
      <c r="N259" s="4"/>
      <c r="O259" s="26"/>
      <c r="P259" s="4"/>
      <c r="Q259" s="4"/>
      <c r="R259" s="3"/>
      <c r="S259" s="3"/>
      <c r="T259" s="3"/>
      <c r="U259" s="27"/>
      <c r="V259" s="3"/>
      <c r="W259" s="3"/>
      <c r="X259" s="3"/>
      <c r="Y259" s="27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27"/>
      <c r="AY259" s="3"/>
      <c r="AZ259" s="3"/>
      <c r="BA259" s="3"/>
      <c r="BB259" s="3"/>
      <c r="BC259" s="3"/>
      <c r="BD259" s="3"/>
      <c r="BE259" s="1"/>
      <c r="BF259" s="1"/>
      <c r="BG259" s="3"/>
      <c r="BH259" s="1"/>
    </row>
    <row r="260" spans="2:60" x14ac:dyDescent="0.2">
      <c r="B260" s="1"/>
      <c r="C260" s="22"/>
      <c r="D260" s="1"/>
      <c r="E260" s="24"/>
      <c r="F260" s="24"/>
      <c r="G260" s="24"/>
      <c r="H260" s="24"/>
      <c r="I260" s="25"/>
      <c r="J260" s="2"/>
      <c r="K260" s="3"/>
      <c r="L260" s="4"/>
      <c r="M260" s="4"/>
      <c r="N260" s="4"/>
      <c r="O260" s="26"/>
      <c r="P260" s="4"/>
      <c r="Q260" s="4"/>
      <c r="R260" s="3"/>
      <c r="S260" s="3"/>
      <c r="T260" s="3"/>
      <c r="U260" s="27"/>
      <c r="V260" s="3"/>
      <c r="W260" s="3"/>
      <c r="X260" s="27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1"/>
      <c r="BF260" s="1"/>
      <c r="BG260" s="3"/>
      <c r="BH260" s="1"/>
    </row>
    <row r="261" spans="2:60" x14ac:dyDescent="0.2">
      <c r="B261" s="1"/>
      <c r="C261" s="22"/>
      <c r="D261" s="1"/>
      <c r="E261" s="24"/>
      <c r="F261" s="24"/>
      <c r="G261" s="24"/>
      <c r="H261" s="24"/>
      <c r="I261" s="25"/>
      <c r="J261" s="2"/>
      <c r="K261" s="3"/>
      <c r="L261" s="4"/>
      <c r="M261" s="4"/>
      <c r="N261" s="4"/>
      <c r="O261" s="26"/>
      <c r="P261" s="4"/>
      <c r="Q261" s="4"/>
      <c r="R261" s="3"/>
      <c r="S261" s="3"/>
      <c r="T261" s="27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27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1"/>
      <c r="BF261" s="1"/>
      <c r="BG261" s="3"/>
      <c r="BH261" s="1"/>
    </row>
    <row r="262" spans="2:60" x14ac:dyDescent="0.2">
      <c r="B262" s="1"/>
      <c r="C262" s="22"/>
      <c r="D262" s="1"/>
      <c r="E262" s="24"/>
      <c r="F262" s="24"/>
      <c r="G262" s="24"/>
      <c r="H262" s="24"/>
      <c r="I262" s="25"/>
      <c r="J262" s="2"/>
      <c r="K262" s="3"/>
      <c r="L262" s="4"/>
      <c r="M262" s="4"/>
      <c r="N262" s="4"/>
      <c r="O262" s="26"/>
      <c r="P262" s="4"/>
      <c r="Q262" s="4"/>
      <c r="R262" s="3"/>
      <c r="S262" s="3"/>
      <c r="T262" s="3"/>
      <c r="U262" s="27"/>
      <c r="V262" s="3"/>
      <c r="W262" s="3"/>
      <c r="X262" s="27"/>
      <c r="Y262" s="3"/>
      <c r="Z262" s="3"/>
      <c r="AA262" s="3"/>
      <c r="AB262" s="3"/>
      <c r="AC262" s="27"/>
      <c r="AD262" s="3"/>
      <c r="AE262" s="3"/>
      <c r="AF262" s="3"/>
      <c r="AG262" s="3"/>
      <c r="AH262" s="3"/>
      <c r="AI262" s="3"/>
      <c r="AJ262" s="27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1"/>
      <c r="BF262" s="1"/>
      <c r="BG262" s="3"/>
      <c r="BH262" s="1"/>
    </row>
    <row r="263" spans="2:60" x14ac:dyDescent="0.2">
      <c r="B263" s="1"/>
      <c r="C263" s="22"/>
      <c r="D263" s="1"/>
      <c r="E263" s="24"/>
      <c r="F263" s="24"/>
      <c r="G263" s="24"/>
      <c r="H263" s="24"/>
      <c r="I263" s="25"/>
      <c r="J263" s="2"/>
      <c r="K263" s="3"/>
      <c r="L263" s="4"/>
      <c r="M263" s="4"/>
      <c r="N263" s="4"/>
      <c r="O263" s="26"/>
      <c r="P263" s="4"/>
      <c r="Q263" s="4"/>
      <c r="R263" s="3"/>
      <c r="S263" s="3"/>
      <c r="T263" s="3"/>
      <c r="U263" s="27"/>
      <c r="V263" s="3"/>
      <c r="W263" s="3"/>
      <c r="X263" s="27"/>
      <c r="Y263" s="3"/>
      <c r="Z263" s="3"/>
      <c r="AA263" s="3"/>
      <c r="AB263" s="3"/>
      <c r="AC263" s="27"/>
      <c r="AD263" s="3"/>
      <c r="AE263" s="3"/>
      <c r="AF263" s="3"/>
      <c r="AG263" s="3"/>
      <c r="AH263" s="3"/>
      <c r="AI263" s="3"/>
      <c r="AJ263" s="27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1"/>
      <c r="BF263" s="1"/>
      <c r="BG263" s="3"/>
      <c r="BH263" s="1"/>
    </row>
    <row r="264" spans="2:60" x14ac:dyDescent="0.2">
      <c r="B264" s="1"/>
      <c r="C264" s="22"/>
      <c r="D264" s="1"/>
      <c r="E264" s="24"/>
      <c r="F264" s="24"/>
      <c r="G264" s="24"/>
      <c r="H264" s="24"/>
      <c r="I264" s="25"/>
      <c r="J264" s="2"/>
      <c r="K264" s="3"/>
      <c r="L264" s="4"/>
      <c r="M264" s="4"/>
      <c r="N264" s="4"/>
      <c r="O264" s="26"/>
      <c r="P264" s="4"/>
      <c r="Q264" s="4"/>
      <c r="R264" s="3"/>
      <c r="S264" s="3"/>
      <c r="T264" s="3"/>
      <c r="U264" s="27"/>
      <c r="V264" s="3"/>
      <c r="W264" s="3"/>
      <c r="X264" s="27"/>
      <c r="Y264" s="3"/>
      <c r="Z264" s="3"/>
      <c r="AA264" s="3"/>
      <c r="AB264" s="3"/>
      <c r="AC264" s="3"/>
      <c r="AD264" s="3"/>
      <c r="AE264" s="27"/>
      <c r="AF264" s="3"/>
      <c r="AG264" s="3"/>
      <c r="AH264" s="3"/>
      <c r="AI264" s="3"/>
      <c r="AJ264" s="27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1"/>
      <c r="BF264" s="1"/>
      <c r="BG264" s="3"/>
      <c r="BH264" s="1"/>
    </row>
    <row r="265" spans="2:60" x14ac:dyDescent="0.2">
      <c r="B265" s="1"/>
      <c r="C265" s="22"/>
      <c r="D265" s="1"/>
      <c r="E265" s="24"/>
      <c r="F265" s="24"/>
      <c r="G265" s="24"/>
      <c r="H265" s="24"/>
      <c r="I265" s="25"/>
      <c r="J265" s="2"/>
      <c r="K265" s="3"/>
      <c r="L265" s="4"/>
      <c r="M265" s="4"/>
      <c r="N265" s="4"/>
      <c r="O265" s="26"/>
      <c r="P265" s="4"/>
      <c r="Q265" s="4"/>
      <c r="R265" s="3"/>
      <c r="S265" s="3"/>
      <c r="T265" s="27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27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1"/>
      <c r="BF265" s="1"/>
      <c r="BG265" s="3"/>
      <c r="BH265" s="1"/>
    </row>
    <row r="266" spans="2:60" x14ac:dyDescent="0.2">
      <c r="B266" s="1"/>
      <c r="C266" s="22"/>
      <c r="D266" s="1"/>
      <c r="E266" s="24"/>
      <c r="F266" s="24"/>
      <c r="G266" s="24"/>
      <c r="H266" s="24"/>
      <c r="I266" s="25"/>
      <c r="J266" s="2"/>
      <c r="K266" s="3"/>
      <c r="L266" s="4"/>
      <c r="M266" s="4"/>
      <c r="N266" s="4"/>
      <c r="O266" s="26"/>
      <c r="P266" s="4"/>
      <c r="Q266" s="27"/>
      <c r="R266" s="27"/>
      <c r="S266" s="27"/>
      <c r="T266" s="27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1"/>
      <c r="BF266" s="1"/>
      <c r="BG266" s="3"/>
      <c r="BH266" s="1"/>
    </row>
    <row r="267" spans="2:60" x14ac:dyDescent="0.2">
      <c r="B267" s="1"/>
      <c r="C267" s="22"/>
      <c r="D267" s="1"/>
      <c r="E267" s="24"/>
      <c r="F267" s="24"/>
      <c r="G267" s="24"/>
      <c r="H267" s="24"/>
      <c r="I267" s="25"/>
      <c r="J267" s="2"/>
      <c r="K267" s="3"/>
      <c r="L267" s="4"/>
      <c r="M267" s="4"/>
      <c r="N267" s="4"/>
      <c r="O267" s="26"/>
      <c r="P267" s="4"/>
      <c r="Q267" s="4"/>
      <c r="R267" s="27"/>
      <c r="S267" s="27"/>
      <c r="T267" s="3"/>
      <c r="U267" s="27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1"/>
      <c r="BF267" s="1"/>
      <c r="BG267" s="3"/>
      <c r="BH267" s="1"/>
    </row>
    <row r="268" spans="2:60" x14ac:dyDescent="0.2">
      <c r="B268" s="1"/>
      <c r="C268" s="22"/>
      <c r="D268" s="1"/>
      <c r="E268" s="24"/>
      <c r="F268" s="24"/>
      <c r="G268" s="24"/>
      <c r="H268" s="24"/>
      <c r="I268" s="25"/>
      <c r="J268" s="2"/>
      <c r="K268" s="3"/>
      <c r="L268" s="4"/>
      <c r="M268" s="4"/>
      <c r="N268" s="4"/>
      <c r="O268" s="26"/>
      <c r="P268" s="4"/>
      <c r="Q268" s="4"/>
      <c r="R268" s="3"/>
      <c r="S268" s="3"/>
      <c r="T268" s="3"/>
      <c r="U268" s="27"/>
      <c r="V268" s="3"/>
      <c r="W268" s="3"/>
      <c r="X268" s="3"/>
      <c r="Y268" s="27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1"/>
      <c r="BF268" s="1"/>
      <c r="BG268" s="3"/>
      <c r="BH268" s="1"/>
    </row>
    <row r="269" spans="2:60" x14ac:dyDescent="0.2">
      <c r="B269" s="1"/>
      <c r="C269" s="22"/>
      <c r="D269" s="1"/>
      <c r="E269" s="24"/>
      <c r="F269" s="24"/>
      <c r="G269" s="24"/>
      <c r="H269" s="24"/>
      <c r="I269" s="25"/>
      <c r="J269" s="2"/>
      <c r="K269" s="3"/>
      <c r="L269" s="4"/>
      <c r="M269" s="4"/>
      <c r="N269" s="4"/>
      <c r="O269" s="26"/>
      <c r="P269" s="4"/>
      <c r="Q269" s="4"/>
      <c r="R269" s="3"/>
      <c r="S269" s="3"/>
      <c r="T269" s="3"/>
      <c r="U269" s="27"/>
      <c r="V269" s="3"/>
      <c r="W269" s="3"/>
      <c r="X269" s="3"/>
      <c r="Y269" s="27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1"/>
      <c r="BF269" s="1"/>
      <c r="BG269" s="3"/>
      <c r="BH269" s="1"/>
    </row>
    <row r="270" spans="2:60" x14ac:dyDescent="0.2">
      <c r="B270" s="1"/>
      <c r="C270" s="22"/>
      <c r="D270" s="1"/>
      <c r="E270" s="24"/>
      <c r="F270" s="24"/>
      <c r="G270" s="24"/>
      <c r="H270" s="24"/>
      <c r="I270" s="25"/>
      <c r="J270" s="2"/>
      <c r="K270" s="3"/>
      <c r="L270" s="4"/>
      <c r="M270" s="4"/>
      <c r="N270" s="4"/>
      <c r="O270" s="26"/>
      <c r="P270" s="4"/>
      <c r="Q270" s="4"/>
      <c r="R270" s="3"/>
      <c r="S270" s="3"/>
      <c r="T270" s="3"/>
      <c r="U270" s="27"/>
      <c r="V270" s="3"/>
      <c r="W270" s="3"/>
      <c r="X270" s="27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1"/>
      <c r="BF270" s="1"/>
      <c r="BG270" s="3"/>
      <c r="BH270" s="1"/>
    </row>
    <row r="271" spans="2:60" x14ac:dyDescent="0.2">
      <c r="B271" s="1"/>
      <c r="C271" s="22"/>
      <c r="D271" s="1"/>
      <c r="E271" s="24"/>
      <c r="F271" s="24"/>
      <c r="G271" s="24"/>
      <c r="H271" s="24"/>
      <c r="I271" s="25"/>
      <c r="J271" s="2"/>
      <c r="K271" s="3"/>
      <c r="L271" s="4"/>
      <c r="M271" s="4"/>
      <c r="N271" s="4"/>
      <c r="O271" s="26"/>
      <c r="P271" s="4"/>
      <c r="Q271" s="4"/>
      <c r="R271" s="3"/>
      <c r="S271" s="3"/>
      <c r="T271" s="3"/>
      <c r="U271" s="27"/>
      <c r="V271" s="3"/>
      <c r="W271" s="3"/>
      <c r="X271" s="27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1"/>
      <c r="BF271" s="1"/>
      <c r="BG271" s="3"/>
      <c r="BH271" s="1"/>
    </row>
    <row r="272" spans="2:60" x14ac:dyDescent="0.2">
      <c r="B272" s="1"/>
      <c r="C272" s="22"/>
      <c r="D272" s="1"/>
      <c r="E272" s="24"/>
      <c r="F272" s="24"/>
      <c r="G272" s="24"/>
      <c r="H272" s="24"/>
      <c r="I272" s="25"/>
      <c r="J272" s="2"/>
      <c r="K272" s="3"/>
      <c r="L272" s="4"/>
      <c r="M272" s="4"/>
      <c r="N272" s="4"/>
      <c r="O272" s="26"/>
      <c r="P272" s="4"/>
      <c r="Q272" s="4"/>
      <c r="R272" s="3"/>
      <c r="S272" s="3"/>
      <c r="T272" s="3"/>
      <c r="U272" s="27"/>
      <c r="V272" s="3"/>
      <c r="W272" s="3"/>
      <c r="X272" s="27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1"/>
      <c r="BF272" s="1"/>
      <c r="BG272" s="3"/>
      <c r="BH272" s="1"/>
    </row>
    <row r="273" spans="2:60" x14ac:dyDescent="0.2">
      <c r="B273" s="1"/>
      <c r="C273" s="22"/>
      <c r="D273" s="1"/>
      <c r="E273" s="24"/>
      <c r="F273" s="24"/>
      <c r="G273" s="24"/>
      <c r="H273" s="24"/>
      <c r="I273" s="25"/>
      <c r="J273" s="2"/>
      <c r="K273" s="3"/>
      <c r="L273" s="4"/>
      <c r="M273" s="4"/>
      <c r="N273" s="4"/>
      <c r="O273" s="26"/>
      <c r="P273" s="4"/>
      <c r="Q273" s="4"/>
      <c r="R273" s="3"/>
      <c r="S273" s="3"/>
      <c r="T273" s="3"/>
      <c r="U273" s="27"/>
      <c r="V273" s="3"/>
      <c r="W273" s="3"/>
      <c r="X273" s="3"/>
      <c r="Y273" s="27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1"/>
      <c r="BF273" s="1"/>
      <c r="BG273" s="3"/>
      <c r="BH273" s="1"/>
    </row>
    <row r="274" spans="2:60" x14ac:dyDescent="0.2">
      <c r="B274" s="1"/>
      <c r="C274" s="22"/>
      <c r="D274" s="1"/>
      <c r="E274" s="24"/>
      <c r="F274" s="24"/>
      <c r="G274" s="24"/>
      <c r="H274" s="24"/>
      <c r="I274" s="25"/>
      <c r="J274" s="2"/>
      <c r="K274" s="3"/>
      <c r="L274" s="4"/>
      <c r="M274" s="4"/>
      <c r="N274" s="4"/>
      <c r="O274" s="26"/>
      <c r="P274" s="4"/>
      <c r="Q274" s="4"/>
      <c r="R274" s="3"/>
      <c r="S274" s="3"/>
      <c r="T274" s="3"/>
      <c r="U274" s="27"/>
      <c r="V274" s="3"/>
      <c r="W274" s="3"/>
      <c r="X274" s="3"/>
      <c r="Y274" s="27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1"/>
      <c r="BF274" s="1"/>
      <c r="BG274" s="3"/>
      <c r="BH274" s="1"/>
    </row>
    <row r="275" spans="2:60" x14ac:dyDescent="0.2">
      <c r="B275" s="1"/>
      <c r="C275" s="22"/>
      <c r="D275" s="1"/>
      <c r="E275" s="24"/>
      <c r="F275" s="24"/>
      <c r="G275" s="24"/>
      <c r="H275" s="24"/>
      <c r="I275" s="25"/>
      <c r="J275" s="2"/>
      <c r="K275" s="3"/>
      <c r="L275" s="4"/>
      <c r="M275" s="4"/>
      <c r="N275" s="4"/>
      <c r="O275" s="26"/>
      <c r="P275" s="4"/>
      <c r="Q275" s="4"/>
      <c r="R275" s="3"/>
      <c r="S275" s="3"/>
      <c r="T275" s="3"/>
      <c r="U275" s="27"/>
      <c r="V275" s="3"/>
      <c r="W275" s="3"/>
      <c r="X275" s="27"/>
      <c r="Y275" s="3"/>
      <c r="Z275" s="3"/>
      <c r="AA275" s="3"/>
      <c r="AB275" s="3"/>
      <c r="AC275" s="3"/>
      <c r="AD275" s="3"/>
      <c r="AE275" s="27"/>
      <c r="AF275" s="3"/>
      <c r="AG275" s="3"/>
      <c r="AH275" s="3"/>
      <c r="AI275" s="3"/>
      <c r="AJ275" s="27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1"/>
      <c r="BF275" s="1"/>
      <c r="BG275" s="3"/>
      <c r="BH275" s="1"/>
    </row>
    <row r="276" spans="2:60" x14ac:dyDescent="0.2">
      <c r="B276" s="1"/>
      <c r="C276" s="22"/>
      <c r="D276" s="1"/>
      <c r="E276" s="24"/>
      <c r="F276" s="24"/>
      <c r="G276" s="24"/>
      <c r="H276" s="24"/>
      <c r="I276" s="25"/>
      <c r="J276" s="2"/>
      <c r="K276" s="3"/>
      <c r="L276" s="4"/>
      <c r="M276" s="4"/>
      <c r="N276" s="4"/>
      <c r="O276" s="26"/>
      <c r="P276" s="4"/>
      <c r="Q276" s="4"/>
      <c r="R276" s="3"/>
      <c r="S276" s="3"/>
      <c r="T276" s="3"/>
      <c r="U276" s="27"/>
      <c r="V276" s="3"/>
      <c r="W276" s="3"/>
      <c r="X276" s="27"/>
      <c r="Y276" s="3"/>
      <c r="Z276" s="3"/>
      <c r="AA276" s="3"/>
      <c r="AB276" s="3"/>
      <c r="AC276" s="27"/>
      <c r="AD276" s="3"/>
      <c r="AE276" s="3"/>
      <c r="AF276" s="3"/>
      <c r="AG276" s="3"/>
      <c r="AH276" s="3"/>
      <c r="AI276" s="3"/>
      <c r="AJ276" s="27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1"/>
      <c r="BF276" s="1"/>
      <c r="BG276" s="3"/>
      <c r="BH276" s="1"/>
    </row>
    <row r="277" spans="2:60" x14ac:dyDescent="0.2">
      <c r="B277" s="1"/>
      <c r="C277" s="22"/>
      <c r="D277" s="1"/>
      <c r="E277" s="24"/>
      <c r="F277" s="24"/>
      <c r="G277" s="24"/>
      <c r="H277" s="24"/>
      <c r="I277" s="25"/>
      <c r="J277" s="2"/>
      <c r="K277" s="3"/>
      <c r="L277" s="4"/>
      <c r="M277" s="4"/>
      <c r="N277" s="4"/>
      <c r="O277" s="26"/>
      <c r="P277" s="4"/>
      <c r="Q277" s="4"/>
      <c r="R277" s="3"/>
      <c r="S277" s="3"/>
      <c r="T277" s="3"/>
      <c r="U277" s="27"/>
      <c r="V277" s="3"/>
      <c r="W277" s="3"/>
      <c r="X277" s="27"/>
      <c r="Y277" s="3"/>
      <c r="Z277" s="3"/>
      <c r="AA277" s="3"/>
      <c r="AB277" s="3"/>
      <c r="AC277" s="3"/>
      <c r="AD277" s="3"/>
      <c r="AE277" s="27"/>
      <c r="AF277" s="3"/>
      <c r="AG277" s="3"/>
      <c r="AH277" s="3"/>
      <c r="AI277" s="3"/>
      <c r="AJ277" s="27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1"/>
      <c r="BF277" s="1"/>
      <c r="BG277" s="3"/>
      <c r="BH277" s="1"/>
    </row>
    <row r="278" spans="2:60" x14ac:dyDescent="0.2">
      <c r="B278" s="1"/>
      <c r="C278" s="22"/>
      <c r="D278" s="1"/>
      <c r="E278" s="24"/>
      <c r="F278" s="24"/>
      <c r="G278" s="24"/>
      <c r="H278" s="24"/>
      <c r="I278" s="25"/>
      <c r="J278" s="2"/>
      <c r="K278" s="3"/>
      <c r="L278" s="4"/>
      <c r="M278" s="4"/>
      <c r="N278" s="4"/>
      <c r="O278" s="26"/>
      <c r="P278" s="4"/>
      <c r="Q278" s="4"/>
      <c r="R278" s="3"/>
      <c r="S278" s="3"/>
      <c r="T278" s="3"/>
      <c r="U278" s="27"/>
      <c r="V278" s="3"/>
      <c r="W278" s="3"/>
      <c r="X278" s="27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1"/>
      <c r="BF278" s="1"/>
      <c r="BG278" s="3"/>
      <c r="BH278" s="1"/>
    </row>
    <row r="279" spans="2:60" x14ac:dyDescent="0.2">
      <c r="B279" s="1"/>
      <c r="C279" s="22"/>
      <c r="D279" s="1"/>
      <c r="E279" s="24"/>
      <c r="F279" s="24"/>
      <c r="G279" s="24"/>
      <c r="H279" s="24"/>
      <c r="I279" s="25"/>
      <c r="J279" s="2"/>
      <c r="K279" s="3"/>
      <c r="L279" s="4"/>
      <c r="M279" s="4"/>
      <c r="N279" s="4"/>
      <c r="O279" s="26"/>
      <c r="P279" s="4"/>
      <c r="Q279" s="4"/>
      <c r="R279" s="3"/>
      <c r="S279" s="3"/>
      <c r="T279" s="3"/>
      <c r="U279" s="27"/>
      <c r="V279" s="3"/>
      <c r="W279" s="3"/>
      <c r="X279" s="27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1"/>
      <c r="BF279" s="1"/>
      <c r="BG279" s="3"/>
      <c r="BH279" s="1"/>
    </row>
    <row r="280" spans="2:60" x14ac:dyDescent="0.2">
      <c r="B280" s="1"/>
      <c r="C280" s="22"/>
      <c r="D280" s="1"/>
      <c r="E280" s="24"/>
      <c r="F280" s="24"/>
      <c r="G280" s="24"/>
      <c r="H280" s="24"/>
      <c r="I280" s="25"/>
      <c r="J280" s="2"/>
      <c r="K280" s="3"/>
      <c r="L280" s="4"/>
      <c r="M280" s="4"/>
      <c r="N280" s="4"/>
      <c r="O280" s="26"/>
      <c r="P280" s="4"/>
      <c r="Q280" s="4"/>
      <c r="R280" s="3"/>
      <c r="S280" s="3"/>
      <c r="T280" s="3"/>
      <c r="U280" s="27"/>
      <c r="V280" s="3"/>
      <c r="W280" s="3"/>
      <c r="X280" s="27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1"/>
      <c r="BF280" s="1"/>
      <c r="BG280" s="3"/>
      <c r="BH280" s="1"/>
    </row>
    <row r="281" spans="2:60" x14ac:dyDescent="0.2">
      <c r="B281" s="1"/>
      <c r="C281" s="22"/>
      <c r="D281" s="1"/>
      <c r="E281" s="24"/>
      <c r="F281" s="24"/>
      <c r="G281" s="24"/>
      <c r="H281" s="24"/>
      <c r="I281" s="25"/>
      <c r="J281" s="2"/>
      <c r="K281" s="3"/>
      <c r="L281" s="4"/>
      <c r="M281" s="4"/>
      <c r="N281" s="4"/>
      <c r="O281" s="26"/>
      <c r="P281" s="4"/>
      <c r="Q281" s="4"/>
      <c r="R281" s="3"/>
      <c r="S281" s="3"/>
      <c r="T281" s="3"/>
      <c r="U281" s="27"/>
      <c r="V281" s="27"/>
      <c r="W281" s="3"/>
      <c r="X281" s="27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1"/>
      <c r="BF281" s="1"/>
      <c r="BG281" s="3"/>
      <c r="BH281" s="1"/>
    </row>
    <row r="282" spans="2:60" x14ac:dyDescent="0.2">
      <c r="B282" s="1"/>
      <c r="C282" s="22"/>
      <c r="D282" s="1"/>
      <c r="E282" s="24"/>
      <c r="F282" s="24"/>
      <c r="G282" s="24"/>
      <c r="H282" s="24"/>
      <c r="I282" s="25"/>
      <c r="J282" s="2"/>
      <c r="K282" s="3"/>
      <c r="L282" s="4"/>
      <c r="M282" s="4"/>
      <c r="N282" s="4"/>
      <c r="O282" s="26"/>
      <c r="P282" s="4"/>
      <c r="Q282" s="4"/>
      <c r="R282" s="3"/>
      <c r="S282" s="3"/>
      <c r="T282" s="27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27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1"/>
      <c r="BF282" s="1"/>
      <c r="BG282" s="3"/>
      <c r="BH282" s="1"/>
    </row>
    <row r="283" spans="2:60" x14ac:dyDescent="0.2">
      <c r="B283" s="1"/>
      <c r="C283" s="22"/>
      <c r="D283" s="1"/>
      <c r="E283" s="24"/>
      <c r="F283" s="24"/>
      <c r="G283" s="24"/>
      <c r="H283" s="24"/>
      <c r="I283" s="25"/>
      <c r="J283" s="2"/>
      <c r="K283" s="3"/>
      <c r="L283" s="4"/>
      <c r="M283" s="4"/>
      <c r="N283" s="4"/>
      <c r="O283" s="26"/>
      <c r="P283" s="4"/>
      <c r="Q283" s="4"/>
      <c r="R283" s="3"/>
      <c r="S283" s="3"/>
      <c r="T283" s="27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27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1"/>
      <c r="BF283" s="1"/>
      <c r="BG283" s="3"/>
      <c r="BH283" s="1"/>
    </row>
    <row r="284" spans="2:60" x14ac:dyDescent="0.2">
      <c r="B284" s="1"/>
      <c r="C284" s="22"/>
      <c r="D284" s="1"/>
      <c r="E284" s="24"/>
      <c r="F284" s="24"/>
      <c r="G284" s="24"/>
      <c r="H284" s="24"/>
      <c r="I284" s="25"/>
      <c r="J284" s="2"/>
      <c r="K284" s="3"/>
      <c r="L284" s="4"/>
      <c r="M284" s="4"/>
      <c r="N284" s="4"/>
      <c r="O284" s="26"/>
      <c r="P284" s="4"/>
      <c r="Q284" s="4"/>
      <c r="R284" s="27"/>
      <c r="S284" s="27"/>
      <c r="T284" s="27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1"/>
      <c r="BF284" s="1"/>
      <c r="BG284" s="3"/>
      <c r="BH284" s="1"/>
    </row>
    <row r="285" spans="2:60" x14ac:dyDescent="0.2">
      <c r="B285" s="1"/>
      <c r="C285" s="22"/>
      <c r="D285" s="1"/>
      <c r="E285" s="24"/>
      <c r="F285" s="24"/>
      <c r="G285" s="24"/>
      <c r="H285" s="24"/>
      <c r="I285" s="25"/>
      <c r="J285" s="2"/>
      <c r="K285" s="3"/>
      <c r="L285" s="4"/>
      <c r="M285" s="4"/>
      <c r="N285" s="4"/>
      <c r="O285" s="26"/>
      <c r="P285" s="4"/>
      <c r="Q285" s="4"/>
      <c r="R285" s="3"/>
      <c r="S285" s="3"/>
      <c r="T285" s="27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27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1"/>
      <c r="BF285" s="1"/>
      <c r="BG285" s="3"/>
      <c r="BH285" s="1"/>
    </row>
    <row r="286" spans="2:60" x14ac:dyDescent="0.2">
      <c r="B286" s="1"/>
      <c r="C286" s="22"/>
      <c r="D286" s="1"/>
      <c r="E286" s="24"/>
      <c r="F286" s="24"/>
      <c r="G286" s="24"/>
      <c r="H286" s="24"/>
      <c r="I286" s="25"/>
      <c r="J286" s="2"/>
      <c r="K286" s="3"/>
      <c r="L286" s="4"/>
      <c r="M286" s="4"/>
      <c r="N286" s="4"/>
      <c r="O286" s="26"/>
      <c r="P286" s="4"/>
      <c r="Q286" s="4"/>
      <c r="R286" s="27"/>
      <c r="S286" s="27"/>
      <c r="T286" s="3"/>
      <c r="U286" s="27"/>
      <c r="V286" s="3"/>
      <c r="W286" s="3"/>
      <c r="X286" s="3"/>
      <c r="Y286" s="3"/>
      <c r="Z286" s="3"/>
      <c r="AA286" s="3"/>
      <c r="AB286" s="3"/>
      <c r="AC286" s="27"/>
      <c r="AD286" s="3"/>
      <c r="AE286" s="3"/>
      <c r="AF286" s="3"/>
      <c r="AG286" s="3"/>
      <c r="AH286" s="3"/>
      <c r="AI286" s="3"/>
      <c r="AJ286" s="27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1"/>
      <c r="BF286" s="1"/>
      <c r="BG286" s="3"/>
      <c r="BH286" s="1"/>
    </row>
    <row r="287" spans="2:60" x14ac:dyDescent="0.2">
      <c r="B287" s="1"/>
      <c r="C287" s="22"/>
      <c r="D287" s="1"/>
      <c r="E287" s="24"/>
      <c r="F287" s="24"/>
      <c r="G287" s="24"/>
      <c r="H287" s="24"/>
      <c r="I287" s="25"/>
      <c r="J287" s="2"/>
      <c r="K287" s="3"/>
      <c r="L287" s="4"/>
      <c r="M287" s="4"/>
      <c r="N287" s="4"/>
      <c r="O287" s="26"/>
      <c r="P287" s="4"/>
      <c r="Q287" s="4"/>
      <c r="R287" s="3"/>
      <c r="S287" s="3"/>
      <c r="T287" s="3"/>
      <c r="U287" s="27"/>
      <c r="V287" s="3"/>
      <c r="W287" s="3"/>
      <c r="X287" s="27"/>
      <c r="Y287" s="3"/>
      <c r="Z287" s="3"/>
      <c r="AA287" s="3"/>
      <c r="AB287" s="3"/>
      <c r="AC287" s="27"/>
      <c r="AD287" s="3"/>
      <c r="AE287" s="3"/>
      <c r="AF287" s="3"/>
      <c r="AG287" s="3"/>
      <c r="AH287" s="3"/>
      <c r="AI287" s="3"/>
      <c r="AJ287" s="27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1"/>
      <c r="BF287" s="1"/>
      <c r="BG287" s="3"/>
      <c r="BH287" s="1"/>
    </row>
    <row r="288" spans="2:60" x14ac:dyDescent="0.2">
      <c r="B288" s="1"/>
      <c r="C288" s="22"/>
      <c r="D288" s="1"/>
      <c r="E288" s="24"/>
      <c r="F288" s="24"/>
      <c r="G288" s="24"/>
      <c r="H288" s="24"/>
      <c r="I288" s="25"/>
      <c r="J288" s="2"/>
      <c r="K288" s="3"/>
      <c r="L288" s="4"/>
      <c r="M288" s="4"/>
      <c r="N288" s="4"/>
      <c r="O288" s="26"/>
      <c r="P288" s="4"/>
      <c r="Q288" s="4"/>
      <c r="R288" s="3"/>
      <c r="S288" s="3"/>
      <c r="T288" s="3"/>
      <c r="U288" s="27"/>
      <c r="V288" s="3"/>
      <c r="W288" s="3"/>
      <c r="X288" s="27"/>
      <c r="Y288" s="3"/>
      <c r="Z288" s="3"/>
      <c r="AA288" s="3"/>
      <c r="AB288" s="3"/>
      <c r="AC288" s="27"/>
      <c r="AD288" s="3"/>
      <c r="AE288" s="3"/>
      <c r="AF288" s="3"/>
      <c r="AG288" s="3"/>
      <c r="AH288" s="3"/>
      <c r="AI288" s="3"/>
      <c r="AJ288" s="27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1"/>
      <c r="BF288" s="1"/>
      <c r="BG288" s="3"/>
      <c r="BH288" s="1"/>
    </row>
    <row r="289" spans="2:60" x14ac:dyDescent="0.2">
      <c r="B289" s="1"/>
      <c r="C289" s="22"/>
      <c r="D289" s="1"/>
      <c r="E289" s="24"/>
      <c r="F289" s="24"/>
      <c r="G289" s="24"/>
      <c r="H289" s="24"/>
      <c r="I289" s="25"/>
      <c r="J289" s="2"/>
      <c r="K289" s="3"/>
      <c r="L289" s="4"/>
      <c r="M289" s="4"/>
      <c r="N289" s="4"/>
      <c r="O289" s="26"/>
      <c r="P289" s="4"/>
      <c r="Q289" s="4"/>
      <c r="R289" s="3"/>
      <c r="S289" s="3"/>
      <c r="T289" s="3"/>
      <c r="U289" s="27"/>
      <c r="V289" s="3"/>
      <c r="W289" s="3"/>
      <c r="X289" s="27"/>
      <c r="Y289" s="3"/>
      <c r="Z289" s="3"/>
      <c r="AA289" s="3"/>
      <c r="AB289" s="3"/>
      <c r="AC289" s="3"/>
      <c r="AD289" s="3"/>
      <c r="AE289" s="27"/>
      <c r="AF289" s="3"/>
      <c r="AG289" s="3"/>
      <c r="AH289" s="3"/>
      <c r="AI289" s="3"/>
      <c r="AJ289" s="27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1"/>
      <c r="BF289" s="1"/>
      <c r="BG289" s="3"/>
      <c r="BH289" s="1"/>
    </row>
    <row r="290" spans="2:60" x14ac:dyDescent="0.2">
      <c r="B290" s="1"/>
      <c r="C290" s="22"/>
      <c r="D290" s="1"/>
      <c r="E290" s="24"/>
      <c r="F290" s="24"/>
      <c r="G290" s="24"/>
      <c r="H290" s="24"/>
      <c r="I290" s="25"/>
      <c r="J290" s="2"/>
      <c r="K290" s="3"/>
      <c r="L290" s="4"/>
      <c r="M290" s="4"/>
      <c r="N290" s="4"/>
      <c r="O290" s="26"/>
      <c r="P290" s="4"/>
      <c r="Q290" s="4"/>
      <c r="R290" s="27"/>
      <c r="S290" s="27"/>
      <c r="T290" s="27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1"/>
      <c r="BF290" s="1"/>
      <c r="BG290" s="3"/>
      <c r="BH290" s="1"/>
    </row>
    <row r="291" spans="2:60" x14ac:dyDescent="0.2">
      <c r="B291" s="1"/>
      <c r="C291" s="22"/>
      <c r="D291" s="1"/>
      <c r="E291" s="24"/>
      <c r="F291" s="24"/>
      <c r="G291" s="24"/>
      <c r="H291" s="24"/>
      <c r="I291" s="25"/>
      <c r="J291" s="2"/>
      <c r="K291" s="3"/>
      <c r="L291" s="4"/>
      <c r="M291" s="4"/>
      <c r="N291" s="4"/>
      <c r="O291" s="26"/>
      <c r="P291" s="4"/>
      <c r="Q291" s="4"/>
      <c r="R291" s="27"/>
      <c r="S291" s="27"/>
      <c r="T291" s="3"/>
      <c r="U291" s="27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1"/>
      <c r="BF291" s="1"/>
      <c r="BG291" s="3"/>
      <c r="BH291" s="1"/>
    </row>
    <row r="292" spans="2:60" x14ac:dyDescent="0.2">
      <c r="B292" s="1"/>
      <c r="C292" s="22"/>
      <c r="D292" s="1"/>
      <c r="E292" s="24"/>
      <c r="F292" s="24"/>
      <c r="G292" s="24"/>
      <c r="H292" s="24"/>
      <c r="I292" s="25"/>
      <c r="J292" s="2"/>
      <c r="K292" s="3"/>
      <c r="L292" s="4"/>
      <c r="M292" s="4"/>
      <c r="N292" s="4"/>
      <c r="O292" s="26"/>
      <c r="P292" s="4"/>
      <c r="Q292" s="4"/>
      <c r="R292" s="27"/>
      <c r="S292" s="27"/>
      <c r="T292" s="3"/>
      <c r="U292" s="27"/>
      <c r="V292" s="27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1"/>
      <c r="BF292" s="1"/>
      <c r="BG292" s="3"/>
      <c r="BH292" s="1"/>
    </row>
    <row r="293" spans="2:60" x14ac:dyDescent="0.2">
      <c r="B293" s="1"/>
      <c r="C293" s="22"/>
      <c r="D293" s="1"/>
      <c r="E293" s="24"/>
      <c r="F293" s="24"/>
      <c r="G293" s="24"/>
      <c r="H293" s="24"/>
      <c r="I293" s="25"/>
      <c r="J293" s="2"/>
      <c r="K293" s="3"/>
      <c r="L293" s="4"/>
      <c r="M293" s="4"/>
      <c r="N293" s="4"/>
      <c r="O293" s="26"/>
      <c r="P293" s="4"/>
      <c r="Q293" s="4"/>
      <c r="R293" s="3"/>
      <c r="S293" s="3"/>
      <c r="T293" s="3"/>
      <c r="U293" s="27"/>
      <c r="V293" s="3"/>
      <c r="W293" s="3"/>
      <c r="X293" s="27"/>
      <c r="Y293" s="3"/>
      <c r="Z293" s="3"/>
      <c r="AA293" s="3"/>
      <c r="AB293" s="3"/>
      <c r="AC293" s="27"/>
      <c r="AD293" s="3"/>
      <c r="AE293" s="3"/>
      <c r="AF293" s="3"/>
      <c r="AG293" s="3"/>
      <c r="AH293" s="3"/>
      <c r="AI293" s="3"/>
      <c r="AJ293" s="27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1"/>
      <c r="BF293" s="1"/>
      <c r="BG293" s="3"/>
      <c r="BH293" s="1"/>
    </row>
    <row r="294" spans="2:60" x14ac:dyDescent="0.2">
      <c r="B294" s="1"/>
      <c r="C294" s="22"/>
      <c r="D294" s="1"/>
      <c r="E294" s="24"/>
      <c r="F294" s="2"/>
      <c r="G294" s="24"/>
      <c r="H294" s="24"/>
      <c r="I294" s="25"/>
      <c r="J294" s="2"/>
      <c r="K294" s="3"/>
      <c r="L294" s="4"/>
      <c r="M294" s="4"/>
      <c r="N294" s="4"/>
      <c r="O294" s="26"/>
      <c r="P294" s="4"/>
      <c r="Q294" s="4"/>
      <c r="R294" s="3"/>
      <c r="S294" s="3"/>
      <c r="T294" s="27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27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1"/>
      <c r="BF294" s="1"/>
      <c r="BG294" s="3"/>
      <c r="BH294" s="1"/>
    </row>
    <row r="295" spans="2:60" x14ac:dyDescent="0.2">
      <c r="B295" s="1"/>
      <c r="C295" s="22"/>
      <c r="D295" s="1"/>
      <c r="E295" s="24"/>
      <c r="F295" s="24"/>
      <c r="G295" s="24"/>
      <c r="H295" s="24"/>
      <c r="I295" s="25"/>
      <c r="J295" s="2"/>
      <c r="K295" s="3"/>
      <c r="L295" s="4"/>
      <c r="M295" s="4"/>
      <c r="N295" s="4"/>
      <c r="O295" s="26"/>
      <c r="P295" s="4"/>
      <c r="Q295" s="4"/>
      <c r="R295" s="3"/>
      <c r="S295" s="3"/>
      <c r="T295" s="27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27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1"/>
      <c r="BF295" s="1"/>
      <c r="BG295" s="3"/>
      <c r="BH295" s="1"/>
    </row>
    <row r="296" spans="2:60" x14ac:dyDescent="0.2">
      <c r="B296" s="1"/>
      <c r="C296" s="22"/>
      <c r="D296" s="1"/>
      <c r="E296" s="24"/>
      <c r="F296" s="24"/>
      <c r="G296" s="24"/>
      <c r="H296" s="24"/>
      <c r="I296" s="25"/>
      <c r="J296" s="2"/>
      <c r="K296" s="3"/>
      <c r="L296" s="4"/>
      <c r="M296" s="4"/>
      <c r="N296" s="4"/>
      <c r="O296" s="26"/>
      <c r="P296" s="4"/>
      <c r="Q296" s="4"/>
      <c r="R296" s="3"/>
      <c r="S296" s="3"/>
      <c r="T296" s="27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27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1"/>
      <c r="BF296" s="1"/>
      <c r="BG296" s="3"/>
      <c r="BH296" s="1"/>
    </row>
    <row r="297" spans="2:60" x14ac:dyDescent="0.2">
      <c r="B297" s="1"/>
      <c r="C297" s="22"/>
      <c r="D297" s="1"/>
      <c r="E297" s="24"/>
      <c r="F297" s="24"/>
      <c r="G297" s="24"/>
      <c r="H297" s="24"/>
      <c r="I297" s="25"/>
      <c r="J297" s="2"/>
      <c r="K297" s="3"/>
      <c r="L297" s="4"/>
      <c r="M297" s="4"/>
      <c r="N297" s="4"/>
      <c r="O297" s="26"/>
      <c r="P297" s="4"/>
      <c r="Q297" s="4"/>
      <c r="R297" s="3"/>
      <c r="S297" s="3"/>
      <c r="T297" s="3"/>
      <c r="U297" s="27"/>
      <c r="V297" s="3"/>
      <c r="W297" s="3"/>
      <c r="X297" s="27"/>
      <c r="Y297" s="3"/>
      <c r="Z297" s="3"/>
      <c r="AA297" s="3"/>
      <c r="AB297" s="3"/>
      <c r="AC297" s="3"/>
      <c r="AD297" s="3"/>
      <c r="AE297" s="27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1"/>
      <c r="BF297" s="1"/>
      <c r="BG297" s="3"/>
      <c r="BH297" s="1"/>
    </row>
    <row r="298" spans="2:60" x14ac:dyDescent="0.2">
      <c r="B298" s="1"/>
      <c r="C298" s="22"/>
      <c r="D298" s="1"/>
      <c r="E298" s="24"/>
      <c r="F298" s="24"/>
      <c r="G298" s="24"/>
      <c r="H298" s="24"/>
      <c r="I298" s="25"/>
      <c r="J298" s="2"/>
      <c r="K298" s="3"/>
      <c r="L298" s="4"/>
      <c r="M298" s="4"/>
      <c r="N298" s="4"/>
      <c r="O298" s="26"/>
      <c r="P298" s="4"/>
      <c r="Q298" s="4"/>
      <c r="R298" s="3"/>
      <c r="S298" s="3"/>
      <c r="T298" s="3"/>
      <c r="U298" s="27"/>
      <c r="V298" s="3"/>
      <c r="W298" s="3"/>
      <c r="X298" s="27"/>
      <c r="Y298" s="3"/>
      <c r="Z298" s="3"/>
      <c r="AA298" s="3"/>
      <c r="AB298" s="3"/>
      <c r="AC298" s="3"/>
      <c r="AD298" s="3"/>
      <c r="AE298" s="27"/>
      <c r="AF298" s="3"/>
      <c r="AG298" s="3"/>
      <c r="AH298" s="3"/>
      <c r="AI298" s="3"/>
      <c r="AJ298" s="27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1"/>
      <c r="BF298" s="1"/>
      <c r="BG298" s="3"/>
      <c r="BH298" s="1"/>
    </row>
    <row r="299" spans="2:60" x14ac:dyDescent="0.2">
      <c r="B299" s="1"/>
      <c r="C299" s="22"/>
      <c r="D299" s="1"/>
      <c r="E299" s="24"/>
      <c r="F299" s="24"/>
      <c r="G299" s="24"/>
      <c r="H299" s="24"/>
      <c r="I299" s="25"/>
      <c r="J299" s="2"/>
      <c r="K299" s="3"/>
      <c r="L299" s="4"/>
      <c r="M299" s="4"/>
      <c r="N299" s="4"/>
      <c r="O299" s="26"/>
      <c r="P299" s="4"/>
      <c r="Q299" s="4"/>
      <c r="R299" s="3"/>
      <c r="S299" s="3"/>
      <c r="T299" s="27"/>
      <c r="U299" s="3"/>
      <c r="V299" s="3"/>
      <c r="W299" s="3"/>
      <c r="X299" s="3"/>
      <c r="Y299" s="3"/>
      <c r="Z299" s="27"/>
      <c r="AA299" s="27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1"/>
      <c r="BF299" s="1"/>
      <c r="BG299" s="3"/>
      <c r="BH299" s="1"/>
    </row>
    <row r="300" spans="2:60" x14ac:dyDescent="0.2">
      <c r="B300" s="1"/>
      <c r="C300" s="22"/>
      <c r="D300" s="1"/>
      <c r="E300" s="24"/>
      <c r="F300" s="24"/>
      <c r="G300" s="24"/>
      <c r="H300" s="24"/>
      <c r="I300" s="25"/>
      <c r="J300" s="2"/>
      <c r="K300" s="3"/>
      <c r="L300" s="4"/>
      <c r="M300" s="4"/>
      <c r="N300" s="4"/>
      <c r="O300" s="26"/>
      <c r="P300" s="4"/>
      <c r="Q300" s="4"/>
      <c r="R300" s="3"/>
      <c r="S300" s="3"/>
      <c r="T300" s="27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27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1"/>
      <c r="BF300" s="1"/>
      <c r="BG300" s="3"/>
      <c r="BH300" s="1"/>
    </row>
    <row r="301" spans="2:60" x14ac:dyDescent="0.2">
      <c r="B301" s="1"/>
      <c r="C301" s="22"/>
      <c r="D301" s="1"/>
      <c r="E301" s="24"/>
      <c r="F301" s="24"/>
      <c r="G301" s="24"/>
      <c r="H301" s="24"/>
      <c r="I301" s="25"/>
      <c r="J301" s="2"/>
      <c r="K301" s="3"/>
      <c r="L301" s="4"/>
      <c r="M301" s="4"/>
      <c r="N301" s="4"/>
      <c r="O301" s="26"/>
      <c r="P301" s="4"/>
      <c r="Q301" s="27"/>
      <c r="R301" s="27"/>
      <c r="S301" s="27"/>
      <c r="T301" s="27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1"/>
      <c r="BF301" s="1"/>
      <c r="BG301" s="3"/>
      <c r="BH301" s="1"/>
    </row>
    <row r="302" spans="2:60" x14ac:dyDescent="0.2">
      <c r="B302" s="1"/>
      <c r="C302" s="22"/>
      <c r="D302" s="1"/>
      <c r="E302" s="24"/>
      <c r="F302" s="24"/>
      <c r="G302" s="24"/>
      <c r="H302" s="24"/>
      <c r="I302" s="25"/>
      <c r="J302" s="2"/>
      <c r="K302" s="3"/>
      <c r="L302" s="4"/>
      <c r="M302" s="4"/>
      <c r="N302" s="4"/>
      <c r="O302" s="26"/>
      <c r="P302" s="4"/>
      <c r="Q302" s="4"/>
      <c r="R302" s="3"/>
      <c r="S302" s="3"/>
      <c r="T302" s="27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27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27"/>
      <c r="BC302" s="3"/>
      <c r="BD302" s="3"/>
      <c r="BE302" s="1"/>
      <c r="BF302" s="1"/>
      <c r="BG302" s="3"/>
      <c r="BH302" s="1"/>
    </row>
    <row r="303" spans="2:60" x14ac:dyDescent="0.2">
      <c r="B303" s="1"/>
      <c r="C303" s="22"/>
      <c r="D303" s="1"/>
      <c r="E303" s="24"/>
      <c r="F303" s="24"/>
      <c r="G303" s="24"/>
      <c r="H303" s="24"/>
      <c r="I303" s="25"/>
      <c r="J303" s="2"/>
      <c r="K303" s="3"/>
      <c r="L303" s="4"/>
      <c r="M303" s="4"/>
      <c r="N303" s="4"/>
      <c r="O303" s="26"/>
      <c r="P303" s="4"/>
      <c r="Q303" s="4"/>
      <c r="R303" s="27"/>
      <c r="S303" s="27"/>
      <c r="T303" s="27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1"/>
      <c r="BF303" s="1"/>
      <c r="BG303" s="3"/>
      <c r="BH303" s="1"/>
    </row>
    <row r="304" spans="2:60" x14ac:dyDescent="0.2">
      <c r="B304" s="1"/>
      <c r="C304" s="22"/>
      <c r="D304" s="1"/>
      <c r="E304" s="24"/>
      <c r="F304" s="24"/>
      <c r="G304" s="24"/>
      <c r="H304" s="24"/>
      <c r="I304" s="25"/>
      <c r="J304" s="2"/>
      <c r="K304" s="3"/>
      <c r="L304" s="4"/>
      <c r="M304" s="4"/>
      <c r="N304" s="4"/>
      <c r="O304" s="26"/>
      <c r="P304" s="4"/>
      <c r="Q304" s="4"/>
      <c r="R304" s="27"/>
      <c r="S304" s="27"/>
      <c r="T304" s="27"/>
      <c r="U304" s="27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1"/>
      <c r="BF304" s="1"/>
      <c r="BG304" s="3"/>
      <c r="BH304" s="1"/>
    </row>
    <row r="305" spans="2:60" x14ac:dyDescent="0.2">
      <c r="B305" s="1"/>
      <c r="C305" s="22"/>
      <c r="D305" s="1"/>
      <c r="E305" s="24"/>
      <c r="F305" s="24"/>
      <c r="G305" s="24"/>
      <c r="H305" s="24"/>
      <c r="I305" s="25"/>
      <c r="J305" s="2"/>
      <c r="K305" s="3"/>
      <c r="L305" s="4"/>
      <c r="M305" s="4"/>
      <c r="N305" s="4"/>
      <c r="O305" s="26"/>
      <c r="P305" s="4"/>
      <c r="Q305" s="4"/>
      <c r="R305" s="3"/>
      <c r="S305" s="3"/>
      <c r="T305" s="3"/>
      <c r="U305" s="27"/>
      <c r="V305" s="3"/>
      <c r="W305" s="3"/>
      <c r="X305" s="27"/>
      <c r="Y305" s="3"/>
      <c r="Z305" s="3"/>
      <c r="AA305" s="3"/>
      <c r="AB305" s="3"/>
      <c r="AC305" s="3"/>
      <c r="AD305" s="3"/>
      <c r="AE305" s="27"/>
      <c r="AF305" s="3"/>
      <c r="AG305" s="3"/>
      <c r="AH305" s="3"/>
      <c r="AI305" s="3"/>
      <c r="AJ305" s="27"/>
      <c r="AK305" s="27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1"/>
      <c r="BF305" s="1"/>
      <c r="BG305" s="3"/>
      <c r="BH305" s="1"/>
    </row>
    <row r="306" spans="2:60" x14ac:dyDescent="0.2">
      <c r="B306" s="1"/>
      <c r="C306" s="22"/>
      <c r="D306" s="1"/>
      <c r="E306" s="24"/>
      <c r="F306" s="24"/>
      <c r="G306" s="24"/>
      <c r="H306" s="24"/>
      <c r="I306" s="25"/>
      <c r="J306" s="2"/>
      <c r="K306" s="3"/>
      <c r="L306" s="4"/>
      <c r="M306" s="4"/>
      <c r="N306" s="4"/>
      <c r="O306" s="26"/>
      <c r="P306" s="4"/>
      <c r="Q306" s="4"/>
      <c r="R306" s="3"/>
      <c r="S306" s="3"/>
      <c r="T306" s="3"/>
      <c r="U306" s="27"/>
      <c r="V306" s="3"/>
      <c r="W306" s="3"/>
      <c r="X306" s="27"/>
      <c r="Y306" s="3"/>
      <c r="Z306" s="3"/>
      <c r="AA306" s="3"/>
      <c r="AB306" s="3"/>
      <c r="AC306" s="3"/>
      <c r="AD306" s="3"/>
      <c r="AE306" s="27"/>
      <c r="AF306" s="3"/>
      <c r="AG306" s="3"/>
      <c r="AH306" s="3"/>
      <c r="AI306" s="3"/>
      <c r="AJ306" s="27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1"/>
      <c r="BF306" s="1"/>
      <c r="BG306" s="3"/>
      <c r="BH306" s="1"/>
    </row>
    <row r="307" spans="2:60" x14ac:dyDescent="0.2">
      <c r="B307" s="1"/>
      <c r="C307" s="22"/>
      <c r="D307" s="1"/>
      <c r="E307" s="24"/>
      <c r="F307" s="24"/>
      <c r="G307" s="24"/>
      <c r="H307" s="24"/>
      <c r="I307" s="25"/>
      <c r="J307" s="2"/>
      <c r="K307" s="3"/>
      <c r="L307" s="4"/>
      <c r="M307" s="4"/>
      <c r="N307" s="4"/>
      <c r="O307" s="26"/>
      <c r="P307" s="4"/>
      <c r="Q307" s="4"/>
      <c r="R307" s="3"/>
      <c r="S307" s="3"/>
      <c r="T307" s="3"/>
      <c r="U307" s="27"/>
      <c r="V307" s="3"/>
      <c r="W307" s="3"/>
      <c r="X307" s="27"/>
      <c r="Y307" s="3"/>
      <c r="Z307" s="3"/>
      <c r="AA307" s="3"/>
      <c r="AB307" s="3"/>
      <c r="AC307" s="27"/>
      <c r="AD307" s="3"/>
      <c r="AE307" s="3"/>
      <c r="AF307" s="3"/>
      <c r="AG307" s="3"/>
      <c r="AH307" s="3"/>
      <c r="AI307" s="3"/>
      <c r="AJ307" s="27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1"/>
      <c r="BF307" s="1"/>
      <c r="BG307" s="3"/>
      <c r="BH307" s="1"/>
    </row>
    <row r="308" spans="2:60" x14ac:dyDescent="0.2">
      <c r="B308" s="1"/>
      <c r="C308" s="22"/>
      <c r="D308" s="1"/>
      <c r="E308" s="24"/>
      <c r="F308" s="24"/>
      <c r="G308" s="24"/>
      <c r="H308" s="24"/>
      <c r="I308" s="25"/>
      <c r="J308" s="2"/>
      <c r="K308" s="3"/>
      <c r="L308" s="4"/>
      <c r="M308" s="4"/>
      <c r="N308" s="4"/>
      <c r="O308" s="26"/>
      <c r="P308" s="4"/>
      <c r="Q308" s="4"/>
      <c r="R308" s="3"/>
      <c r="S308" s="3"/>
      <c r="T308" s="3"/>
      <c r="U308" s="27"/>
      <c r="V308" s="3"/>
      <c r="W308" s="3"/>
      <c r="X308" s="27"/>
      <c r="Y308" s="3"/>
      <c r="Z308" s="3"/>
      <c r="AA308" s="3"/>
      <c r="AB308" s="3"/>
      <c r="AC308" s="3"/>
      <c r="AD308" s="3"/>
      <c r="AE308" s="27"/>
      <c r="AF308" s="3"/>
      <c r="AG308" s="3"/>
      <c r="AH308" s="3"/>
      <c r="AI308" s="3"/>
      <c r="AJ308" s="27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1"/>
      <c r="BF308" s="1"/>
      <c r="BG308" s="3"/>
      <c r="BH308" s="1"/>
    </row>
    <row r="309" spans="2:60" x14ac:dyDescent="0.2">
      <c r="B309" s="1"/>
      <c r="C309" s="22"/>
      <c r="D309" s="1"/>
      <c r="E309" s="24"/>
      <c r="F309" s="24"/>
      <c r="G309" s="24"/>
      <c r="H309" s="24"/>
      <c r="I309" s="25"/>
      <c r="J309" s="2"/>
      <c r="K309" s="3"/>
      <c r="L309" s="4"/>
      <c r="M309" s="4"/>
      <c r="N309" s="4"/>
      <c r="O309" s="26"/>
      <c r="P309" s="4"/>
      <c r="Q309" s="4"/>
      <c r="R309" s="27"/>
      <c r="S309" s="27"/>
      <c r="T309" s="3"/>
      <c r="U309" s="27"/>
      <c r="V309" s="3"/>
      <c r="W309" s="3"/>
      <c r="X309" s="3"/>
      <c r="Y309" s="3"/>
      <c r="Z309" s="3"/>
      <c r="AA309" s="3"/>
      <c r="AB309" s="3"/>
      <c r="AC309" s="27"/>
      <c r="AD309" s="3"/>
      <c r="AE309" s="3"/>
      <c r="AF309" s="3"/>
      <c r="AG309" s="3"/>
      <c r="AH309" s="3"/>
      <c r="AI309" s="3"/>
      <c r="AJ309" s="27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27"/>
      <c r="BC309" s="3"/>
      <c r="BD309" s="3"/>
      <c r="BE309" s="1"/>
      <c r="BF309" s="1"/>
      <c r="BG309" s="3"/>
      <c r="BH309" s="1"/>
    </row>
    <row r="310" spans="2:60" x14ac:dyDescent="0.2">
      <c r="B310" s="1"/>
      <c r="C310" s="22"/>
      <c r="D310" s="1"/>
      <c r="E310" s="24"/>
      <c r="F310" s="24"/>
      <c r="G310" s="24"/>
      <c r="H310" s="24"/>
      <c r="I310" s="25"/>
      <c r="J310" s="2"/>
      <c r="K310" s="3"/>
      <c r="L310" s="4"/>
      <c r="M310" s="4"/>
      <c r="N310" s="4"/>
      <c r="O310" s="26"/>
      <c r="P310" s="4"/>
      <c r="Q310" s="4"/>
      <c r="R310" s="27"/>
      <c r="S310" s="27"/>
      <c r="T310" s="3"/>
      <c r="U310" s="27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1"/>
      <c r="BF310" s="1"/>
      <c r="BG310" s="3"/>
      <c r="BH310" s="1"/>
    </row>
    <row r="311" spans="2:60" x14ac:dyDescent="0.2">
      <c r="B311" s="1"/>
      <c r="C311" s="22"/>
      <c r="D311" s="1"/>
      <c r="E311" s="24"/>
      <c r="F311" s="24"/>
      <c r="G311" s="24"/>
      <c r="H311" s="24"/>
      <c r="I311" s="25"/>
      <c r="J311" s="2"/>
      <c r="K311" s="3"/>
      <c r="L311" s="4"/>
      <c r="M311" s="4"/>
      <c r="N311" s="4"/>
      <c r="O311" s="26"/>
      <c r="P311" s="4"/>
      <c r="Q311" s="4"/>
      <c r="R311" s="3"/>
      <c r="S311" s="3"/>
      <c r="T311" s="3"/>
      <c r="U311" s="27"/>
      <c r="V311" s="3"/>
      <c r="W311" s="3"/>
      <c r="X311" s="27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1"/>
      <c r="BF311" s="1"/>
      <c r="BG311" s="3"/>
      <c r="BH311" s="1"/>
    </row>
    <row r="312" spans="2:60" x14ac:dyDescent="0.2">
      <c r="B312" s="1"/>
      <c r="C312" s="22"/>
      <c r="D312" s="1"/>
      <c r="E312" s="24"/>
      <c r="F312" s="24"/>
      <c r="G312" s="24"/>
      <c r="H312" s="24"/>
      <c r="I312" s="25"/>
      <c r="J312" s="2"/>
      <c r="K312" s="3"/>
      <c r="L312" s="4"/>
      <c r="M312" s="4"/>
      <c r="N312" s="4"/>
      <c r="O312" s="26"/>
      <c r="P312" s="4"/>
      <c r="Q312" s="4"/>
      <c r="R312" s="3"/>
      <c r="S312" s="3"/>
      <c r="T312" s="3"/>
      <c r="U312" s="27"/>
      <c r="V312" s="3"/>
      <c r="W312" s="3"/>
      <c r="X312" s="27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1"/>
      <c r="BF312" s="1"/>
      <c r="BG312" s="3"/>
      <c r="BH312" s="1"/>
    </row>
    <row r="313" spans="2:60" x14ac:dyDescent="0.2">
      <c r="B313" s="1"/>
      <c r="C313" s="22"/>
      <c r="D313" s="1"/>
      <c r="E313" s="24"/>
      <c r="F313" s="24"/>
      <c r="G313" s="24"/>
      <c r="H313" s="24"/>
      <c r="I313" s="25"/>
      <c r="J313" s="2"/>
      <c r="K313" s="3"/>
      <c r="L313" s="4"/>
      <c r="M313" s="4"/>
      <c r="N313" s="4"/>
      <c r="O313" s="26"/>
      <c r="P313" s="4"/>
      <c r="Q313" s="4"/>
      <c r="R313" s="3"/>
      <c r="S313" s="3"/>
      <c r="T313" s="3"/>
      <c r="U313" s="27"/>
      <c r="V313" s="3"/>
      <c r="W313" s="3"/>
      <c r="X313" s="3"/>
      <c r="Y313" s="27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1"/>
      <c r="BF313" s="1"/>
      <c r="BG313" s="3"/>
      <c r="BH313" s="1"/>
    </row>
    <row r="314" spans="2:60" x14ac:dyDescent="0.2">
      <c r="B314" s="1"/>
      <c r="C314" s="22"/>
      <c r="D314" s="1"/>
      <c r="E314" s="24"/>
      <c r="F314" s="24"/>
      <c r="G314" s="24"/>
      <c r="H314" s="24"/>
      <c r="I314" s="25"/>
      <c r="J314" s="2"/>
      <c r="K314" s="3"/>
      <c r="L314" s="4"/>
      <c r="M314" s="4"/>
      <c r="N314" s="4"/>
      <c r="O314" s="26"/>
      <c r="P314" s="4"/>
      <c r="Q314" s="4"/>
      <c r="R314" s="3"/>
      <c r="S314" s="3"/>
      <c r="T314" s="3"/>
      <c r="U314" s="27"/>
      <c r="V314" s="3"/>
      <c r="W314" s="3"/>
      <c r="X314" s="3"/>
      <c r="Y314" s="27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1"/>
      <c r="BF314" s="1"/>
      <c r="BG314" s="3"/>
      <c r="BH314" s="1"/>
    </row>
    <row r="315" spans="2:60" x14ac:dyDescent="0.2">
      <c r="B315" s="1"/>
      <c r="C315" s="22"/>
      <c r="D315" s="1"/>
      <c r="E315" s="24"/>
      <c r="F315" s="24"/>
      <c r="G315" s="24"/>
      <c r="H315" s="24"/>
      <c r="I315" s="25"/>
      <c r="J315" s="2"/>
      <c r="K315" s="3"/>
      <c r="L315" s="4"/>
      <c r="M315" s="4"/>
      <c r="N315" s="4"/>
      <c r="O315" s="26"/>
      <c r="P315" s="4"/>
      <c r="Q315" s="4"/>
      <c r="R315" s="3"/>
      <c r="S315" s="3"/>
      <c r="T315" s="3"/>
      <c r="U315" s="27"/>
      <c r="V315" s="3"/>
      <c r="W315" s="3"/>
      <c r="X315" s="27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1"/>
      <c r="BF315" s="1"/>
      <c r="BG315" s="3"/>
      <c r="BH315" s="1"/>
    </row>
    <row r="316" spans="2:60" x14ac:dyDescent="0.2">
      <c r="B316" s="1"/>
      <c r="C316" s="22"/>
      <c r="D316" s="1"/>
      <c r="E316" s="24"/>
      <c r="F316" s="24"/>
      <c r="G316" s="24"/>
      <c r="H316" s="24"/>
      <c r="I316" s="25"/>
      <c r="J316" s="2"/>
      <c r="K316" s="3"/>
      <c r="L316" s="4"/>
      <c r="M316" s="4"/>
      <c r="N316" s="4"/>
      <c r="O316" s="26"/>
      <c r="P316" s="4"/>
      <c r="Q316" s="4"/>
      <c r="R316" s="27"/>
      <c r="S316" s="27"/>
      <c r="T316" s="3"/>
      <c r="U316" s="27"/>
      <c r="V316" s="3"/>
      <c r="W316" s="3"/>
      <c r="X316" s="3"/>
      <c r="Y316" s="3"/>
      <c r="Z316" s="3"/>
      <c r="AA316" s="3"/>
      <c r="AB316" s="3"/>
      <c r="AC316" s="27"/>
      <c r="AD316" s="3"/>
      <c r="AE316" s="3"/>
      <c r="AF316" s="3"/>
      <c r="AG316" s="3"/>
      <c r="AH316" s="3"/>
      <c r="AI316" s="3"/>
      <c r="AJ316" s="27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1"/>
      <c r="BF316" s="1"/>
      <c r="BG316" s="3"/>
      <c r="BH316" s="1"/>
    </row>
    <row r="317" spans="2:60" x14ac:dyDescent="0.2">
      <c r="B317" s="1"/>
      <c r="C317" s="22"/>
      <c r="D317" s="1"/>
      <c r="E317" s="24"/>
      <c r="F317" s="24"/>
      <c r="G317" s="24"/>
      <c r="H317" s="24"/>
      <c r="I317" s="25"/>
      <c r="J317" s="2"/>
      <c r="K317" s="3"/>
      <c r="L317" s="4"/>
      <c r="M317" s="4"/>
      <c r="N317" s="4"/>
      <c r="O317" s="26"/>
      <c r="P317" s="4"/>
      <c r="Q317" s="4"/>
      <c r="R317" s="3"/>
      <c r="S317" s="3"/>
      <c r="T317" s="3"/>
      <c r="U317" s="27"/>
      <c r="V317" s="3"/>
      <c r="W317" s="3"/>
      <c r="X317" s="27"/>
      <c r="Y317" s="3"/>
      <c r="Z317" s="3"/>
      <c r="AA317" s="3"/>
      <c r="AB317" s="3"/>
      <c r="AC317" s="27"/>
      <c r="AD317" s="3"/>
      <c r="AE317" s="3"/>
      <c r="AF317" s="3"/>
      <c r="AG317" s="3"/>
      <c r="AH317" s="3"/>
      <c r="AI317" s="3"/>
      <c r="AJ317" s="27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1"/>
      <c r="BF317" s="1"/>
      <c r="BG317" s="3"/>
      <c r="BH317" s="1"/>
    </row>
    <row r="318" spans="2:60" x14ac:dyDescent="0.2">
      <c r="B318" s="1"/>
      <c r="C318" s="22"/>
      <c r="D318" s="1"/>
      <c r="E318" s="24"/>
      <c r="F318" s="24"/>
      <c r="G318" s="24"/>
      <c r="H318" s="24"/>
      <c r="I318" s="25"/>
      <c r="J318" s="2"/>
      <c r="K318" s="3"/>
      <c r="L318" s="4"/>
      <c r="M318" s="4"/>
      <c r="N318" s="4"/>
      <c r="O318" s="26"/>
      <c r="P318" s="4"/>
      <c r="Q318" s="4"/>
      <c r="R318" s="3"/>
      <c r="S318" s="3"/>
      <c r="T318" s="27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27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1"/>
      <c r="BF318" s="1"/>
      <c r="BG318" s="3"/>
      <c r="BH318" s="1"/>
    </row>
    <row r="319" spans="2:60" x14ac:dyDescent="0.2">
      <c r="B319" s="1"/>
      <c r="C319" s="22"/>
      <c r="D319" s="1"/>
      <c r="E319" s="24"/>
      <c r="F319" s="24"/>
      <c r="G319" s="24"/>
      <c r="H319" s="24"/>
      <c r="I319" s="25"/>
      <c r="J319" s="2"/>
      <c r="K319" s="3"/>
      <c r="L319" s="4"/>
      <c r="M319" s="4"/>
      <c r="N319" s="4"/>
      <c r="O319" s="26"/>
      <c r="P319" s="4"/>
      <c r="Q319" s="27"/>
      <c r="R319" s="27"/>
      <c r="S319" s="27"/>
      <c r="T319" s="27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1"/>
      <c r="BF319" s="1"/>
      <c r="BG319" s="3"/>
      <c r="BH319" s="1"/>
    </row>
    <row r="320" spans="2:60" x14ac:dyDescent="0.2">
      <c r="B320" s="1"/>
      <c r="C320" s="22"/>
      <c r="D320" s="1"/>
      <c r="E320" s="24"/>
      <c r="F320" s="24"/>
      <c r="G320" s="24"/>
      <c r="H320" s="24"/>
      <c r="I320" s="25"/>
      <c r="J320" s="2"/>
      <c r="K320" s="3"/>
      <c r="L320" s="4"/>
      <c r="M320" s="4"/>
      <c r="N320" s="4"/>
      <c r="O320" s="26"/>
      <c r="P320" s="4"/>
      <c r="Q320" s="4"/>
      <c r="R320" s="27"/>
      <c r="S320" s="27"/>
      <c r="T320" s="27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1"/>
      <c r="BF320" s="1"/>
      <c r="BG320" s="3"/>
      <c r="BH320" s="1"/>
    </row>
    <row r="321" spans="2:60" x14ac:dyDescent="0.2">
      <c r="B321" s="1"/>
      <c r="C321" s="22"/>
      <c r="D321" s="1"/>
      <c r="E321" s="24"/>
      <c r="F321" s="24"/>
      <c r="G321" s="24"/>
      <c r="H321" s="24"/>
      <c r="I321" s="25"/>
      <c r="J321" s="2"/>
      <c r="K321" s="3"/>
      <c r="L321" s="4"/>
      <c r="M321" s="4"/>
      <c r="N321" s="4"/>
      <c r="O321" s="26"/>
      <c r="P321" s="4"/>
      <c r="Q321" s="4"/>
      <c r="R321" s="27"/>
      <c r="S321" s="27"/>
      <c r="T321" s="3"/>
      <c r="U321" s="27"/>
      <c r="V321" s="3"/>
      <c r="W321" s="3"/>
      <c r="X321" s="3"/>
      <c r="Y321" s="3"/>
      <c r="Z321" s="3"/>
      <c r="AA321" s="3"/>
      <c r="AB321" s="3"/>
      <c r="AC321" s="27"/>
      <c r="AD321" s="3"/>
      <c r="AE321" s="3"/>
      <c r="AF321" s="3"/>
      <c r="AG321" s="3"/>
      <c r="AH321" s="3"/>
      <c r="AI321" s="3"/>
      <c r="AJ321" s="27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1"/>
      <c r="BF321" s="1"/>
      <c r="BG321" s="3"/>
      <c r="BH321" s="1"/>
    </row>
    <row r="322" spans="2:60" x14ac:dyDescent="0.2">
      <c r="B322" s="1"/>
      <c r="C322" s="22"/>
      <c r="D322" s="1"/>
      <c r="E322" s="24"/>
      <c r="F322" s="24"/>
      <c r="G322" s="24"/>
      <c r="H322" s="24"/>
      <c r="I322" s="25"/>
      <c r="J322" s="2"/>
      <c r="K322" s="3"/>
      <c r="L322" s="4"/>
      <c r="M322" s="4"/>
      <c r="N322" s="4"/>
      <c r="O322" s="26"/>
      <c r="P322" s="4"/>
      <c r="Q322" s="4"/>
      <c r="R322" s="3"/>
      <c r="S322" s="3"/>
      <c r="T322" s="3"/>
      <c r="U322" s="27"/>
      <c r="V322" s="3"/>
      <c r="W322" s="3"/>
      <c r="X322" s="27"/>
      <c r="Y322" s="3"/>
      <c r="Z322" s="3"/>
      <c r="AA322" s="3"/>
      <c r="AB322" s="3"/>
      <c r="AC322" s="3"/>
      <c r="AD322" s="3"/>
      <c r="AE322" s="27"/>
      <c r="AF322" s="3"/>
      <c r="AG322" s="3"/>
      <c r="AH322" s="3"/>
      <c r="AI322" s="3"/>
      <c r="AJ322" s="27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1"/>
      <c r="BF322" s="1"/>
      <c r="BG322" s="3"/>
      <c r="BH322" s="1"/>
    </row>
    <row r="323" spans="2:60" x14ac:dyDescent="0.2">
      <c r="B323" s="1"/>
      <c r="C323" s="22"/>
      <c r="D323" s="1"/>
      <c r="E323" s="24"/>
      <c r="F323" s="24"/>
      <c r="G323" s="24"/>
      <c r="H323" s="24"/>
      <c r="I323" s="25"/>
      <c r="J323" s="2"/>
      <c r="K323" s="3"/>
      <c r="L323" s="4"/>
      <c r="M323" s="4"/>
      <c r="N323" s="4"/>
      <c r="O323" s="26"/>
      <c r="P323" s="4"/>
      <c r="Q323" s="4"/>
      <c r="R323" s="3"/>
      <c r="S323" s="3"/>
      <c r="T323" s="3"/>
      <c r="U323" s="27"/>
      <c r="V323" s="3"/>
      <c r="W323" s="3"/>
      <c r="X323" s="27"/>
      <c r="Y323" s="3"/>
      <c r="Z323" s="3"/>
      <c r="AA323" s="3"/>
      <c r="AB323" s="3"/>
      <c r="AC323" s="3"/>
      <c r="AD323" s="3"/>
      <c r="AE323" s="27"/>
      <c r="AF323" s="3"/>
      <c r="AG323" s="3"/>
      <c r="AH323" s="3"/>
      <c r="AI323" s="3"/>
      <c r="AJ323" s="27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1"/>
      <c r="BF323" s="1"/>
      <c r="BG323" s="3"/>
      <c r="BH323" s="1"/>
    </row>
    <row r="324" spans="2:60" x14ac:dyDescent="0.2">
      <c r="B324" s="1"/>
      <c r="C324" s="22"/>
      <c r="D324" s="1"/>
      <c r="E324" s="24"/>
      <c r="F324" s="24"/>
      <c r="G324" s="24"/>
      <c r="H324" s="24"/>
      <c r="I324" s="25"/>
      <c r="J324" s="2"/>
      <c r="K324" s="3"/>
      <c r="L324" s="4"/>
      <c r="M324" s="4"/>
      <c r="N324" s="4"/>
      <c r="O324" s="26"/>
      <c r="P324" s="4"/>
      <c r="Q324" s="4"/>
      <c r="R324" s="3"/>
      <c r="S324" s="3"/>
      <c r="T324" s="3"/>
      <c r="U324" s="27"/>
      <c r="V324" s="3"/>
      <c r="W324" s="3"/>
      <c r="X324" s="27"/>
      <c r="Y324" s="3"/>
      <c r="Z324" s="3"/>
      <c r="AA324" s="3"/>
      <c r="AB324" s="3"/>
      <c r="AC324" s="27"/>
      <c r="AD324" s="3"/>
      <c r="AE324" s="3"/>
      <c r="AF324" s="3"/>
      <c r="AG324" s="3"/>
      <c r="AH324" s="3"/>
      <c r="AI324" s="3"/>
      <c r="AJ324" s="27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27"/>
      <c r="BC324" s="3"/>
      <c r="BD324" s="3"/>
      <c r="BE324" s="1"/>
      <c r="BF324" s="1"/>
      <c r="BG324" s="3"/>
      <c r="BH324" s="1"/>
    </row>
    <row r="325" spans="2:60" x14ac:dyDescent="0.2">
      <c r="B325" s="1"/>
      <c r="C325" s="22"/>
      <c r="D325" s="1"/>
      <c r="E325" s="24"/>
      <c r="F325" s="24"/>
      <c r="G325" s="24"/>
      <c r="H325" s="24"/>
      <c r="I325" s="25"/>
      <c r="J325" s="2"/>
      <c r="K325" s="3"/>
      <c r="L325" s="4"/>
      <c r="M325" s="4"/>
      <c r="N325" s="4"/>
      <c r="O325" s="26"/>
      <c r="P325" s="4"/>
      <c r="Q325" s="4"/>
      <c r="R325" s="27"/>
      <c r="S325" s="27"/>
      <c r="T325" s="3"/>
      <c r="U325" s="27"/>
      <c r="V325" s="3"/>
      <c r="W325" s="3"/>
      <c r="X325" s="3"/>
      <c r="Y325" s="3"/>
      <c r="Z325" s="3"/>
      <c r="AA325" s="3"/>
      <c r="AB325" s="3"/>
      <c r="AC325" s="27"/>
      <c r="AD325" s="3"/>
      <c r="AE325" s="3"/>
      <c r="AF325" s="3"/>
      <c r="AG325" s="3"/>
      <c r="AH325" s="3"/>
      <c r="AI325" s="3"/>
      <c r="AJ325" s="27"/>
      <c r="AK325" s="27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1"/>
      <c r="BF325" s="1"/>
      <c r="BG325" s="3"/>
      <c r="BH325" s="1"/>
    </row>
    <row r="326" spans="2:60" x14ac:dyDescent="0.2">
      <c r="B326" s="1"/>
      <c r="C326" s="22"/>
      <c r="D326" s="1"/>
      <c r="E326" s="24"/>
      <c r="F326" s="24"/>
      <c r="G326" s="24"/>
      <c r="H326" s="24"/>
      <c r="I326" s="25"/>
      <c r="J326" s="2"/>
      <c r="K326" s="3"/>
      <c r="L326" s="4"/>
      <c r="M326" s="4"/>
      <c r="N326" s="4"/>
      <c r="O326" s="26"/>
      <c r="P326" s="4"/>
      <c r="Q326" s="4"/>
      <c r="R326" s="3"/>
      <c r="S326" s="3"/>
      <c r="T326" s="27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27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1"/>
      <c r="BF326" s="1"/>
      <c r="BG326" s="3"/>
      <c r="BH326" s="1"/>
    </row>
    <row r="327" spans="2:60" x14ac:dyDescent="0.2">
      <c r="B327" s="1"/>
      <c r="C327" s="22"/>
      <c r="D327" s="1"/>
      <c r="E327" s="24"/>
      <c r="F327" s="24"/>
      <c r="G327" s="24"/>
      <c r="H327" s="24"/>
      <c r="I327" s="25"/>
      <c r="J327" s="2"/>
      <c r="K327" s="3"/>
      <c r="L327" s="4"/>
      <c r="M327" s="4"/>
      <c r="N327" s="4"/>
      <c r="O327" s="26"/>
      <c r="P327" s="4"/>
      <c r="Q327" s="4"/>
      <c r="R327" s="27"/>
      <c r="S327" s="27"/>
      <c r="T327" s="27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1"/>
      <c r="BF327" s="1"/>
      <c r="BG327" s="3"/>
      <c r="BH327" s="1"/>
    </row>
    <row r="328" spans="2:60" x14ac:dyDescent="0.2">
      <c r="B328" s="1"/>
      <c r="C328" s="22"/>
      <c r="D328" s="1"/>
      <c r="E328" s="24"/>
      <c r="F328" s="24"/>
      <c r="G328" s="24"/>
      <c r="H328" s="24"/>
      <c r="I328" s="25"/>
      <c r="J328" s="2"/>
      <c r="K328" s="3"/>
      <c r="L328" s="4"/>
      <c r="M328" s="4"/>
      <c r="N328" s="4"/>
      <c r="O328" s="26"/>
      <c r="P328" s="4"/>
      <c r="Q328" s="4"/>
      <c r="R328" s="3"/>
      <c r="S328" s="3"/>
      <c r="T328" s="27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27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1"/>
      <c r="BF328" s="1"/>
      <c r="BG328" s="3"/>
      <c r="BH328" s="1"/>
    </row>
    <row r="329" spans="2:60" x14ac:dyDescent="0.2">
      <c r="B329" s="1"/>
      <c r="C329" s="22"/>
      <c r="D329" s="1"/>
      <c r="E329" s="24"/>
      <c r="F329" s="24"/>
      <c r="G329" s="24"/>
      <c r="H329" s="24"/>
      <c r="I329" s="25"/>
      <c r="J329" s="2"/>
      <c r="K329" s="3"/>
      <c r="L329" s="4"/>
      <c r="M329" s="4"/>
      <c r="N329" s="4"/>
      <c r="O329" s="26"/>
      <c r="P329" s="4"/>
      <c r="Q329" s="4"/>
      <c r="R329" s="3"/>
      <c r="S329" s="3"/>
      <c r="T329" s="27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27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1"/>
      <c r="BF329" s="1"/>
      <c r="BG329" s="3"/>
      <c r="BH329" s="1"/>
    </row>
    <row r="330" spans="2:60" x14ac:dyDescent="0.2">
      <c r="B330" s="1"/>
      <c r="C330" s="22"/>
      <c r="D330" s="1"/>
      <c r="E330" s="24"/>
      <c r="F330" s="24"/>
      <c r="G330" s="24"/>
      <c r="H330" s="24"/>
      <c r="I330" s="25"/>
      <c r="J330" s="2"/>
      <c r="K330" s="3"/>
      <c r="L330" s="4"/>
      <c r="M330" s="4"/>
      <c r="N330" s="4"/>
      <c r="O330" s="26"/>
      <c r="P330" s="4"/>
      <c r="Q330" s="4"/>
      <c r="R330" s="27"/>
      <c r="S330" s="27"/>
      <c r="T330" s="3"/>
      <c r="U330" s="27"/>
      <c r="V330" s="3"/>
      <c r="W330" s="3"/>
      <c r="X330" s="27"/>
      <c r="Y330" s="3"/>
      <c r="Z330" s="3"/>
      <c r="AA330" s="3"/>
      <c r="AB330" s="3"/>
      <c r="AC330" s="27"/>
      <c r="AD330" s="3"/>
      <c r="AE330" s="3"/>
      <c r="AF330" s="3"/>
      <c r="AG330" s="3"/>
      <c r="AH330" s="3"/>
      <c r="AI330" s="3"/>
      <c r="AJ330" s="27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1"/>
      <c r="BF330" s="1"/>
      <c r="BG330" s="3"/>
      <c r="BH330" s="1"/>
    </row>
    <row r="331" spans="2:60" x14ac:dyDescent="0.2">
      <c r="B331" s="1"/>
      <c r="C331" s="22"/>
      <c r="D331" s="1"/>
      <c r="E331" s="24"/>
      <c r="F331" s="24"/>
      <c r="G331" s="24"/>
      <c r="H331" s="24"/>
      <c r="I331" s="25"/>
      <c r="J331" s="2"/>
      <c r="K331" s="3"/>
      <c r="L331" s="4"/>
      <c r="M331" s="4"/>
      <c r="N331" s="4"/>
      <c r="O331" s="26"/>
      <c r="P331" s="4"/>
      <c r="Q331" s="4"/>
      <c r="R331" s="3"/>
      <c r="S331" s="3"/>
      <c r="T331" s="27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27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1"/>
      <c r="BF331" s="1"/>
      <c r="BG331" s="3"/>
      <c r="BH331" s="1"/>
    </row>
    <row r="332" spans="2:60" x14ac:dyDescent="0.2">
      <c r="B332" s="1"/>
      <c r="C332" s="22"/>
      <c r="D332" s="1"/>
      <c r="E332" s="24"/>
      <c r="F332" s="24"/>
      <c r="G332" s="24"/>
      <c r="H332" s="24"/>
      <c r="I332" s="25"/>
      <c r="J332" s="2"/>
      <c r="K332" s="3"/>
      <c r="L332" s="4"/>
      <c r="M332" s="4"/>
      <c r="N332" s="4"/>
      <c r="O332" s="26"/>
      <c r="P332" s="4"/>
      <c r="Q332" s="4"/>
      <c r="R332" s="3"/>
      <c r="S332" s="3"/>
      <c r="T332" s="27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1"/>
      <c r="BF332" s="1"/>
      <c r="BG332" s="3"/>
      <c r="BH332" s="1"/>
    </row>
    <row r="333" spans="2:60" x14ac:dyDescent="0.2">
      <c r="B333" s="1"/>
      <c r="C333" s="22"/>
      <c r="D333" s="1"/>
      <c r="E333" s="24"/>
      <c r="F333" s="24"/>
      <c r="G333" s="24"/>
      <c r="H333" s="24"/>
      <c r="I333" s="25"/>
      <c r="J333" s="2"/>
      <c r="K333" s="3"/>
      <c r="L333" s="4"/>
      <c r="M333" s="4"/>
      <c r="N333" s="4"/>
      <c r="O333" s="26"/>
      <c r="P333" s="4"/>
      <c r="Q333" s="4"/>
      <c r="R333" s="3"/>
      <c r="S333" s="3"/>
      <c r="T333" s="3"/>
      <c r="U333" s="27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27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1"/>
      <c r="BF333" s="1"/>
      <c r="BG333" s="3"/>
      <c r="BH333" s="1"/>
    </row>
    <row r="334" spans="2:60" x14ac:dyDescent="0.2">
      <c r="B334" s="1"/>
      <c r="C334" s="22"/>
      <c r="D334" s="1"/>
      <c r="E334" s="24"/>
      <c r="F334" s="24"/>
      <c r="G334" s="24"/>
      <c r="H334" s="24"/>
      <c r="I334" s="25"/>
      <c r="J334" s="2"/>
      <c r="K334" s="3"/>
      <c r="L334" s="4"/>
      <c r="M334" s="4"/>
      <c r="N334" s="4"/>
      <c r="O334" s="26"/>
      <c r="P334" s="4"/>
      <c r="Q334" s="4"/>
      <c r="R334" s="3"/>
      <c r="S334" s="3"/>
      <c r="T334" s="3"/>
      <c r="U334" s="27"/>
      <c r="V334" s="3"/>
      <c r="W334" s="3"/>
      <c r="X334" s="27"/>
      <c r="Y334" s="3"/>
      <c r="Z334" s="3"/>
      <c r="AA334" s="3"/>
      <c r="AB334" s="3"/>
      <c r="AC334" s="27"/>
      <c r="AD334" s="3"/>
      <c r="AE334" s="3"/>
      <c r="AF334" s="3"/>
      <c r="AG334" s="3"/>
      <c r="AH334" s="3"/>
      <c r="AI334" s="3"/>
      <c r="AJ334" s="27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1"/>
      <c r="BF334" s="1"/>
      <c r="BG334" s="3"/>
      <c r="BH334" s="1"/>
    </row>
    <row r="335" spans="2:60" x14ac:dyDescent="0.2">
      <c r="B335" s="1"/>
      <c r="C335" s="22"/>
      <c r="D335" s="1"/>
      <c r="E335" s="24"/>
      <c r="F335" s="24"/>
      <c r="G335" s="24"/>
      <c r="H335" s="24"/>
      <c r="I335" s="25"/>
      <c r="J335" s="2"/>
      <c r="K335" s="3"/>
      <c r="L335" s="4"/>
      <c r="M335" s="4"/>
      <c r="N335" s="4"/>
      <c r="O335" s="26"/>
      <c r="P335" s="4"/>
      <c r="Q335" s="4"/>
      <c r="R335" s="3"/>
      <c r="S335" s="3"/>
      <c r="T335" s="3"/>
      <c r="U335" s="27"/>
      <c r="V335" s="3"/>
      <c r="W335" s="3"/>
      <c r="X335" s="27"/>
      <c r="Y335" s="3"/>
      <c r="Z335" s="3"/>
      <c r="AA335" s="3"/>
      <c r="AB335" s="3"/>
      <c r="AC335" s="3"/>
      <c r="AD335" s="3"/>
      <c r="AE335" s="27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1"/>
      <c r="BF335" s="1"/>
      <c r="BG335" s="3"/>
      <c r="BH335" s="1"/>
    </row>
    <row r="336" spans="2:60" x14ac:dyDescent="0.2">
      <c r="B336" s="1"/>
      <c r="C336" s="22"/>
      <c r="D336" s="1"/>
      <c r="E336" s="24"/>
      <c r="F336" s="24"/>
      <c r="G336" s="24"/>
      <c r="H336" s="24"/>
      <c r="I336" s="25"/>
      <c r="J336" s="2"/>
      <c r="K336" s="3"/>
      <c r="L336" s="4"/>
      <c r="M336" s="4"/>
      <c r="N336" s="4"/>
      <c r="O336" s="26"/>
      <c r="P336" s="4"/>
      <c r="Q336" s="4"/>
      <c r="R336" s="27"/>
      <c r="S336" s="27"/>
      <c r="T336" s="27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1"/>
      <c r="BF336" s="1"/>
      <c r="BG336" s="3"/>
      <c r="BH336" s="1"/>
    </row>
    <row r="337" spans="2:60" x14ac:dyDescent="0.2">
      <c r="B337" s="1"/>
      <c r="C337" s="22"/>
      <c r="D337" s="1"/>
      <c r="E337" s="24"/>
      <c r="F337" s="24"/>
      <c r="G337" s="24"/>
      <c r="H337" s="24"/>
      <c r="I337" s="25"/>
      <c r="J337" s="2"/>
      <c r="K337" s="3"/>
      <c r="L337" s="4"/>
      <c r="M337" s="4"/>
      <c r="N337" s="4"/>
      <c r="O337" s="26"/>
      <c r="P337" s="4"/>
      <c r="Q337" s="4"/>
      <c r="R337" s="27"/>
      <c r="S337" s="27"/>
      <c r="T337" s="27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1"/>
      <c r="BF337" s="1"/>
      <c r="BG337" s="3"/>
      <c r="BH337" s="1"/>
    </row>
    <row r="338" spans="2:60" x14ac:dyDescent="0.2">
      <c r="B338" s="1"/>
      <c r="C338" s="22"/>
      <c r="D338" s="1"/>
      <c r="E338" s="24"/>
      <c r="F338" s="24"/>
      <c r="G338" s="24"/>
      <c r="H338" s="24"/>
      <c r="I338" s="25"/>
      <c r="J338" s="2"/>
      <c r="K338" s="3"/>
      <c r="L338" s="4"/>
      <c r="M338" s="4"/>
      <c r="N338" s="4"/>
      <c r="O338" s="26"/>
      <c r="P338" s="4"/>
      <c r="Q338" s="4"/>
      <c r="R338" s="27"/>
      <c r="S338" s="27"/>
      <c r="T338" s="3"/>
      <c r="U338" s="27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1"/>
      <c r="BF338" s="1"/>
      <c r="BG338" s="3"/>
      <c r="BH338" s="1"/>
    </row>
    <row r="339" spans="2:60" x14ac:dyDescent="0.2">
      <c r="B339" s="1"/>
      <c r="C339" s="22"/>
      <c r="D339" s="1"/>
      <c r="E339" s="24"/>
      <c r="F339" s="24"/>
      <c r="G339" s="24"/>
      <c r="H339" s="24"/>
      <c r="I339" s="25"/>
      <c r="J339" s="2"/>
      <c r="K339" s="3"/>
      <c r="L339" s="4"/>
      <c r="M339" s="4"/>
      <c r="N339" s="4"/>
      <c r="O339" s="26"/>
      <c r="P339" s="4"/>
      <c r="Q339" s="4"/>
      <c r="R339" s="27"/>
      <c r="S339" s="27"/>
      <c r="T339" s="3"/>
      <c r="U339" s="27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1"/>
      <c r="BF339" s="1"/>
      <c r="BG339" s="3"/>
      <c r="BH339" s="1"/>
    </row>
    <row r="340" spans="2:60" x14ac:dyDescent="0.2">
      <c r="B340" s="1"/>
      <c r="C340" s="22"/>
      <c r="D340" s="1"/>
      <c r="E340" s="24"/>
      <c r="F340" s="24"/>
      <c r="G340" s="24"/>
      <c r="H340" s="24"/>
      <c r="I340" s="25"/>
      <c r="J340" s="2"/>
      <c r="K340" s="3"/>
      <c r="L340" s="4"/>
      <c r="M340" s="4"/>
      <c r="N340" s="4"/>
      <c r="O340" s="26"/>
      <c r="P340" s="4"/>
      <c r="Q340" s="4"/>
      <c r="R340" s="27"/>
      <c r="S340" s="27"/>
      <c r="T340" s="3"/>
      <c r="U340" s="27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1"/>
      <c r="BF340" s="1"/>
      <c r="BG340" s="3"/>
      <c r="BH340" s="1"/>
    </row>
    <row r="341" spans="2:60" x14ac:dyDescent="0.2">
      <c r="B341" s="1"/>
      <c r="C341" s="22"/>
      <c r="D341" s="1"/>
      <c r="E341" s="24"/>
      <c r="F341" s="24"/>
      <c r="G341" s="24"/>
      <c r="H341" s="24"/>
      <c r="I341" s="25"/>
      <c r="J341" s="2"/>
      <c r="K341" s="3"/>
      <c r="L341" s="4"/>
      <c r="M341" s="4"/>
      <c r="N341" s="4"/>
      <c r="O341" s="26"/>
      <c r="P341" s="4"/>
      <c r="Q341" s="4"/>
      <c r="R341" s="27"/>
      <c r="S341" s="27"/>
      <c r="T341" s="27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1"/>
      <c r="BF341" s="1"/>
      <c r="BG341" s="3"/>
      <c r="BH341" s="1"/>
    </row>
    <row r="342" spans="2:60" x14ac:dyDescent="0.2">
      <c r="B342" s="1"/>
      <c r="C342" s="22"/>
      <c r="D342" s="1"/>
      <c r="E342" s="24"/>
      <c r="F342" s="24"/>
      <c r="G342" s="24"/>
      <c r="H342" s="24"/>
      <c r="I342" s="25"/>
      <c r="J342" s="2"/>
      <c r="K342" s="3"/>
      <c r="L342" s="4"/>
      <c r="M342" s="4"/>
      <c r="N342" s="4"/>
      <c r="O342" s="26"/>
      <c r="P342" s="4"/>
      <c r="Q342" s="4"/>
      <c r="R342" s="3"/>
      <c r="S342" s="3"/>
      <c r="T342" s="27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27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1"/>
      <c r="BF342" s="1"/>
      <c r="BG342" s="3"/>
      <c r="BH342" s="1"/>
    </row>
    <row r="343" spans="2:60" x14ac:dyDescent="0.2">
      <c r="B343" s="1"/>
      <c r="C343" s="22"/>
      <c r="D343" s="1"/>
      <c r="E343" s="24"/>
      <c r="F343" s="24"/>
      <c r="G343" s="24"/>
      <c r="H343" s="24"/>
      <c r="I343" s="25"/>
      <c r="J343" s="2"/>
      <c r="K343" s="3"/>
      <c r="L343" s="4"/>
      <c r="M343" s="4"/>
      <c r="N343" s="4"/>
      <c r="O343" s="26"/>
      <c r="P343" s="4"/>
      <c r="Q343" s="4"/>
      <c r="R343" s="27"/>
      <c r="S343" s="27"/>
      <c r="T343" s="27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1"/>
      <c r="BF343" s="1"/>
      <c r="BG343" s="3"/>
      <c r="BH343" s="1"/>
    </row>
    <row r="344" spans="2:60" x14ac:dyDescent="0.2">
      <c r="B344" s="1"/>
      <c r="C344" s="22"/>
      <c r="D344" s="1"/>
      <c r="E344" s="24"/>
      <c r="F344" s="24"/>
      <c r="G344" s="24"/>
      <c r="H344" s="24"/>
      <c r="I344" s="25"/>
      <c r="J344" s="2"/>
      <c r="K344" s="3"/>
      <c r="L344" s="4"/>
      <c r="M344" s="4"/>
      <c r="N344" s="4"/>
      <c r="O344" s="26"/>
      <c r="P344" s="4"/>
      <c r="Q344" s="4"/>
      <c r="R344" s="3"/>
      <c r="S344" s="3"/>
      <c r="T344" s="27"/>
      <c r="U344" s="27"/>
      <c r="V344" s="3"/>
      <c r="W344" s="3"/>
      <c r="X344" s="27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27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1"/>
      <c r="BF344" s="1"/>
      <c r="BG344" s="3"/>
      <c r="BH344" s="1"/>
    </row>
    <row r="345" spans="2:60" x14ac:dyDescent="0.2">
      <c r="B345" s="1"/>
      <c r="C345" s="22"/>
      <c r="D345" s="1"/>
      <c r="E345" s="24"/>
      <c r="F345" s="24"/>
      <c r="G345" s="24"/>
      <c r="H345" s="24"/>
      <c r="I345" s="25"/>
      <c r="J345" s="2"/>
      <c r="K345" s="3"/>
      <c r="L345" s="4"/>
      <c r="M345" s="4"/>
      <c r="N345" s="4"/>
      <c r="O345" s="26"/>
      <c r="P345" s="4"/>
      <c r="Q345" s="27"/>
      <c r="R345" s="3"/>
      <c r="S345" s="3"/>
      <c r="T345" s="3"/>
      <c r="U345" s="27"/>
      <c r="V345" s="3"/>
      <c r="W345" s="3"/>
      <c r="X345" s="27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1"/>
      <c r="BF345" s="1"/>
      <c r="BG345" s="3"/>
      <c r="BH345" s="1"/>
    </row>
    <row r="346" spans="2:60" x14ac:dyDescent="0.2">
      <c r="B346" s="1"/>
      <c r="C346" s="22"/>
      <c r="D346" s="1"/>
      <c r="E346" s="24"/>
      <c r="F346" s="24"/>
      <c r="G346" s="24"/>
      <c r="H346" s="24"/>
      <c r="I346" s="25"/>
      <c r="J346" s="2"/>
      <c r="K346" s="3"/>
      <c r="L346" s="4"/>
      <c r="M346" s="4"/>
      <c r="N346" s="4"/>
      <c r="O346" s="26"/>
      <c r="P346" s="4"/>
      <c r="Q346" s="4"/>
      <c r="R346" s="3"/>
      <c r="S346" s="3"/>
      <c r="T346" s="3"/>
      <c r="U346" s="27"/>
      <c r="V346" s="3"/>
      <c r="W346" s="3"/>
      <c r="X346" s="27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1"/>
      <c r="BF346" s="1"/>
      <c r="BG346" s="3"/>
      <c r="BH346" s="1"/>
    </row>
    <row r="347" spans="2:60" x14ac:dyDescent="0.2">
      <c r="B347" s="1"/>
      <c r="C347" s="22"/>
      <c r="D347" s="1"/>
      <c r="E347" s="24"/>
      <c r="F347" s="24"/>
      <c r="G347" s="24"/>
      <c r="H347" s="24"/>
      <c r="I347" s="25"/>
      <c r="J347" s="2"/>
      <c r="K347" s="3"/>
      <c r="L347" s="4"/>
      <c r="M347" s="4"/>
      <c r="N347" s="4"/>
      <c r="O347" s="26"/>
      <c r="P347" s="4"/>
      <c r="Q347" s="4"/>
      <c r="R347" s="3"/>
      <c r="S347" s="3"/>
      <c r="T347" s="3"/>
      <c r="U347" s="27"/>
      <c r="V347" s="3"/>
      <c r="W347" s="3"/>
      <c r="X347" s="27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1"/>
      <c r="BF347" s="1"/>
      <c r="BG347" s="3"/>
      <c r="BH347" s="1"/>
    </row>
    <row r="348" spans="2:60" x14ac:dyDescent="0.2">
      <c r="B348" s="1"/>
      <c r="C348" s="22"/>
      <c r="D348" s="1"/>
      <c r="E348" s="24"/>
      <c r="F348" s="24"/>
      <c r="G348" s="24"/>
      <c r="H348" s="24"/>
      <c r="I348" s="25"/>
      <c r="J348" s="2"/>
      <c r="K348" s="3"/>
      <c r="L348" s="4"/>
      <c r="M348" s="4"/>
      <c r="N348" s="4"/>
      <c r="O348" s="26"/>
      <c r="P348" s="4"/>
      <c r="Q348" s="4"/>
      <c r="R348" s="3"/>
      <c r="S348" s="3"/>
      <c r="T348" s="3"/>
      <c r="U348" s="27"/>
      <c r="V348" s="3"/>
      <c r="W348" s="3"/>
      <c r="X348" s="27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1"/>
      <c r="BF348" s="1"/>
      <c r="BG348" s="3"/>
      <c r="BH348" s="1"/>
    </row>
    <row r="349" spans="2:60" x14ac:dyDescent="0.2">
      <c r="B349" s="1"/>
      <c r="C349" s="22"/>
      <c r="D349" s="1"/>
      <c r="E349" s="24"/>
      <c r="F349" s="24"/>
      <c r="G349" s="24"/>
      <c r="H349" s="24"/>
      <c r="I349" s="25"/>
      <c r="J349" s="2"/>
      <c r="K349" s="3"/>
      <c r="L349" s="4"/>
      <c r="M349" s="4"/>
      <c r="N349" s="4"/>
      <c r="O349" s="26"/>
      <c r="P349" s="4"/>
      <c r="Q349" s="4"/>
      <c r="R349" s="3"/>
      <c r="S349" s="3"/>
      <c r="T349" s="3"/>
      <c r="U349" s="27"/>
      <c r="V349" s="3"/>
      <c r="W349" s="3"/>
      <c r="X349" s="27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1"/>
      <c r="BF349" s="1"/>
      <c r="BG349" s="3"/>
      <c r="BH349" s="1"/>
    </row>
    <row r="350" spans="2:60" x14ac:dyDescent="0.2">
      <c r="B350" s="1"/>
      <c r="C350" s="22"/>
      <c r="D350" s="1"/>
      <c r="E350" s="24"/>
      <c r="F350" s="24"/>
      <c r="G350" s="24"/>
      <c r="H350" s="24"/>
      <c r="I350" s="25"/>
      <c r="J350" s="2"/>
      <c r="K350" s="3"/>
      <c r="L350" s="4"/>
      <c r="M350" s="4"/>
      <c r="N350" s="4"/>
      <c r="O350" s="26"/>
      <c r="P350" s="4"/>
      <c r="Q350" s="4"/>
      <c r="R350" s="3"/>
      <c r="S350" s="3"/>
      <c r="T350" s="3"/>
      <c r="U350" s="27"/>
      <c r="V350" s="3"/>
      <c r="W350" s="3"/>
      <c r="X350" s="3"/>
      <c r="Y350" s="27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1"/>
      <c r="BF350" s="1"/>
      <c r="BG350" s="3"/>
      <c r="BH350" s="1"/>
    </row>
    <row r="351" spans="2:60" x14ac:dyDescent="0.2">
      <c r="B351" s="1"/>
      <c r="C351" s="22"/>
      <c r="D351" s="1"/>
      <c r="E351" s="24"/>
      <c r="F351" s="24"/>
      <c r="G351" s="24"/>
      <c r="H351" s="24"/>
      <c r="I351" s="25"/>
      <c r="J351" s="2"/>
      <c r="K351" s="3"/>
      <c r="L351" s="4"/>
      <c r="M351" s="4"/>
      <c r="N351" s="4"/>
      <c r="O351" s="26"/>
      <c r="P351" s="37"/>
      <c r="Q351" s="4"/>
      <c r="R351" s="27"/>
      <c r="S351" s="27"/>
      <c r="T351" s="3"/>
      <c r="U351" s="27"/>
      <c r="V351" s="3"/>
      <c r="W351" s="3"/>
      <c r="X351" s="3"/>
      <c r="Y351" s="3"/>
      <c r="Z351" s="3"/>
      <c r="AA351" s="3"/>
      <c r="AB351" s="3"/>
      <c r="AC351" s="27"/>
      <c r="AD351" s="3"/>
      <c r="AE351" s="3"/>
      <c r="AF351" s="3"/>
      <c r="AG351" s="3"/>
      <c r="AH351" s="3"/>
      <c r="AI351" s="3"/>
      <c r="AJ351" s="27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1"/>
      <c r="BF351" s="1"/>
      <c r="BG351" s="3"/>
      <c r="BH351" s="1"/>
    </row>
    <row r="352" spans="2:60" x14ac:dyDescent="0.2">
      <c r="B352" s="1"/>
      <c r="C352" s="22"/>
      <c r="D352" s="1"/>
      <c r="E352" s="24"/>
      <c r="F352" s="24"/>
      <c r="G352" s="24"/>
      <c r="H352" s="24"/>
      <c r="I352" s="25"/>
      <c r="J352" s="2"/>
      <c r="K352" s="3"/>
      <c r="L352" s="4"/>
      <c r="M352" s="4"/>
      <c r="N352" s="4"/>
      <c r="O352" s="26"/>
      <c r="P352" s="4"/>
      <c r="Q352" s="4"/>
      <c r="R352" s="3"/>
      <c r="S352" s="3"/>
      <c r="T352" s="3"/>
      <c r="U352" s="27"/>
      <c r="V352" s="3"/>
      <c r="W352" s="3"/>
      <c r="X352" s="27"/>
      <c r="Y352" s="3"/>
      <c r="Z352" s="3"/>
      <c r="AA352" s="3"/>
      <c r="AB352" s="3"/>
      <c r="AC352" s="27"/>
      <c r="AD352" s="3"/>
      <c r="AE352" s="3"/>
      <c r="AF352" s="3"/>
      <c r="AG352" s="3"/>
      <c r="AH352" s="3"/>
      <c r="AI352" s="3"/>
      <c r="AJ352" s="27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1"/>
      <c r="BF352" s="1"/>
      <c r="BG352" s="3"/>
      <c r="BH352" s="1"/>
    </row>
    <row r="353" spans="2:60" x14ac:dyDescent="0.2">
      <c r="B353" s="1"/>
      <c r="C353" s="22"/>
      <c r="D353" s="1"/>
      <c r="E353" s="24"/>
      <c r="F353" s="24"/>
      <c r="G353" s="24"/>
      <c r="H353" s="24"/>
      <c r="I353" s="25"/>
      <c r="J353" s="2"/>
      <c r="K353" s="3"/>
      <c r="L353" s="4"/>
      <c r="M353" s="4"/>
      <c r="N353" s="4"/>
      <c r="O353" s="26"/>
      <c r="P353" s="4"/>
      <c r="Q353" s="4"/>
      <c r="R353" s="3"/>
      <c r="S353" s="3"/>
      <c r="T353" s="3"/>
      <c r="U353" s="27"/>
      <c r="V353" s="3"/>
      <c r="W353" s="3"/>
      <c r="X353" s="27"/>
      <c r="Y353" s="3"/>
      <c r="Z353" s="3"/>
      <c r="AA353" s="3"/>
      <c r="AB353" s="3"/>
      <c r="AC353" s="3"/>
      <c r="AD353" s="3"/>
      <c r="AE353" s="27"/>
      <c r="AF353" s="3"/>
      <c r="AG353" s="3"/>
      <c r="AH353" s="3"/>
      <c r="AI353" s="3"/>
      <c r="AJ353" s="27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1"/>
      <c r="BF353" s="1"/>
      <c r="BG353" s="3"/>
      <c r="BH353" s="1"/>
    </row>
    <row r="354" spans="2:60" x14ac:dyDescent="0.2">
      <c r="B354" s="1"/>
      <c r="C354" s="22"/>
      <c r="D354" s="1"/>
      <c r="E354" s="24"/>
      <c r="F354" s="24"/>
      <c r="G354" s="24"/>
      <c r="H354" s="24"/>
      <c r="I354" s="25"/>
      <c r="J354" s="2"/>
      <c r="K354" s="3"/>
      <c r="L354" s="4"/>
      <c r="M354" s="4"/>
      <c r="N354" s="4"/>
      <c r="O354" s="26"/>
      <c r="P354" s="4"/>
      <c r="Q354" s="4"/>
      <c r="R354" s="3"/>
      <c r="S354" s="3"/>
      <c r="T354" s="3"/>
      <c r="U354" s="27"/>
      <c r="V354" s="3"/>
      <c r="W354" s="3"/>
      <c r="X354" s="27"/>
      <c r="Y354" s="3"/>
      <c r="Z354" s="3"/>
      <c r="AA354" s="3"/>
      <c r="AB354" s="3"/>
      <c r="AC354" s="27"/>
      <c r="AD354" s="3"/>
      <c r="AE354" s="3"/>
      <c r="AF354" s="3"/>
      <c r="AG354" s="3"/>
      <c r="AH354" s="3"/>
      <c r="AI354" s="3"/>
      <c r="AJ354" s="27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27"/>
      <c r="BC354" s="3"/>
      <c r="BD354" s="3"/>
      <c r="BE354" s="1"/>
      <c r="BF354" s="1"/>
      <c r="BG354" s="3"/>
      <c r="BH354" s="1"/>
    </row>
    <row r="355" spans="2:60" x14ac:dyDescent="0.2">
      <c r="B355" s="1"/>
      <c r="C355" s="22"/>
      <c r="D355" s="1"/>
      <c r="E355" s="24"/>
      <c r="F355" s="24"/>
      <c r="G355" s="24"/>
      <c r="H355" s="24"/>
      <c r="I355" s="25"/>
      <c r="J355" s="2"/>
      <c r="K355" s="3"/>
      <c r="L355" s="4"/>
      <c r="M355" s="4"/>
      <c r="N355" s="4"/>
      <c r="O355" s="26"/>
      <c r="P355" s="4"/>
      <c r="Q355" s="4"/>
      <c r="R355" s="3"/>
      <c r="S355" s="3"/>
      <c r="T355" s="3"/>
      <c r="U355" s="27"/>
      <c r="V355" s="3"/>
      <c r="W355" s="3"/>
      <c r="X355" s="3"/>
      <c r="Y355" s="27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1"/>
      <c r="BF355" s="1"/>
      <c r="BG355" s="3"/>
      <c r="BH355" s="1"/>
    </row>
    <row r="356" spans="2:60" x14ac:dyDescent="0.2">
      <c r="B356" s="1"/>
      <c r="C356" s="22"/>
      <c r="D356" s="1"/>
      <c r="E356" s="24"/>
      <c r="F356" s="24"/>
      <c r="G356" s="24"/>
      <c r="H356" s="24"/>
      <c r="I356" s="25"/>
      <c r="J356" s="2"/>
      <c r="K356" s="3"/>
      <c r="L356" s="4"/>
      <c r="M356" s="4"/>
      <c r="N356" s="4"/>
      <c r="O356" s="26"/>
      <c r="P356" s="4"/>
      <c r="Q356" s="4"/>
      <c r="R356" s="3"/>
      <c r="S356" s="3"/>
      <c r="T356" s="3"/>
      <c r="U356" s="27"/>
      <c r="V356" s="3"/>
      <c r="W356" s="3"/>
      <c r="X356" s="3"/>
      <c r="Y356" s="27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1"/>
      <c r="BF356" s="1"/>
      <c r="BG356" s="3"/>
      <c r="BH356" s="1"/>
    </row>
    <row r="357" spans="2:60" x14ac:dyDescent="0.2">
      <c r="B357" s="1"/>
      <c r="C357" s="22"/>
      <c r="D357" s="1"/>
      <c r="E357" s="24"/>
      <c r="F357" s="24"/>
      <c r="G357" s="24"/>
      <c r="H357" s="24"/>
      <c r="I357" s="25"/>
      <c r="J357" s="2"/>
      <c r="K357" s="3"/>
      <c r="L357" s="4"/>
      <c r="M357" s="4"/>
      <c r="N357" s="4"/>
      <c r="O357" s="26"/>
      <c r="P357" s="4"/>
      <c r="Q357" s="4"/>
      <c r="R357" s="3"/>
      <c r="S357" s="3"/>
      <c r="T357" s="3"/>
      <c r="U357" s="27"/>
      <c r="V357" s="3"/>
      <c r="W357" s="3"/>
      <c r="X357" s="3"/>
      <c r="Y357" s="27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1"/>
      <c r="BF357" s="1"/>
      <c r="BG357" s="3"/>
      <c r="BH357" s="1"/>
    </row>
    <row r="358" spans="2:60" x14ac:dyDescent="0.2">
      <c r="B358" s="1"/>
      <c r="C358" s="22"/>
      <c r="D358" s="1"/>
      <c r="E358" s="24"/>
      <c r="F358" s="24"/>
      <c r="G358" s="24"/>
      <c r="H358" s="24"/>
      <c r="I358" s="25"/>
      <c r="J358" s="2"/>
      <c r="K358" s="3"/>
      <c r="L358" s="4"/>
      <c r="M358" s="4"/>
      <c r="N358" s="4"/>
      <c r="O358" s="26"/>
      <c r="P358" s="4"/>
      <c r="Q358" s="4"/>
      <c r="R358" s="3"/>
      <c r="S358" s="3"/>
      <c r="T358" s="3"/>
      <c r="U358" s="27"/>
      <c r="V358" s="3"/>
      <c r="W358" s="3"/>
      <c r="X358" s="3"/>
      <c r="Y358" s="27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1"/>
      <c r="BF358" s="1"/>
      <c r="BG358" s="3"/>
      <c r="BH358" s="1"/>
    </row>
    <row r="359" spans="2:60" x14ac:dyDescent="0.2">
      <c r="B359" s="1"/>
      <c r="C359" s="22"/>
      <c r="D359" s="1"/>
      <c r="E359" s="24"/>
      <c r="F359" s="24"/>
      <c r="G359" s="24"/>
      <c r="H359" s="24"/>
      <c r="I359" s="25"/>
      <c r="J359" s="2"/>
      <c r="K359" s="3"/>
      <c r="L359" s="4"/>
      <c r="M359" s="4"/>
      <c r="N359" s="4"/>
      <c r="O359" s="26"/>
      <c r="P359" s="4"/>
      <c r="Q359" s="4"/>
      <c r="R359" s="3"/>
      <c r="S359" s="3"/>
      <c r="T359" s="27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27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1"/>
      <c r="BF359" s="1"/>
      <c r="BG359" s="3"/>
      <c r="BH359" s="1"/>
    </row>
    <row r="360" spans="2:60" x14ac:dyDescent="0.2">
      <c r="B360" s="1"/>
      <c r="C360" s="22"/>
      <c r="D360" s="1"/>
      <c r="E360" s="24"/>
      <c r="F360" s="24"/>
      <c r="G360" s="24"/>
      <c r="H360" s="24"/>
      <c r="I360" s="25"/>
      <c r="J360" s="2"/>
      <c r="K360" s="3"/>
      <c r="L360" s="4"/>
      <c r="M360" s="4"/>
      <c r="N360" s="4"/>
      <c r="O360" s="26"/>
      <c r="P360" s="4"/>
      <c r="Q360" s="4"/>
      <c r="R360" s="3"/>
      <c r="S360" s="3"/>
      <c r="T360" s="27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27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1"/>
      <c r="BF360" s="1"/>
      <c r="BG360" s="3"/>
      <c r="BH360" s="1"/>
    </row>
    <row r="361" spans="2:60" x14ac:dyDescent="0.2">
      <c r="B361" s="1"/>
      <c r="C361" s="22"/>
      <c r="D361" s="1"/>
      <c r="E361" s="24"/>
      <c r="F361" s="24"/>
      <c r="G361" s="24"/>
      <c r="H361" s="24"/>
      <c r="I361" s="25"/>
      <c r="J361" s="2"/>
      <c r="K361" s="3"/>
      <c r="L361" s="4"/>
      <c r="M361" s="4"/>
      <c r="N361" s="4"/>
      <c r="O361" s="26"/>
      <c r="P361" s="4"/>
      <c r="Q361" s="4"/>
      <c r="R361" s="27"/>
      <c r="S361" s="27"/>
      <c r="T361" s="3"/>
      <c r="U361" s="27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1"/>
      <c r="BF361" s="1"/>
      <c r="BG361" s="3"/>
      <c r="BH361" s="1"/>
    </row>
    <row r="362" spans="2:60" x14ac:dyDescent="0.2">
      <c r="B362" s="1"/>
      <c r="C362" s="22"/>
      <c r="D362" s="1"/>
      <c r="E362" s="24"/>
      <c r="F362" s="24"/>
      <c r="G362" s="24"/>
      <c r="H362" s="24"/>
      <c r="I362" s="25"/>
      <c r="J362" s="2"/>
      <c r="K362" s="3"/>
      <c r="L362" s="4"/>
      <c r="M362" s="4"/>
      <c r="N362" s="4"/>
      <c r="O362" s="26"/>
      <c r="P362" s="4"/>
      <c r="Q362" s="4"/>
      <c r="R362" s="27"/>
      <c r="S362" s="27"/>
      <c r="T362" s="3"/>
      <c r="U362" s="27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1"/>
      <c r="BF362" s="1"/>
      <c r="BG362" s="3"/>
      <c r="BH362" s="1"/>
    </row>
    <row r="363" spans="2:60" x14ac:dyDescent="0.2">
      <c r="B363" s="1"/>
      <c r="C363" s="22"/>
      <c r="D363" s="1"/>
      <c r="E363" s="24"/>
      <c r="F363" s="24"/>
      <c r="G363" s="24"/>
      <c r="H363" s="24"/>
      <c r="I363" s="25"/>
      <c r="J363" s="2"/>
      <c r="K363" s="3"/>
      <c r="L363" s="4"/>
      <c r="M363" s="4"/>
      <c r="N363" s="4"/>
      <c r="O363" s="26"/>
      <c r="P363" s="4"/>
      <c r="Q363" s="4"/>
      <c r="R363" s="27"/>
      <c r="S363" s="27"/>
      <c r="T363" s="3"/>
      <c r="U363" s="27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1"/>
      <c r="BF363" s="1"/>
      <c r="BG363" s="3"/>
      <c r="BH363" s="1"/>
    </row>
    <row r="364" spans="2:60" x14ac:dyDescent="0.2">
      <c r="B364" s="1"/>
      <c r="C364" s="22"/>
      <c r="D364" s="1"/>
      <c r="E364" s="24"/>
      <c r="F364" s="24"/>
      <c r="G364" s="24"/>
      <c r="H364" s="24"/>
      <c r="I364" s="25"/>
      <c r="J364" s="2"/>
      <c r="K364" s="3"/>
      <c r="L364" s="4"/>
      <c r="M364" s="4"/>
      <c r="N364" s="4"/>
      <c r="O364" s="26"/>
      <c r="P364" s="4"/>
      <c r="Q364" s="4"/>
      <c r="R364" s="27"/>
      <c r="S364" s="27"/>
      <c r="T364" s="3"/>
      <c r="U364" s="27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1"/>
      <c r="BF364" s="1"/>
      <c r="BG364" s="3"/>
      <c r="BH364" s="1"/>
    </row>
    <row r="365" spans="2:60" x14ac:dyDescent="0.2">
      <c r="B365" s="1"/>
      <c r="C365" s="22"/>
      <c r="D365" s="1"/>
      <c r="E365" s="24"/>
      <c r="F365" s="24"/>
      <c r="G365" s="24"/>
      <c r="H365" s="24"/>
      <c r="I365" s="25"/>
      <c r="J365" s="2"/>
      <c r="K365" s="3"/>
      <c r="L365" s="4"/>
      <c r="M365" s="4"/>
      <c r="N365" s="4"/>
      <c r="O365" s="26"/>
      <c r="P365" s="4"/>
      <c r="Q365" s="4"/>
      <c r="R365" s="27"/>
      <c r="S365" s="27"/>
      <c r="T365" s="3"/>
      <c r="U365" s="27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1"/>
      <c r="BF365" s="1"/>
      <c r="BG365" s="3"/>
      <c r="BH365" s="1"/>
    </row>
    <row r="366" spans="2:60" x14ac:dyDescent="0.2">
      <c r="B366" s="1"/>
      <c r="C366" s="22"/>
      <c r="D366" s="1"/>
      <c r="E366" s="24"/>
      <c r="F366" s="24"/>
      <c r="G366" s="24"/>
      <c r="H366" s="24"/>
      <c r="I366" s="25"/>
      <c r="J366" s="2"/>
      <c r="K366" s="3"/>
      <c r="L366" s="4"/>
      <c r="M366" s="4"/>
      <c r="N366" s="4"/>
      <c r="O366" s="26"/>
      <c r="P366" s="4"/>
      <c r="Q366" s="4"/>
      <c r="R366" s="27"/>
      <c r="S366" s="27"/>
      <c r="T366" s="3"/>
      <c r="U366" s="27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1"/>
      <c r="BF366" s="1"/>
      <c r="BG366" s="3"/>
      <c r="BH366" s="1"/>
    </row>
    <row r="367" spans="2:60" x14ac:dyDescent="0.2">
      <c r="B367" s="1"/>
      <c r="C367" s="22"/>
      <c r="D367" s="1"/>
      <c r="E367" s="24"/>
      <c r="F367" s="24"/>
      <c r="G367" s="24"/>
      <c r="H367" s="24"/>
      <c r="I367" s="25"/>
      <c r="J367" s="2"/>
      <c r="K367" s="3"/>
      <c r="L367" s="4"/>
      <c r="M367" s="4"/>
      <c r="N367" s="4"/>
      <c r="O367" s="26"/>
      <c r="P367" s="4"/>
      <c r="Q367" s="4"/>
      <c r="R367" s="3"/>
      <c r="S367" s="3"/>
      <c r="T367" s="3"/>
      <c r="U367" s="27"/>
      <c r="V367" s="3"/>
      <c r="W367" s="3"/>
      <c r="X367" s="3"/>
      <c r="Y367" s="27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1"/>
      <c r="BF367" s="1"/>
      <c r="BG367" s="3"/>
      <c r="BH367" s="1"/>
    </row>
    <row r="368" spans="2:60" x14ac:dyDescent="0.2">
      <c r="B368" s="1"/>
      <c r="C368" s="22"/>
      <c r="D368" s="1"/>
      <c r="E368" s="24"/>
      <c r="F368" s="24"/>
      <c r="G368" s="24"/>
      <c r="H368" s="24"/>
      <c r="I368" s="25"/>
      <c r="J368" s="2"/>
      <c r="K368" s="3"/>
      <c r="L368" s="4"/>
      <c r="M368" s="4"/>
      <c r="N368" s="4"/>
      <c r="O368" s="26"/>
      <c r="P368" s="4"/>
      <c r="Q368" s="4"/>
      <c r="R368" s="3"/>
      <c r="S368" s="3"/>
      <c r="T368" s="3"/>
      <c r="U368" s="27"/>
      <c r="V368" s="3"/>
      <c r="W368" s="3"/>
      <c r="X368" s="27"/>
      <c r="Y368" s="27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1"/>
      <c r="BF368" s="1"/>
      <c r="BG368" s="3"/>
      <c r="BH368" s="1"/>
    </row>
    <row r="369" spans="2:60" x14ac:dyDescent="0.2">
      <c r="B369" s="1"/>
      <c r="C369" s="22"/>
      <c r="D369" s="1"/>
      <c r="E369" s="24"/>
      <c r="F369" s="24"/>
      <c r="G369" s="24"/>
      <c r="H369" s="24"/>
      <c r="I369" s="25"/>
      <c r="J369" s="2"/>
      <c r="K369" s="3"/>
      <c r="L369" s="4"/>
      <c r="M369" s="4"/>
      <c r="N369" s="4"/>
      <c r="O369" s="26"/>
      <c r="P369" s="4"/>
      <c r="Q369" s="4"/>
      <c r="R369" s="3"/>
      <c r="S369" s="3"/>
      <c r="T369" s="3"/>
      <c r="U369" s="27"/>
      <c r="V369" s="3"/>
      <c r="W369" s="3"/>
      <c r="X369" s="3"/>
      <c r="Y369" s="27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1"/>
      <c r="BF369" s="1"/>
      <c r="BG369" s="3"/>
      <c r="BH369" s="1"/>
    </row>
    <row r="370" spans="2:60" x14ac:dyDescent="0.2">
      <c r="B370" s="1"/>
      <c r="C370" s="22"/>
      <c r="D370" s="1"/>
      <c r="E370" s="24"/>
      <c r="F370" s="24"/>
      <c r="G370" s="24"/>
      <c r="H370" s="24"/>
      <c r="I370" s="25"/>
      <c r="J370" s="2"/>
      <c r="K370" s="3"/>
      <c r="L370" s="4"/>
      <c r="M370" s="4"/>
      <c r="N370" s="4"/>
      <c r="O370" s="26"/>
      <c r="P370" s="4"/>
      <c r="Q370" s="4"/>
      <c r="R370" s="3"/>
      <c r="S370" s="3"/>
      <c r="T370" s="3"/>
      <c r="U370" s="27"/>
      <c r="V370" s="3"/>
      <c r="W370" s="3"/>
      <c r="X370" s="3"/>
      <c r="Y370" s="27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1"/>
      <c r="BF370" s="1"/>
      <c r="BG370" s="3"/>
      <c r="BH370" s="1"/>
    </row>
    <row r="371" spans="2:60" x14ac:dyDescent="0.2">
      <c r="B371" s="1"/>
      <c r="C371" s="22"/>
      <c r="D371" s="1"/>
      <c r="E371" s="24"/>
      <c r="F371" s="24"/>
      <c r="G371" s="24"/>
      <c r="H371" s="24"/>
      <c r="I371" s="25"/>
      <c r="J371" s="2"/>
      <c r="K371" s="3"/>
      <c r="L371" s="4"/>
      <c r="M371" s="4"/>
      <c r="N371" s="4"/>
      <c r="O371" s="26"/>
      <c r="P371" s="4"/>
      <c r="Q371" s="4"/>
      <c r="R371" s="3"/>
      <c r="S371" s="3"/>
      <c r="T371" s="3"/>
      <c r="U371" s="27"/>
      <c r="V371" s="3"/>
      <c r="W371" s="3"/>
      <c r="X371" s="3"/>
      <c r="Y371" s="27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1"/>
      <c r="BF371" s="1"/>
      <c r="BG371" s="3"/>
    </row>
    <row r="372" spans="2:60" x14ac:dyDescent="0.2">
      <c r="B372" s="1"/>
      <c r="C372" s="22"/>
      <c r="D372" s="1"/>
      <c r="E372" s="24"/>
      <c r="F372" s="24"/>
      <c r="G372" s="24"/>
      <c r="H372" s="24"/>
      <c r="I372" s="25"/>
      <c r="J372" s="2"/>
      <c r="K372" s="3"/>
      <c r="L372" s="4"/>
      <c r="M372" s="4"/>
      <c r="N372" s="4"/>
      <c r="O372" s="26"/>
      <c r="P372" s="4"/>
      <c r="Q372" s="4"/>
      <c r="R372" s="3"/>
      <c r="S372" s="3"/>
      <c r="T372" s="3"/>
      <c r="U372" s="27"/>
      <c r="V372" s="3"/>
      <c r="W372" s="3"/>
      <c r="X372" s="27"/>
      <c r="Y372" s="3"/>
      <c r="Z372" s="3"/>
      <c r="AA372" s="3"/>
      <c r="AB372" s="3"/>
      <c r="AC372" s="3"/>
      <c r="AD372" s="3"/>
      <c r="AE372" s="27"/>
      <c r="AF372" s="3"/>
      <c r="AG372" s="3"/>
      <c r="AH372" s="3"/>
      <c r="AI372" s="3"/>
      <c r="AJ372" s="27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1"/>
      <c r="BF372" s="1"/>
      <c r="BG372" s="3"/>
      <c r="BH372" s="1"/>
    </row>
    <row r="373" spans="2:60" x14ac:dyDescent="0.2">
      <c r="B373" s="1"/>
      <c r="C373" s="22"/>
      <c r="D373" s="1"/>
      <c r="E373" s="24"/>
      <c r="F373" s="24"/>
      <c r="G373" s="24"/>
      <c r="H373" s="24"/>
      <c r="I373" s="25"/>
      <c r="J373" s="2"/>
      <c r="K373" s="3"/>
      <c r="L373" s="4"/>
      <c r="M373" s="4"/>
      <c r="N373" s="4"/>
      <c r="O373" s="26"/>
      <c r="P373" s="4"/>
      <c r="Q373" s="4"/>
      <c r="R373" s="3"/>
      <c r="S373" s="3"/>
      <c r="T373" s="3"/>
      <c r="U373" s="27"/>
      <c r="V373" s="3"/>
      <c r="W373" s="3"/>
      <c r="X373" s="27"/>
      <c r="Y373" s="3"/>
      <c r="Z373" s="3"/>
      <c r="AA373" s="3"/>
      <c r="AB373" s="3"/>
      <c r="AC373" s="3"/>
      <c r="AD373" s="3"/>
      <c r="AE373" s="27"/>
      <c r="AF373" s="3"/>
      <c r="AG373" s="3"/>
      <c r="AH373" s="3"/>
      <c r="AI373" s="3"/>
      <c r="AJ373" s="27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1"/>
      <c r="BF373" s="1"/>
      <c r="BG373" s="3"/>
      <c r="BH373" s="1"/>
    </row>
    <row r="374" spans="2:60" x14ac:dyDescent="0.2">
      <c r="B374" s="1"/>
      <c r="C374" s="22"/>
      <c r="D374" s="1"/>
      <c r="E374" s="24"/>
      <c r="F374" s="24"/>
      <c r="G374" s="24"/>
      <c r="H374" s="24"/>
      <c r="I374" s="25"/>
      <c r="J374" s="2"/>
      <c r="K374" s="3"/>
      <c r="L374" s="4"/>
      <c r="M374" s="4"/>
      <c r="N374" s="4"/>
      <c r="O374" s="26"/>
      <c r="P374" s="4"/>
      <c r="Q374" s="4"/>
      <c r="R374" s="27"/>
      <c r="S374" s="27"/>
      <c r="T374" s="3"/>
      <c r="U374" s="27"/>
      <c r="V374" s="3"/>
      <c r="W374" s="3"/>
      <c r="X374" s="3"/>
      <c r="Y374" s="3"/>
      <c r="Z374" s="3"/>
      <c r="AA374" s="3"/>
      <c r="AB374" s="3"/>
      <c r="AC374" s="27"/>
      <c r="AD374" s="3"/>
      <c r="AE374" s="3"/>
      <c r="AF374" s="3"/>
      <c r="AG374" s="3"/>
      <c r="AH374" s="3"/>
      <c r="AI374" s="3"/>
      <c r="AJ374" s="27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1"/>
      <c r="BF374" s="1"/>
      <c r="BG374" s="3"/>
      <c r="BH374" s="1"/>
    </row>
    <row r="375" spans="2:60" x14ac:dyDescent="0.2">
      <c r="B375" s="1"/>
      <c r="C375" s="22"/>
      <c r="D375" s="1"/>
      <c r="E375" s="24"/>
      <c r="F375" s="24"/>
      <c r="G375" s="24"/>
      <c r="H375" s="24"/>
      <c r="I375" s="25"/>
      <c r="J375" s="2"/>
      <c r="K375" s="3"/>
      <c r="L375" s="4"/>
      <c r="M375" s="4"/>
      <c r="N375" s="4"/>
      <c r="O375" s="26"/>
      <c r="P375" s="4"/>
      <c r="Q375" s="4"/>
      <c r="R375" s="27"/>
      <c r="S375" s="27"/>
      <c r="T375" s="3"/>
      <c r="U375" s="27"/>
      <c r="V375" s="3"/>
      <c r="W375" s="3"/>
      <c r="X375" s="3"/>
      <c r="Y375" s="3"/>
      <c r="Z375" s="3"/>
      <c r="AA375" s="3"/>
      <c r="AB375" s="3"/>
      <c r="AC375" s="27"/>
      <c r="AD375" s="3"/>
      <c r="AE375" s="3"/>
      <c r="AF375" s="3"/>
      <c r="AG375" s="3"/>
      <c r="AH375" s="3"/>
      <c r="AI375" s="3"/>
      <c r="AJ375" s="27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1"/>
      <c r="BF375" s="1"/>
      <c r="BG375" s="3"/>
      <c r="BH375" s="1"/>
    </row>
    <row r="376" spans="2:60" x14ac:dyDescent="0.2">
      <c r="B376" s="1"/>
      <c r="C376" s="22"/>
      <c r="D376" s="1"/>
      <c r="E376" s="24"/>
      <c r="F376" s="24"/>
      <c r="G376" s="24"/>
      <c r="H376" s="24"/>
      <c r="I376" s="25"/>
      <c r="J376" s="2"/>
      <c r="K376" s="3"/>
      <c r="L376" s="4"/>
      <c r="M376" s="4"/>
      <c r="N376" s="4"/>
      <c r="O376" s="26"/>
      <c r="P376" s="4"/>
      <c r="Q376" s="4"/>
      <c r="R376" s="3"/>
      <c r="S376" s="3"/>
      <c r="T376" s="3"/>
      <c r="U376" s="27"/>
      <c r="V376" s="3"/>
      <c r="W376" s="3"/>
      <c r="X376" s="27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1"/>
      <c r="BF376" s="1"/>
      <c r="BG376" s="3"/>
      <c r="BH376" s="1"/>
    </row>
    <row r="377" spans="2:60" x14ac:dyDescent="0.2">
      <c r="B377" s="1"/>
      <c r="C377" s="22"/>
      <c r="D377" s="1"/>
      <c r="E377" s="24"/>
      <c r="F377" s="24"/>
      <c r="G377" s="24"/>
      <c r="H377" s="24"/>
      <c r="I377" s="25"/>
      <c r="J377" s="2"/>
      <c r="K377" s="3"/>
      <c r="L377" s="4"/>
      <c r="M377" s="4"/>
      <c r="N377" s="4"/>
      <c r="O377" s="26"/>
      <c r="P377" s="4"/>
      <c r="Q377" s="4"/>
      <c r="R377" s="3"/>
      <c r="S377" s="3"/>
      <c r="T377" s="3"/>
      <c r="U377" s="27"/>
      <c r="V377" s="3"/>
      <c r="W377" s="3"/>
      <c r="X377" s="27"/>
      <c r="Y377" s="3"/>
      <c r="Z377" s="3"/>
      <c r="AA377" s="3"/>
      <c r="AB377" s="3"/>
      <c r="AC377" s="3"/>
      <c r="AD377" s="3"/>
      <c r="AE377" s="27"/>
      <c r="AF377" s="3"/>
      <c r="AG377" s="3"/>
      <c r="AH377" s="3"/>
      <c r="AI377" s="3"/>
      <c r="AJ377" s="27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27"/>
      <c r="BC377" s="3"/>
      <c r="BD377" s="3"/>
      <c r="BE377" s="1"/>
      <c r="BF377" s="1"/>
      <c r="BG377" s="3"/>
      <c r="BH377" s="1"/>
    </row>
    <row r="378" spans="2:60" x14ac:dyDescent="0.2">
      <c r="B378" s="1"/>
      <c r="C378" s="22"/>
      <c r="D378" s="1"/>
      <c r="E378" s="24"/>
      <c r="F378" s="24"/>
      <c r="G378" s="24"/>
      <c r="H378" s="24"/>
      <c r="I378" s="25"/>
      <c r="J378" s="2"/>
      <c r="K378" s="3"/>
      <c r="L378" s="4"/>
      <c r="M378" s="4"/>
      <c r="N378" s="4"/>
      <c r="O378" s="26"/>
      <c r="P378" s="4"/>
      <c r="Q378" s="4"/>
      <c r="R378" s="3"/>
      <c r="S378" s="3"/>
      <c r="T378" s="3"/>
      <c r="U378" s="27"/>
      <c r="V378" s="3"/>
      <c r="W378" s="3"/>
      <c r="X378" s="27"/>
      <c r="Y378" s="3"/>
      <c r="Z378" s="3"/>
      <c r="AA378" s="3"/>
      <c r="AB378" s="3"/>
      <c r="AC378" s="27"/>
      <c r="AD378" s="3"/>
      <c r="AE378" s="3"/>
      <c r="AF378" s="3"/>
      <c r="AG378" s="3"/>
      <c r="AH378" s="3"/>
      <c r="AI378" s="3"/>
      <c r="AJ378" s="27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1"/>
      <c r="BF378" s="1"/>
      <c r="BG378" s="3"/>
      <c r="BH378" s="1"/>
    </row>
    <row r="379" spans="2:60" x14ac:dyDescent="0.2">
      <c r="B379" s="1"/>
      <c r="C379" s="22"/>
      <c r="D379" s="1"/>
      <c r="E379" s="24"/>
      <c r="F379" s="24"/>
      <c r="G379" s="24"/>
      <c r="H379" s="24"/>
      <c r="I379" s="25"/>
      <c r="J379" s="2"/>
      <c r="K379" s="3"/>
      <c r="L379" s="4"/>
      <c r="M379" s="4"/>
      <c r="N379" s="4"/>
      <c r="O379" s="26"/>
      <c r="P379" s="4"/>
      <c r="Q379" s="4"/>
      <c r="R379" s="3"/>
      <c r="S379" s="3"/>
      <c r="T379" s="3"/>
      <c r="U379" s="27"/>
      <c r="V379" s="3"/>
      <c r="W379" s="3"/>
      <c r="X379" s="27"/>
      <c r="Y379" s="3"/>
      <c r="Z379" s="3"/>
      <c r="AA379" s="3"/>
      <c r="AB379" s="3"/>
      <c r="AC379" s="3"/>
      <c r="AD379" s="3"/>
      <c r="AE379" s="27"/>
      <c r="AF379" s="3"/>
      <c r="AG379" s="3"/>
      <c r="AH379" s="3"/>
      <c r="AI379" s="3"/>
      <c r="AJ379" s="27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1"/>
      <c r="BF379" s="1"/>
      <c r="BG379" s="3"/>
      <c r="BH379" s="1"/>
    </row>
    <row r="380" spans="2:60" x14ac:dyDescent="0.2">
      <c r="B380" s="1"/>
      <c r="C380" s="22"/>
      <c r="D380" s="1"/>
      <c r="E380" s="24"/>
      <c r="F380" s="24"/>
      <c r="G380" s="24"/>
      <c r="H380" s="24"/>
      <c r="I380" s="25"/>
      <c r="J380" s="2"/>
      <c r="K380" s="3"/>
      <c r="L380" s="4"/>
      <c r="M380" s="4"/>
      <c r="N380" s="4"/>
      <c r="O380" s="26"/>
      <c r="P380" s="4"/>
      <c r="Q380" s="4"/>
      <c r="R380" s="3"/>
      <c r="S380" s="3"/>
      <c r="T380" s="3"/>
      <c r="U380" s="27"/>
      <c r="V380" s="3"/>
      <c r="W380" s="3"/>
      <c r="X380" s="27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1"/>
      <c r="BF380" s="1"/>
      <c r="BG380" s="3"/>
      <c r="BH380" s="1"/>
    </row>
    <row r="381" spans="2:60" x14ac:dyDescent="0.2">
      <c r="B381" s="1"/>
      <c r="C381" s="22"/>
      <c r="D381" s="1"/>
      <c r="E381" s="24"/>
      <c r="F381" s="24"/>
      <c r="G381" s="24"/>
      <c r="H381" s="24"/>
      <c r="I381" s="25"/>
      <c r="J381" s="2"/>
      <c r="K381" s="3"/>
      <c r="L381" s="4"/>
      <c r="M381" s="4"/>
      <c r="N381" s="4"/>
      <c r="O381" s="26"/>
      <c r="P381" s="4"/>
      <c r="Q381" s="4"/>
      <c r="R381" s="3"/>
      <c r="S381" s="3"/>
      <c r="T381" s="27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27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1"/>
      <c r="BF381" s="1"/>
      <c r="BG381" s="3"/>
      <c r="BH381" s="1"/>
    </row>
    <row r="382" spans="2:60" x14ac:dyDescent="0.2">
      <c r="B382" s="1"/>
      <c r="C382" s="22"/>
      <c r="D382" s="1"/>
      <c r="E382" s="24"/>
      <c r="F382" s="24"/>
      <c r="G382" s="24"/>
      <c r="H382" s="24"/>
      <c r="I382" s="25"/>
      <c r="J382" s="2"/>
      <c r="K382" s="3"/>
      <c r="L382" s="4"/>
      <c r="M382" s="4"/>
      <c r="N382" s="4"/>
      <c r="O382" s="26"/>
      <c r="P382" s="4"/>
      <c r="Q382" s="4"/>
      <c r="R382" s="3"/>
      <c r="S382" s="3"/>
      <c r="T382" s="27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27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1"/>
      <c r="BF382" s="1"/>
      <c r="BG382" s="3"/>
      <c r="BH382" s="1"/>
    </row>
    <row r="383" spans="2:60" x14ac:dyDescent="0.2">
      <c r="B383" s="1"/>
      <c r="C383" s="22"/>
      <c r="D383" s="1"/>
      <c r="E383" s="24"/>
      <c r="F383" s="24"/>
      <c r="G383" s="24"/>
      <c r="H383" s="24"/>
      <c r="I383" s="25"/>
      <c r="J383" s="2"/>
      <c r="K383" s="3"/>
      <c r="L383" s="4"/>
      <c r="M383" s="4"/>
      <c r="N383" s="4"/>
      <c r="O383" s="26"/>
      <c r="P383" s="4"/>
      <c r="Q383" s="4"/>
      <c r="R383" s="27"/>
      <c r="S383" s="27"/>
      <c r="T383" s="3"/>
      <c r="U383" s="27"/>
      <c r="V383" s="3"/>
      <c r="W383" s="3"/>
      <c r="X383" s="3"/>
      <c r="Y383" s="3"/>
      <c r="Z383" s="3"/>
      <c r="AA383" s="3"/>
      <c r="AB383" s="3"/>
      <c r="AC383" s="27"/>
      <c r="AD383" s="3"/>
      <c r="AE383" s="3"/>
      <c r="AF383" s="3"/>
      <c r="AG383" s="3"/>
      <c r="AH383" s="3"/>
      <c r="AI383" s="3"/>
      <c r="AJ383" s="27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1"/>
      <c r="BF383" s="1"/>
      <c r="BG383" s="3"/>
      <c r="BH383" s="1"/>
    </row>
    <row r="384" spans="2:60" x14ac:dyDescent="0.2">
      <c r="B384" s="1"/>
      <c r="C384" s="22"/>
      <c r="D384" s="1"/>
      <c r="E384" s="24"/>
      <c r="F384" s="24"/>
      <c r="G384" s="24"/>
      <c r="H384" s="24"/>
      <c r="I384" s="25"/>
      <c r="J384" s="2"/>
      <c r="K384" s="3"/>
      <c r="L384" s="4"/>
      <c r="M384" s="4"/>
      <c r="N384" s="4"/>
      <c r="O384" s="26"/>
      <c r="P384" s="4"/>
      <c r="Q384" s="4"/>
      <c r="R384" s="3"/>
      <c r="S384" s="3"/>
      <c r="T384" s="3"/>
      <c r="U384" s="27"/>
      <c r="V384" s="3"/>
      <c r="W384" s="3"/>
      <c r="X384" s="27"/>
      <c r="Y384" s="3"/>
      <c r="Z384" s="3"/>
      <c r="AA384" s="3"/>
      <c r="AB384" s="3"/>
      <c r="AC384" s="3"/>
      <c r="AD384" s="3"/>
      <c r="AE384" s="27"/>
      <c r="AF384" s="3"/>
      <c r="AG384" s="3"/>
      <c r="AH384" s="3"/>
      <c r="AI384" s="3"/>
      <c r="AJ384" s="27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1"/>
      <c r="BF384" s="1"/>
      <c r="BG384" s="3"/>
      <c r="BH384" s="1"/>
    </row>
    <row r="385" spans="2:60" x14ac:dyDescent="0.2">
      <c r="B385" s="1"/>
      <c r="C385" s="22"/>
      <c r="D385" s="1"/>
      <c r="E385" s="24"/>
      <c r="F385" s="24"/>
      <c r="G385" s="24"/>
      <c r="H385" s="24"/>
      <c r="I385" s="25"/>
      <c r="J385" s="2"/>
      <c r="K385" s="3"/>
      <c r="L385" s="4"/>
      <c r="M385" s="4"/>
      <c r="N385" s="4"/>
      <c r="O385" s="26"/>
      <c r="P385" s="4"/>
      <c r="Q385" s="4"/>
      <c r="R385" s="3"/>
      <c r="S385" s="3"/>
      <c r="T385" s="3"/>
      <c r="U385" s="27"/>
      <c r="V385" s="3"/>
      <c r="W385" s="3"/>
      <c r="X385" s="27"/>
      <c r="Y385" s="3"/>
      <c r="Z385" s="3"/>
      <c r="AA385" s="3"/>
      <c r="AB385" s="3"/>
      <c r="AC385" s="3"/>
      <c r="AD385" s="3"/>
      <c r="AE385" s="27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1"/>
      <c r="BF385" s="1"/>
      <c r="BG385" s="3"/>
      <c r="BH385" s="1"/>
    </row>
    <row r="386" spans="2:60" x14ac:dyDescent="0.2">
      <c r="B386" s="1"/>
      <c r="C386" s="22"/>
      <c r="D386" s="1"/>
      <c r="E386" s="24"/>
      <c r="F386" s="24"/>
      <c r="G386" s="24"/>
      <c r="H386" s="24"/>
      <c r="I386" s="25"/>
      <c r="J386" s="2"/>
      <c r="K386" s="3"/>
      <c r="L386" s="4"/>
      <c r="M386" s="4"/>
      <c r="N386" s="4"/>
      <c r="O386" s="26"/>
      <c r="P386" s="4"/>
      <c r="Q386" s="4"/>
      <c r="R386" s="3"/>
      <c r="S386" s="3"/>
      <c r="T386" s="27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27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1"/>
      <c r="BF386" s="1"/>
      <c r="BG386" s="3"/>
      <c r="BH386" s="1"/>
    </row>
    <row r="387" spans="2:60" x14ac:dyDescent="0.2">
      <c r="B387" s="1"/>
      <c r="C387" s="22"/>
      <c r="D387" s="1"/>
      <c r="E387" s="24"/>
      <c r="F387" s="24"/>
      <c r="G387" s="24"/>
      <c r="H387" s="24"/>
      <c r="I387" s="25"/>
      <c r="J387" s="2"/>
      <c r="K387" s="3"/>
      <c r="L387" s="4"/>
      <c r="M387" s="4"/>
      <c r="N387" s="4"/>
      <c r="O387" s="26"/>
      <c r="P387" s="4"/>
      <c r="Q387" s="27"/>
      <c r="R387" s="3"/>
      <c r="S387" s="3"/>
      <c r="T387" s="3"/>
      <c r="U387" s="27"/>
      <c r="V387" s="3"/>
      <c r="W387" s="3"/>
      <c r="X387" s="27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1"/>
      <c r="BF387" s="1"/>
      <c r="BG387" s="3"/>
      <c r="BH387" s="1"/>
    </row>
    <row r="388" spans="2:60" x14ac:dyDescent="0.2">
      <c r="B388" s="1"/>
      <c r="C388" s="22"/>
      <c r="D388" s="1"/>
      <c r="E388" s="24"/>
      <c r="F388" s="24"/>
      <c r="G388" s="24"/>
      <c r="H388" s="24"/>
      <c r="I388" s="25"/>
      <c r="J388" s="2"/>
      <c r="K388" s="3"/>
      <c r="L388" s="4"/>
      <c r="M388" s="4"/>
      <c r="N388" s="4"/>
      <c r="O388" s="26"/>
      <c r="P388" s="4"/>
      <c r="Q388" s="4"/>
      <c r="R388" s="27"/>
      <c r="S388" s="27"/>
      <c r="T388" s="27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1"/>
      <c r="BF388" s="1"/>
      <c r="BG388" s="3"/>
      <c r="BH388" s="1"/>
    </row>
    <row r="389" spans="2:60" x14ac:dyDescent="0.2">
      <c r="B389" s="1"/>
      <c r="C389" s="22"/>
      <c r="D389" s="1"/>
      <c r="E389" s="24"/>
      <c r="F389" s="24"/>
      <c r="G389" s="24"/>
      <c r="H389" s="24"/>
      <c r="I389" s="25"/>
      <c r="J389" s="2"/>
      <c r="K389" s="3"/>
      <c r="L389" s="4"/>
      <c r="M389" s="4"/>
      <c r="N389" s="4"/>
      <c r="O389" s="26"/>
      <c r="P389" s="4"/>
      <c r="Q389" s="4"/>
      <c r="R389" s="27"/>
      <c r="S389" s="27"/>
      <c r="T389" s="3"/>
      <c r="U389" s="27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1"/>
      <c r="BF389" s="1"/>
      <c r="BG389" s="3"/>
      <c r="BH389" s="1"/>
    </row>
    <row r="390" spans="2:60" x14ac:dyDescent="0.2">
      <c r="B390" s="1"/>
      <c r="C390" s="22"/>
      <c r="D390" s="1"/>
      <c r="E390" s="24"/>
      <c r="F390" s="24"/>
      <c r="G390" s="24"/>
      <c r="H390" s="24"/>
      <c r="I390" s="25"/>
      <c r="J390" s="2"/>
      <c r="K390" s="3"/>
      <c r="L390" s="4"/>
      <c r="M390" s="4"/>
      <c r="N390" s="4"/>
      <c r="O390" s="26"/>
      <c r="P390" s="4"/>
      <c r="Q390" s="4"/>
      <c r="R390" s="3"/>
      <c r="S390" s="3"/>
      <c r="T390" s="3"/>
      <c r="U390" s="27"/>
      <c r="V390" s="3"/>
      <c r="W390" s="3"/>
      <c r="X390" s="3"/>
      <c r="Y390" s="3"/>
      <c r="Z390" s="27"/>
      <c r="AA390" s="27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1"/>
      <c r="BF390" s="1"/>
      <c r="BG390" s="3"/>
      <c r="BH390" s="1"/>
    </row>
    <row r="391" spans="2:60" x14ac:dyDescent="0.2">
      <c r="B391" s="1"/>
      <c r="C391" s="22"/>
      <c r="D391" s="1"/>
      <c r="E391" s="24"/>
      <c r="F391" s="24"/>
      <c r="G391" s="24"/>
      <c r="H391" s="24"/>
      <c r="I391" s="25"/>
      <c r="J391" s="2"/>
      <c r="K391" s="3"/>
      <c r="L391" s="4"/>
      <c r="M391" s="4"/>
      <c r="N391" s="4"/>
      <c r="O391" s="26"/>
      <c r="P391" s="4"/>
      <c r="Q391" s="4"/>
      <c r="R391" s="3"/>
      <c r="S391" s="3"/>
      <c r="T391" s="27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27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1"/>
      <c r="BF391" s="1"/>
      <c r="BG391" s="3"/>
      <c r="BH391" s="1"/>
    </row>
    <row r="392" spans="2:60" x14ac:dyDescent="0.2">
      <c r="B392" s="1"/>
      <c r="C392" s="22"/>
      <c r="D392" s="1"/>
      <c r="E392" s="24"/>
      <c r="F392" s="24"/>
      <c r="G392" s="24"/>
      <c r="H392" s="24"/>
      <c r="I392" s="25"/>
      <c r="J392" s="2"/>
      <c r="K392" s="3"/>
      <c r="L392" s="4"/>
      <c r="M392" s="4"/>
      <c r="N392" s="4"/>
      <c r="O392" s="26"/>
      <c r="P392" s="4"/>
      <c r="Q392" s="4"/>
      <c r="R392" s="27"/>
      <c r="S392" s="27"/>
      <c r="T392" s="27"/>
      <c r="U392" s="27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1"/>
      <c r="BF392" s="1"/>
      <c r="BG392" s="3"/>
      <c r="BH392" s="1"/>
    </row>
    <row r="393" spans="2:60" x14ac:dyDescent="0.2">
      <c r="B393" s="1"/>
      <c r="C393" s="22"/>
      <c r="D393" s="1"/>
      <c r="E393" s="24"/>
      <c r="F393" s="24"/>
      <c r="G393" s="24"/>
      <c r="H393" s="24"/>
      <c r="I393" s="25"/>
      <c r="J393" s="2"/>
      <c r="K393" s="3"/>
      <c r="L393" s="4"/>
      <c r="M393" s="4"/>
      <c r="N393" s="4"/>
      <c r="O393" s="26"/>
      <c r="P393" s="4"/>
      <c r="Q393" s="4"/>
      <c r="R393" s="3"/>
      <c r="S393" s="3"/>
      <c r="T393" s="27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27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1"/>
      <c r="BF393" s="1"/>
      <c r="BG393" s="3"/>
      <c r="BH393" s="1"/>
    </row>
    <row r="394" spans="2:60" x14ac:dyDescent="0.2">
      <c r="B394" s="1"/>
      <c r="C394" s="22"/>
      <c r="D394" s="1"/>
      <c r="E394" s="24"/>
      <c r="F394" s="24"/>
      <c r="G394" s="24"/>
      <c r="H394" s="24"/>
      <c r="I394" s="25"/>
      <c r="J394" s="2"/>
      <c r="K394" s="3"/>
      <c r="L394" s="4"/>
      <c r="M394" s="4"/>
      <c r="N394" s="4"/>
      <c r="O394" s="26"/>
      <c r="P394" s="4"/>
      <c r="Q394" s="4"/>
      <c r="R394" s="27"/>
      <c r="S394" s="27"/>
      <c r="T394" s="3"/>
      <c r="U394" s="27"/>
      <c r="V394" s="3"/>
      <c r="W394" s="3"/>
      <c r="X394" s="3"/>
      <c r="Y394" s="3"/>
      <c r="Z394" s="3"/>
      <c r="AA394" s="3"/>
      <c r="AB394" s="3"/>
      <c r="AC394" s="3"/>
      <c r="AD394" s="27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1"/>
      <c r="BF394" s="1"/>
      <c r="BG394" s="3"/>
      <c r="BH394" s="1"/>
    </row>
    <row r="395" spans="2:60" x14ac:dyDescent="0.2">
      <c r="B395" s="1"/>
      <c r="C395" s="22"/>
      <c r="D395" s="1"/>
      <c r="E395" s="24"/>
      <c r="F395" s="24"/>
      <c r="G395" s="24"/>
      <c r="H395" s="24"/>
      <c r="I395" s="25"/>
      <c r="J395" s="2"/>
      <c r="K395" s="3"/>
      <c r="L395" s="4"/>
      <c r="M395" s="4"/>
      <c r="N395" s="4"/>
      <c r="O395" s="26"/>
      <c r="P395" s="4"/>
      <c r="Q395" s="4"/>
      <c r="R395" s="27"/>
      <c r="S395" s="27"/>
      <c r="T395" s="3"/>
      <c r="U395" s="27"/>
      <c r="V395" s="3"/>
      <c r="W395" s="3"/>
      <c r="X395" s="3"/>
      <c r="Y395" s="3"/>
      <c r="Z395" s="3"/>
      <c r="AA395" s="3"/>
      <c r="AB395" s="3"/>
      <c r="AC395" s="27"/>
      <c r="AD395" s="3"/>
      <c r="AE395" s="3"/>
      <c r="AF395" s="3"/>
      <c r="AG395" s="3"/>
      <c r="AH395" s="3"/>
      <c r="AI395" s="3"/>
      <c r="AJ395" s="27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27"/>
      <c r="BC395" s="3"/>
      <c r="BD395" s="3"/>
      <c r="BE395" s="1"/>
      <c r="BF395" s="1"/>
      <c r="BG395" s="3"/>
      <c r="BH395" s="1"/>
    </row>
    <row r="396" spans="2:60" x14ac:dyDescent="0.2">
      <c r="B396" s="1"/>
      <c r="C396" s="22"/>
      <c r="D396" s="1"/>
      <c r="E396" s="24"/>
      <c r="F396" s="24"/>
      <c r="G396" s="24"/>
      <c r="H396" s="24"/>
      <c r="I396" s="25"/>
      <c r="J396" s="2"/>
      <c r="K396" s="3"/>
      <c r="L396" s="4"/>
      <c r="M396" s="4"/>
      <c r="N396" s="4"/>
      <c r="O396" s="26"/>
      <c r="P396" s="4"/>
      <c r="Q396" s="4"/>
      <c r="R396" s="27"/>
      <c r="S396" s="27"/>
      <c r="T396" s="3"/>
      <c r="U396" s="27"/>
      <c r="V396" s="3"/>
      <c r="W396" s="3"/>
      <c r="X396" s="3"/>
      <c r="Y396" s="3"/>
      <c r="Z396" s="3"/>
      <c r="AA396" s="3"/>
      <c r="AB396" s="3"/>
      <c r="AC396" s="27"/>
      <c r="AD396" s="3"/>
      <c r="AE396" s="3"/>
      <c r="AF396" s="3"/>
      <c r="AG396" s="3"/>
      <c r="AH396" s="3"/>
      <c r="AI396" s="3"/>
      <c r="AJ396" s="27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1"/>
      <c r="BF396" s="1"/>
      <c r="BG396" s="3"/>
      <c r="BH396" s="1"/>
    </row>
    <row r="397" spans="2:60" x14ac:dyDescent="0.2">
      <c r="B397" s="1"/>
      <c r="C397" s="22"/>
      <c r="D397" s="1"/>
      <c r="E397" s="24"/>
      <c r="F397" s="24"/>
      <c r="G397" s="24"/>
      <c r="H397" s="24"/>
      <c r="I397" s="25"/>
      <c r="J397" s="2"/>
      <c r="K397" s="24"/>
      <c r="L397" s="24"/>
      <c r="M397" s="4"/>
      <c r="N397" s="4"/>
      <c r="O397" s="26"/>
      <c r="P397" s="4"/>
      <c r="Q397" s="4"/>
      <c r="R397" s="3"/>
      <c r="S397" s="3"/>
      <c r="T397" s="27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27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1"/>
      <c r="BF397" s="1"/>
      <c r="BG397" s="3"/>
      <c r="BH397" s="1"/>
    </row>
    <row r="398" spans="2:60" x14ac:dyDescent="0.2">
      <c r="B398" s="1"/>
      <c r="C398" s="22"/>
      <c r="D398" s="1"/>
      <c r="E398" s="24"/>
      <c r="F398" s="24"/>
      <c r="G398" s="24"/>
      <c r="H398" s="24"/>
      <c r="I398" s="25"/>
      <c r="J398" s="2"/>
      <c r="K398" s="24"/>
      <c r="L398" s="4"/>
      <c r="M398" s="4"/>
      <c r="N398" s="4"/>
      <c r="O398" s="26"/>
      <c r="P398" s="4"/>
      <c r="Q398" s="4"/>
      <c r="R398" s="27"/>
      <c r="S398" s="27"/>
      <c r="T398" s="27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1"/>
      <c r="BF398" s="1"/>
      <c r="BG398" s="3"/>
      <c r="BH398" s="1"/>
    </row>
    <row r="399" spans="2:60" x14ac:dyDescent="0.2">
      <c r="B399" s="1"/>
      <c r="C399" s="22"/>
      <c r="D399" s="1"/>
      <c r="E399" s="24"/>
      <c r="F399" s="24"/>
      <c r="G399" s="24"/>
      <c r="H399" s="24"/>
      <c r="I399" s="25"/>
      <c r="J399" s="2"/>
      <c r="K399" s="24"/>
      <c r="L399" s="4"/>
      <c r="M399" s="4"/>
      <c r="N399" s="4"/>
      <c r="O399" s="26"/>
      <c r="P399" s="4"/>
      <c r="Q399" s="4"/>
      <c r="R399" s="27"/>
      <c r="S399" s="27"/>
      <c r="T399" s="27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1"/>
      <c r="BF399" s="1"/>
      <c r="BG399" s="3"/>
      <c r="BH399" s="1"/>
    </row>
    <row r="400" spans="2:60" x14ac:dyDescent="0.2">
      <c r="B400" s="1"/>
      <c r="C400" s="22"/>
      <c r="D400" s="1"/>
      <c r="E400" s="24"/>
      <c r="F400" s="24"/>
      <c r="G400" s="24"/>
      <c r="H400" s="24"/>
      <c r="I400" s="25"/>
      <c r="J400" s="2"/>
      <c r="K400" s="24"/>
      <c r="L400" s="4"/>
      <c r="M400" s="4"/>
      <c r="N400" s="4"/>
      <c r="O400" s="26"/>
      <c r="P400" s="4"/>
      <c r="Q400" s="4"/>
      <c r="R400" s="27"/>
      <c r="S400" s="27"/>
      <c r="T400" s="3"/>
      <c r="U400" s="27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1"/>
      <c r="BF400" s="1"/>
      <c r="BG400" s="3"/>
      <c r="BH400" s="1"/>
    </row>
    <row r="401" spans="2:60" x14ac:dyDescent="0.2">
      <c r="B401" s="1"/>
      <c r="C401" s="22"/>
      <c r="D401" s="1"/>
      <c r="E401" s="24"/>
      <c r="F401" s="24"/>
      <c r="G401" s="24"/>
      <c r="H401" s="24"/>
      <c r="I401" s="25"/>
      <c r="J401" s="2"/>
      <c r="K401" s="24"/>
      <c r="L401" s="24"/>
      <c r="M401" s="4"/>
      <c r="N401" s="4"/>
      <c r="O401" s="26"/>
      <c r="P401" s="4"/>
      <c r="Q401" s="4"/>
      <c r="R401" s="27"/>
      <c r="S401" s="27"/>
      <c r="T401" s="27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1"/>
      <c r="BF401" s="1"/>
      <c r="BG401" s="3"/>
      <c r="BH401" s="1"/>
    </row>
    <row r="402" spans="2:60" x14ac:dyDescent="0.2">
      <c r="B402" s="1"/>
      <c r="C402" s="22"/>
      <c r="D402" s="1"/>
      <c r="E402" s="24"/>
      <c r="F402" s="24"/>
      <c r="G402" s="24"/>
      <c r="H402" s="24"/>
      <c r="I402" s="25"/>
      <c r="J402" s="2"/>
      <c r="K402" s="24"/>
      <c r="L402" s="24"/>
      <c r="M402" s="4"/>
      <c r="N402" s="4"/>
      <c r="O402" s="26"/>
      <c r="P402" s="4"/>
      <c r="Q402" s="4"/>
      <c r="R402" s="27"/>
      <c r="S402" s="27"/>
      <c r="T402" s="3"/>
      <c r="U402" s="27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1"/>
      <c r="BF402" s="1"/>
      <c r="BG402" s="3"/>
      <c r="BH402" s="1"/>
    </row>
    <row r="403" spans="2:60" x14ac:dyDescent="0.2">
      <c r="B403" s="1"/>
      <c r="C403" s="22"/>
      <c r="D403" s="1"/>
      <c r="E403" s="24"/>
      <c r="F403" s="24"/>
      <c r="G403" s="24"/>
      <c r="H403" s="24"/>
      <c r="I403" s="25"/>
      <c r="J403" s="2"/>
      <c r="K403" s="24"/>
      <c r="L403" s="24"/>
      <c r="M403" s="4"/>
      <c r="N403" s="4"/>
      <c r="O403" s="26"/>
      <c r="P403" s="4"/>
      <c r="Q403" s="4"/>
      <c r="R403" s="27"/>
      <c r="S403" s="27"/>
      <c r="T403" s="3"/>
      <c r="U403" s="27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1"/>
      <c r="BF403" s="1"/>
      <c r="BG403" s="3"/>
      <c r="BH403" s="1"/>
    </row>
    <row r="404" spans="2:60" x14ac:dyDescent="0.2">
      <c r="B404" s="1"/>
      <c r="C404" s="22"/>
      <c r="D404" s="1"/>
      <c r="E404" s="24"/>
      <c r="F404" s="24"/>
      <c r="G404" s="24"/>
      <c r="H404" s="24"/>
      <c r="I404" s="25"/>
      <c r="J404" s="2"/>
      <c r="K404" s="24"/>
      <c r="L404" s="4"/>
      <c r="M404" s="4"/>
      <c r="N404" s="4"/>
      <c r="O404" s="26"/>
      <c r="P404" s="4"/>
      <c r="Q404" s="4"/>
      <c r="R404" s="3"/>
      <c r="S404" s="3"/>
      <c r="T404" s="3"/>
      <c r="U404" s="27"/>
      <c r="V404" s="3"/>
      <c r="W404" s="3"/>
      <c r="X404" s="27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1"/>
      <c r="BF404" s="1"/>
      <c r="BG404" s="3"/>
      <c r="BH404" s="1"/>
    </row>
    <row r="405" spans="2:60" x14ac:dyDescent="0.2">
      <c r="B405" s="1"/>
      <c r="C405" s="22"/>
      <c r="D405" s="1"/>
      <c r="E405" s="24"/>
      <c r="F405" s="24"/>
      <c r="G405" s="24"/>
      <c r="H405" s="24"/>
      <c r="I405" s="25"/>
      <c r="J405" s="2"/>
      <c r="K405" s="24"/>
      <c r="L405" s="4"/>
      <c r="M405" s="4"/>
      <c r="N405" s="4"/>
      <c r="O405" s="26"/>
      <c r="P405" s="4"/>
      <c r="Q405" s="4"/>
      <c r="R405" s="27"/>
      <c r="S405" s="27"/>
      <c r="U405" s="27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1"/>
      <c r="BF405" s="1"/>
      <c r="BG405" s="3"/>
      <c r="BH405" s="1"/>
    </row>
    <row r="406" spans="2:60" x14ac:dyDescent="0.2">
      <c r="B406" s="1"/>
      <c r="C406" s="22"/>
      <c r="D406" s="1"/>
      <c r="E406" s="24"/>
      <c r="F406" s="24"/>
      <c r="G406" s="24"/>
      <c r="H406" s="24"/>
      <c r="I406" s="25"/>
      <c r="J406" s="2"/>
      <c r="K406" s="24"/>
      <c r="L406" s="24"/>
      <c r="M406" s="4"/>
      <c r="N406" s="4"/>
      <c r="O406" s="26"/>
      <c r="P406" s="4"/>
      <c r="Q406" s="4"/>
      <c r="R406" s="3"/>
      <c r="S406" s="3"/>
      <c r="T406" s="3"/>
      <c r="U406" s="27"/>
      <c r="V406" s="3"/>
      <c r="W406" s="3"/>
      <c r="X406" s="27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1"/>
      <c r="BF406" s="1"/>
      <c r="BG406" s="3"/>
      <c r="BH406" s="1"/>
    </row>
    <row r="407" spans="2:60" x14ac:dyDescent="0.2">
      <c r="B407" s="1"/>
      <c r="C407" s="22"/>
      <c r="D407" s="1"/>
      <c r="E407" s="24"/>
      <c r="F407" s="24"/>
      <c r="G407" s="24"/>
      <c r="H407" s="24"/>
      <c r="I407" s="25"/>
      <c r="J407" s="2"/>
      <c r="K407" s="24"/>
      <c r="L407" s="24"/>
      <c r="M407" s="4"/>
      <c r="N407" s="4"/>
      <c r="O407" s="26"/>
      <c r="P407" s="4"/>
      <c r="Q407" s="4"/>
      <c r="R407" s="3"/>
      <c r="S407" s="3"/>
      <c r="T407" s="27"/>
      <c r="U407" s="27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27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1"/>
      <c r="BF407" s="1"/>
      <c r="BG407" s="3"/>
      <c r="BH407" s="1"/>
    </row>
    <row r="408" spans="2:60" x14ac:dyDescent="0.2">
      <c r="B408" s="1"/>
      <c r="C408" s="22"/>
      <c r="D408" s="1"/>
      <c r="E408" s="24"/>
      <c r="F408" s="24"/>
      <c r="G408" s="24"/>
      <c r="H408" s="24"/>
      <c r="I408" s="25"/>
      <c r="J408" s="2"/>
      <c r="K408" s="24"/>
      <c r="L408" s="4"/>
      <c r="M408" s="4"/>
      <c r="N408" s="4"/>
      <c r="O408" s="26"/>
      <c r="P408" s="4"/>
      <c r="Q408" s="4"/>
      <c r="R408" s="3"/>
      <c r="S408" s="3"/>
      <c r="T408" s="27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27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1"/>
      <c r="BF408" s="1"/>
      <c r="BG408" s="3"/>
      <c r="BH408" s="1"/>
    </row>
    <row r="409" spans="2:60" x14ac:dyDescent="0.2">
      <c r="B409" s="1"/>
      <c r="C409" s="22"/>
      <c r="D409" s="1"/>
      <c r="E409" s="24"/>
      <c r="F409" s="24"/>
      <c r="G409" s="24"/>
      <c r="H409" s="24"/>
      <c r="I409" s="25"/>
      <c r="J409" s="2"/>
      <c r="K409" s="24"/>
      <c r="L409" s="24"/>
      <c r="M409" s="4"/>
      <c r="N409" s="4"/>
      <c r="O409" s="26"/>
      <c r="P409" s="4"/>
      <c r="Q409" s="4"/>
      <c r="R409" s="3"/>
      <c r="S409" s="3"/>
      <c r="T409" s="27"/>
      <c r="U409" s="3"/>
      <c r="V409" s="3"/>
      <c r="W409" s="3"/>
      <c r="X409" s="3"/>
      <c r="Y409" s="3"/>
      <c r="Z409" s="27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27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1"/>
      <c r="BF409" s="1"/>
      <c r="BG409" s="3"/>
      <c r="BH409" s="1"/>
    </row>
    <row r="410" spans="2:60" x14ac:dyDescent="0.2">
      <c r="B410" s="1"/>
      <c r="C410" s="22"/>
      <c r="D410" s="1"/>
      <c r="E410" s="24"/>
      <c r="F410" s="24"/>
      <c r="G410" s="24"/>
      <c r="H410" s="24"/>
      <c r="I410" s="25"/>
      <c r="J410" s="2"/>
      <c r="K410" s="24"/>
      <c r="L410" s="24"/>
      <c r="M410" s="4"/>
      <c r="N410" s="4"/>
      <c r="O410" s="26"/>
      <c r="P410" s="4"/>
      <c r="Q410" s="4"/>
      <c r="R410" s="3"/>
      <c r="S410" s="3"/>
      <c r="T410" s="27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27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1"/>
      <c r="BF410" s="1"/>
      <c r="BG410" s="3"/>
      <c r="BH410" s="1"/>
    </row>
    <row r="411" spans="2:60" x14ac:dyDescent="0.2">
      <c r="B411" s="1"/>
      <c r="C411" s="22"/>
      <c r="D411" s="1"/>
      <c r="E411" s="24"/>
      <c r="F411" s="24"/>
      <c r="G411" s="24"/>
      <c r="H411" s="24"/>
      <c r="I411" s="25"/>
      <c r="J411" s="2"/>
      <c r="K411" s="24"/>
      <c r="L411" s="24"/>
      <c r="M411" s="4"/>
      <c r="N411" s="4"/>
      <c r="O411" s="26"/>
      <c r="P411" s="37"/>
      <c r="Q411" s="4"/>
      <c r="R411" s="27"/>
      <c r="S411" s="27"/>
      <c r="T411" s="3"/>
      <c r="U411" s="27"/>
      <c r="V411" s="3"/>
      <c r="W411" s="3"/>
      <c r="X411" s="3"/>
      <c r="Y411" s="3"/>
      <c r="Z411" s="3"/>
      <c r="AA411" s="3"/>
      <c r="AB411" s="3"/>
      <c r="AC411" s="27"/>
      <c r="AD411" s="3"/>
      <c r="AE411" s="3"/>
      <c r="AF411" s="3"/>
      <c r="AG411" s="3"/>
      <c r="AH411" s="3"/>
      <c r="AI411" s="3"/>
      <c r="AJ411" s="27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1"/>
      <c r="BF411" s="1"/>
      <c r="BG411" s="3"/>
      <c r="BH411" s="1"/>
    </row>
    <row r="412" spans="2:60" x14ac:dyDescent="0.2">
      <c r="B412" s="1"/>
      <c r="C412" s="22"/>
      <c r="D412" s="1"/>
      <c r="E412" s="24"/>
      <c r="F412" s="24"/>
      <c r="G412" s="24"/>
      <c r="H412" s="24"/>
      <c r="I412" s="25"/>
      <c r="J412" s="2"/>
      <c r="K412" s="24"/>
      <c r="L412" s="24"/>
      <c r="M412" s="4"/>
      <c r="N412" s="4"/>
      <c r="O412" s="26"/>
      <c r="P412" s="4"/>
      <c r="Q412" s="4"/>
      <c r="R412" s="27"/>
      <c r="S412" s="27"/>
      <c r="T412" s="3"/>
      <c r="U412" s="27"/>
      <c r="V412" s="3"/>
      <c r="W412" s="3"/>
      <c r="X412" s="3"/>
      <c r="Y412" s="3"/>
      <c r="Z412" s="3"/>
      <c r="AA412" s="3"/>
      <c r="AB412" s="3"/>
      <c r="AC412" s="27"/>
      <c r="AD412" s="3"/>
      <c r="AE412" s="3"/>
      <c r="AF412" s="3"/>
      <c r="AG412" s="3"/>
      <c r="AH412" s="3"/>
      <c r="AI412" s="3"/>
      <c r="AJ412" s="27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1"/>
      <c r="BF412" s="1"/>
      <c r="BG412" s="3"/>
      <c r="BH412" s="1"/>
    </row>
    <row r="413" spans="2:60" x14ac:dyDescent="0.2">
      <c r="B413" s="1"/>
      <c r="C413" s="22"/>
      <c r="D413" s="1"/>
      <c r="E413" s="24"/>
      <c r="F413" s="24"/>
      <c r="G413" s="24"/>
      <c r="H413" s="24"/>
      <c r="I413" s="25"/>
      <c r="J413" s="2"/>
      <c r="K413" s="24"/>
      <c r="L413" s="24"/>
      <c r="M413" s="4"/>
      <c r="N413" s="4"/>
      <c r="O413" s="26"/>
      <c r="P413" s="4"/>
      <c r="Q413" s="4"/>
      <c r="R413" s="3"/>
      <c r="S413" s="3"/>
      <c r="T413" s="3"/>
      <c r="U413" s="27"/>
      <c r="V413" s="3"/>
      <c r="W413" s="3"/>
      <c r="X413" s="27"/>
      <c r="Y413" s="3"/>
      <c r="Z413" s="3"/>
      <c r="AA413" s="3"/>
      <c r="AB413" s="3"/>
      <c r="AC413" s="27"/>
      <c r="AD413" s="3"/>
      <c r="AE413" s="3"/>
      <c r="AF413" s="3"/>
      <c r="AG413" s="3"/>
      <c r="AH413" s="3"/>
      <c r="AI413" s="3"/>
      <c r="AJ413" s="27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1"/>
      <c r="BF413" s="1"/>
      <c r="BG413" s="3"/>
      <c r="BH413" s="1"/>
    </row>
    <row r="414" spans="2:60" x14ac:dyDescent="0.2">
      <c r="B414" s="1"/>
      <c r="C414" s="22"/>
      <c r="D414" s="1"/>
      <c r="E414" s="24"/>
      <c r="F414" s="24"/>
      <c r="G414" s="24"/>
      <c r="H414" s="24"/>
      <c r="I414" s="25"/>
      <c r="J414" s="2"/>
      <c r="K414" s="24"/>
      <c r="L414" s="24"/>
      <c r="M414" s="4"/>
      <c r="N414" s="4"/>
      <c r="O414" s="26"/>
      <c r="P414" s="4"/>
      <c r="Q414" s="4"/>
      <c r="R414" s="3"/>
      <c r="S414" s="3"/>
      <c r="T414" s="27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27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1"/>
      <c r="BF414" s="1"/>
      <c r="BG414" s="3"/>
      <c r="BH414" s="1"/>
    </row>
    <row r="415" spans="2:60" x14ac:dyDescent="0.2">
      <c r="B415" s="1"/>
      <c r="C415" s="22"/>
      <c r="D415" s="1"/>
      <c r="E415" s="24"/>
      <c r="F415" s="24"/>
      <c r="G415" s="24"/>
      <c r="H415" s="24"/>
      <c r="I415" s="25"/>
      <c r="J415" s="2"/>
      <c r="K415" s="24"/>
      <c r="L415" s="24"/>
      <c r="M415" s="4"/>
      <c r="N415" s="4"/>
      <c r="O415" s="26"/>
      <c r="P415" s="4"/>
      <c r="Q415" s="4"/>
      <c r="R415" s="27"/>
      <c r="S415" s="27"/>
      <c r="T415" s="3"/>
      <c r="U415" s="27"/>
      <c r="V415" s="3"/>
      <c r="W415" s="3"/>
      <c r="X415" s="3"/>
      <c r="Y415" s="3"/>
      <c r="Z415" s="3"/>
      <c r="AA415" s="3"/>
      <c r="AB415" s="3"/>
      <c r="AC415" s="27"/>
      <c r="AD415" s="3"/>
      <c r="AE415" s="3"/>
      <c r="AF415" s="3"/>
      <c r="AG415" s="3"/>
      <c r="AH415" s="3"/>
      <c r="AI415" s="3"/>
      <c r="AJ415" s="27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1"/>
      <c r="BF415" s="1"/>
      <c r="BG415" s="3"/>
      <c r="BH415" s="1"/>
    </row>
    <row r="416" spans="2:60" x14ac:dyDescent="0.2">
      <c r="B416" s="1"/>
      <c r="C416" s="22"/>
      <c r="D416" s="1"/>
      <c r="E416" s="24"/>
      <c r="F416" s="24"/>
      <c r="G416" s="24"/>
      <c r="H416" s="24"/>
      <c r="I416" s="25"/>
      <c r="J416" s="2"/>
      <c r="K416" s="24"/>
      <c r="L416" s="24"/>
      <c r="M416" s="4"/>
      <c r="N416" s="4"/>
      <c r="O416" s="26"/>
      <c r="P416" s="4"/>
      <c r="Q416" s="4"/>
      <c r="R416" s="3"/>
      <c r="S416" s="3"/>
      <c r="T416" s="3"/>
      <c r="U416" s="27"/>
      <c r="V416" s="3"/>
      <c r="W416" s="3"/>
      <c r="X416" s="27"/>
      <c r="Y416" s="3"/>
      <c r="Z416" s="3"/>
      <c r="AA416" s="3"/>
      <c r="AB416" s="3"/>
      <c r="AC416" s="27"/>
      <c r="AD416" s="3"/>
      <c r="AE416" s="3"/>
      <c r="AF416" s="3"/>
      <c r="AG416" s="3"/>
      <c r="AH416" s="3"/>
      <c r="AI416" s="3"/>
      <c r="AJ416" s="27"/>
      <c r="AK416" s="27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1"/>
      <c r="BF416" s="1"/>
      <c r="BG416" s="3"/>
      <c r="BH416" s="1"/>
    </row>
    <row r="417" spans="2:60" x14ac:dyDescent="0.2">
      <c r="B417" s="1"/>
      <c r="C417" s="22"/>
      <c r="D417" s="1"/>
      <c r="E417" s="24"/>
      <c r="F417" s="24"/>
      <c r="G417" s="24"/>
      <c r="H417" s="24"/>
      <c r="I417" s="25"/>
      <c r="J417" s="2"/>
      <c r="K417" s="2"/>
      <c r="L417" s="4"/>
      <c r="M417" s="4"/>
      <c r="N417" s="4"/>
      <c r="O417" s="26"/>
      <c r="P417" s="4"/>
      <c r="Q417" s="4"/>
      <c r="R417" s="3"/>
      <c r="S417" s="3"/>
      <c r="T417" s="3"/>
      <c r="U417" s="27"/>
      <c r="V417" s="3"/>
      <c r="W417" s="3"/>
      <c r="X417" s="27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1"/>
      <c r="BF417" s="1"/>
      <c r="BG417" s="3"/>
      <c r="BH417" s="1"/>
    </row>
    <row r="418" spans="2:60" x14ac:dyDescent="0.2">
      <c r="B418" s="1"/>
      <c r="C418" s="22"/>
      <c r="D418" s="1"/>
      <c r="E418" s="24"/>
      <c r="F418" s="24"/>
      <c r="G418" s="24"/>
      <c r="H418" s="24"/>
      <c r="I418" s="25"/>
      <c r="J418" s="2"/>
      <c r="K418" s="2"/>
      <c r="L418" s="4"/>
      <c r="M418" s="4"/>
      <c r="N418" s="4"/>
      <c r="O418" s="26"/>
      <c r="P418" s="4"/>
      <c r="Q418" s="4"/>
      <c r="R418" s="27"/>
      <c r="S418" s="27"/>
      <c r="T418" s="27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1"/>
      <c r="BF418" s="1"/>
      <c r="BG418" s="3"/>
      <c r="BH418" s="1"/>
    </row>
    <row r="419" spans="2:60" x14ac:dyDescent="0.2">
      <c r="B419" s="1"/>
      <c r="C419" s="22"/>
      <c r="D419" s="1"/>
      <c r="E419" s="24"/>
      <c r="F419" s="24"/>
      <c r="G419" s="24"/>
      <c r="H419" s="24"/>
      <c r="I419" s="25"/>
      <c r="J419" s="2"/>
      <c r="K419" s="2"/>
      <c r="L419" s="4"/>
      <c r="M419" s="4"/>
      <c r="N419" s="4"/>
      <c r="O419" s="26"/>
      <c r="P419" s="4"/>
      <c r="Q419" s="4"/>
      <c r="R419" s="3"/>
      <c r="S419" s="3"/>
      <c r="T419" s="3"/>
      <c r="U419" s="27"/>
      <c r="V419" s="3"/>
      <c r="W419" s="3"/>
      <c r="X419" s="27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27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1"/>
      <c r="BF419" s="1"/>
      <c r="BG419" s="3"/>
      <c r="BH419" s="1"/>
    </row>
    <row r="420" spans="2:60" x14ac:dyDescent="0.2">
      <c r="B420" s="1"/>
      <c r="C420" s="22"/>
      <c r="D420" s="1"/>
      <c r="E420" s="24"/>
      <c r="F420" s="24"/>
      <c r="G420" s="24"/>
      <c r="H420" s="24"/>
      <c r="I420" s="25"/>
      <c r="J420" s="2"/>
      <c r="K420" s="2"/>
      <c r="L420" s="4"/>
      <c r="M420" s="4"/>
      <c r="N420" s="4"/>
      <c r="O420" s="26"/>
      <c r="P420" s="4"/>
      <c r="Q420" s="4"/>
      <c r="R420" s="3"/>
      <c r="S420" s="3"/>
      <c r="T420" s="3"/>
      <c r="U420" s="27"/>
      <c r="V420" s="3"/>
      <c r="W420" s="3"/>
      <c r="X420" s="27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27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1"/>
      <c r="BF420" s="1"/>
      <c r="BG420" s="3"/>
      <c r="BH420" s="1"/>
    </row>
    <row r="421" spans="2:60" x14ac:dyDescent="0.2">
      <c r="B421" s="1"/>
      <c r="C421" s="22"/>
      <c r="D421" s="1"/>
      <c r="E421" s="24"/>
      <c r="F421" s="24"/>
      <c r="G421" s="24"/>
      <c r="H421" s="24"/>
      <c r="I421" s="25"/>
      <c r="J421" s="2"/>
      <c r="K421" s="2"/>
      <c r="L421" s="4"/>
      <c r="M421" s="4"/>
      <c r="N421" s="4"/>
      <c r="O421" s="26"/>
      <c r="P421" s="4"/>
      <c r="Q421" s="4"/>
      <c r="R421" s="3"/>
      <c r="S421" s="3"/>
      <c r="T421" s="3"/>
      <c r="U421" s="27"/>
      <c r="V421" s="3"/>
      <c r="W421" s="3"/>
      <c r="X421" s="27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27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1"/>
      <c r="BF421" s="1"/>
      <c r="BG421" s="3"/>
      <c r="BH421" s="1"/>
    </row>
    <row r="422" spans="2:60" x14ac:dyDescent="0.2">
      <c r="B422" s="1"/>
      <c r="C422" s="22"/>
      <c r="D422" s="1"/>
      <c r="E422" s="24"/>
      <c r="F422" s="24"/>
      <c r="G422" s="24"/>
      <c r="H422" s="24"/>
      <c r="I422" s="25"/>
      <c r="J422" s="2"/>
      <c r="K422" s="2"/>
      <c r="L422" s="4"/>
      <c r="M422" s="4"/>
      <c r="N422" s="4"/>
      <c r="O422" s="26"/>
      <c r="P422" s="4"/>
      <c r="Q422" s="4"/>
      <c r="R422" s="3"/>
      <c r="S422" s="3"/>
      <c r="T422" s="3"/>
      <c r="U422" s="27"/>
      <c r="V422" s="3"/>
      <c r="W422" s="3"/>
      <c r="X422" s="27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1"/>
      <c r="BF422" s="1"/>
      <c r="BG422" s="3"/>
      <c r="BH422" s="1"/>
    </row>
    <row r="423" spans="2:60" x14ac:dyDescent="0.2">
      <c r="B423" s="1"/>
      <c r="C423" s="22"/>
      <c r="D423" s="1"/>
      <c r="E423" s="24"/>
      <c r="F423" s="24"/>
      <c r="G423" s="24"/>
      <c r="H423" s="24"/>
      <c r="I423" s="25"/>
      <c r="J423" s="2"/>
      <c r="K423" s="2"/>
      <c r="L423" s="4"/>
      <c r="M423" s="4"/>
      <c r="N423" s="4"/>
      <c r="O423" s="26"/>
      <c r="P423" s="4"/>
      <c r="Q423" s="4"/>
      <c r="R423" s="27"/>
      <c r="S423" s="27"/>
      <c r="T423" s="27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1"/>
      <c r="BF423" s="1"/>
      <c r="BG423" s="3"/>
      <c r="BH423" s="1"/>
    </row>
    <row r="424" spans="2:60" x14ac:dyDescent="0.2">
      <c r="B424" s="1"/>
      <c r="C424" s="22"/>
      <c r="D424" s="1"/>
      <c r="E424" s="24"/>
      <c r="F424" s="24"/>
      <c r="G424" s="24"/>
      <c r="H424" s="24"/>
      <c r="I424" s="25"/>
      <c r="J424" s="2"/>
      <c r="K424" s="2"/>
      <c r="L424" s="4"/>
      <c r="M424" s="4"/>
      <c r="N424" s="4"/>
      <c r="O424" s="26"/>
      <c r="P424" s="4"/>
      <c r="Q424" s="4"/>
      <c r="R424" s="27"/>
      <c r="S424" s="27"/>
      <c r="T424" s="27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1"/>
      <c r="BF424" s="1"/>
      <c r="BG424" s="3"/>
      <c r="BH424" s="1"/>
    </row>
    <row r="425" spans="2:60" x14ac:dyDescent="0.2">
      <c r="B425" s="1"/>
      <c r="C425" s="22"/>
      <c r="D425" s="1"/>
      <c r="E425" s="24"/>
      <c r="F425" s="24"/>
      <c r="G425" s="24"/>
      <c r="H425" s="24"/>
      <c r="I425" s="25"/>
      <c r="J425" s="2"/>
      <c r="K425" s="2"/>
      <c r="L425" s="4"/>
      <c r="M425" s="4"/>
      <c r="N425" s="4"/>
      <c r="O425" s="26"/>
      <c r="P425" s="4"/>
      <c r="Q425" s="4"/>
      <c r="R425" s="27"/>
      <c r="S425" s="27"/>
      <c r="T425" s="3"/>
      <c r="U425" s="27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1"/>
      <c r="BF425" s="1"/>
      <c r="BG425" s="3"/>
      <c r="BH425" s="1"/>
    </row>
    <row r="426" spans="2:60" x14ac:dyDescent="0.2">
      <c r="B426" s="1"/>
      <c r="C426" s="22"/>
      <c r="D426" s="1"/>
      <c r="E426" s="24"/>
      <c r="F426" s="24"/>
      <c r="G426" s="24"/>
      <c r="H426" s="24"/>
      <c r="I426" s="25"/>
      <c r="J426" s="2"/>
      <c r="K426" s="2"/>
      <c r="L426" s="4"/>
      <c r="M426" s="4"/>
      <c r="N426" s="4"/>
      <c r="O426" s="26"/>
      <c r="P426" s="4"/>
      <c r="Q426" s="4"/>
      <c r="R426" s="3"/>
      <c r="S426" s="3"/>
      <c r="T426" s="3"/>
      <c r="U426" s="27"/>
      <c r="V426" s="3"/>
      <c r="W426" s="3"/>
      <c r="X426" s="3"/>
      <c r="Y426" s="27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1"/>
      <c r="BF426" s="1"/>
      <c r="BG426" s="3"/>
      <c r="BH426" s="1"/>
    </row>
    <row r="427" spans="2:60" x14ac:dyDescent="0.2">
      <c r="B427" s="1"/>
      <c r="C427" s="22"/>
      <c r="D427" s="1"/>
      <c r="E427" s="24"/>
      <c r="F427" s="24"/>
      <c r="G427" s="24"/>
      <c r="H427" s="24"/>
      <c r="I427" s="25"/>
      <c r="J427" s="2"/>
      <c r="K427" s="2"/>
      <c r="L427" s="4"/>
      <c r="M427" s="4"/>
      <c r="N427" s="4"/>
      <c r="O427" s="26"/>
      <c r="P427" s="4"/>
      <c r="Q427" s="4"/>
      <c r="R427" s="3"/>
      <c r="S427" s="3"/>
      <c r="T427" s="3"/>
      <c r="U427" s="27"/>
      <c r="V427" s="3"/>
      <c r="W427" s="3"/>
      <c r="X427" s="3"/>
      <c r="Y427" s="27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1"/>
      <c r="BF427" s="1"/>
      <c r="BG427" s="3"/>
      <c r="BH427" s="1"/>
    </row>
    <row r="428" spans="2:60" x14ac:dyDescent="0.2">
      <c r="B428" s="1"/>
      <c r="C428" s="22"/>
      <c r="D428" s="1"/>
      <c r="E428" s="24"/>
      <c r="F428" s="24"/>
      <c r="G428" s="24"/>
      <c r="H428" s="24"/>
      <c r="I428" s="25"/>
      <c r="J428" s="2"/>
      <c r="K428" s="2"/>
      <c r="L428" s="4"/>
      <c r="M428" s="4"/>
      <c r="N428" s="4"/>
      <c r="O428" s="26"/>
      <c r="P428" s="4"/>
      <c r="Q428" s="4"/>
      <c r="R428" s="3"/>
      <c r="S428" s="3"/>
      <c r="T428" s="3"/>
      <c r="U428" s="27"/>
      <c r="V428" s="3"/>
      <c r="W428" s="3"/>
      <c r="X428" s="3"/>
      <c r="Y428" s="27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1"/>
      <c r="BF428" s="1"/>
      <c r="BG428" s="3"/>
      <c r="BH428" s="1"/>
    </row>
    <row r="429" spans="2:60" x14ac:dyDescent="0.2">
      <c r="B429" s="1"/>
      <c r="C429" s="22"/>
      <c r="D429" s="1"/>
      <c r="E429" s="24"/>
      <c r="F429" s="24"/>
      <c r="G429" s="24"/>
      <c r="H429" s="24"/>
      <c r="I429" s="25"/>
      <c r="J429" s="2"/>
      <c r="K429" s="2"/>
      <c r="L429" s="4"/>
      <c r="M429" s="4"/>
      <c r="N429" s="4"/>
      <c r="O429" s="26"/>
      <c r="P429" s="4"/>
      <c r="Q429" s="4"/>
      <c r="R429" s="3"/>
      <c r="S429" s="3"/>
      <c r="T429" s="3"/>
      <c r="U429" s="27"/>
      <c r="V429" s="3"/>
      <c r="W429" s="3"/>
      <c r="X429" s="3"/>
      <c r="Y429" s="27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1"/>
      <c r="BF429" s="1"/>
      <c r="BG429" s="3"/>
      <c r="BH429" s="1"/>
    </row>
    <row r="430" spans="2:60" x14ac:dyDescent="0.2">
      <c r="B430" s="1"/>
      <c r="C430" s="22"/>
      <c r="D430" s="1"/>
      <c r="E430" s="24"/>
      <c r="F430" s="24"/>
      <c r="G430" s="24"/>
      <c r="H430" s="24"/>
      <c r="I430" s="25"/>
      <c r="J430" s="2"/>
      <c r="K430" s="2"/>
      <c r="L430" s="4"/>
      <c r="M430" s="4"/>
      <c r="N430" s="4"/>
      <c r="O430" s="26"/>
      <c r="P430" s="4"/>
      <c r="Q430" s="4"/>
      <c r="R430" s="3"/>
      <c r="S430" s="3"/>
      <c r="T430" s="3"/>
      <c r="U430" s="27"/>
      <c r="V430" s="3"/>
      <c r="W430" s="3"/>
      <c r="X430" s="3"/>
      <c r="Y430" s="27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1"/>
      <c r="BF430" s="1"/>
      <c r="BG430" s="3"/>
      <c r="BH430" s="1"/>
    </row>
    <row r="431" spans="2:60" x14ac:dyDescent="0.2">
      <c r="B431" s="1"/>
      <c r="C431" s="22"/>
      <c r="D431" s="1"/>
      <c r="E431" s="24"/>
      <c r="F431" s="24"/>
      <c r="G431" s="24"/>
      <c r="H431" s="24"/>
      <c r="I431" s="25"/>
      <c r="J431" s="2"/>
      <c r="K431" s="2"/>
      <c r="L431" s="4"/>
      <c r="M431" s="4"/>
      <c r="N431" s="4"/>
      <c r="O431" s="26"/>
      <c r="P431" s="4"/>
      <c r="Q431" s="4"/>
      <c r="R431" s="3"/>
      <c r="S431" s="3"/>
      <c r="T431" s="3"/>
      <c r="U431" s="27"/>
      <c r="V431" s="3"/>
      <c r="W431" s="3"/>
      <c r="X431" s="3"/>
      <c r="Y431" s="27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1"/>
      <c r="BF431" s="1"/>
      <c r="BG431" s="3"/>
      <c r="BH431" s="1"/>
    </row>
    <row r="432" spans="2:60" x14ac:dyDescent="0.2">
      <c r="B432" s="1"/>
      <c r="C432" s="22"/>
      <c r="D432" s="1"/>
      <c r="E432" s="24"/>
      <c r="F432" s="24"/>
      <c r="G432" s="24"/>
      <c r="H432" s="24"/>
      <c r="I432" s="25"/>
      <c r="J432" s="2"/>
      <c r="K432" s="2"/>
      <c r="L432" s="4"/>
      <c r="M432" s="4"/>
      <c r="N432" s="4"/>
      <c r="O432" s="26"/>
      <c r="P432" s="4"/>
      <c r="Q432" s="4"/>
      <c r="R432" s="3"/>
      <c r="S432" s="3"/>
      <c r="T432" s="27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27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1"/>
      <c r="BF432" s="1"/>
      <c r="BG432" s="3"/>
      <c r="BH432" s="1"/>
    </row>
    <row r="433" spans="2:60" x14ac:dyDescent="0.2">
      <c r="B433" s="1"/>
      <c r="C433" s="22"/>
      <c r="D433" s="1"/>
      <c r="E433" s="24"/>
      <c r="F433" s="24"/>
      <c r="G433" s="24"/>
      <c r="H433" s="24"/>
      <c r="I433" s="25"/>
      <c r="J433" s="2"/>
      <c r="K433" s="2"/>
      <c r="L433" s="4"/>
      <c r="M433" s="4"/>
      <c r="N433" s="4"/>
      <c r="O433" s="26"/>
      <c r="P433" s="4"/>
      <c r="Q433" s="4"/>
      <c r="R433" s="3"/>
      <c r="S433" s="3"/>
      <c r="T433" s="27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27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1"/>
      <c r="BF433" s="1"/>
      <c r="BG433" s="3"/>
      <c r="BH433" s="1"/>
    </row>
    <row r="434" spans="2:60" x14ac:dyDescent="0.2">
      <c r="B434" s="1"/>
      <c r="C434" s="22"/>
      <c r="D434" s="1"/>
      <c r="E434" s="24"/>
      <c r="F434" s="24"/>
      <c r="G434" s="24"/>
      <c r="H434" s="24"/>
      <c r="I434" s="25"/>
      <c r="J434" s="2"/>
      <c r="K434" s="2"/>
      <c r="L434" s="4"/>
      <c r="M434" s="4"/>
      <c r="N434" s="4"/>
      <c r="O434" s="26"/>
      <c r="P434" s="4"/>
      <c r="Q434" s="4"/>
      <c r="R434" s="3"/>
      <c r="S434" s="3"/>
      <c r="T434" s="27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27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1"/>
      <c r="BF434" s="1"/>
      <c r="BG434" s="3"/>
      <c r="BH434" s="1"/>
    </row>
    <row r="435" spans="2:60" x14ac:dyDescent="0.2">
      <c r="B435" s="1"/>
      <c r="C435" s="22"/>
      <c r="D435" s="1"/>
      <c r="E435" s="24"/>
      <c r="F435" s="24"/>
      <c r="G435" s="24"/>
      <c r="H435" s="24"/>
      <c r="I435" s="25"/>
      <c r="J435" s="2"/>
      <c r="K435" s="2"/>
      <c r="L435" s="4"/>
      <c r="M435" s="4"/>
      <c r="N435" s="4"/>
      <c r="O435" s="26"/>
      <c r="P435" s="4"/>
      <c r="Q435" s="4"/>
      <c r="R435" s="3"/>
      <c r="S435" s="3"/>
      <c r="T435" s="27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27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1"/>
      <c r="BF435" s="1"/>
      <c r="BG435" s="3"/>
      <c r="BH435" s="1"/>
    </row>
    <row r="436" spans="2:60" x14ac:dyDescent="0.2">
      <c r="B436" s="1"/>
      <c r="C436" s="22"/>
      <c r="D436" s="1"/>
      <c r="E436" s="24"/>
      <c r="F436" s="24"/>
      <c r="G436" s="24"/>
      <c r="H436" s="24"/>
      <c r="I436" s="25"/>
      <c r="J436" s="2"/>
      <c r="K436" s="2"/>
      <c r="L436" s="4"/>
      <c r="M436" s="4"/>
      <c r="N436" s="4"/>
      <c r="O436" s="26"/>
      <c r="P436" s="4"/>
      <c r="Q436" s="4"/>
      <c r="R436" s="3"/>
      <c r="S436" s="3"/>
      <c r="T436" s="27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27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1"/>
      <c r="BF436" s="1"/>
      <c r="BG436" s="3"/>
      <c r="BH436" s="1"/>
    </row>
    <row r="437" spans="2:60" x14ac:dyDescent="0.2">
      <c r="B437" s="1"/>
      <c r="C437" s="22"/>
      <c r="D437" s="1"/>
      <c r="E437" s="24"/>
      <c r="F437" s="24"/>
      <c r="G437" s="24"/>
      <c r="H437" s="24"/>
      <c r="I437" s="25"/>
      <c r="J437" s="2"/>
      <c r="K437" s="2"/>
      <c r="L437" s="4"/>
      <c r="M437" s="4"/>
      <c r="N437" s="4"/>
      <c r="O437" s="26"/>
      <c r="P437" s="4"/>
      <c r="Q437" s="4"/>
      <c r="R437" s="3"/>
      <c r="S437" s="3"/>
      <c r="T437" s="27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27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1"/>
      <c r="BF437" s="1"/>
      <c r="BG437" s="3"/>
      <c r="BH437" s="1"/>
    </row>
    <row r="438" spans="2:60" x14ac:dyDescent="0.2">
      <c r="B438" s="1"/>
      <c r="C438" s="22"/>
      <c r="D438" s="1"/>
      <c r="E438" s="24"/>
      <c r="F438" s="24"/>
      <c r="G438" s="24"/>
      <c r="H438" s="24"/>
      <c r="I438" s="25"/>
      <c r="J438" s="2"/>
      <c r="K438" s="2"/>
      <c r="L438" s="4"/>
      <c r="M438" s="4"/>
      <c r="N438" s="4"/>
      <c r="O438" s="26"/>
      <c r="P438" s="4"/>
      <c r="Q438" s="4"/>
      <c r="R438" s="3"/>
      <c r="S438" s="3"/>
      <c r="T438" s="27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27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1"/>
      <c r="BF438" s="1"/>
      <c r="BG438" s="3"/>
      <c r="BH438" s="1"/>
    </row>
    <row r="439" spans="2:60" x14ac:dyDescent="0.2">
      <c r="B439" s="1"/>
      <c r="C439" s="22"/>
      <c r="D439" s="1"/>
      <c r="E439" s="24"/>
      <c r="F439" s="24"/>
      <c r="G439" s="24"/>
      <c r="H439" s="24"/>
      <c r="I439" s="25"/>
      <c r="J439" s="2"/>
      <c r="K439" s="2"/>
      <c r="L439" s="4"/>
      <c r="M439" s="4"/>
      <c r="N439" s="4"/>
      <c r="O439" s="26"/>
      <c r="P439" s="4"/>
      <c r="Q439" s="4"/>
      <c r="R439" s="3"/>
      <c r="S439" s="3"/>
      <c r="T439" s="27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27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27"/>
      <c r="BC439" s="3"/>
      <c r="BD439" s="3"/>
      <c r="BE439" s="1"/>
      <c r="BF439" s="1"/>
      <c r="BG439" s="3"/>
      <c r="BH439" s="1"/>
    </row>
    <row r="440" spans="2:60" x14ac:dyDescent="0.2">
      <c r="B440" s="1"/>
      <c r="C440" s="22"/>
      <c r="D440" s="1"/>
      <c r="E440" s="24"/>
      <c r="F440" s="24"/>
      <c r="G440" s="24"/>
      <c r="H440" s="24"/>
      <c r="I440" s="25"/>
      <c r="J440" s="2"/>
      <c r="K440" s="2"/>
      <c r="L440" s="4"/>
      <c r="M440" s="4"/>
      <c r="N440" s="4"/>
      <c r="O440" s="26"/>
      <c r="P440" s="4"/>
      <c r="Q440" s="4"/>
      <c r="R440" s="3"/>
      <c r="S440" s="3"/>
      <c r="T440" s="27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27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1"/>
      <c r="BF440" s="1"/>
      <c r="BG440" s="3"/>
      <c r="BH440" s="1"/>
    </row>
    <row r="441" spans="2:60" x14ac:dyDescent="0.2">
      <c r="B441" s="1"/>
      <c r="C441" s="22"/>
      <c r="D441" s="1"/>
      <c r="E441" s="24"/>
      <c r="F441" s="24"/>
      <c r="G441" s="24"/>
      <c r="H441" s="24"/>
      <c r="I441" s="25"/>
      <c r="J441" s="2"/>
      <c r="K441" s="2"/>
      <c r="L441" s="4"/>
      <c r="M441" s="4"/>
      <c r="N441" s="4"/>
      <c r="O441" s="26"/>
      <c r="P441" s="4"/>
      <c r="Q441" s="4"/>
      <c r="R441" s="3"/>
      <c r="S441" s="3"/>
      <c r="T441" s="27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27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1"/>
      <c r="BF441" s="1"/>
      <c r="BG441" s="3"/>
      <c r="BH441" s="1"/>
    </row>
    <row r="442" spans="2:60" x14ac:dyDescent="0.2">
      <c r="B442" s="1"/>
      <c r="C442" s="22"/>
      <c r="D442" s="1"/>
      <c r="E442" s="24"/>
      <c r="F442" s="24"/>
      <c r="G442" s="24"/>
      <c r="H442" s="24"/>
      <c r="I442" s="25"/>
      <c r="J442" s="2"/>
      <c r="K442" s="2"/>
      <c r="L442" s="4"/>
      <c r="M442" s="4"/>
      <c r="N442" s="4"/>
      <c r="O442" s="26"/>
      <c r="P442" s="4"/>
      <c r="Q442" s="4"/>
      <c r="R442" s="3"/>
      <c r="S442" s="3"/>
      <c r="T442" s="27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27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1"/>
      <c r="BF442" s="1"/>
      <c r="BG442" s="3"/>
      <c r="BH442" s="1"/>
    </row>
    <row r="443" spans="2:60" x14ac:dyDescent="0.2">
      <c r="B443" s="1"/>
      <c r="C443" s="22"/>
      <c r="D443" s="1"/>
      <c r="E443" s="24"/>
      <c r="F443" s="24"/>
      <c r="G443" s="24"/>
      <c r="H443" s="24"/>
      <c r="I443" s="25"/>
      <c r="J443" s="2"/>
      <c r="K443" s="2"/>
      <c r="L443" s="4"/>
      <c r="M443" s="4"/>
      <c r="N443" s="4"/>
      <c r="O443" s="26"/>
      <c r="P443" s="4"/>
      <c r="Q443" s="4"/>
      <c r="R443" s="3"/>
      <c r="S443" s="3"/>
      <c r="T443" s="27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27"/>
      <c r="AK443" s="27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1"/>
      <c r="BF443" s="1"/>
      <c r="BG443" s="3"/>
      <c r="BH443" s="1"/>
    </row>
    <row r="444" spans="2:60" x14ac:dyDescent="0.2">
      <c r="B444" s="1"/>
      <c r="C444" s="22"/>
      <c r="D444" s="1"/>
      <c r="E444" s="24"/>
      <c r="F444" s="24"/>
      <c r="G444" s="24"/>
      <c r="H444" s="24"/>
      <c r="I444" s="25"/>
      <c r="J444" s="2"/>
      <c r="K444" s="3"/>
      <c r="L444" s="4"/>
      <c r="M444" s="4"/>
      <c r="N444" s="4"/>
      <c r="O444" s="26"/>
      <c r="P444" s="4"/>
      <c r="Q444" s="4"/>
      <c r="R444" s="3"/>
      <c r="S444" s="3"/>
      <c r="T444" s="27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27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27"/>
      <c r="BF444" s="27"/>
      <c r="BG444" s="3"/>
      <c r="BH444" s="1"/>
    </row>
    <row r="445" spans="2:60" x14ac:dyDescent="0.2">
      <c r="B445" s="1"/>
      <c r="C445" s="22"/>
      <c r="D445" s="1"/>
      <c r="E445" s="24"/>
      <c r="F445" s="24"/>
      <c r="G445" s="24"/>
      <c r="H445" s="24"/>
      <c r="I445" s="25"/>
      <c r="J445" s="2"/>
      <c r="K445" s="2"/>
      <c r="L445" s="4"/>
      <c r="M445" s="4"/>
      <c r="N445" s="4"/>
      <c r="O445" s="26"/>
      <c r="P445" s="4"/>
      <c r="Q445" s="4"/>
      <c r="R445" s="3"/>
      <c r="S445" s="3"/>
      <c r="T445" s="3"/>
      <c r="U445" s="27"/>
      <c r="V445" s="3"/>
      <c r="W445" s="3"/>
      <c r="X445" s="27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1"/>
      <c r="BF445" s="1"/>
      <c r="BG445" s="3"/>
      <c r="BH445" s="1"/>
    </row>
    <row r="446" spans="2:60" x14ac:dyDescent="0.2">
      <c r="B446" s="1"/>
      <c r="C446" s="22"/>
      <c r="D446" s="1"/>
      <c r="E446" s="24"/>
      <c r="F446" s="24"/>
      <c r="G446" s="24"/>
      <c r="H446" s="24"/>
      <c r="I446" s="25"/>
      <c r="J446" s="2"/>
      <c r="K446" s="2"/>
      <c r="L446" s="4"/>
      <c r="M446" s="4"/>
      <c r="N446" s="4"/>
      <c r="O446" s="26"/>
      <c r="P446" s="4"/>
      <c r="Q446" s="4"/>
      <c r="R446" s="27"/>
      <c r="S446" s="27"/>
      <c r="T446" s="3"/>
      <c r="U446" s="27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27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1"/>
      <c r="BF446" s="1"/>
      <c r="BG446" s="3"/>
      <c r="BH446" s="1"/>
    </row>
    <row r="447" spans="2:60" x14ac:dyDescent="0.2">
      <c r="B447" s="1"/>
      <c r="C447" s="22"/>
      <c r="D447" s="1"/>
      <c r="E447" s="24"/>
      <c r="F447" s="24"/>
      <c r="G447" s="24"/>
      <c r="H447" s="24"/>
      <c r="I447" s="25"/>
      <c r="J447" s="2"/>
      <c r="K447" s="2"/>
      <c r="L447" s="4"/>
      <c r="M447" s="4"/>
      <c r="N447" s="4"/>
      <c r="O447" s="26"/>
      <c r="P447" s="4"/>
      <c r="Q447" s="4"/>
      <c r="R447" s="3"/>
      <c r="S447" s="3"/>
      <c r="T447" s="27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27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27"/>
      <c r="BD447" s="3"/>
      <c r="BE447" s="1"/>
      <c r="BF447" s="1"/>
      <c r="BG447" s="3"/>
      <c r="BH447" s="1"/>
    </row>
    <row r="448" spans="2:60" x14ac:dyDescent="0.2">
      <c r="B448" s="1"/>
      <c r="C448" s="22"/>
      <c r="D448" s="1"/>
      <c r="E448" s="24"/>
      <c r="F448" s="24"/>
      <c r="G448" s="24"/>
      <c r="H448" s="24"/>
      <c r="I448" s="25"/>
      <c r="J448" s="2"/>
      <c r="K448" s="2"/>
      <c r="L448" s="4"/>
      <c r="M448" s="4"/>
      <c r="N448" s="4"/>
      <c r="O448" s="26"/>
      <c r="P448" s="4"/>
      <c r="Q448" s="4"/>
      <c r="R448" s="3"/>
      <c r="S448" s="3"/>
      <c r="T448" s="3"/>
      <c r="U448" s="27"/>
      <c r="V448" s="3"/>
      <c r="W448" s="3"/>
      <c r="X448" s="27"/>
      <c r="Y448" s="3"/>
      <c r="Z448" s="3"/>
      <c r="AA448" s="3"/>
      <c r="AB448" s="3"/>
      <c r="AC448" s="3"/>
      <c r="AD448" s="3"/>
      <c r="AE448" s="27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1"/>
      <c r="BF448" s="1"/>
      <c r="BG448" s="3"/>
      <c r="BH448" s="1"/>
    </row>
    <row r="449" spans="2:60" x14ac:dyDescent="0.2">
      <c r="B449" s="1"/>
      <c r="C449" s="22"/>
      <c r="D449" s="1"/>
      <c r="E449" s="24"/>
      <c r="F449" s="24"/>
      <c r="G449" s="24"/>
      <c r="H449" s="24"/>
      <c r="I449" s="25"/>
      <c r="J449" s="2"/>
      <c r="K449" s="2"/>
      <c r="L449" s="4"/>
      <c r="M449" s="4"/>
      <c r="N449" s="4"/>
      <c r="O449" s="26"/>
      <c r="P449" s="4"/>
      <c r="Q449" s="4"/>
      <c r="R449" s="27"/>
      <c r="S449" s="27"/>
      <c r="T449" s="3"/>
      <c r="U449" s="27"/>
      <c r="V449" s="3"/>
      <c r="W449" s="3"/>
      <c r="X449" s="3"/>
      <c r="Y449" s="3"/>
      <c r="Z449" s="3"/>
      <c r="AA449" s="3"/>
      <c r="AB449" s="3"/>
      <c r="AC449" s="3"/>
      <c r="AD449" s="27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1"/>
      <c r="BF449" s="1"/>
      <c r="BG449" s="3"/>
      <c r="BH449" s="1"/>
    </row>
    <row r="450" spans="2:60" x14ac:dyDescent="0.2">
      <c r="B450" s="1"/>
      <c r="C450" s="22"/>
      <c r="D450" s="1"/>
      <c r="E450" s="24"/>
      <c r="F450" s="24"/>
      <c r="G450" s="24"/>
      <c r="H450" s="24"/>
      <c r="I450" s="25"/>
      <c r="J450" s="2"/>
      <c r="K450" s="2"/>
      <c r="L450" s="4"/>
      <c r="M450" s="4"/>
      <c r="N450" s="4"/>
      <c r="O450" s="26"/>
      <c r="P450" s="4"/>
      <c r="Q450" s="4"/>
      <c r="R450" s="3"/>
      <c r="S450" s="3"/>
      <c r="T450" s="3"/>
      <c r="U450" s="27"/>
      <c r="V450" s="3"/>
      <c r="W450" s="3"/>
      <c r="X450" s="27"/>
      <c r="Y450" s="3"/>
      <c r="Z450" s="3"/>
      <c r="AA450" s="3"/>
      <c r="AB450" s="3"/>
      <c r="AC450" s="3"/>
      <c r="AD450" s="3"/>
      <c r="AE450" s="27"/>
      <c r="AF450" s="3"/>
      <c r="AG450" s="3"/>
      <c r="AH450" s="3"/>
      <c r="AI450" s="3"/>
      <c r="AJ450" s="27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1"/>
      <c r="BF450" s="1"/>
      <c r="BG450" s="3"/>
      <c r="BH450" s="1"/>
    </row>
    <row r="451" spans="2:60" x14ac:dyDescent="0.2">
      <c r="B451" s="1"/>
      <c r="C451" s="22"/>
      <c r="D451" s="1"/>
      <c r="E451" s="24"/>
      <c r="F451" s="24"/>
      <c r="G451" s="24"/>
      <c r="H451" s="24"/>
      <c r="I451" s="25"/>
      <c r="J451" s="2"/>
      <c r="K451" s="2"/>
      <c r="L451" s="4"/>
      <c r="M451" s="4"/>
      <c r="N451" s="4"/>
      <c r="O451" s="26"/>
      <c r="P451" s="4"/>
      <c r="Q451" s="4"/>
      <c r="R451" s="3"/>
      <c r="S451" s="3"/>
      <c r="T451" s="3"/>
      <c r="U451" s="27"/>
      <c r="V451" s="3"/>
      <c r="W451" s="3"/>
      <c r="X451" s="27"/>
      <c r="Y451" s="3"/>
      <c r="Z451" s="3"/>
      <c r="AA451" s="3"/>
      <c r="AB451" s="3"/>
      <c r="AC451" s="27"/>
      <c r="AD451" s="3"/>
      <c r="AE451" s="3"/>
      <c r="AF451" s="3"/>
      <c r="AG451" s="3"/>
      <c r="AH451" s="3"/>
      <c r="AI451" s="3"/>
      <c r="AJ451" s="27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1"/>
      <c r="BF451" s="1"/>
      <c r="BG451" s="3"/>
      <c r="BH451" s="1"/>
    </row>
    <row r="452" spans="2:60" x14ac:dyDescent="0.2">
      <c r="B452" s="1"/>
      <c r="C452" s="22"/>
      <c r="D452" s="1"/>
      <c r="E452" s="24"/>
      <c r="F452" s="24"/>
      <c r="G452" s="24"/>
      <c r="H452" s="24"/>
      <c r="I452" s="25"/>
      <c r="J452" s="2"/>
      <c r="K452" s="2"/>
      <c r="L452" s="4"/>
      <c r="M452" s="4"/>
      <c r="N452" s="4"/>
      <c r="O452" s="26"/>
      <c r="P452" s="4"/>
      <c r="Q452" s="4"/>
      <c r="R452" s="3"/>
      <c r="S452" s="3"/>
      <c r="T452" s="3"/>
      <c r="U452" s="27"/>
      <c r="V452" s="3"/>
      <c r="W452" s="3"/>
      <c r="X452" s="27"/>
      <c r="Y452" s="3"/>
      <c r="Z452" s="3"/>
      <c r="AA452" s="3"/>
      <c r="AB452" s="3"/>
      <c r="AC452" s="27"/>
      <c r="AD452" s="3"/>
      <c r="AE452" s="3"/>
      <c r="AF452" s="3"/>
      <c r="AG452" s="3"/>
      <c r="AH452" s="3"/>
      <c r="AI452" s="3"/>
      <c r="AJ452" s="27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1"/>
      <c r="BF452" s="1"/>
      <c r="BG452" s="3"/>
      <c r="BH452" s="1"/>
    </row>
    <row r="453" spans="2:60" x14ac:dyDescent="0.2">
      <c r="B453" s="1"/>
      <c r="C453" s="22"/>
      <c r="D453" s="1"/>
      <c r="E453" s="24"/>
      <c r="F453" s="24"/>
      <c r="G453" s="24"/>
      <c r="H453" s="24"/>
      <c r="I453" s="25"/>
      <c r="J453" s="2"/>
      <c r="K453" s="2"/>
      <c r="L453" s="4"/>
      <c r="M453" s="4"/>
      <c r="N453" s="4"/>
      <c r="O453" s="26"/>
      <c r="P453" s="4"/>
      <c r="Q453" s="4"/>
      <c r="R453" s="3"/>
      <c r="S453" s="3"/>
      <c r="T453" s="3"/>
      <c r="U453" s="27"/>
      <c r="V453" s="3"/>
      <c r="W453" s="3"/>
      <c r="X453" s="27"/>
      <c r="Y453" s="3"/>
      <c r="Z453" s="3"/>
      <c r="AA453" s="3"/>
      <c r="AB453" s="3"/>
      <c r="AC453" s="3"/>
      <c r="AD453" s="3"/>
      <c r="AE453" s="27"/>
      <c r="AF453" s="3"/>
      <c r="AG453" s="3"/>
      <c r="AH453" s="3"/>
      <c r="AI453" s="3"/>
      <c r="AJ453" s="27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1"/>
      <c r="BF453" s="1"/>
      <c r="BG453" s="3"/>
      <c r="BH453" s="1"/>
    </row>
    <row r="454" spans="2:60" x14ac:dyDescent="0.2">
      <c r="B454" s="1"/>
      <c r="C454" s="22"/>
      <c r="D454" s="1"/>
      <c r="E454" s="24"/>
      <c r="F454" s="24"/>
      <c r="G454" s="24"/>
      <c r="H454" s="24"/>
      <c r="I454" s="25"/>
      <c r="J454" s="2"/>
      <c r="K454" s="2"/>
      <c r="L454" s="4"/>
      <c r="M454" s="4"/>
      <c r="N454" s="4"/>
      <c r="O454" s="26"/>
      <c r="P454" s="4"/>
      <c r="Q454" s="4"/>
      <c r="R454" s="3"/>
      <c r="S454" s="3"/>
      <c r="T454" s="3"/>
      <c r="U454" s="27"/>
      <c r="V454" s="3"/>
      <c r="W454" s="3"/>
      <c r="X454" s="27"/>
      <c r="Y454" s="3"/>
      <c r="Z454" s="3"/>
      <c r="AA454" s="3"/>
      <c r="AB454" s="3"/>
      <c r="AC454" s="3"/>
      <c r="AD454" s="3"/>
      <c r="AE454" s="27"/>
      <c r="AF454" s="3"/>
      <c r="AG454" s="3"/>
      <c r="AH454" s="3"/>
      <c r="AI454" s="3"/>
      <c r="AJ454" s="27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1"/>
      <c r="BF454" s="1"/>
      <c r="BG454" s="3"/>
      <c r="BH454" s="1"/>
    </row>
    <row r="455" spans="2:60" x14ac:dyDescent="0.2">
      <c r="B455" s="1"/>
      <c r="C455" s="22"/>
      <c r="D455" s="1"/>
      <c r="E455" s="24"/>
      <c r="F455" s="24"/>
      <c r="G455" s="24"/>
      <c r="H455" s="24"/>
      <c r="I455" s="25"/>
      <c r="J455" s="2"/>
      <c r="K455" s="2"/>
      <c r="L455" s="4"/>
      <c r="M455" s="4"/>
      <c r="N455" s="4"/>
      <c r="O455" s="26"/>
      <c r="P455" s="4"/>
      <c r="Q455" s="4"/>
      <c r="R455" s="3"/>
      <c r="S455" s="3"/>
      <c r="T455" s="3"/>
      <c r="U455" s="27"/>
      <c r="V455" s="3"/>
      <c r="W455" s="3"/>
      <c r="X455" s="27"/>
      <c r="Y455" s="3"/>
      <c r="Z455" s="3"/>
      <c r="AA455" s="3"/>
      <c r="AB455" s="3"/>
      <c r="AC455" s="3"/>
      <c r="AD455" s="3"/>
      <c r="AE455" s="27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1"/>
      <c r="BF455" s="1"/>
      <c r="BG455" s="3"/>
      <c r="BH455" s="1"/>
    </row>
    <row r="456" spans="2:60" x14ac:dyDescent="0.2">
      <c r="B456" s="1"/>
      <c r="C456" s="22"/>
      <c r="D456" s="1"/>
      <c r="E456" s="24"/>
      <c r="F456" s="24"/>
      <c r="G456" s="24"/>
      <c r="H456" s="24"/>
      <c r="I456" s="25"/>
      <c r="J456" s="2"/>
      <c r="K456" s="2"/>
      <c r="L456" s="4"/>
      <c r="M456" s="4"/>
      <c r="N456" s="4"/>
      <c r="O456" s="26"/>
      <c r="P456" s="4"/>
      <c r="Q456" s="4"/>
      <c r="R456" s="3"/>
      <c r="S456" s="3"/>
      <c r="T456" s="3"/>
      <c r="U456" s="27"/>
      <c r="V456" s="3"/>
      <c r="W456" s="3"/>
      <c r="X456" s="27"/>
      <c r="Y456" s="3"/>
      <c r="Z456" s="3"/>
      <c r="AA456" s="3"/>
      <c r="AB456" s="3"/>
      <c r="AC456" s="27"/>
      <c r="AD456" s="3"/>
      <c r="AE456" s="3"/>
      <c r="AF456" s="3"/>
      <c r="AG456" s="3"/>
      <c r="AH456" s="3"/>
      <c r="AI456" s="3"/>
      <c r="AJ456" s="27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27"/>
      <c r="BB456" s="3"/>
      <c r="BC456" s="3"/>
      <c r="BD456" s="3"/>
      <c r="BE456" s="1"/>
      <c r="BF456" s="27"/>
      <c r="BG456" s="3"/>
      <c r="BH456" s="38"/>
    </row>
    <row r="457" spans="2:60" x14ac:dyDescent="0.2">
      <c r="B457" s="1"/>
      <c r="C457" s="22"/>
      <c r="D457" s="1"/>
      <c r="E457" s="24"/>
      <c r="F457" s="24"/>
      <c r="G457" s="24"/>
      <c r="H457" s="24"/>
      <c r="I457" s="25"/>
      <c r="J457" s="2"/>
      <c r="K457" s="2"/>
      <c r="L457" s="4"/>
      <c r="M457" s="4"/>
      <c r="N457" s="4"/>
      <c r="O457" s="26"/>
      <c r="P457" s="4"/>
      <c r="Q457" s="4"/>
      <c r="R457" s="3"/>
      <c r="S457" s="3"/>
      <c r="T457" s="3"/>
      <c r="U457" s="27"/>
      <c r="V457" s="3"/>
      <c r="W457" s="3"/>
      <c r="X457" s="27"/>
      <c r="Y457" s="3"/>
      <c r="Z457" s="3"/>
      <c r="AA457" s="3"/>
      <c r="AB457" s="3"/>
      <c r="AC457" s="3"/>
      <c r="AD457" s="3"/>
      <c r="AE457" s="27"/>
      <c r="AF457" s="3"/>
      <c r="AG457" s="3"/>
      <c r="AH457" s="3"/>
      <c r="AI457" s="3"/>
      <c r="AJ457" s="27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1"/>
      <c r="BF457" s="27"/>
      <c r="BG457" s="3"/>
      <c r="BH457" s="38"/>
    </row>
    <row r="458" spans="2:60" x14ac:dyDescent="0.2">
      <c r="B458" s="1"/>
      <c r="C458" s="22"/>
      <c r="D458" s="1"/>
      <c r="E458" s="24"/>
      <c r="F458" s="24"/>
      <c r="G458" s="24"/>
      <c r="H458" s="24"/>
      <c r="I458" s="25"/>
      <c r="J458" s="2"/>
      <c r="K458" s="2"/>
      <c r="L458" s="4"/>
      <c r="M458" s="4"/>
      <c r="N458" s="4"/>
      <c r="O458" s="26"/>
      <c r="P458" s="4"/>
      <c r="Q458" s="4"/>
      <c r="R458" s="27"/>
      <c r="S458" s="27"/>
      <c r="T458" s="3"/>
      <c r="U458" s="27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1"/>
      <c r="BF458" s="27"/>
      <c r="BG458" s="3"/>
      <c r="BH458" s="38"/>
    </row>
    <row r="459" spans="2:60" x14ac:dyDescent="0.2">
      <c r="B459" s="1"/>
      <c r="C459" s="22"/>
      <c r="D459" s="1"/>
      <c r="E459" s="24"/>
      <c r="F459" s="24"/>
      <c r="G459" s="24"/>
      <c r="H459" s="24"/>
      <c r="I459" s="25"/>
      <c r="J459" s="2"/>
      <c r="K459" s="2"/>
      <c r="L459" s="4"/>
      <c r="M459" s="4"/>
      <c r="N459" s="4"/>
      <c r="O459" s="26"/>
      <c r="P459" s="4"/>
      <c r="Q459" s="4"/>
      <c r="R459" s="3"/>
      <c r="S459" s="3"/>
      <c r="T459" s="3"/>
      <c r="U459" s="27"/>
      <c r="V459" s="3"/>
      <c r="W459" s="3"/>
      <c r="X459" s="27"/>
      <c r="Y459" s="3"/>
      <c r="Z459" s="3"/>
      <c r="AA459" s="3"/>
      <c r="AB459" s="3"/>
      <c r="AC459" s="3"/>
      <c r="AD459" s="3"/>
      <c r="AE459" s="27"/>
      <c r="AF459" s="3"/>
      <c r="AG459" s="3"/>
      <c r="AH459" s="3"/>
      <c r="AI459" s="3"/>
      <c r="AJ459" s="27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1"/>
      <c r="BF459" s="27"/>
      <c r="BG459" s="3"/>
      <c r="BH459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7D5-7AAB-D348-BAAD-BE5067376DCC}">
  <dimension ref="A2:AH246"/>
  <sheetViews>
    <sheetView workbookViewId="0">
      <selection activeCell="F4" sqref="F4:AH246"/>
    </sheetView>
  </sheetViews>
  <sheetFormatPr baseColWidth="10" defaultRowHeight="16" x14ac:dyDescent="0.2"/>
  <cols>
    <col min="2" max="2" width="18" customWidth="1"/>
  </cols>
  <sheetData>
    <row r="2" spans="1:34" x14ac:dyDescent="0.2">
      <c r="B2" s="39"/>
      <c r="C2" s="39"/>
      <c r="D2" s="39"/>
      <c r="E2" s="39"/>
      <c r="F2" s="39"/>
      <c r="G2" s="39"/>
      <c r="H2" s="39"/>
      <c r="I2" s="39"/>
    </row>
    <row r="3" spans="1:34" x14ac:dyDescent="0.2">
      <c r="G3" s="40" t="s">
        <v>31</v>
      </c>
      <c r="I3" s="41"/>
      <c r="J3" s="40" t="s">
        <v>113</v>
      </c>
      <c r="M3" s="40" t="s">
        <v>114</v>
      </c>
      <c r="N3" s="40" t="s">
        <v>115</v>
      </c>
      <c r="P3" s="40" t="s">
        <v>116</v>
      </c>
      <c r="R3" s="40" t="s">
        <v>117</v>
      </c>
      <c r="V3" s="40" t="s">
        <v>118</v>
      </c>
      <c r="AD3" s="40" t="s">
        <v>119</v>
      </c>
    </row>
    <row r="4" spans="1:34" ht="51" x14ac:dyDescent="0.2">
      <c r="B4" s="21" t="s">
        <v>25</v>
      </c>
      <c r="C4" s="21" t="s">
        <v>120</v>
      </c>
      <c r="D4" s="21" t="s">
        <v>121</v>
      </c>
      <c r="E4" s="21" t="s">
        <v>122</v>
      </c>
      <c r="F4" s="21" t="s">
        <v>123</v>
      </c>
      <c r="G4" s="42" t="s">
        <v>124</v>
      </c>
      <c r="H4" s="21" t="s">
        <v>215</v>
      </c>
      <c r="I4" s="21" t="s">
        <v>125</v>
      </c>
      <c r="J4" s="21" t="s">
        <v>126</v>
      </c>
      <c r="K4" s="42" t="s">
        <v>216</v>
      </c>
      <c r="L4" s="21" t="s">
        <v>127</v>
      </c>
      <c r="M4" s="21" t="s">
        <v>128</v>
      </c>
      <c r="N4" s="21" t="s">
        <v>129</v>
      </c>
      <c r="O4" s="21" t="s">
        <v>130</v>
      </c>
      <c r="P4" s="21" t="s">
        <v>73</v>
      </c>
      <c r="Q4" s="21" t="s">
        <v>217</v>
      </c>
      <c r="R4" s="42" t="s">
        <v>98</v>
      </c>
      <c r="S4" s="21" t="s">
        <v>88</v>
      </c>
      <c r="T4" s="21" t="s">
        <v>84</v>
      </c>
      <c r="U4" s="21" t="s">
        <v>93</v>
      </c>
      <c r="V4" s="42" t="s">
        <v>131</v>
      </c>
      <c r="W4" s="21" t="s">
        <v>132</v>
      </c>
      <c r="X4" s="21" t="s">
        <v>133</v>
      </c>
      <c r="Y4" s="21" t="s">
        <v>65</v>
      </c>
      <c r="Z4" s="21" t="s">
        <v>134</v>
      </c>
      <c r="AA4" s="21" t="s">
        <v>47</v>
      </c>
      <c r="AB4" s="21" t="s">
        <v>135</v>
      </c>
      <c r="AC4" s="21" t="s">
        <v>136</v>
      </c>
      <c r="AD4" s="42" t="s">
        <v>137</v>
      </c>
      <c r="AE4" s="21" t="s">
        <v>138</v>
      </c>
      <c r="AF4" s="21" t="s">
        <v>139</v>
      </c>
      <c r="AG4" s="21" t="s">
        <v>140</v>
      </c>
      <c r="AH4" s="21" t="s">
        <v>141</v>
      </c>
    </row>
    <row r="5" spans="1:34" x14ac:dyDescent="0.2">
      <c r="A5">
        <v>1</v>
      </c>
      <c r="B5" s="43">
        <f>'Omega Data'!C5</f>
        <v>44870</v>
      </c>
      <c r="C5">
        <f>'Omega Data'!D5</f>
        <v>4</v>
      </c>
      <c r="D5" s="44">
        <f>'Omega Data'!E5</f>
        <v>5500</v>
      </c>
      <c r="E5" s="44">
        <f>'Omega Data'!F5</f>
        <v>6875</v>
      </c>
      <c r="F5" s="45">
        <f>LN(D5)</f>
        <v>8.6125033712205621</v>
      </c>
      <c r="G5">
        <f>IF('Omega Data'!L5="Stainless Steel",1,0)</f>
        <v>1</v>
      </c>
      <c r="H5">
        <f>IF(OR('Omega Data'!L5="YG 18K",'Omega Data'!L5="YG &lt;18K",'Omega Data'!L5="PG 18K",'Omega Data'!L5="PG &lt;18K",'Omega Data'!L5="WG 18K",'Omega Data'!L5="Mixes of 18K",'Omega Data'!L5="Mixes &lt;18K",'Omega Data'!L5="Platinum"),1,0)</f>
        <v>0</v>
      </c>
      <c r="I5">
        <f>IF(OR('Omega Data'!L5="PVD",'Omega Data'!L5="Gold Plate",'Omega Data'!L5="Other"),1,0)</f>
        <v>0</v>
      </c>
      <c r="J5">
        <f>IF('Omega Data'!P5="Stainless Steel",1,0)</f>
        <v>0</v>
      </c>
      <c r="K5">
        <f>IF(OR('Omega Data'!P5="Leather",'Omega Data'!P5="Two-tone"),1,0)</f>
        <v>1</v>
      </c>
      <c r="L5">
        <f>IF(OR('Omega Data'!P5="YG 18K",'Omega Data'!P5="PG 18K",'Omega Data'!P5="WG 18K",'Omega Data'!P5="Mixes of 18K"),1,0)</f>
        <v>0</v>
      </c>
      <c r="M5">
        <f>IF(OR('Omega Data'!AX5="Yes",'Omega Data'!AY5="Yes",'Omega Data'!AW5="Yes"),1,0)</f>
        <v>0</v>
      </c>
      <c r="N5">
        <f>IF(OR(ISTEXT('Omega Data'!AZ5), ISTEXT('Omega Data'!BA5)),1,0)</f>
        <v>0</v>
      </c>
      <c r="O5">
        <f>IF('Omega Data'!BB5="Yes",1,0)</f>
        <v>0</v>
      </c>
      <c r="P5">
        <f>IF('Omega Data'!BC5="Yes",1,0)</f>
        <v>0</v>
      </c>
      <c r="Q5">
        <f>IF(OR('Omega Data'!BF5="Yes",'Omega Data'!AS245="Yes"),1,0)</f>
        <v>0</v>
      </c>
      <c r="R5">
        <f>IF('Omega Data'!BG5="A",1,0)</f>
        <v>0</v>
      </c>
      <c r="S5">
        <f>IF('Omega Data'!BG5="AA",1,0)</f>
        <v>0</v>
      </c>
      <c r="T5">
        <f>IF('Omega Data'!BG5="AAA",1,0)</f>
        <v>0</v>
      </c>
      <c r="U5">
        <f>IF('Omega Data'!BG5="AAAA",1,0)</f>
        <v>1</v>
      </c>
      <c r="V5">
        <f>IF('Omega Data'!R5="Yes",1,0)</f>
        <v>0</v>
      </c>
      <c r="W5">
        <f>IF(OR('Omega Data'!X5="Yes", 'Omega Data'!Y5="Yes",'Omega Data'!Z5="Yes"),1,0)</f>
        <v>1</v>
      </c>
      <c r="X5">
        <f>IF(OR('Omega Data'!AA5="Yes",'Omega Data'!AB5="Yes"),1,0)</f>
        <v>1</v>
      </c>
      <c r="Y5">
        <f>IF('Omega Data'!AU5="Yes",1,0)</f>
        <v>0</v>
      </c>
      <c r="Z5">
        <f>IF('Omega Data'!AD5="Yes",1,0)</f>
        <v>0</v>
      </c>
      <c r="AA5">
        <f>IF('Omega Data'!AC5="Yes",1,0)</f>
        <v>0</v>
      </c>
      <c r="AB5">
        <f>IF('Omega Data'!AE5="Yes",1,0)</f>
        <v>0</v>
      </c>
      <c r="AC5">
        <f>IF(OR('Omega Data'!AK5="Yes",'Omega Data'!AN5="Yes"),1,0)</f>
        <v>0</v>
      </c>
      <c r="AD5" s="41">
        <f>IF(AND($B5&gt;=DATEVALUE("1/1/2018"),$B5&lt;=DATEVALUE("12/31/2018")),1,0)</f>
        <v>0</v>
      </c>
      <c r="AE5" s="41">
        <f>IF(AND($B5&gt;=DATEVALUE("1/1/2019"),$B5&lt;=DATEVALUE("12/31/2019")),1,0)</f>
        <v>0</v>
      </c>
      <c r="AF5" s="41">
        <f>IF(AND($B5&gt;=DATEVALUE("1/1/2020"),$B5&lt;=DATEVALUE("12/31/2020")),1,0)</f>
        <v>0</v>
      </c>
      <c r="AG5" s="41">
        <f>IF(AND($B5&gt;=DATEVALUE("1/1/2021"),$B5&lt;=DATEVALUE("12/31/2021")),1,0)</f>
        <v>0</v>
      </c>
      <c r="AH5" s="41">
        <f>IF(AND($B5&gt;=DATEVALUE("1/1/2022"),$B5&lt;=DATEVALUE("12/31/2022")),1,0)</f>
        <v>1</v>
      </c>
    </row>
    <row r="6" spans="1:34" x14ac:dyDescent="0.2">
      <c r="A6">
        <v>2</v>
      </c>
      <c r="B6" s="43">
        <f>'Omega Data'!C6</f>
        <v>44870</v>
      </c>
      <c r="C6">
        <f>'Omega Data'!D6</f>
        <v>5</v>
      </c>
      <c r="D6" s="44">
        <f>'Omega Data'!E6</f>
        <v>3300</v>
      </c>
      <c r="E6" s="44">
        <f>'Omega Data'!F6</f>
        <v>4125</v>
      </c>
      <c r="F6" s="45">
        <f t="shared" ref="F6:F69" si="0">LN(D6)</f>
        <v>8.1016777474545716</v>
      </c>
      <c r="G6">
        <f>IF('Omega Data'!L6="Stainless Steel",1,0)</f>
        <v>0</v>
      </c>
      <c r="H6">
        <f>IF(OR('Omega Data'!L6="YG 18K",'Omega Data'!L6="YG &lt;18K",'Omega Data'!L6="PG 18K",'Omega Data'!L6="PG &lt;18K",'Omega Data'!L6="WG 18K",'Omega Data'!L6="Mixes of 18K",'Omega Data'!L6="Mixes &lt;18K",'Omega Data'!L6="Platinum"),1,0)</f>
        <v>1</v>
      </c>
      <c r="I6">
        <f>IF(OR('Omega Data'!L6="PVD",'Omega Data'!L6="Gold Plate",'Omega Data'!L6="Other"),1,0)</f>
        <v>0</v>
      </c>
      <c r="J6">
        <f>IF('Omega Data'!P6="Stainless Steel",1,0)</f>
        <v>0</v>
      </c>
      <c r="K6">
        <f>IF(OR('Omega Data'!P6="Leather",'Omega Data'!P6="Two-tone"),1,0)</f>
        <v>1</v>
      </c>
      <c r="L6">
        <f>IF(OR('Omega Data'!P6="YG 18K",'Omega Data'!P6="PG 18K",'Omega Data'!P6="WG 18K",'Omega Data'!P6="Mixes of 18K"),1,0)</f>
        <v>0</v>
      </c>
      <c r="M6">
        <f>IF(OR('Omega Data'!AX6="Yes",'Omega Data'!AY6="Yes",'Omega Data'!AW6="Yes"),1,0)</f>
        <v>0</v>
      </c>
      <c r="N6">
        <f>IF(OR(ISTEXT('Omega Data'!AZ6), ISTEXT('Omega Data'!BA6)),1,0)</f>
        <v>0</v>
      </c>
      <c r="O6">
        <f>IF('Omega Data'!BB6="Yes",1,0)</f>
        <v>0</v>
      </c>
      <c r="P6">
        <f>IF('Omega Data'!BC6="Yes",1,0)</f>
        <v>0</v>
      </c>
      <c r="Q6">
        <f>IF(OR('Omega Data'!BF6="Yes",'Omega Data'!AS246="Yes"),1,0)</f>
        <v>1</v>
      </c>
      <c r="R6">
        <f>IF('Omega Data'!BG6="A",1,0)</f>
        <v>0</v>
      </c>
      <c r="S6">
        <f>IF('Omega Data'!BG6="AA",1,0)</f>
        <v>0</v>
      </c>
      <c r="T6">
        <f>IF('Omega Data'!BG6="AAA",1,0)</f>
        <v>1</v>
      </c>
      <c r="U6">
        <f>IF('Omega Data'!BG6="AAAA",1,0)</f>
        <v>0</v>
      </c>
      <c r="V6">
        <f>IF('Omega Data'!R6="Yes",1,0)</f>
        <v>0</v>
      </c>
      <c r="W6">
        <f>IF(OR('Omega Data'!X6="Yes", 'Omega Data'!Y6="Yes",'Omega Data'!Z6="Yes"),1,0)</f>
        <v>1</v>
      </c>
      <c r="X6">
        <f>IF(OR('Omega Data'!AA6="Yes",'Omega Data'!AB6="Yes"),1,0)</f>
        <v>1</v>
      </c>
      <c r="Y6">
        <f>IF('Omega Data'!AU6="Yes",1,0)</f>
        <v>0</v>
      </c>
      <c r="Z6">
        <f>IF('Omega Data'!AD6="Yes",1,0)</f>
        <v>0</v>
      </c>
      <c r="AA6">
        <f>IF('Omega Data'!AC6="Yes",1,0)</f>
        <v>0</v>
      </c>
      <c r="AB6">
        <f>IF('Omega Data'!AE6="Yes",1,0)</f>
        <v>0</v>
      </c>
      <c r="AC6">
        <f>IF(OR('Omega Data'!AK6="Yes",'Omega Data'!AN6="Yes"),1,0)</f>
        <v>0</v>
      </c>
      <c r="AD6" s="41">
        <f t="shared" ref="AD6:AD69" si="1">IF(AND($B6&gt;=DATEVALUE("1/1/2018"),$B6&lt;=DATEVALUE("12/31/2018")),1,0)</f>
        <v>0</v>
      </c>
      <c r="AE6" s="41">
        <f t="shared" ref="AE6:AE69" si="2">IF(AND($B6&gt;=DATEVALUE("1/1/2019"),$B6&lt;=DATEVALUE("12/31/2019")),1,0)</f>
        <v>0</v>
      </c>
      <c r="AF6" s="41">
        <f t="shared" ref="AF6:AF69" si="3">IF(AND($B6&gt;=DATEVALUE("1/1/2020"),$B6&lt;=DATEVALUE("12/31/2020")),1,0)</f>
        <v>0</v>
      </c>
      <c r="AG6" s="41">
        <f t="shared" ref="AG6:AG69" si="4">IF(AND($B6&gt;=DATEVALUE("1/1/2021"),$B6&lt;=DATEVALUE("12/31/2021")),1,0)</f>
        <v>0</v>
      </c>
      <c r="AH6" s="41">
        <f t="shared" ref="AH6:AH69" si="5">IF(AND($B6&gt;=DATEVALUE("1/1/2022"),$B6&lt;=DATEVALUE("12/31/2022")),1,0)</f>
        <v>1</v>
      </c>
    </row>
    <row r="7" spans="1:34" x14ac:dyDescent="0.2">
      <c r="A7">
        <v>3</v>
      </c>
      <c r="B7" s="43">
        <f>'Omega Data'!C7</f>
        <v>44870</v>
      </c>
      <c r="C7">
        <f>'Omega Data'!D7</f>
        <v>20</v>
      </c>
      <c r="D7" s="44">
        <f>'Omega Data'!E7</f>
        <v>4500</v>
      </c>
      <c r="E7" s="44">
        <f>'Omega Data'!F7</f>
        <v>5625</v>
      </c>
      <c r="F7" s="45">
        <f t="shared" si="0"/>
        <v>8.4118326757584114</v>
      </c>
      <c r="G7">
        <f>IF('Omega Data'!L7="Stainless Steel",1,0)</f>
        <v>1</v>
      </c>
      <c r="H7">
        <f>IF(OR('Omega Data'!L7="YG 18K",'Omega Data'!L7="YG &lt;18K",'Omega Data'!L7="PG 18K",'Omega Data'!L7="PG &lt;18K",'Omega Data'!L7="WG 18K",'Omega Data'!L7="Mixes of 18K",'Omega Data'!L7="Mixes &lt;18K",'Omega Data'!L7="Platinum"),1,0)</f>
        <v>0</v>
      </c>
      <c r="I7">
        <f>IF(OR('Omega Data'!L7="PVD",'Omega Data'!L7="Gold Plate",'Omega Data'!L7="Other"),1,0)</f>
        <v>0</v>
      </c>
      <c r="J7">
        <f>IF('Omega Data'!P7="Stainless Steel",1,0)</f>
        <v>0</v>
      </c>
      <c r="K7">
        <f>IF(OR('Omega Data'!P7="Leather",'Omega Data'!P7="Two-tone"),1,0)</f>
        <v>1</v>
      </c>
      <c r="L7">
        <f>IF(OR('Omega Data'!P7="YG 18K",'Omega Data'!P7="PG 18K",'Omega Data'!P7="WG 18K",'Omega Data'!P7="Mixes of 18K"),1,0)</f>
        <v>0</v>
      </c>
      <c r="M7">
        <f>IF(OR('Omega Data'!AX7="Yes",'Omega Data'!AY7="Yes",'Omega Data'!AW7="Yes"),1,0)</f>
        <v>0</v>
      </c>
      <c r="N7">
        <f>IF(OR(ISTEXT('Omega Data'!AZ7), ISTEXT('Omega Data'!BA7)),1,0)</f>
        <v>0</v>
      </c>
      <c r="O7">
        <f>IF('Omega Data'!BB7="Yes",1,0)</f>
        <v>0</v>
      </c>
      <c r="P7">
        <f>IF('Omega Data'!BC7="Yes",1,0)</f>
        <v>0</v>
      </c>
      <c r="Q7">
        <f>IF(OR('Omega Data'!BF7="Yes",'Omega Data'!AS247="Yes"),1,0)</f>
        <v>0</v>
      </c>
      <c r="R7">
        <f>IF('Omega Data'!BG7="A",1,0)</f>
        <v>0</v>
      </c>
      <c r="S7">
        <f>IF('Omega Data'!BG7="AA",1,0)</f>
        <v>0</v>
      </c>
      <c r="T7">
        <f>IF('Omega Data'!BG7="AAA",1,0)</f>
        <v>1</v>
      </c>
      <c r="U7">
        <f>IF('Omega Data'!BG7="AAAA",1,0)</f>
        <v>0</v>
      </c>
      <c r="V7">
        <f>IF('Omega Data'!R7="Yes",1,0)</f>
        <v>0</v>
      </c>
      <c r="W7">
        <f>IF(OR('Omega Data'!X7="Yes", 'Omega Data'!Y7="Yes",'Omega Data'!Z7="Yes"),1,0)</f>
        <v>1</v>
      </c>
      <c r="X7">
        <f>IF(OR('Omega Data'!AA7="Yes",'Omega Data'!AB7="Yes"),1,0)</f>
        <v>1</v>
      </c>
      <c r="Y7">
        <f>IF('Omega Data'!AU7="Yes",1,0)</f>
        <v>0</v>
      </c>
      <c r="Z7">
        <f>IF('Omega Data'!AD7="Yes",1,0)</f>
        <v>0</v>
      </c>
      <c r="AA7">
        <f>IF('Omega Data'!AC7="Yes",1,0)</f>
        <v>0</v>
      </c>
      <c r="AB7">
        <f>IF('Omega Data'!AE7="Yes",1,0)</f>
        <v>0</v>
      </c>
      <c r="AC7">
        <f>IF(OR('Omega Data'!AK7="Yes",'Omega Data'!AN7="Yes"),1,0)</f>
        <v>0</v>
      </c>
      <c r="AD7" s="41">
        <f t="shared" si="1"/>
        <v>0</v>
      </c>
      <c r="AE7" s="41">
        <f t="shared" si="2"/>
        <v>0</v>
      </c>
      <c r="AF7" s="41">
        <f t="shared" si="3"/>
        <v>0</v>
      </c>
      <c r="AG7" s="41">
        <f t="shared" si="4"/>
        <v>0</v>
      </c>
      <c r="AH7" s="41">
        <f t="shared" si="5"/>
        <v>1</v>
      </c>
    </row>
    <row r="8" spans="1:34" x14ac:dyDescent="0.2">
      <c r="A8">
        <v>4</v>
      </c>
      <c r="B8" s="43">
        <f>'Omega Data'!C8</f>
        <v>44870</v>
      </c>
      <c r="C8">
        <f>'Omega Data'!D8</f>
        <v>21</v>
      </c>
      <c r="D8" s="44">
        <f>'Omega Data'!E8</f>
        <v>12000</v>
      </c>
      <c r="E8" s="44">
        <f>'Omega Data'!F8</f>
        <v>15000</v>
      </c>
      <c r="F8" s="45">
        <f t="shared" si="0"/>
        <v>9.3926619287701367</v>
      </c>
      <c r="G8">
        <f>IF('Omega Data'!L8="Stainless Steel",1,0)</f>
        <v>1</v>
      </c>
      <c r="H8">
        <f>IF(OR('Omega Data'!L8="YG 18K",'Omega Data'!L8="YG &lt;18K",'Omega Data'!L8="PG 18K",'Omega Data'!L8="PG &lt;18K",'Omega Data'!L8="WG 18K",'Omega Data'!L8="Mixes of 18K",'Omega Data'!L8="Mixes &lt;18K",'Omega Data'!L8="Platinum"),1,0)</f>
        <v>0</v>
      </c>
      <c r="I8">
        <f>IF(OR('Omega Data'!L8="PVD",'Omega Data'!L8="Gold Plate",'Omega Data'!L8="Other"),1,0)</f>
        <v>0</v>
      </c>
      <c r="J8">
        <f>IF('Omega Data'!P8="Stainless Steel",1,0)</f>
        <v>0</v>
      </c>
      <c r="K8">
        <f>IF(OR('Omega Data'!P8="Leather",'Omega Data'!P8="Two-tone"),1,0)</f>
        <v>1</v>
      </c>
      <c r="L8">
        <f>IF(OR('Omega Data'!P8="YG 18K",'Omega Data'!P8="PG 18K",'Omega Data'!P8="WG 18K",'Omega Data'!P8="Mixes of 18K"),1,0)</f>
        <v>0</v>
      </c>
      <c r="M8">
        <f>IF(OR('Omega Data'!AX8="Yes",'Omega Data'!AY8="Yes",'Omega Data'!AW8="Yes"),1,0)</f>
        <v>0</v>
      </c>
      <c r="N8">
        <f>IF(OR(ISTEXT('Omega Data'!AZ8), ISTEXT('Omega Data'!BA8)),1,0)</f>
        <v>0</v>
      </c>
      <c r="O8">
        <f>IF('Omega Data'!BB8="Yes",1,0)</f>
        <v>0</v>
      </c>
      <c r="P8">
        <f>IF('Omega Data'!BC8="Yes",1,0)</f>
        <v>0</v>
      </c>
      <c r="Q8">
        <f>IF(OR('Omega Data'!BF8="Yes",'Omega Data'!AS248="Yes"),1,0)</f>
        <v>0</v>
      </c>
      <c r="R8">
        <f>IF('Omega Data'!BG8="A",1,0)</f>
        <v>0</v>
      </c>
      <c r="S8">
        <f>IF('Omega Data'!BG8="AA",1,0)</f>
        <v>0</v>
      </c>
      <c r="T8">
        <f>IF('Omega Data'!BG8="AAA",1,0)</f>
        <v>1</v>
      </c>
      <c r="U8">
        <f>IF('Omega Data'!BG8="AAAA",1,0)</f>
        <v>0</v>
      </c>
      <c r="V8">
        <f>IF('Omega Data'!R8="Yes",1,0)</f>
        <v>0</v>
      </c>
      <c r="W8">
        <f>IF(OR('Omega Data'!X8="Yes", 'Omega Data'!Y8="Yes",'Omega Data'!Z8="Yes"),1,0)</f>
        <v>0</v>
      </c>
      <c r="X8">
        <f>IF(OR('Omega Data'!AA8="Yes",'Omega Data'!AB8="Yes"),1,0)</f>
        <v>0</v>
      </c>
      <c r="Y8">
        <f>IF('Omega Data'!AU8="Yes",1,0)</f>
        <v>0</v>
      </c>
      <c r="Z8">
        <f>IF('Omega Data'!AD8="Yes",1,0)</f>
        <v>0</v>
      </c>
      <c r="AA8">
        <f>IF('Omega Data'!AC8="Yes",1,0)</f>
        <v>0</v>
      </c>
      <c r="AB8">
        <f>IF('Omega Data'!AE8="Yes",1,0)</f>
        <v>0</v>
      </c>
      <c r="AC8">
        <f>IF(OR('Omega Data'!AK8="Yes",'Omega Data'!AN8="Yes"),1,0)</f>
        <v>1</v>
      </c>
      <c r="AD8" s="41">
        <f t="shared" si="1"/>
        <v>0</v>
      </c>
      <c r="AE8" s="41">
        <f t="shared" si="2"/>
        <v>0</v>
      </c>
      <c r="AF8" s="41">
        <f t="shared" si="3"/>
        <v>0</v>
      </c>
      <c r="AG8" s="41">
        <f t="shared" si="4"/>
        <v>0</v>
      </c>
      <c r="AH8" s="41">
        <f t="shared" si="5"/>
        <v>1</v>
      </c>
    </row>
    <row r="9" spans="1:34" x14ac:dyDescent="0.2">
      <c r="A9">
        <v>5</v>
      </c>
      <c r="B9" s="43">
        <f>'Omega Data'!C9</f>
        <v>44870</v>
      </c>
      <c r="C9">
        <f>'Omega Data'!D9</f>
        <v>22</v>
      </c>
      <c r="D9" s="44">
        <f>'Omega Data'!E9</f>
        <v>16500</v>
      </c>
      <c r="E9" s="44">
        <f>'Omega Data'!F9</f>
        <v>20625</v>
      </c>
      <c r="F9" s="45">
        <f t="shared" si="0"/>
        <v>9.7111156598886712</v>
      </c>
      <c r="G9">
        <f>IF('Omega Data'!L9="Stainless Steel",1,0)</f>
        <v>1</v>
      </c>
      <c r="H9">
        <f>IF(OR('Omega Data'!L9="YG 18K",'Omega Data'!L9="YG &lt;18K",'Omega Data'!L9="PG 18K",'Omega Data'!L9="PG &lt;18K",'Omega Data'!L9="WG 18K",'Omega Data'!L9="Mixes of 18K",'Omega Data'!L9="Mixes &lt;18K",'Omega Data'!L9="Platinum"),1,0)</f>
        <v>0</v>
      </c>
      <c r="I9">
        <f>IF(OR('Omega Data'!L9="PVD",'Omega Data'!L9="Gold Plate",'Omega Data'!L9="Other"),1,0)</f>
        <v>0</v>
      </c>
      <c r="J9">
        <f>IF('Omega Data'!P9="Stainless Steel",1,0)</f>
        <v>0</v>
      </c>
      <c r="K9">
        <f>IF(OR('Omega Data'!P9="Leather",'Omega Data'!P9="Two-tone"),1,0)</f>
        <v>1</v>
      </c>
      <c r="L9">
        <f>IF(OR('Omega Data'!P9="YG 18K",'Omega Data'!P9="PG 18K",'Omega Data'!P9="WG 18K",'Omega Data'!P9="Mixes of 18K"),1,0)</f>
        <v>0</v>
      </c>
      <c r="M9">
        <f>IF(OR('Omega Data'!AX9="Yes",'Omega Data'!AY9="Yes",'Omega Data'!AW9="Yes"),1,0)</f>
        <v>0</v>
      </c>
      <c r="N9">
        <f>IF(OR(ISTEXT('Omega Data'!AZ9), ISTEXT('Omega Data'!BA9)),1,0)</f>
        <v>0</v>
      </c>
      <c r="O9">
        <f>IF('Omega Data'!BB9="Yes",1,0)</f>
        <v>0</v>
      </c>
      <c r="P9">
        <f>IF('Omega Data'!BC9="Yes",1,0)</f>
        <v>0</v>
      </c>
      <c r="Q9">
        <f>IF(OR('Omega Data'!BF9="Yes",'Omega Data'!AS249="Yes"),1,0)</f>
        <v>0</v>
      </c>
      <c r="R9">
        <f>IF('Omega Data'!BG9="A",1,0)</f>
        <v>0</v>
      </c>
      <c r="S9">
        <f>IF('Omega Data'!BG9="AA",1,0)</f>
        <v>0</v>
      </c>
      <c r="T9">
        <f>IF('Omega Data'!BG9="AAA",1,0)</f>
        <v>1</v>
      </c>
      <c r="U9">
        <f>IF('Omega Data'!BG9="AAAA",1,0)</f>
        <v>0</v>
      </c>
      <c r="V9">
        <f>IF('Omega Data'!R9="Yes",1,0)</f>
        <v>0</v>
      </c>
      <c r="W9">
        <f>IF(OR('Omega Data'!X9="Yes", 'Omega Data'!Y9="Yes",'Omega Data'!Z9="Yes"),1,0)</f>
        <v>0</v>
      </c>
      <c r="X9">
        <f>IF(OR('Omega Data'!AA9="Yes",'Omega Data'!AB9="Yes"),1,0)</f>
        <v>0</v>
      </c>
      <c r="Y9">
        <f>IF('Omega Data'!AU9="Yes",1,0)</f>
        <v>0</v>
      </c>
      <c r="Z9">
        <f>IF('Omega Data'!AD9="Yes",1,0)</f>
        <v>0</v>
      </c>
      <c r="AA9">
        <f>IF('Omega Data'!AC9="Yes",1,0)</f>
        <v>0</v>
      </c>
      <c r="AB9">
        <f>IF('Omega Data'!AE9="Yes",1,0)</f>
        <v>0</v>
      </c>
      <c r="AC9">
        <f>IF(OR('Omega Data'!AK9="Yes",'Omega Data'!AN9="Yes"),1,0)</f>
        <v>1</v>
      </c>
      <c r="AD9" s="41">
        <f t="shared" si="1"/>
        <v>0</v>
      </c>
      <c r="AE9" s="41">
        <f t="shared" si="2"/>
        <v>0</v>
      </c>
      <c r="AF9" s="41">
        <f t="shared" si="3"/>
        <v>0</v>
      </c>
      <c r="AG9" s="41">
        <f t="shared" si="4"/>
        <v>0</v>
      </c>
      <c r="AH9" s="41">
        <f t="shared" si="5"/>
        <v>1</v>
      </c>
    </row>
    <row r="10" spans="1:34" x14ac:dyDescent="0.2">
      <c r="A10">
        <v>6</v>
      </c>
      <c r="B10" s="43">
        <f>'Omega Data'!C10</f>
        <v>44870</v>
      </c>
      <c r="C10">
        <f>'Omega Data'!D10</f>
        <v>23</v>
      </c>
      <c r="D10" s="44">
        <f>'Omega Data'!E10</f>
        <v>3200</v>
      </c>
      <c r="E10" s="44">
        <f>'Omega Data'!F10</f>
        <v>4000</v>
      </c>
      <c r="F10" s="45">
        <f t="shared" si="0"/>
        <v>8.0709060887878188</v>
      </c>
      <c r="G10">
        <f>IF('Omega Data'!L10="Stainless Steel",1,0)</f>
        <v>0</v>
      </c>
      <c r="H10">
        <f>IF(OR('Omega Data'!L10="YG 18K",'Omega Data'!L10="YG &lt;18K",'Omega Data'!L10="PG 18K",'Omega Data'!L10="PG &lt;18K",'Omega Data'!L10="WG 18K",'Omega Data'!L10="Mixes of 18K",'Omega Data'!L10="Mixes &lt;18K",'Omega Data'!L10="Platinum"),1,0)</f>
        <v>1</v>
      </c>
      <c r="I10">
        <f>IF(OR('Omega Data'!L10="PVD",'Omega Data'!L10="Gold Plate",'Omega Data'!L10="Other"),1,0)</f>
        <v>0</v>
      </c>
      <c r="J10">
        <f>IF('Omega Data'!P10="Stainless Steel",1,0)</f>
        <v>0</v>
      </c>
      <c r="K10">
        <f>IF(OR('Omega Data'!P10="Leather",'Omega Data'!P10="Two-tone"),1,0)</f>
        <v>1</v>
      </c>
      <c r="L10">
        <f>IF(OR('Omega Data'!P10="YG 18K",'Omega Data'!P10="PG 18K",'Omega Data'!P10="WG 18K",'Omega Data'!P10="Mixes of 18K"),1,0)</f>
        <v>0</v>
      </c>
      <c r="M10">
        <f>IF(OR('Omega Data'!AX10="Yes",'Omega Data'!AY10="Yes",'Omega Data'!AW10="Yes"),1,0)</f>
        <v>0</v>
      </c>
      <c r="N10">
        <f>IF(OR(ISTEXT('Omega Data'!AZ10), ISTEXT('Omega Data'!BA10)),1,0)</f>
        <v>0</v>
      </c>
      <c r="O10">
        <f>IF('Omega Data'!BB10="Yes",1,0)</f>
        <v>0</v>
      </c>
      <c r="P10">
        <f>IF('Omega Data'!BC10="Yes",1,0)</f>
        <v>0</v>
      </c>
      <c r="Q10">
        <f>IF(OR('Omega Data'!BF10="Yes",'Omega Data'!AS250="Yes"),1,0)</f>
        <v>0</v>
      </c>
      <c r="R10">
        <f>IF('Omega Data'!BG10="A",1,0)</f>
        <v>0</v>
      </c>
      <c r="S10">
        <f>IF('Omega Data'!BG10="AA",1,0)</f>
        <v>1</v>
      </c>
      <c r="T10">
        <f>IF('Omega Data'!BG10="AAA",1,0)</f>
        <v>0</v>
      </c>
      <c r="U10">
        <f>IF('Omega Data'!BG10="AAAA",1,0)</f>
        <v>0</v>
      </c>
      <c r="V10">
        <f>IF('Omega Data'!R10="Yes",1,0)</f>
        <v>0</v>
      </c>
      <c r="W10">
        <f>IF(OR('Omega Data'!X10="Yes", 'Omega Data'!Y10="Yes",'Omega Data'!Z10="Yes"),1,0)</f>
        <v>0</v>
      </c>
      <c r="X10">
        <f>IF(OR('Omega Data'!AA10="Yes",'Omega Data'!AB10="Yes"),1,0)</f>
        <v>0</v>
      </c>
      <c r="Y10">
        <f>IF('Omega Data'!AU10="Yes",1,0)</f>
        <v>0</v>
      </c>
      <c r="Z10">
        <f>IF('Omega Data'!AD10="Yes",1,0)</f>
        <v>0</v>
      </c>
      <c r="AA10">
        <f>IF('Omega Data'!AC10="Yes",1,0)</f>
        <v>0</v>
      </c>
      <c r="AB10">
        <f>IF('Omega Data'!AE10="Yes",1,0)</f>
        <v>0</v>
      </c>
      <c r="AC10">
        <f>IF(OR('Omega Data'!AK10="Yes",'Omega Data'!AN10="Yes"),1,0)</f>
        <v>1</v>
      </c>
      <c r="AD10" s="41">
        <f t="shared" si="1"/>
        <v>0</v>
      </c>
      <c r="AE10" s="41">
        <f t="shared" si="2"/>
        <v>0</v>
      </c>
      <c r="AF10" s="41">
        <f>IF(AND($B10&gt;=DATEVALUE("1/1/2020"),$B10&lt;=DATEVALUE("12/31/2020")),1,0)</f>
        <v>0</v>
      </c>
      <c r="AG10" s="41">
        <f t="shared" si="4"/>
        <v>0</v>
      </c>
      <c r="AH10" s="41">
        <f t="shared" si="5"/>
        <v>1</v>
      </c>
    </row>
    <row r="11" spans="1:34" x14ac:dyDescent="0.2">
      <c r="A11">
        <v>7</v>
      </c>
      <c r="B11" s="43">
        <f>'Omega Data'!C11</f>
        <v>44870</v>
      </c>
      <c r="C11">
        <f>'Omega Data'!D11</f>
        <v>26</v>
      </c>
      <c r="D11" s="44">
        <f>'Omega Data'!E11</f>
        <v>8000</v>
      </c>
      <c r="E11" s="44">
        <f>'Omega Data'!F11</f>
        <v>10000</v>
      </c>
      <c r="F11" s="45">
        <f t="shared" si="0"/>
        <v>8.987196820661973</v>
      </c>
      <c r="G11">
        <f>IF('Omega Data'!L11="Stainless Steel",1,0)</f>
        <v>1</v>
      </c>
      <c r="H11">
        <f>IF(OR('Omega Data'!L11="YG 18K",'Omega Data'!L11="YG &lt;18K",'Omega Data'!L11="PG 18K",'Omega Data'!L11="PG &lt;18K",'Omega Data'!L11="WG 18K",'Omega Data'!L11="Mixes of 18K",'Omega Data'!L11="Mixes &lt;18K",'Omega Data'!L11="Platinum"),1,0)</f>
        <v>0</v>
      </c>
      <c r="I11">
        <f>IF(OR('Omega Data'!L11="PVD",'Omega Data'!L11="Gold Plate",'Omega Data'!L11="Other"),1,0)</f>
        <v>0</v>
      </c>
      <c r="J11">
        <f>IF('Omega Data'!P11="Stainless Steel",1,0)</f>
        <v>1</v>
      </c>
      <c r="K11">
        <f>IF(OR('Omega Data'!P11="Leather",'Omega Data'!P11="Two-tone"),1,0)</f>
        <v>0</v>
      </c>
      <c r="L11">
        <f>IF(OR('Omega Data'!P11="YG 18K",'Omega Data'!P11="PG 18K",'Omega Data'!P11="WG 18K",'Omega Data'!P11="Mixes of 18K"),1,0)</f>
        <v>0</v>
      </c>
      <c r="M11">
        <f>IF(OR('Omega Data'!AX11="Yes",'Omega Data'!AY11="Yes",'Omega Data'!AW11="Yes"),1,0)</f>
        <v>0</v>
      </c>
      <c r="N11">
        <f>IF(OR(ISTEXT('Omega Data'!AZ11), ISTEXT('Omega Data'!BA11)),1,0)</f>
        <v>0</v>
      </c>
      <c r="O11">
        <f>IF('Omega Data'!BB11="Yes",1,0)</f>
        <v>1</v>
      </c>
      <c r="P11">
        <f>IF('Omega Data'!BC11="Yes",1,0)</f>
        <v>0</v>
      </c>
      <c r="Q11">
        <f>IF(OR('Omega Data'!BF11="Yes",'Omega Data'!AS251="Yes"),1,0)</f>
        <v>0</v>
      </c>
      <c r="R11">
        <f>IF('Omega Data'!BG11="A",1,0)</f>
        <v>0</v>
      </c>
      <c r="S11">
        <f>IF('Omega Data'!BG11="AA",1,0)</f>
        <v>0</v>
      </c>
      <c r="T11">
        <f>IF('Omega Data'!BG11="AAA",1,0)</f>
        <v>1</v>
      </c>
      <c r="U11">
        <f>IF('Omega Data'!BG11="AAAA",1,0)</f>
        <v>0</v>
      </c>
      <c r="V11">
        <f>IF('Omega Data'!R11="Yes",1,0)</f>
        <v>0</v>
      </c>
      <c r="W11">
        <f>IF(OR('Omega Data'!X11="Yes", 'Omega Data'!Y11="Yes",'Omega Data'!Z11="Yes"),1,0)</f>
        <v>0</v>
      </c>
      <c r="X11">
        <f>IF(OR('Omega Data'!AA11="Yes",'Omega Data'!AB11="Yes"),1,0)</f>
        <v>0</v>
      </c>
      <c r="Y11">
        <f>IF('Omega Data'!AU11="Yes",1,0)</f>
        <v>0</v>
      </c>
      <c r="Z11">
        <f>IF('Omega Data'!AD11="Yes",1,0)</f>
        <v>0</v>
      </c>
      <c r="AA11">
        <f>IF('Omega Data'!AC11="Yes",1,0)</f>
        <v>0</v>
      </c>
      <c r="AB11">
        <f>IF('Omega Data'!AE11="Yes",1,0)</f>
        <v>0</v>
      </c>
      <c r="AC11">
        <f>IF(OR('Omega Data'!AK11="Yes",'Omega Data'!AN11="Yes"),1,0)</f>
        <v>1</v>
      </c>
      <c r="AD11" s="41">
        <f t="shared" si="1"/>
        <v>0</v>
      </c>
      <c r="AE11" s="41">
        <f t="shared" si="2"/>
        <v>0</v>
      </c>
      <c r="AF11" s="41">
        <f t="shared" si="3"/>
        <v>0</v>
      </c>
      <c r="AG11" s="41">
        <f t="shared" si="4"/>
        <v>0</v>
      </c>
      <c r="AH11" s="41">
        <f t="shared" si="5"/>
        <v>1</v>
      </c>
    </row>
    <row r="12" spans="1:34" x14ac:dyDescent="0.2">
      <c r="A12">
        <v>8</v>
      </c>
      <c r="B12" s="43">
        <f>'Omega Data'!C12</f>
        <v>44870</v>
      </c>
      <c r="C12">
        <f>'Omega Data'!D12</f>
        <v>27</v>
      </c>
      <c r="D12" s="44">
        <f>'Omega Data'!E12</f>
        <v>4500</v>
      </c>
      <c r="E12" s="44">
        <f>'Omega Data'!F12</f>
        <v>5625</v>
      </c>
      <c r="F12" s="45">
        <f t="shared" si="0"/>
        <v>8.4118326757584114</v>
      </c>
      <c r="G12">
        <f>IF('Omega Data'!L12="Stainless Steel",1,0)</f>
        <v>1</v>
      </c>
      <c r="H12">
        <f>IF(OR('Omega Data'!L12="YG 18K",'Omega Data'!L12="YG &lt;18K",'Omega Data'!L12="PG 18K",'Omega Data'!L12="PG &lt;18K",'Omega Data'!L12="WG 18K",'Omega Data'!L12="Mixes of 18K",'Omega Data'!L12="Mixes &lt;18K",'Omega Data'!L12="Platinum"),1,0)</f>
        <v>0</v>
      </c>
      <c r="I12">
        <f>IF(OR('Omega Data'!L12="PVD",'Omega Data'!L12="Gold Plate",'Omega Data'!L12="Other"),1,0)</f>
        <v>0</v>
      </c>
      <c r="J12">
        <f>IF('Omega Data'!P12="Stainless Steel",1,0)</f>
        <v>0</v>
      </c>
      <c r="K12">
        <f>IF(OR('Omega Data'!P12="Leather",'Omega Data'!P12="Two-tone"),1,0)</f>
        <v>1</v>
      </c>
      <c r="L12">
        <f>IF(OR('Omega Data'!P12="YG 18K",'Omega Data'!P12="PG 18K",'Omega Data'!P12="WG 18K",'Omega Data'!P12="Mixes of 18K"),1,0)</f>
        <v>0</v>
      </c>
      <c r="M12">
        <f>IF(OR('Omega Data'!AX12="Yes",'Omega Data'!AY12="Yes",'Omega Data'!AW12="Yes"),1,0)</f>
        <v>0</v>
      </c>
      <c r="N12">
        <f>IF(OR(ISTEXT('Omega Data'!AZ12), ISTEXT('Omega Data'!BA12)),1,0)</f>
        <v>0</v>
      </c>
      <c r="O12">
        <f>IF('Omega Data'!BB12="Yes",1,0)</f>
        <v>0</v>
      </c>
      <c r="P12">
        <f>IF('Omega Data'!BC12="Yes",1,0)</f>
        <v>0</v>
      </c>
      <c r="Q12">
        <f>IF(OR('Omega Data'!BF12="Yes",'Omega Data'!AS252="Yes"),1,0)</f>
        <v>0</v>
      </c>
      <c r="R12">
        <f>IF('Omega Data'!BG12="A",1,0)</f>
        <v>0</v>
      </c>
      <c r="S12">
        <f>IF('Omega Data'!BG12="AA",1,0)</f>
        <v>1</v>
      </c>
      <c r="T12">
        <f>IF('Omega Data'!BG12="AAA",1,0)</f>
        <v>0</v>
      </c>
      <c r="U12">
        <f>IF('Omega Data'!BG12="AAAA",1,0)</f>
        <v>0</v>
      </c>
      <c r="V12">
        <f>IF('Omega Data'!R12="Yes",1,0)</f>
        <v>0</v>
      </c>
      <c r="W12">
        <f>IF(OR('Omega Data'!X12="Yes", 'Omega Data'!Y12="Yes",'Omega Data'!Z12="Yes"),1,0)</f>
        <v>0</v>
      </c>
      <c r="X12">
        <f>IF(OR('Omega Data'!AA12="Yes",'Omega Data'!AB12="Yes"),1,0)</f>
        <v>0</v>
      </c>
      <c r="Y12">
        <f>IF('Omega Data'!AU12="Yes",1,0)</f>
        <v>0</v>
      </c>
      <c r="Z12">
        <f>IF('Omega Data'!AD12="Yes",1,0)</f>
        <v>0</v>
      </c>
      <c r="AA12">
        <f>IF('Omega Data'!AC12="Yes",1,0)</f>
        <v>0</v>
      </c>
      <c r="AB12">
        <f>IF('Omega Data'!AE12="Yes",1,0)</f>
        <v>0</v>
      </c>
      <c r="AC12">
        <f>IF(OR('Omega Data'!AK12="Yes",'Omega Data'!AN12="Yes"),1,0)</f>
        <v>1</v>
      </c>
      <c r="AD12" s="41">
        <f t="shared" si="1"/>
        <v>0</v>
      </c>
      <c r="AE12" s="41">
        <f t="shared" si="2"/>
        <v>0</v>
      </c>
      <c r="AF12" s="41">
        <f t="shared" si="3"/>
        <v>0</v>
      </c>
      <c r="AG12" s="41">
        <f t="shared" si="4"/>
        <v>0</v>
      </c>
      <c r="AH12" s="41">
        <f t="shared" si="5"/>
        <v>1</v>
      </c>
    </row>
    <row r="13" spans="1:34" x14ac:dyDescent="0.2">
      <c r="A13">
        <v>9</v>
      </c>
      <c r="B13" s="43">
        <f>'Omega Data'!C13</f>
        <v>44870</v>
      </c>
      <c r="C13">
        <f>'Omega Data'!D13</f>
        <v>39</v>
      </c>
      <c r="D13" s="44">
        <f>'Omega Data'!E13</f>
        <v>5500</v>
      </c>
      <c r="E13" s="44">
        <f>'Omega Data'!F13</f>
        <v>6875</v>
      </c>
      <c r="F13" s="45">
        <f t="shared" si="0"/>
        <v>8.6125033712205621</v>
      </c>
      <c r="G13">
        <f>IF('Omega Data'!L13="Stainless Steel",1,0)</f>
        <v>1</v>
      </c>
      <c r="H13">
        <f>IF(OR('Omega Data'!L13="YG 18K",'Omega Data'!L13="YG &lt;18K",'Omega Data'!L13="PG 18K",'Omega Data'!L13="PG &lt;18K",'Omega Data'!L13="WG 18K",'Omega Data'!L13="Mixes of 18K",'Omega Data'!L13="Mixes &lt;18K",'Omega Data'!L13="Platinum"),1,0)</f>
        <v>0</v>
      </c>
      <c r="I13">
        <f>IF(OR('Omega Data'!L13="PVD",'Omega Data'!L13="Gold Plate",'Omega Data'!L13="Other"),1,0)</f>
        <v>0</v>
      </c>
      <c r="J13">
        <f>IF('Omega Data'!P13="Stainless Steel",1,0)</f>
        <v>0</v>
      </c>
      <c r="K13">
        <f>IF(OR('Omega Data'!P13="Leather",'Omega Data'!P13="Two-tone"),1,0)</f>
        <v>1</v>
      </c>
      <c r="L13">
        <f>IF(OR('Omega Data'!P13="YG 18K",'Omega Data'!P13="PG 18K",'Omega Data'!P13="WG 18K",'Omega Data'!P13="Mixes of 18K"),1,0)</f>
        <v>0</v>
      </c>
      <c r="M13">
        <f>IF(OR('Omega Data'!AX13="Yes",'Omega Data'!AY13="Yes",'Omega Data'!AW13="Yes"),1,0)</f>
        <v>0</v>
      </c>
      <c r="N13">
        <f>IF(OR(ISTEXT('Omega Data'!AZ13), ISTEXT('Omega Data'!BA13)),1,0)</f>
        <v>0</v>
      </c>
      <c r="O13">
        <f>IF('Omega Data'!BB13="Yes",1,0)</f>
        <v>0</v>
      </c>
      <c r="P13">
        <f>IF('Omega Data'!BC13="Yes",1,0)</f>
        <v>1</v>
      </c>
      <c r="Q13">
        <f>IF(OR('Omega Data'!BF13="Yes",'Omega Data'!AS253="Yes"),1,0)</f>
        <v>0</v>
      </c>
      <c r="R13">
        <f>IF('Omega Data'!BG13="A",1,0)</f>
        <v>0</v>
      </c>
      <c r="S13">
        <f>IF('Omega Data'!BG13="AA",1,0)</f>
        <v>0</v>
      </c>
      <c r="T13">
        <f>IF('Omega Data'!BG13="AAA",1,0)</f>
        <v>1</v>
      </c>
      <c r="U13">
        <f>IF('Omega Data'!BG13="AAAA",1,0)</f>
        <v>0</v>
      </c>
      <c r="V13">
        <f>IF('Omega Data'!R13="Yes",1,0)</f>
        <v>1</v>
      </c>
      <c r="W13">
        <f>IF(OR('Omega Data'!X13="Yes", 'Omega Data'!Y13="Yes",'Omega Data'!Z13="Yes"),1,0)</f>
        <v>0</v>
      </c>
      <c r="X13">
        <f>IF(OR('Omega Data'!AA13="Yes",'Omega Data'!AB13="Yes"),1,0)</f>
        <v>0</v>
      </c>
      <c r="Y13">
        <f>IF('Omega Data'!AU13="Yes",1,0)</f>
        <v>0</v>
      </c>
      <c r="Z13">
        <f>IF('Omega Data'!AD13="Yes",1,0)</f>
        <v>0</v>
      </c>
      <c r="AA13">
        <f>IF('Omega Data'!AC13="Yes",1,0)</f>
        <v>0</v>
      </c>
      <c r="AB13">
        <f>IF('Omega Data'!AE13="Yes",1,0)</f>
        <v>0</v>
      </c>
      <c r="AC13">
        <f>IF(OR('Omega Data'!AK13="Yes",'Omega Data'!AN13="Yes"),1,0)</f>
        <v>0</v>
      </c>
      <c r="AD13" s="41">
        <f t="shared" si="1"/>
        <v>0</v>
      </c>
      <c r="AE13" s="41">
        <f t="shared" si="2"/>
        <v>0</v>
      </c>
      <c r="AF13" s="41">
        <f t="shared" si="3"/>
        <v>0</v>
      </c>
      <c r="AG13" s="41">
        <f t="shared" si="4"/>
        <v>0</v>
      </c>
      <c r="AH13" s="41">
        <f t="shared" si="5"/>
        <v>1</v>
      </c>
    </row>
    <row r="14" spans="1:34" x14ac:dyDescent="0.2">
      <c r="A14">
        <v>10</v>
      </c>
      <c r="B14" s="43">
        <f>'Omega Data'!C14</f>
        <v>44870</v>
      </c>
      <c r="C14">
        <f>'Omega Data'!D14</f>
        <v>40</v>
      </c>
      <c r="D14" s="44">
        <f>'Omega Data'!E14</f>
        <v>4500</v>
      </c>
      <c r="E14" s="44">
        <f>'Omega Data'!F14</f>
        <v>5625</v>
      </c>
      <c r="F14" s="45">
        <f t="shared" si="0"/>
        <v>8.4118326757584114</v>
      </c>
      <c r="G14">
        <f>IF('Omega Data'!L14="Stainless Steel",1,0)</f>
        <v>1</v>
      </c>
      <c r="H14">
        <f>IF(OR('Omega Data'!L14="YG 18K",'Omega Data'!L14="YG &lt;18K",'Omega Data'!L14="PG 18K",'Omega Data'!L14="PG &lt;18K",'Omega Data'!L14="WG 18K",'Omega Data'!L14="Mixes of 18K",'Omega Data'!L14="Mixes &lt;18K",'Omega Data'!L14="Platinum"),1,0)</f>
        <v>0</v>
      </c>
      <c r="I14">
        <f>IF(OR('Omega Data'!L14="PVD",'Omega Data'!L14="Gold Plate",'Omega Data'!L14="Other"),1,0)</f>
        <v>0</v>
      </c>
      <c r="J14">
        <f>IF('Omega Data'!P14="Stainless Steel",1,0)</f>
        <v>1</v>
      </c>
      <c r="K14">
        <f>IF(OR('Omega Data'!P14="Leather",'Omega Data'!P14="Two-tone"),1,0)</f>
        <v>0</v>
      </c>
      <c r="L14">
        <f>IF(OR('Omega Data'!P14="YG 18K",'Omega Data'!P14="PG 18K",'Omega Data'!P14="WG 18K",'Omega Data'!P14="Mixes of 18K"),1,0)</f>
        <v>0</v>
      </c>
      <c r="M14">
        <f>IF(OR('Omega Data'!AX14="Yes",'Omega Data'!AY14="Yes",'Omega Data'!AW14="Yes"),1,0)</f>
        <v>0</v>
      </c>
      <c r="N14">
        <f>IF(OR(ISTEXT('Omega Data'!AZ14), ISTEXT('Omega Data'!BA14)),1,0)</f>
        <v>0</v>
      </c>
      <c r="O14">
        <f>IF('Omega Data'!BB14="Yes",1,0)</f>
        <v>0</v>
      </c>
      <c r="P14">
        <f>IF('Omega Data'!BC14="Yes",1,0)</f>
        <v>0</v>
      </c>
      <c r="Q14">
        <f>IF(OR('Omega Data'!BF14="Yes",'Omega Data'!AS254="Yes"),1,0)</f>
        <v>0</v>
      </c>
      <c r="R14">
        <f>IF('Omega Data'!BG14="A",1,0)</f>
        <v>0</v>
      </c>
      <c r="S14">
        <f>IF('Omega Data'!BG14="AA",1,0)</f>
        <v>0</v>
      </c>
      <c r="T14">
        <f>IF('Omega Data'!BG14="AAA",1,0)</f>
        <v>1</v>
      </c>
      <c r="U14">
        <f>IF('Omega Data'!BG14="AAAA",1,0)</f>
        <v>0</v>
      </c>
      <c r="V14">
        <f>IF('Omega Data'!R14="Yes",1,0)</f>
        <v>0</v>
      </c>
      <c r="W14">
        <f>IF(OR('Omega Data'!X14="Yes", 'Omega Data'!Y14="Yes",'Omega Data'!Z14="Yes"),1,0)</f>
        <v>1</v>
      </c>
      <c r="X14">
        <f>IF(OR('Omega Data'!AA14="Yes",'Omega Data'!AB14="Yes"),1,0)</f>
        <v>0</v>
      </c>
      <c r="Y14">
        <f>IF('Omega Data'!AU14="Yes",1,0)</f>
        <v>0</v>
      </c>
      <c r="Z14">
        <f>IF('Omega Data'!AD14="Yes",1,0)</f>
        <v>0</v>
      </c>
      <c r="AA14">
        <f>IF('Omega Data'!AC14="Yes",1,0)</f>
        <v>1</v>
      </c>
      <c r="AB14">
        <f>IF('Omega Data'!AE14="Yes",1,0)</f>
        <v>0</v>
      </c>
      <c r="AC14">
        <f>IF(OR('Omega Data'!AK14="Yes",'Omega Data'!AN14="Yes"),1,0)</f>
        <v>0</v>
      </c>
      <c r="AD14" s="41">
        <f t="shared" si="1"/>
        <v>0</v>
      </c>
      <c r="AE14" s="41">
        <f t="shared" si="2"/>
        <v>0</v>
      </c>
      <c r="AF14" s="41">
        <f t="shared" si="3"/>
        <v>0</v>
      </c>
      <c r="AG14" s="41">
        <f t="shared" si="4"/>
        <v>0</v>
      </c>
      <c r="AH14" s="41">
        <f t="shared" si="5"/>
        <v>1</v>
      </c>
    </row>
    <row r="15" spans="1:34" x14ac:dyDescent="0.2">
      <c r="A15">
        <v>11</v>
      </c>
      <c r="B15" s="43">
        <f>'Omega Data'!C15</f>
        <v>44870</v>
      </c>
      <c r="C15">
        <f>'Omega Data'!D15</f>
        <v>41</v>
      </c>
      <c r="D15" s="44">
        <f>'Omega Data'!E15</f>
        <v>3500</v>
      </c>
      <c r="E15" s="44">
        <f>'Omega Data'!F15</f>
        <v>4375</v>
      </c>
      <c r="F15" s="45">
        <f t="shared" si="0"/>
        <v>8.1605182474775049</v>
      </c>
      <c r="G15">
        <f>IF('Omega Data'!L15="Stainless Steel",1,0)</f>
        <v>1</v>
      </c>
      <c r="H15">
        <f>IF(OR('Omega Data'!L15="YG 18K",'Omega Data'!L15="YG &lt;18K",'Omega Data'!L15="PG 18K",'Omega Data'!L15="PG &lt;18K",'Omega Data'!L15="WG 18K",'Omega Data'!L15="Mixes of 18K",'Omega Data'!L15="Mixes &lt;18K",'Omega Data'!L15="Platinum"),1,0)</f>
        <v>0</v>
      </c>
      <c r="I15">
        <f>IF(OR('Omega Data'!L15="PVD",'Omega Data'!L15="Gold Plate",'Omega Data'!L15="Other"),1,0)</f>
        <v>0</v>
      </c>
      <c r="J15">
        <f>IF('Omega Data'!P15="Stainless Steel",1,0)</f>
        <v>0</v>
      </c>
      <c r="K15">
        <f>IF(OR('Omega Data'!P15="Leather",'Omega Data'!P15="Two-tone"),1,0)</f>
        <v>1</v>
      </c>
      <c r="L15">
        <f>IF(OR('Omega Data'!P15="YG 18K",'Omega Data'!P15="PG 18K",'Omega Data'!P15="WG 18K",'Omega Data'!P15="Mixes of 18K"),1,0)</f>
        <v>0</v>
      </c>
      <c r="M15">
        <f>IF(OR('Omega Data'!AX15="Yes",'Omega Data'!AY15="Yes",'Omega Data'!AW15="Yes"),1,0)</f>
        <v>0</v>
      </c>
      <c r="N15">
        <f>IF(OR(ISTEXT('Omega Data'!AZ15), ISTEXT('Omega Data'!BA15)),1,0)</f>
        <v>0</v>
      </c>
      <c r="O15">
        <f>IF('Omega Data'!BB15="Yes",1,0)</f>
        <v>0</v>
      </c>
      <c r="P15">
        <f>IF('Omega Data'!BC15="Yes",1,0)</f>
        <v>0</v>
      </c>
      <c r="Q15">
        <f>IF(OR('Omega Data'!BF15="Yes",'Omega Data'!AS255="Yes"),1,0)</f>
        <v>0</v>
      </c>
      <c r="R15">
        <f>IF('Omega Data'!BG15="A",1,0)</f>
        <v>0</v>
      </c>
      <c r="S15">
        <f>IF('Omega Data'!BG15="AA",1,0)</f>
        <v>0</v>
      </c>
      <c r="T15">
        <f>IF('Omega Data'!BG15="AAA",1,0)</f>
        <v>1</v>
      </c>
      <c r="U15">
        <f>IF('Omega Data'!BG15="AAAA",1,0)</f>
        <v>0</v>
      </c>
      <c r="V15">
        <f>IF('Omega Data'!R15="Yes",1,0)</f>
        <v>0</v>
      </c>
      <c r="W15">
        <f>IF(OR('Omega Data'!X15="Yes", 'Omega Data'!Y15="Yes",'Omega Data'!Z15="Yes"),1,0)</f>
        <v>0</v>
      </c>
      <c r="X15">
        <f>IF(OR('Omega Data'!AA15="Yes",'Omega Data'!AB15="Yes"),1,0)</f>
        <v>0</v>
      </c>
      <c r="Y15">
        <f>IF('Omega Data'!AU15="Yes",1,0)</f>
        <v>0</v>
      </c>
      <c r="Z15">
        <f>IF('Omega Data'!AD15="Yes",1,0)</f>
        <v>0</v>
      </c>
      <c r="AA15">
        <f>IF('Omega Data'!AC15="Yes",1,0)</f>
        <v>0</v>
      </c>
      <c r="AB15">
        <f>IF('Omega Data'!AE15="Yes",1,0)</f>
        <v>0</v>
      </c>
      <c r="AC15">
        <f>IF(OR('Omega Data'!AK15="Yes",'Omega Data'!AN15="Yes"),1,0)</f>
        <v>1</v>
      </c>
      <c r="AD15" s="41">
        <f t="shared" si="1"/>
        <v>0</v>
      </c>
      <c r="AE15" s="41">
        <f t="shared" si="2"/>
        <v>0</v>
      </c>
      <c r="AF15" s="41">
        <f t="shared" si="3"/>
        <v>0</v>
      </c>
      <c r="AG15" s="41">
        <f t="shared" si="4"/>
        <v>0</v>
      </c>
      <c r="AH15" s="41">
        <f t="shared" si="5"/>
        <v>1</v>
      </c>
    </row>
    <row r="16" spans="1:34" x14ac:dyDescent="0.2">
      <c r="A16">
        <v>12</v>
      </c>
      <c r="B16" s="43">
        <f>'Omega Data'!C16</f>
        <v>44871</v>
      </c>
      <c r="C16">
        <f>'Omega Data'!D16</f>
        <v>207</v>
      </c>
      <c r="D16" s="44">
        <f>'Omega Data'!E16</f>
        <v>1700</v>
      </c>
      <c r="E16" s="44">
        <f>'Omega Data'!F16</f>
        <v>2125</v>
      </c>
      <c r="F16" s="45">
        <f t="shared" si="0"/>
        <v>7.4383835300443071</v>
      </c>
      <c r="G16">
        <f>IF('Omega Data'!L16="Stainless Steel",1,0)</f>
        <v>1</v>
      </c>
      <c r="H16">
        <f>IF(OR('Omega Data'!L16="YG 18K",'Omega Data'!L16="YG &lt;18K",'Omega Data'!L16="PG 18K",'Omega Data'!L16="PG &lt;18K",'Omega Data'!L16="WG 18K",'Omega Data'!L16="Mixes of 18K",'Omega Data'!L16="Mixes &lt;18K",'Omega Data'!L16="Platinum"),1,0)</f>
        <v>0</v>
      </c>
      <c r="I16">
        <f>IF(OR('Omega Data'!L16="PVD",'Omega Data'!L16="Gold Plate",'Omega Data'!L16="Other"),1,0)</f>
        <v>0</v>
      </c>
      <c r="J16">
        <f>IF('Omega Data'!P16="Stainless Steel",1,0)</f>
        <v>0</v>
      </c>
      <c r="K16">
        <f>IF(OR('Omega Data'!P16="Leather",'Omega Data'!P16="Two-tone"),1,0)</f>
        <v>1</v>
      </c>
      <c r="L16">
        <f>IF(OR('Omega Data'!P16="YG 18K",'Omega Data'!P16="PG 18K",'Omega Data'!P16="WG 18K",'Omega Data'!P16="Mixes of 18K"),1,0)</f>
        <v>0</v>
      </c>
      <c r="M16">
        <f>IF(OR('Omega Data'!AX16="Yes",'Omega Data'!AY16="Yes",'Omega Data'!AW16="Yes"),1,0)</f>
        <v>0</v>
      </c>
      <c r="N16">
        <f>IF(OR(ISTEXT('Omega Data'!AZ16), ISTEXT('Omega Data'!BA16)),1,0)</f>
        <v>0</v>
      </c>
      <c r="O16">
        <f>IF('Omega Data'!BB16="Yes",1,0)</f>
        <v>0</v>
      </c>
      <c r="P16">
        <f>IF('Omega Data'!BC16="Yes",1,0)</f>
        <v>0</v>
      </c>
      <c r="Q16">
        <f>IF(OR('Omega Data'!BF16="Yes",'Omega Data'!AS256="Yes"),1,0)</f>
        <v>0</v>
      </c>
      <c r="R16">
        <f>IF('Omega Data'!BG16="A",1,0)</f>
        <v>0</v>
      </c>
      <c r="S16">
        <f>IF('Omega Data'!BG16="AA",1,0)</f>
        <v>0</v>
      </c>
      <c r="T16">
        <f>IF('Omega Data'!BG16="AAA",1,0)</f>
        <v>1</v>
      </c>
      <c r="U16">
        <f>IF('Omega Data'!BG16="AAAA",1,0)</f>
        <v>0</v>
      </c>
      <c r="V16">
        <f>IF('Omega Data'!R16="Yes",1,0)</f>
        <v>1</v>
      </c>
      <c r="W16">
        <f>IF(OR('Omega Data'!X16="Yes", 'Omega Data'!Y16="Yes",'Omega Data'!Z16="Yes"),1,0)</f>
        <v>0</v>
      </c>
      <c r="X16">
        <f>IF(OR('Omega Data'!AA16="Yes",'Omega Data'!AB16="Yes"),1,0)</f>
        <v>0</v>
      </c>
      <c r="Y16">
        <f>IF('Omega Data'!AU16="Yes",1,0)</f>
        <v>0</v>
      </c>
      <c r="Z16">
        <f>IF('Omega Data'!AD16="Yes",1,0)</f>
        <v>0</v>
      </c>
      <c r="AA16">
        <f>IF('Omega Data'!AC16="Yes",1,0)</f>
        <v>0</v>
      </c>
      <c r="AB16">
        <f>IF('Omega Data'!AE16="Yes",1,0)</f>
        <v>0</v>
      </c>
      <c r="AC16">
        <f>IF(OR('Omega Data'!AK16="Yes",'Omega Data'!AN16="Yes"),1,0)</f>
        <v>0</v>
      </c>
      <c r="AD16" s="41">
        <f t="shared" si="1"/>
        <v>0</v>
      </c>
      <c r="AE16" s="41">
        <f t="shared" si="2"/>
        <v>0</v>
      </c>
      <c r="AF16" s="41">
        <f t="shared" si="3"/>
        <v>0</v>
      </c>
      <c r="AG16" s="41">
        <f t="shared" si="4"/>
        <v>0</v>
      </c>
      <c r="AH16" s="41">
        <f t="shared" si="5"/>
        <v>1</v>
      </c>
    </row>
    <row r="17" spans="1:34" x14ac:dyDescent="0.2">
      <c r="A17">
        <v>13</v>
      </c>
      <c r="B17" s="43">
        <f>'Omega Data'!C17</f>
        <v>44871</v>
      </c>
      <c r="C17">
        <f>'Omega Data'!D17</f>
        <v>359</v>
      </c>
      <c r="D17" s="44">
        <f>'Omega Data'!E17</f>
        <v>7500</v>
      </c>
      <c r="E17" s="44">
        <f>'Omega Data'!F17</f>
        <v>9375</v>
      </c>
      <c r="F17" s="45">
        <f t="shared" si="0"/>
        <v>8.9226582995244019</v>
      </c>
      <c r="G17">
        <f>IF('Omega Data'!L17="Stainless Steel",1,0)</f>
        <v>0</v>
      </c>
      <c r="H17">
        <f>IF(OR('Omega Data'!L17="YG 18K",'Omega Data'!L17="YG &lt;18K",'Omega Data'!L17="PG 18K",'Omega Data'!L17="PG &lt;18K",'Omega Data'!L17="WG 18K",'Omega Data'!L17="Mixes of 18K",'Omega Data'!L17="Mixes &lt;18K",'Omega Data'!L17="Platinum"),1,0)</f>
        <v>1</v>
      </c>
      <c r="I17">
        <f>IF(OR('Omega Data'!L17="PVD",'Omega Data'!L17="Gold Plate",'Omega Data'!L17="Other"),1,0)</f>
        <v>0</v>
      </c>
      <c r="J17">
        <f>IF('Omega Data'!P17="Stainless Steel",1,0)</f>
        <v>0</v>
      </c>
      <c r="K17">
        <f>IF(OR('Omega Data'!P17="Leather",'Omega Data'!P17="Two-tone"),1,0)</f>
        <v>1</v>
      </c>
      <c r="L17">
        <f>IF(OR('Omega Data'!P17="YG 18K",'Omega Data'!P17="PG 18K",'Omega Data'!P17="WG 18K",'Omega Data'!P17="Mixes of 18K"),1,0)</f>
        <v>0</v>
      </c>
      <c r="M17">
        <f>IF(OR('Omega Data'!AX17="Yes",'Omega Data'!AY17="Yes",'Omega Data'!AW17="Yes"),1,0)</f>
        <v>0</v>
      </c>
      <c r="N17">
        <f>IF(OR(ISTEXT('Omega Data'!AZ17), ISTEXT('Omega Data'!BA17)),1,0)</f>
        <v>0</v>
      </c>
      <c r="O17">
        <f>IF('Omega Data'!BB17="Yes",1,0)</f>
        <v>0</v>
      </c>
      <c r="P17">
        <f>IF('Omega Data'!BC17="Yes",1,0)</f>
        <v>0</v>
      </c>
      <c r="Q17">
        <f>IF(OR('Omega Data'!BF17="Yes",'Omega Data'!AS257="Yes"),1,0)</f>
        <v>0</v>
      </c>
      <c r="R17">
        <f>IF('Omega Data'!BG17="A",1,0)</f>
        <v>0</v>
      </c>
      <c r="S17">
        <f>IF('Omega Data'!BG17="AA",1,0)</f>
        <v>0</v>
      </c>
      <c r="T17">
        <f>IF('Omega Data'!BG17="AAA",1,0)</f>
        <v>1</v>
      </c>
      <c r="U17">
        <f>IF('Omega Data'!BG17="AAAA",1,0)</f>
        <v>0</v>
      </c>
      <c r="V17">
        <f>IF('Omega Data'!R17="Yes",1,0)</f>
        <v>0</v>
      </c>
      <c r="W17">
        <f>IF(OR('Omega Data'!X17="Yes", 'Omega Data'!Y17="Yes",'Omega Data'!Z17="Yes"),1,0)</f>
        <v>0</v>
      </c>
      <c r="X17">
        <f>IF(OR('Omega Data'!AA17="Yes",'Omega Data'!AB17="Yes"),1,0)</f>
        <v>0</v>
      </c>
      <c r="Y17">
        <f>IF('Omega Data'!AU17="Yes",1,0)</f>
        <v>0</v>
      </c>
      <c r="Z17">
        <f>IF('Omega Data'!AD17="Yes",1,0)</f>
        <v>0</v>
      </c>
      <c r="AA17">
        <f>IF('Omega Data'!AC17="Yes",1,0)</f>
        <v>0</v>
      </c>
      <c r="AB17">
        <f>IF('Omega Data'!AE17="Yes",1,0)</f>
        <v>0</v>
      </c>
      <c r="AC17">
        <f>IF(OR('Omega Data'!AK17="Yes",'Omega Data'!AN17="Yes"),1,0)</f>
        <v>1</v>
      </c>
      <c r="AD17" s="41">
        <f t="shared" si="1"/>
        <v>0</v>
      </c>
      <c r="AE17" s="41">
        <f t="shared" si="2"/>
        <v>0</v>
      </c>
      <c r="AF17" s="41">
        <f t="shared" si="3"/>
        <v>0</v>
      </c>
      <c r="AG17" s="41">
        <f t="shared" si="4"/>
        <v>0</v>
      </c>
      <c r="AH17" s="41">
        <f t="shared" si="5"/>
        <v>1</v>
      </c>
    </row>
    <row r="18" spans="1:34" x14ac:dyDescent="0.2">
      <c r="A18">
        <v>14</v>
      </c>
      <c r="B18" s="43">
        <f>'Omega Data'!C18</f>
        <v>44871</v>
      </c>
      <c r="C18">
        <f>'Omega Data'!D18</f>
        <v>363</v>
      </c>
      <c r="D18" s="44">
        <f>'Omega Data'!E18</f>
        <v>4000</v>
      </c>
      <c r="E18" s="44">
        <f>'Omega Data'!F18</f>
        <v>5000</v>
      </c>
      <c r="F18" s="45">
        <f t="shared" si="0"/>
        <v>8.2940496401020276</v>
      </c>
      <c r="G18">
        <f>IF('Omega Data'!L18="Stainless Steel",1,0)</f>
        <v>1</v>
      </c>
      <c r="H18">
        <f>IF(OR('Omega Data'!L18="YG 18K",'Omega Data'!L18="YG &lt;18K",'Omega Data'!L18="PG 18K",'Omega Data'!L18="PG &lt;18K",'Omega Data'!L18="WG 18K",'Omega Data'!L18="Mixes of 18K",'Omega Data'!L18="Mixes &lt;18K",'Omega Data'!L18="Platinum"),1,0)</f>
        <v>0</v>
      </c>
      <c r="I18">
        <f>IF(OR('Omega Data'!L18="PVD",'Omega Data'!L18="Gold Plate",'Omega Data'!L18="Other"),1,0)</f>
        <v>0</v>
      </c>
      <c r="J18">
        <f>IF('Omega Data'!P18="Stainless Steel",1,0)</f>
        <v>0</v>
      </c>
      <c r="K18">
        <f>IF(OR('Omega Data'!P18="Leather",'Omega Data'!P18="Two-tone"),1,0)</f>
        <v>1</v>
      </c>
      <c r="L18">
        <f>IF(OR('Omega Data'!P18="YG 18K",'Omega Data'!P18="PG 18K",'Omega Data'!P18="WG 18K",'Omega Data'!P18="Mixes of 18K"),1,0)</f>
        <v>0</v>
      </c>
      <c r="M18">
        <f>IF(OR('Omega Data'!AX18="Yes",'Omega Data'!AY18="Yes",'Omega Data'!AW18="Yes"),1,0)</f>
        <v>0</v>
      </c>
      <c r="N18">
        <f>IF(OR(ISTEXT('Omega Data'!AZ18), ISTEXT('Omega Data'!BA18)),1,0)</f>
        <v>0</v>
      </c>
      <c r="O18">
        <f>IF('Omega Data'!BB18="Yes",1,0)</f>
        <v>0</v>
      </c>
      <c r="P18">
        <f>IF('Omega Data'!BC18="Yes",1,0)</f>
        <v>0</v>
      </c>
      <c r="Q18">
        <f>IF(OR('Omega Data'!BF18="Yes",'Omega Data'!AS258="Yes"),1,0)</f>
        <v>0</v>
      </c>
      <c r="R18">
        <f>IF('Omega Data'!BG18="A",1,0)</f>
        <v>1</v>
      </c>
      <c r="S18">
        <f>IF('Omega Data'!BG18="AA",1,0)</f>
        <v>0</v>
      </c>
      <c r="T18">
        <f>IF('Omega Data'!BG18="AAA",1,0)</f>
        <v>0</v>
      </c>
      <c r="U18">
        <f>IF('Omega Data'!BG18="AAAA",1,0)</f>
        <v>0</v>
      </c>
      <c r="V18">
        <f>IF('Omega Data'!R18="Yes",1,0)</f>
        <v>1</v>
      </c>
      <c r="W18">
        <f>IF(OR('Omega Data'!X18="Yes", 'Omega Data'!Y18="Yes",'Omega Data'!Z18="Yes"),1,0)</f>
        <v>0</v>
      </c>
      <c r="X18">
        <f>IF(OR('Omega Data'!AA18="Yes",'Omega Data'!AB18="Yes"),1,0)</f>
        <v>0</v>
      </c>
      <c r="Y18">
        <f>IF('Omega Data'!AU18="Yes",1,0)</f>
        <v>0</v>
      </c>
      <c r="Z18">
        <f>IF('Omega Data'!AD18="Yes",1,0)</f>
        <v>1</v>
      </c>
      <c r="AA18">
        <f>IF('Omega Data'!AC18="Yes",1,0)</f>
        <v>0</v>
      </c>
      <c r="AB18">
        <f>IF('Omega Data'!AE18="Yes",1,0)</f>
        <v>0</v>
      </c>
      <c r="AC18">
        <f>IF(OR('Omega Data'!AK18="Yes",'Omega Data'!AN18="Yes"),1,0)</f>
        <v>0</v>
      </c>
      <c r="AD18" s="41">
        <f t="shared" si="1"/>
        <v>0</v>
      </c>
      <c r="AE18" s="41">
        <f t="shared" si="2"/>
        <v>0</v>
      </c>
      <c r="AF18" s="41">
        <f t="shared" si="3"/>
        <v>0</v>
      </c>
      <c r="AG18" s="41">
        <f t="shared" si="4"/>
        <v>0</v>
      </c>
      <c r="AH18" s="41">
        <f t="shared" si="5"/>
        <v>1</v>
      </c>
    </row>
    <row r="19" spans="1:34" x14ac:dyDescent="0.2">
      <c r="A19">
        <v>15</v>
      </c>
      <c r="B19" s="43">
        <f>'Omega Data'!C19</f>
        <v>44688</v>
      </c>
      <c r="C19">
        <f>'Omega Data'!D19</f>
        <v>2</v>
      </c>
      <c r="D19" s="44">
        <f>'Omega Data'!E19</f>
        <v>8500</v>
      </c>
      <c r="E19" s="44">
        <f>'Omega Data'!F19</f>
        <v>10625</v>
      </c>
      <c r="F19" s="45">
        <f t="shared" si="0"/>
        <v>9.0478214424784085</v>
      </c>
      <c r="G19">
        <f>IF('Omega Data'!L19="Stainless Steel",1,0)</f>
        <v>1</v>
      </c>
      <c r="H19">
        <f>IF(OR('Omega Data'!L19="YG 18K",'Omega Data'!L19="YG &lt;18K",'Omega Data'!L19="PG 18K",'Omega Data'!L19="PG &lt;18K",'Omega Data'!L19="WG 18K",'Omega Data'!L19="Mixes of 18K",'Omega Data'!L19="Mixes &lt;18K",'Omega Data'!L19="Platinum"),1,0)</f>
        <v>0</v>
      </c>
      <c r="I19">
        <f>IF(OR('Omega Data'!L19="PVD",'Omega Data'!L19="Gold Plate",'Omega Data'!L19="Other"),1,0)</f>
        <v>0</v>
      </c>
      <c r="J19">
        <f>IF('Omega Data'!P19="Stainless Steel",1,0)</f>
        <v>0</v>
      </c>
      <c r="K19">
        <f>IF(OR('Omega Data'!P19="Leather",'Omega Data'!P19="Two-tone"),1,0)</f>
        <v>1</v>
      </c>
      <c r="L19">
        <f>IF(OR('Omega Data'!P19="YG 18K",'Omega Data'!P19="PG 18K",'Omega Data'!P19="WG 18K",'Omega Data'!P19="Mixes of 18K"),1,0)</f>
        <v>0</v>
      </c>
      <c r="M19">
        <f>IF(OR('Omega Data'!AX19="Yes",'Omega Data'!AY19="Yes",'Omega Data'!AW19="Yes"),1,0)</f>
        <v>0</v>
      </c>
      <c r="N19">
        <f>IF(OR(ISTEXT('Omega Data'!AZ19), ISTEXT('Omega Data'!BA19)),1,0)</f>
        <v>0</v>
      </c>
      <c r="O19">
        <f>IF('Omega Data'!BB19="Yes",1,0)</f>
        <v>0</v>
      </c>
      <c r="P19">
        <f>IF('Omega Data'!BC19="Yes",1,0)</f>
        <v>0</v>
      </c>
      <c r="Q19">
        <f>IF(OR('Omega Data'!BF19="Yes",'Omega Data'!AS259="Yes"),1,0)</f>
        <v>0</v>
      </c>
      <c r="R19">
        <f>IF('Omega Data'!BG19="A",1,0)</f>
        <v>0</v>
      </c>
      <c r="S19">
        <f>IF('Omega Data'!BG19="AA",1,0)</f>
        <v>0</v>
      </c>
      <c r="T19">
        <f>IF('Omega Data'!BG19="AAA",1,0)</f>
        <v>1</v>
      </c>
      <c r="U19">
        <f>IF('Omega Data'!BG19="AAAA",1,0)</f>
        <v>0</v>
      </c>
      <c r="V19">
        <f>IF('Omega Data'!R19="Yes",1,0)</f>
        <v>0</v>
      </c>
      <c r="W19">
        <f>IF(OR('Omega Data'!X19="Yes", 'Omega Data'!Y19="Yes",'Omega Data'!Z19="Yes"),1,0)</f>
        <v>0</v>
      </c>
      <c r="X19">
        <f>IF(OR('Omega Data'!AA19="Yes",'Omega Data'!AB19="Yes"),1,0)</f>
        <v>0</v>
      </c>
      <c r="Y19">
        <f>IF('Omega Data'!AU19="Yes",1,0)</f>
        <v>0</v>
      </c>
      <c r="Z19">
        <f>IF('Omega Data'!AD19="Yes",1,0)</f>
        <v>0</v>
      </c>
      <c r="AA19">
        <f>IF('Omega Data'!AC19="Yes",1,0)</f>
        <v>0</v>
      </c>
      <c r="AB19">
        <f>IF('Omega Data'!AE19="Yes",1,0)</f>
        <v>0</v>
      </c>
      <c r="AC19">
        <f>IF(OR('Omega Data'!AK19="Yes",'Omega Data'!AN19="Yes"),1,0)</f>
        <v>1</v>
      </c>
      <c r="AD19" s="41">
        <f t="shared" si="1"/>
        <v>0</v>
      </c>
      <c r="AE19" s="41">
        <f t="shared" si="2"/>
        <v>0</v>
      </c>
      <c r="AF19" s="41">
        <f t="shared" si="3"/>
        <v>0</v>
      </c>
      <c r="AG19" s="41">
        <f t="shared" si="4"/>
        <v>0</v>
      </c>
      <c r="AH19" s="41">
        <f t="shared" si="5"/>
        <v>1</v>
      </c>
    </row>
    <row r="20" spans="1:34" x14ac:dyDescent="0.2">
      <c r="A20">
        <v>16</v>
      </c>
      <c r="B20" s="43">
        <f>'Omega Data'!C20</f>
        <v>44688</v>
      </c>
      <c r="C20">
        <f>'Omega Data'!D20</f>
        <v>3</v>
      </c>
      <c r="D20" s="44">
        <f>'Omega Data'!E20</f>
        <v>5500</v>
      </c>
      <c r="E20" s="44">
        <f>'Omega Data'!F20</f>
        <v>6875</v>
      </c>
      <c r="F20" s="45">
        <f t="shared" si="0"/>
        <v>8.6125033712205621</v>
      </c>
      <c r="G20">
        <f>IF('Omega Data'!L20="Stainless Steel",1,0)</f>
        <v>1</v>
      </c>
      <c r="H20">
        <f>IF(OR('Omega Data'!L20="YG 18K",'Omega Data'!L20="YG &lt;18K",'Omega Data'!L20="PG 18K",'Omega Data'!L20="PG &lt;18K",'Omega Data'!L20="WG 18K",'Omega Data'!L20="Mixes of 18K",'Omega Data'!L20="Mixes &lt;18K",'Omega Data'!L20="Platinum"),1,0)</f>
        <v>0</v>
      </c>
      <c r="I20">
        <f>IF(OR('Omega Data'!L20="PVD",'Omega Data'!L20="Gold Plate",'Omega Data'!L20="Other"),1,0)</f>
        <v>0</v>
      </c>
      <c r="J20">
        <f>IF('Omega Data'!P20="Stainless Steel",1,0)</f>
        <v>0</v>
      </c>
      <c r="K20">
        <f>IF(OR('Omega Data'!P20="Leather",'Omega Data'!P20="Two-tone"),1,0)</f>
        <v>1</v>
      </c>
      <c r="L20">
        <f>IF(OR('Omega Data'!P20="YG 18K",'Omega Data'!P20="PG 18K",'Omega Data'!P20="WG 18K",'Omega Data'!P20="Mixes of 18K"),1,0)</f>
        <v>0</v>
      </c>
      <c r="M20">
        <f>IF(OR('Omega Data'!AX20="Yes",'Omega Data'!AY20="Yes",'Omega Data'!AW20="Yes"),1,0)</f>
        <v>0</v>
      </c>
      <c r="N20">
        <f>IF(OR(ISTEXT('Omega Data'!AZ20), ISTEXT('Omega Data'!BA20)),1,0)</f>
        <v>0</v>
      </c>
      <c r="O20">
        <f>IF('Omega Data'!BB20="Yes",1,0)</f>
        <v>0</v>
      </c>
      <c r="P20">
        <f>IF('Omega Data'!BC20="Yes",1,0)</f>
        <v>0</v>
      </c>
      <c r="Q20">
        <f>IF(OR('Omega Data'!BF20="Yes",'Omega Data'!AS260="Yes"),1,0)</f>
        <v>0</v>
      </c>
      <c r="R20">
        <f>IF('Omega Data'!BG20="A",1,0)</f>
        <v>0</v>
      </c>
      <c r="S20">
        <f>IF('Omega Data'!BG20="AA",1,0)</f>
        <v>0</v>
      </c>
      <c r="T20">
        <f>IF('Omega Data'!BG20="AAA",1,0)</f>
        <v>1</v>
      </c>
      <c r="U20">
        <f>IF('Omega Data'!BG20="AAAA",1,0)</f>
        <v>0</v>
      </c>
      <c r="V20">
        <f>IF('Omega Data'!R20="Yes",1,0)</f>
        <v>0</v>
      </c>
      <c r="W20">
        <f>IF(OR('Omega Data'!X20="Yes", 'Omega Data'!Y20="Yes",'Omega Data'!Z20="Yes"),1,0)</f>
        <v>0</v>
      </c>
      <c r="X20">
        <f>IF(OR('Omega Data'!AA20="Yes",'Omega Data'!AB20="Yes"),1,0)</f>
        <v>0</v>
      </c>
      <c r="Y20">
        <f>IF('Omega Data'!AU20="Yes",1,0)</f>
        <v>0</v>
      </c>
      <c r="Z20">
        <f>IF('Omega Data'!AD20="Yes",1,0)</f>
        <v>0</v>
      </c>
      <c r="AA20">
        <f>IF('Omega Data'!AC20="Yes",1,0)</f>
        <v>0</v>
      </c>
      <c r="AB20">
        <f>IF('Omega Data'!AE20="Yes",1,0)</f>
        <v>0</v>
      </c>
      <c r="AC20">
        <f>IF(OR('Omega Data'!AK20="Yes",'Omega Data'!AN20="Yes"),1,0)</f>
        <v>1</v>
      </c>
      <c r="AD20" s="41">
        <f t="shared" si="1"/>
        <v>0</v>
      </c>
      <c r="AE20" s="41">
        <f t="shared" si="2"/>
        <v>0</v>
      </c>
      <c r="AF20" s="41">
        <f t="shared" si="3"/>
        <v>0</v>
      </c>
      <c r="AG20" s="41">
        <f t="shared" si="4"/>
        <v>0</v>
      </c>
      <c r="AH20" s="41">
        <f t="shared" si="5"/>
        <v>1</v>
      </c>
    </row>
    <row r="21" spans="1:34" x14ac:dyDescent="0.2">
      <c r="A21">
        <v>17</v>
      </c>
      <c r="B21" s="43">
        <f>'Omega Data'!C21</f>
        <v>44688</v>
      </c>
      <c r="C21">
        <f>'Omega Data'!D21</f>
        <v>5</v>
      </c>
      <c r="D21" s="44">
        <f>'Omega Data'!E21</f>
        <v>4000</v>
      </c>
      <c r="E21" s="44">
        <f>'Omega Data'!F21</f>
        <v>5000</v>
      </c>
      <c r="F21" s="45">
        <f t="shared" si="0"/>
        <v>8.2940496401020276</v>
      </c>
      <c r="G21">
        <f>IF('Omega Data'!L21="Stainless Steel",1,0)</f>
        <v>0</v>
      </c>
      <c r="H21">
        <f>IF(OR('Omega Data'!L21="YG 18K",'Omega Data'!L21="YG &lt;18K",'Omega Data'!L21="PG 18K",'Omega Data'!L21="PG &lt;18K",'Omega Data'!L21="WG 18K",'Omega Data'!L21="Mixes of 18K",'Omega Data'!L21="Mixes &lt;18K",'Omega Data'!L21="Platinum"),1,0)</f>
        <v>1</v>
      </c>
      <c r="I21">
        <f>IF(OR('Omega Data'!L21="PVD",'Omega Data'!L21="Gold Plate",'Omega Data'!L21="Other"),1,0)</f>
        <v>0</v>
      </c>
      <c r="J21">
        <f>IF('Omega Data'!P21="Stainless Steel",1,0)</f>
        <v>0</v>
      </c>
      <c r="K21">
        <f>IF(OR('Omega Data'!P21="Leather",'Omega Data'!P21="Two-tone"),1,0)</f>
        <v>1</v>
      </c>
      <c r="L21">
        <f>IF(OR('Omega Data'!P21="YG 18K",'Omega Data'!P21="PG 18K",'Omega Data'!P21="WG 18K",'Omega Data'!P21="Mixes of 18K"),1,0)</f>
        <v>0</v>
      </c>
      <c r="M21">
        <f>IF(OR('Omega Data'!AX21="Yes",'Omega Data'!AY21="Yes",'Omega Data'!AW21="Yes"),1,0)</f>
        <v>0</v>
      </c>
      <c r="N21">
        <f>IF(OR(ISTEXT('Omega Data'!AZ21), ISTEXT('Omega Data'!BA21)),1,0)</f>
        <v>0</v>
      </c>
      <c r="O21">
        <f>IF('Omega Data'!BB21="Yes",1,0)</f>
        <v>0</v>
      </c>
      <c r="P21">
        <f>IF('Omega Data'!BC21="Yes",1,0)</f>
        <v>0</v>
      </c>
      <c r="Q21">
        <f>IF(OR('Omega Data'!BF21="Yes",'Omega Data'!AS261="Yes"),1,0)</f>
        <v>0</v>
      </c>
      <c r="R21">
        <f>IF('Omega Data'!BG21="A",1,0)</f>
        <v>0</v>
      </c>
      <c r="S21">
        <f>IF('Omega Data'!BG21="AA",1,0)</f>
        <v>0</v>
      </c>
      <c r="T21">
        <f>IF('Omega Data'!BG21="AAA",1,0)</f>
        <v>1</v>
      </c>
      <c r="U21">
        <f>IF('Omega Data'!BG21="AAAA",1,0)</f>
        <v>0</v>
      </c>
      <c r="V21">
        <f>IF('Omega Data'!R21="Yes",1,0)</f>
        <v>1</v>
      </c>
      <c r="W21">
        <f>IF(OR('Omega Data'!X21="Yes", 'Omega Data'!Y21="Yes",'Omega Data'!Z21="Yes"),1,0)</f>
        <v>0</v>
      </c>
      <c r="X21">
        <f>IF(OR('Omega Data'!AA21="Yes",'Omega Data'!AB21="Yes"),1,0)</f>
        <v>0</v>
      </c>
      <c r="Y21">
        <f>IF('Omega Data'!AU21="Yes",1,0)</f>
        <v>0</v>
      </c>
      <c r="Z21">
        <f>IF('Omega Data'!AD21="Yes",1,0)</f>
        <v>0</v>
      </c>
      <c r="AA21">
        <f>IF('Omega Data'!AC21="Yes",1,0)</f>
        <v>0</v>
      </c>
      <c r="AB21">
        <f>IF('Omega Data'!AE21="Yes",1,0)</f>
        <v>0</v>
      </c>
      <c r="AC21">
        <f>IF(OR('Omega Data'!AK21="Yes",'Omega Data'!AN21="Yes"),1,0)</f>
        <v>0</v>
      </c>
      <c r="AD21" s="41">
        <f t="shared" si="1"/>
        <v>0</v>
      </c>
      <c r="AE21" s="41">
        <f t="shared" si="2"/>
        <v>0</v>
      </c>
      <c r="AF21" s="41">
        <f t="shared" si="3"/>
        <v>0</v>
      </c>
      <c r="AG21" s="41">
        <f t="shared" si="4"/>
        <v>0</v>
      </c>
      <c r="AH21" s="41">
        <f t="shared" si="5"/>
        <v>1</v>
      </c>
    </row>
    <row r="22" spans="1:34" x14ac:dyDescent="0.2">
      <c r="A22">
        <v>18</v>
      </c>
      <c r="B22" s="43">
        <f>'Omega Data'!C22</f>
        <v>44688</v>
      </c>
      <c r="C22">
        <f>'Omega Data'!D22</f>
        <v>6</v>
      </c>
      <c r="D22" s="44">
        <f>'Omega Data'!E22</f>
        <v>1200</v>
      </c>
      <c r="E22" s="44">
        <f>'Omega Data'!F22</f>
        <v>1500</v>
      </c>
      <c r="F22" s="45">
        <f t="shared" si="0"/>
        <v>7.0900768357760917</v>
      </c>
      <c r="G22">
        <f>IF('Omega Data'!L22="Stainless Steel",1,0)</f>
        <v>0</v>
      </c>
      <c r="H22">
        <f>IF(OR('Omega Data'!L22="YG 18K",'Omega Data'!L22="YG &lt;18K",'Omega Data'!L22="PG 18K",'Omega Data'!L22="PG &lt;18K",'Omega Data'!L22="WG 18K",'Omega Data'!L22="Mixes of 18K",'Omega Data'!L22="Mixes &lt;18K",'Omega Data'!L22="Platinum"),1,0)</f>
        <v>1</v>
      </c>
      <c r="I22">
        <f>IF(OR('Omega Data'!L22="PVD",'Omega Data'!L22="Gold Plate",'Omega Data'!L22="Other"),1,0)</f>
        <v>0</v>
      </c>
      <c r="J22">
        <f>IF('Omega Data'!P22="Stainless Steel",1,0)</f>
        <v>0</v>
      </c>
      <c r="K22">
        <f>IF(OR('Omega Data'!P22="Leather",'Omega Data'!P22="Two-tone"),1,0)</f>
        <v>1</v>
      </c>
      <c r="L22">
        <f>IF(OR('Omega Data'!P22="YG 18K",'Omega Data'!P22="PG 18K",'Omega Data'!P22="WG 18K",'Omega Data'!P22="Mixes of 18K"),1,0)</f>
        <v>0</v>
      </c>
      <c r="M22">
        <f>IF(OR('Omega Data'!AX22="Yes",'Omega Data'!AY22="Yes",'Omega Data'!AW22="Yes"),1,0)</f>
        <v>0</v>
      </c>
      <c r="N22">
        <f>IF(OR(ISTEXT('Omega Data'!AZ22), ISTEXT('Omega Data'!BA22)),1,0)</f>
        <v>0</v>
      </c>
      <c r="O22">
        <f>IF('Omega Data'!BB22="Yes",1,0)</f>
        <v>0</v>
      </c>
      <c r="P22">
        <f>IF('Omega Data'!BC22="Yes",1,0)</f>
        <v>0</v>
      </c>
      <c r="Q22">
        <f>IF(OR('Omega Data'!BF22="Yes",'Omega Data'!AS262="Yes"),1,0)</f>
        <v>0</v>
      </c>
      <c r="R22">
        <f>IF('Omega Data'!BG22="A",1,0)</f>
        <v>0</v>
      </c>
      <c r="S22">
        <f>IF('Omega Data'!BG22="AA",1,0)</f>
        <v>1</v>
      </c>
      <c r="T22">
        <f>IF('Omega Data'!BG22="AAA",1,0)</f>
        <v>0</v>
      </c>
      <c r="U22">
        <f>IF('Omega Data'!BG22="AAAA",1,0)</f>
        <v>0</v>
      </c>
      <c r="V22">
        <f>IF('Omega Data'!R22="Yes",1,0)</f>
        <v>0</v>
      </c>
      <c r="W22">
        <f>IF(OR('Omega Data'!X22="Yes", 'Omega Data'!Y22="Yes",'Omega Data'!Z22="Yes"),1,0)</f>
        <v>1</v>
      </c>
      <c r="X22">
        <f>IF(OR('Omega Data'!AA22="Yes",'Omega Data'!AB22="Yes"),1,0)</f>
        <v>0</v>
      </c>
      <c r="Y22">
        <f>IF('Omega Data'!AU22="Yes",1,0)</f>
        <v>0</v>
      </c>
      <c r="Z22">
        <f>IF('Omega Data'!AD22="Yes",1,0)</f>
        <v>0</v>
      </c>
      <c r="AA22">
        <f>IF('Omega Data'!AC22="Yes",1,0)</f>
        <v>0</v>
      </c>
      <c r="AB22">
        <f>IF('Omega Data'!AE22="Yes",1,0)</f>
        <v>0</v>
      </c>
      <c r="AC22">
        <f>IF(OR('Omega Data'!AK22="Yes",'Omega Data'!AN22="Yes"),1,0)</f>
        <v>0</v>
      </c>
      <c r="AD22" s="41">
        <f t="shared" si="1"/>
        <v>0</v>
      </c>
      <c r="AE22" s="41">
        <f t="shared" si="2"/>
        <v>0</v>
      </c>
      <c r="AF22" s="41">
        <f t="shared" si="3"/>
        <v>0</v>
      </c>
      <c r="AG22" s="41">
        <f t="shared" si="4"/>
        <v>0</v>
      </c>
      <c r="AH22" s="41">
        <f t="shared" si="5"/>
        <v>1</v>
      </c>
    </row>
    <row r="23" spans="1:34" x14ac:dyDescent="0.2">
      <c r="A23">
        <v>19</v>
      </c>
      <c r="B23" s="43">
        <f>'Omega Data'!C23</f>
        <v>44688</v>
      </c>
      <c r="C23">
        <f>'Omega Data'!D23</f>
        <v>7</v>
      </c>
      <c r="D23" s="44">
        <f>'Omega Data'!E23</f>
        <v>2000</v>
      </c>
      <c r="E23" s="44">
        <f>'Omega Data'!F23</f>
        <v>2500</v>
      </c>
      <c r="F23" s="45">
        <f t="shared" si="0"/>
        <v>7.6009024595420822</v>
      </c>
      <c r="G23">
        <f>IF('Omega Data'!L23="Stainless Steel",1,0)</f>
        <v>0</v>
      </c>
      <c r="H23">
        <f>IF(OR('Omega Data'!L23="YG 18K",'Omega Data'!L23="YG &lt;18K",'Omega Data'!L23="PG 18K",'Omega Data'!L23="PG &lt;18K",'Omega Data'!L23="WG 18K",'Omega Data'!L23="Mixes of 18K",'Omega Data'!L23="Mixes &lt;18K",'Omega Data'!L23="Platinum"),1,0)</f>
        <v>1</v>
      </c>
      <c r="I23">
        <f>IF(OR('Omega Data'!L23="PVD",'Omega Data'!L23="Gold Plate",'Omega Data'!L23="Other"),1,0)</f>
        <v>0</v>
      </c>
      <c r="J23">
        <f>IF('Omega Data'!P23="Stainless Steel",1,0)</f>
        <v>0</v>
      </c>
      <c r="K23">
        <f>IF(OR('Omega Data'!P23="Leather",'Omega Data'!P23="Two-tone"),1,0)</f>
        <v>1</v>
      </c>
      <c r="L23">
        <f>IF(OR('Omega Data'!P23="YG 18K",'Omega Data'!P23="PG 18K",'Omega Data'!P23="WG 18K",'Omega Data'!P23="Mixes of 18K"),1,0)</f>
        <v>0</v>
      </c>
      <c r="M23">
        <f>IF(OR('Omega Data'!AX23="Yes",'Omega Data'!AY23="Yes",'Omega Data'!AW23="Yes"),1,0)</f>
        <v>0</v>
      </c>
      <c r="N23">
        <f>IF(OR(ISTEXT('Omega Data'!AZ23), ISTEXT('Omega Data'!BA23)),1,0)</f>
        <v>0</v>
      </c>
      <c r="O23">
        <f>IF('Omega Data'!BB23="Yes",1,0)</f>
        <v>0</v>
      </c>
      <c r="P23">
        <f>IF('Omega Data'!BC23="Yes",1,0)</f>
        <v>0</v>
      </c>
      <c r="Q23">
        <f>IF(OR('Omega Data'!BF23="Yes",'Omega Data'!AS263="Yes"),1,0)</f>
        <v>0</v>
      </c>
      <c r="R23">
        <f>IF('Omega Data'!BG23="A",1,0)</f>
        <v>0</v>
      </c>
      <c r="S23">
        <f>IF('Omega Data'!BG23="AA",1,0)</f>
        <v>1</v>
      </c>
      <c r="T23">
        <f>IF('Omega Data'!BG23="AAA",1,0)</f>
        <v>0</v>
      </c>
      <c r="U23">
        <f>IF('Omega Data'!BG23="AAAA",1,0)</f>
        <v>0</v>
      </c>
      <c r="V23">
        <f>IF('Omega Data'!R23="Yes",1,0)</f>
        <v>0</v>
      </c>
      <c r="W23">
        <f>IF(OR('Omega Data'!X23="Yes", 'Omega Data'!Y23="Yes",'Omega Data'!Z23="Yes"),1,0)</f>
        <v>1</v>
      </c>
      <c r="X23">
        <f>IF(OR('Omega Data'!AA23="Yes",'Omega Data'!AB23="Yes"),1,0)</f>
        <v>0</v>
      </c>
      <c r="Y23">
        <f>IF('Omega Data'!AU23="Yes",1,0)</f>
        <v>0</v>
      </c>
      <c r="Z23">
        <f>IF('Omega Data'!AD23="Yes",1,0)</f>
        <v>0</v>
      </c>
      <c r="AA23">
        <f>IF('Omega Data'!AC23="Yes",1,0)</f>
        <v>0</v>
      </c>
      <c r="AB23">
        <f>IF('Omega Data'!AE23="Yes",1,0)</f>
        <v>0</v>
      </c>
      <c r="AC23">
        <f>IF(OR('Omega Data'!AK23="Yes",'Omega Data'!AN23="Yes"),1,0)</f>
        <v>0</v>
      </c>
      <c r="AD23" s="41">
        <f t="shared" si="1"/>
        <v>0</v>
      </c>
      <c r="AE23" s="41">
        <f t="shared" si="2"/>
        <v>0</v>
      </c>
      <c r="AF23" s="41">
        <f t="shared" si="3"/>
        <v>0</v>
      </c>
      <c r="AG23" s="41">
        <f t="shared" si="4"/>
        <v>0</v>
      </c>
      <c r="AH23" s="41">
        <f t="shared" si="5"/>
        <v>1</v>
      </c>
    </row>
    <row r="24" spans="1:34" x14ac:dyDescent="0.2">
      <c r="A24">
        <v>20</v>
      </c>
      <c r="B24" s="43">
        <f>'Omega Data'!C24</f>
        <v>44688</v>
      </c>
      <c r="C24">
        <f>'Omega Data'!D24</f>
        <v>8</v>
      </c>
      <c r="D24" s="44">
        <f>'Omega Data'!E24</f>
        <v>3500</v>
      </c>
      <c r="E24" s="44">
        <f>'Omega Data'!F24</f>
        <v>4375</v>
      </c>
      <c r="F24" s="45">
        <f t="shared" si="0"/>
        <v>8.1605182474775049</v>
      </c>
      <c r="G24">
        <f>IF('Omega Data'!L24="Stainless Steel",1,0)</f>
        <v>0</v>
      </c>
      <c r="H24">
        <f>IF(OR('Omega Data'!L24="YG 18K",'Omega Data'!L24="YG &lt;18K",'Omega Data'!L24="PG 18K",'Omega Data'!L24="PG &lt;18K",'Omega Data'!L24="WG 18K",'Omega Data'!L24="Mixes of 18K",'Omega Data'!L24="Mixes &lt;18K",'Omega Data'!L24="Platinum"),1,0)</f>
        <v>1</v>
      </c>
      <c r="I24">
        <f>IF(OR('Omega Data'!L24="PVD",'Omega Data'!L24="Gold Plate",'Omega Data'!L24="Other"),1,0)</f>
        <v>0</v>
      </c>
      <c r="J24">
        <f>IF('Omega Data'!P24="Stainless Steel",1,0)</f>
        <v>0</v>
      </c>
      <c r="K24">
        <f>IF(OR('Omega Data'!P24="Leather",'Omega Data'!P24="Two-tone"),1,0)</f>
        <v>1</v>
      </c>
      <c r="L24">
        <f>IF(OR('Omega Data'!P24="YG 18K",'Omega Data'!P24="PG 18K",'Omega Data'!P24="WG 18K",'Omega Data'!P24="Mixes of 18K"),1,0)</f>
        <v>0</v>
      </c>
      <c r="M24">
        <f>IF(OR('Omega Data'!AX24="Yes",'Omega Data'!AY24="Yes",'Omega Data'!AW24="Yes"),1,0)</f>
        <v>0</v>
      </c>
      <c r="N24">
        <f>IF(OR(ISTEXT('Omega Data'!AZ24), ISTEXT('Omega Data'!BA24)),1,0)</f>
        <v>0</v>
      </c>
      <c r="O24">
        <f>IF('Omega Data'!BB24="Yes",1,0)</f>
        <v>0</v>
      </c>
      <c r="P24">
        <f>IF('Omega Data'!BC24="Yes",1,0)</f>
        <v>0</v>
      </c>
      <c r="Q24">
        <f>IF(OR('Omega Data'!BF24="Yes",'Omega Data'!AS264="Yes"),1,0)</f>
        <v>0</v>
      </c>
      <c r="R24">
        <f>IF('Omega Data'!BG24="A",1,0)</f>
        <v>0</v>
      </c>
      <c r="S24">
        <f>IF('Omega Data'!BG24="AA",1,0)</f>
        <v>0</v>
      </c>
      <c r="T24">
        <f>IF('Omega Data'!BG24="AAA",1,0)</f>
        <v>1</v>
      </c>
      <c r="U24">
        <f>IF('Omega Data'!BG24="AAAA",1,0)</f>
        <v>0</v>
      </c>
      <c r="V24">
        <f>IF('Omega Data'!R24="Yes",1,0)</f>
        <v>1</v>
      </c>
      <c r="W24">
        <f>IF(OR('Omega Data'!X24="Yes", 'Omega Data'!Y24="Yes",'Omega Data'!Z24="Yes"),1,0)</f>
        <v>0</v>
      </c>
      <c r="X24">
        <f>IF(OR('Omega Data'!AA24="Yes",'Omega Data'!AB24="Yes"),1,0)</f>
        <v>0</v>
      </c>
      <c r="Y24">
        <f>IF('Omega Data'!AU24="Yes",1,0)</f>
        <v>0</v>
      </c>
      <c r="Z24">
        <f>IF('Omega Data'!AD24="Yes",1,0)</f>
        <v>0</v>
      </c>
      <c r="AA24">
        <f>IF('Omega Data'!AC24="Yes",1,0)</f>
        <v>0</v>
      </c>
      <c r="AB24">
        <f>IF('Omega Data'!AE24="Yes",1,0)</f>
        <v>0</v>
      </c>
      <c r="AC24">
        <f>IF(OR('Omega Data'!AK24="Yes",'Omega Data'!AN24="Yes"),1,0)</f>
        <v>0</v>
      </c>
      <c r="AD24" s="41">
        <f t="shared" si="1"/>
        <v>0</v>
      </c>
      <c r="AE24" s="41">
        <f t="shared" si="2"/>
        <v>0</v>
      </c>
      <c r="AF24" s="41">
        <f t="shared" si="3"/>
        <v>0</v>
      </c>
      <c r="AG24" s="41">
        <f t="shared" si="4"/>
        <v>0</v>
      </c>
      <c r="AH24" s="41">
        <f t="shared" si="5"/>
        <v>1</v>
      </c>
    </row>
    <row r="25" spans="1:34" x14ac:dyDescent="0.2">
      <c r="A25">
        <v>21</v>
      </c>
      <c r="B25" s="43">
        <f>'Omega Data'!C25</f>
        <v>44688</v>
      </c>
      <c r="C25">
        <f>'Omega Data'!D25</f>
        <v>10</v>
      </c>
      <c r="D25" s="44">
        <f>'Omega Data'!E25</f>
        <v>1900</v>
      </c>
      <c r="E25" s="44">
        <f>'Omega Data'!F25</f>
        <v>2375</v>
      </c>
      <c r="F25" s="45">
        <f t="shared" si="0"/>
        <v>7.5496091651545321</v>
      </c>
      <c r="G25">
        <f>IF('Omega Data'!L25="Stainless Steel",1,0)</f>
        <v>1</v>
      </c>
      <c r="H25">
        <f>IF(OR('Omega Data'!L25="YG 18K",'Omega Data'!L25="YG &lt;18K",'Omega Data'!L25="PG 18K",'Omega Data'!L25="PG &lt;18K",'Omega Data'!L25="WG 18K",'Omega Data'!L25="Mixes of 18K",'Omega Data'!L25="Mixes &lt;18K",'Omega Data'!L25="Platinum"),1,0)</f>
        <v>0</v>
      </c>
      <c r="I25">
        <f>IF(OR('Omega Data'!L25="PVD",'Omega Data'!L25="Gold Plate",'Omega Data'!L25="Other"),1,0)</f>
        <v>0</v>
      </c>
      <c r="J25">
        <f>IF('Omega Data'!P25="Stainless Steel",1,0)</f>
        <v>0</v>
      </c>
      <c r="K25">
        <f>IF(OR('Omega Data'!P25="Leather",'Omega Data'!P25="Two-tone"),1,0)</f>
        <v>1</v>
      </c>
      <c r="L25">
        <f>IF(OR('Omega Data'!P25="YG 18K",'Omega Data'!P25="PG 18K",'Omega Data'!P25="WG 18K",'Omega Data'!P25="Mixes of 18K"),1,0)</f>
        <v>0</v>
      </c>
      <c r="M25">
        <f>IF(OR('Omega Data'!AX25="Yes",'Omega Data'!AY25="Yes",'Omega Data'!AW25="Yes"),1,0)</f>
        <v>0</v>
      </c>
      <c r="N25">
        <f>IF(OR(ISTEXT('Omega Data'!AZ25), ISTEXT('Omega Data'!BA25)),1,0)</f>
        <v>0</v>
      </c>
      <c r="O25">
        <f>IF('Omega Data'!BB25="Yes",1,0)</f>
        <v>0</v>
      </c>
      <c r="P25">
        <f>IF('Omega Data'!BC25="Yes",1,0)</f>
        <v>0</v>
      </c>
      <c r="Q25">
        <f>IF(OR('Omega Data'!BF25="Yes",'Omega Data'!AS265="Yes"),1,0)</f>
        <v>0</v>
      </c>
      <c r="R25">
        <f>IF('Omega Data'!BG25="A",1,0)</f>
        <v>0</v>
      </c>
      <c r="S25">
        <f>IF('Omega Data'!BG25="AA",1,0)</f>
        <v>1</v>
      </c>
      <c r="T25">
        <f>IF('Omega Data'!BG25="AAA",1,0)</f>
        <v>0</v>
      </c>
      <c r="U25">
        <f>IF('Omega Data'!BG25="AAAA",1,0)</f>
        <v>0</v>
      </c>
      <c r="V25">
        <f>IF('Omega Data'!R25="Yes",1,0)</f>
        <v>1</v>
      </c>
      <c r="W25">
        <f>IF(OR('Omega Data'!X25="Yes", 'Omega Data'!Y25="Yes",'Omega Data'!Z25="Yes"),1,0)</f>
        <v>0</v>
      </c>
      <c r="X25">
        <f>IF(OR('Omega Data'!AA25="Yes",'Omega Data'!AB25="Yes"),1,0)</f>
        <v>0</v>
      </c>
      <c r="Y25">
        <f>IF('Omega Data'!AU25="Yes",1,0)</f>
        <v>0</v>
      </c>
      <c r="Z25">
        <f>IF('Omega Data'!AD25="Yes",1,0)</f>
        <v>0</v>
      </c>
      <c r="AA25">
        <f>IF('Omega Data'!AC25="Yes",1,0)</f>
        <v>0</v>
      </c>
      <c r="AB25">
        <f>IF('Omega Data'!AE25="Yes",1,0)</f>
        <v>0</v>
      </c>
      <c r="AC25">
        <f>IF(OR('Omega Data'!AK25="Yes",'Omega Data'!AN25="Yes"),1,0)</f>
        <v>0</v>
      </c>
      <c r="AD25" s="41">
        <f t="shared" si="1"/>
        <v>0</v>
      </c>
      <c r="AE25" s="41">
        <f t="shared" si="2"/>
        <v>0</v>
      </c>
      <c r="AF25" s="41">
        <f t="shared" si="3"/>
        <v>0</v>
      </c>
      <c r="AG25" s="41">
        <f t="shared" si="4"/>
        <v>0</v>
      </c>
      <c r="AH25" s="41">
        <f t="shared" si="5"/>
        <v>1</v>
      </c>
    </row>
    <row r="26" spans="1:34" x14ac:dyDescent="0.2">
      <c r="A26">
        <v>22</v>
      </c>
      <c r="B26" s="43">
        <f>'Omega Data'!C26</f>
        <v>44688</v>
      </c>
      <c r="C26">
        <f>'Omega Data'!D26</f>
        <v>11</v>
      </c>
      <c r="D26" s="44">
        <f>'Omega Data'!E26</f>
        <v>5000</v>
      </c>
      <c r="E26" s="44">
        <f>'Omega Data'!F26</f>
        <v>6250</v>
      </c>
      <c r="F26" s="45">
        <f t="shared" si="0"/>
        <v>8.5171931914162382</v>
      </c>
      <c r="G26">
        <f>IF('Omega Data'!L26="Stainless Steel",1,0)</f>
        <v>0</v>
      </c>
      <c r="H26">
        <f>IF(OR('Omega Data'!L26="YG 18K",'Omega Data'!L26="YG &lt;18K",'Omega Data'!L26="PG 18K",'Omega Data'!L26="PG &lt;18K",'Omega Data'!L26="WG 18K",'Omega Data'!L26="Mixes of 18K",'Omega Data'!L26="Mixes &lt;18K",'Omega Data'!L26="Platinum"),1,0)</f>
        <v>1</v>
      </c>
      <c r="I26">
        <f>IF(OR('Omega Data'!L26="PVD",'Omega Data'!L26="Gold Plate",'Omega Data'!L26="Other"),1,0)</f>
        <v>0</v>
      </c>
      <c r="J26">
        <f>IF('Omega Data'!P26="Stainless Steel",1,0)</f>
        <v>0</v>
      </c>
      <c r="K26">
        <f>IF(OR('Omega Data'!P26="Leather",'Omega Data'!P26="Two-tone"),1,0)</f>
        <v>1</v>
      </c>
      <c r="L26">
        <f>IF(OR('Omega Data'!P26="YG 18K",'Omega Data'!P26="PG 18K",'Omega Data'!P26="WG 18K",'Omega Data'!P26="Mixes of 18K"),1,0)</f>
        <v>0</v>
      </c>
      <c r="M26">
        <f>IF(OR('Omega Data'!AX26="Yes",'Omega Data'!AY26="Yes",'Omega Data'!AW26="Yes"),1,0)</f>
        <v>0</v>
      </c>
      <c r="N26">
        <f>IF(OR(ISTEXT('Omega Data'!AZ26), ISTEXT('Omega Data'!BA26)),1,0)</f>
        <v>0</v>
      </c>
      <c r="O26">
        <f>IF('Omega Data'!BB26="Yes",1,0)</f>
        <v>0</v>
      </c>
      <c r="P26">
        <f>IF('Omega Data'!BC26="Yes",1,0)</f>
        <v>0</v>
      </c>
      <c r="Q26">
        <f>IF(OR('Omega Data'!BF26="Yes",'Omega Data'!AS266="Yes"),1,0)</f>
        <v>0</v>
      </c>
      <c r="R26">
        <f>IF('Omega Data'!BG26="A",1,0)</f>
        <v>0</v>
      </c>
      <c r="S26">
        <f>IF('Omega Data'!BG26="AA",1,0)</f>
        <v>0</v>
      </c>
      <c r="T26">
        <f>IF('Omega Data'!BG26="AAA",1,0)</f>
        <v>1</v>
      </c>
      <c r="U26">
        <f>IF('Omega Data'!BG26="AAAA",1,0)</f>
        <v>0</v>
      </c>
      <c r="V26">
        <f>IF('Omega Data'!R26="Yes",1,0)</f>
        <v>0</v>
      </c>
      <c r="W26">
        <f>IF(OR('Omega Data'!X26="Yes", 'Omega Data'!Y26="Yes",'Omega Data'!Z26="Yes"),1,0)</f>
        <v>0</v>
      </c>
      <c r="X26">
        <f>IF(OR('Omega Data'!AA26="Yes",'Omega Data'!AB26="Yes"),1,0)</f>
        <v>0</v>
      </c>
      <c r="Y26">
        <f>IF('Omega Data'!AU26="Yes",1,0)</f>
        <v>0</v>
      </c>
      <c r="Z26">
        <f>IF('Omega Data'!AD26="Yes",1,0)</f>
        <v>0</v>
      </c>
      <c r="AA26">
        <f>IF('Omega Data'!AC26="Yes",1,0)</f>
        <v>0</v>
      </c>
      <c r="AB26">
        <f>IF('Omega Data'!AE26="Yes",1,0)</f>
        <v>0</v>
      </c>
      <c r="AC26">
        <f>IF(OR('Omega Data'!AK26="Yes",'Omega Data'!AN26="Yes"),1,0)</f>
        <v>1</v>
      </c>
      <c r="AD26" s="41">
        <f t="shared" si="1"/>
        <v>0</v>
      </c>
      <c r="AE26" s="41">
        <f t="shared" si="2"/>
        <v>0</v>
      </c>
      <c r="AF26" s="41">
        <f t="shared" si="3"/>
        <v>0</v>
      </c>
      <c r="AG26" s="41">
        <f t="shared" si="4"/>
        <v>0</v>
      </c>
      <c r="AH26" s="41">
        <f t="shared" si="5"/>
        <v>1</v>
      </c>
    </row>
    <row r="27" spans="1:34" x14ac:dyDescent="0.2">
      <c r="A27">
        <v>23</v>
      </c>
      <c r="B27" s="43">
        <f>'Omega Data'!C27</f>
        <v>44688</v>
      </c>
      <c r="C27">
        <f>'Omega Data'!D27</f>
        <v>12</v>
      </c>
      <c r="D27" s="44">
        <f>'Omega Data'!E27</f>
        <v>4300</v>
      </c>
      <c r="E27" s="44">
        <f>'Omega Data'!F27</f>
        <v>5375</v>
      </c>
      <c r="F27" s="45">
        <f t="shared" si="0"/>
        <v>8.3663703016816537</v>
      </c>
      <c r="G27">
        <f>IF('Omega Data'!L27="Stainless Steel",1,0)</f>
        <v>1</v>
      </c>
      <c r="H27">
        <f>IF(OR('Omega Data'!L27="YG 18K",'Omega Data'!L27="YG &lt;18K",'Omega Data'!L27="PG 18K",'Omega Data'!L27="PG &lt;18K",'Omega Data'!L27="WG 18K",'Omega Data'!L27="Mixes of 18K",'Omega Data'!L27="Mixes &lt;18K",'Omega Data'!L27="Platinum"),1,0)</f>
        <v>0</v>
      </c>
      <c r="I27">
        <f>IF(OR('Omega Data'!L27="PVD",'Omega Data'!L27="Gold Plate",'Omega Data'!L27="Other"),1,0)</f>
        <v>0</v>
      </c>
      <c r="J27">
        <f>IF('Omega Data'!P27="Stainless Steel",1,0)</f>
        <v>1</v>
      </c>
      <c r="K27">
        <f>IF(OR('Omega Data'!P27="Leather",'Omega Data'!P27="Two-tone"),1,0)</f>
        <v>0</v>
      </c>
      <c r="L27">
        <f>IF(OR('Omega Data'!P27="YG 18K",'Omega Data'!P27="PG 18K",'Omega Data'!P27="WG 18K",'Omega Data'!P27="Mixes of 18K"),1,0)</f>
        <v>0</v>
      </c>
      <c r="M27">
        <f>IF(OR('Omega Data'!AX27="Yes",'Omega Data'!AY27="Yes",'Omega Data'!AW27="Yes"),1,0)</f>
        <v>0</v>
      </c>
      <c r="N27">
        <f>IF(OR(ISTEXT('Omega Data'!AZ27), ISTEXT('Omega Data'!BA27)),1,0)</f>
        <v>0</v>
      </c>
      <c r="O27">
        <f>IF('Omega Data'!BB27="Yes",1,0)</f>
        <v>0</v>
      </c>
      <c r="P27">
        <f>IF('Omega Data'!BC27="Yes",1,0)</f>
        <v>0</v>
      </c>
      <c r="Q27">
        <f>IF(OR('Omega Data'!BF27="Yes",'Omega Data'!AS267="Yes"),1,0)</f>
        <v>0</v>
      </c>
      <c r="R27">
        <f>IF('Omega Data'!BG27="A",1,0)</f>
        <v>0</v>
      </c>
      <c r="S27">
        <f>IF('Omega Data'!BG27="AA",1,0)</f>
        <v>1</v>
      </c>
      <c r="T27">
        <f>IF('Omega Data'!BG27="AAA",1,0)</f>
        <v>0</v>
      </c>
      <c r="U27">
        <f>IF('Omega Data'!BG27="AAAA",1,0)</f>
        <v>0</v>
      </c>
      <c r="V27">
        <f>IF('Omega Data'!R27="Yes",1,0)</f>
        <v>0</v>
      </c>
      <c r="W27">
        <f>IF(OR('Omega Data'!X27="Yes", 'Omega Data'!Y27="Yes",'Omega Data'!Z27="Yes"),1,0)</f>
        <v>0</v>
      </c>
      <c r="X27">
        <f>IF(OR('Omega Data'!AA27="Yes",'Omega Data'!AB27="Yes"),1,0)</f>
        <v>0</v>
      </c>
      <c r="Y27">
        <f>IF('Omega Data'!AU27="Yes",1,0)</f>
        <v>0</v>
      </c>
      <c r="Z27">
        <f>IF('Omega Data'!AD27="Yes",1,0)</f>
        <v>0</v>
      </c>
      <c r="AA27">
        <f>IF('Omega Data'!AC27="Yes",1,0)</f>
        <v>0</v>
      </c>
      <c r="AB27">
        <f>IF('Omega Data'!AE27="Yes",1,0)</f>
        <v>0</v>
      </c>
      <c r="AC27">
        <f>IF(OR('Omega Data'!AK27="Yes",'Omega Data'!AN27="Yes"),1,0)</f>
        <v>1</v>
      </c>
      <c r="AD27" s="41">
        <f t="shared" si="1"/>
        <v>0</v>
      </c>
      <c r="AE27" s="41">
        <f t="shared" si="2"/>
        <v>0</v>
      </c>
      <c r="AF27" s="41">
        <f t="shared" si="3"/>
        <v>0</v>
      </c>
      <c r="AG27" s="41">
        <f t="shared" si="4"/>
        <v>0</v>
      </c>
      <c r="AH27" s="41">
        <f t="shared" si="5"/>
        <v>1</v>
      </c>
    </row>
    <row r="28" spans="1:34" x14ac:dyDescent="0.2">
      <c r="A28">
        <v>24</v>
      </c>
      <c r="B28" s="43">
        <f>'Omega Data'!C28</f>
        <v>44688</v>
      </c>
      <c r="C28">
        <f>'Omega Data'!D28</f>
        <v>25</v>
      </c>
      <c r="D28" s="44">
        <f>'Omega Data'!E28</f>
        <v>5500</v>
      </c>
      <c r="E28" s="44">
        <f>'Omega Data'!F28</f>
        <v>6875</v>
      </c>
      <c r="F28" s="45">
        <f t="shared" si="0"/>
        <v>8.6125033712205621</v>
      </c>
      <c r="G28">
        <f>IF('Omega Data'!L28="Stainless Steel",1,0)</f>
        <v>1</v>
      </c>
      <c r="H28">
        <f>IF(OR('Omega Data'!L28="YG 18K",'Omega Data'!L28="YG &lt;18K",'Omega Data'!L28="PG 18K",'Omega Data'!L28="PG &lt;18K",'Omega Data'!L28="WG 18K",'Omega Data'!L28="Mixes of 18K",'Omega Data'!L28="Mixes &lt;18K",'Omega Data'!L28="Platinum"),1,0)</f>
        <v>0</v>
      </c>
      <c r="I28">
        <f>IF(OR('Omega Data'!L28="PVD",'Omega Data'!L28="Gold Plate",'Omega Data'!L28="Other"),1,0)</f>
        <v>0</v>
      </c>
      <c r="J28">
        <f>IF('Omega Data'!P28="Stainless Steel",1,0)</f>
        <v>0</v>
      </c>
      <c r="K28">
        <f>IF(OR('Omega Data'!P28="Leather",'Omega Data'!P28="Two-tone"),1,0)</f>
        <v>1</v>
      </c>
      <c r="L28">
        <f>IF(OR('Omega Data'!P28="YG 18K",'Omega Data'!P28="PG 18K",'Omega Data'!P28="WG 18K",'Omega Data'!P28="Mixes of 18K"),1,0)</f>
        <v>0</v>
      </c>
      <c r="M28">
        <f>IF(OR('Omega Data'!AX28="Yes",'Omega Data'!AY28="Yes",'Omega Data'!AW28="Yes"),1,0)</f>
        <v>0</v>
      </c>
      <c r="N28">
        <f>IF(OR(ISTEXT('Omega Data'!AZ28), ISTEXT('Omega Data'!BA28)),1,0)</f>
        <v>0</v>
      </c>
      <c r="O28">
        <f>IF('Omega Data'!BB28="Yes",1,0)</f>
        <v>0</v>
      </c>
      <c r="P28">
        <f>IF('Omega Data'!BC28="Yes",1,0)</f>
        <v>0</v>
      </c>
      <c r="Q28">
        <f>IF(OR('Omega Data'!BF28="Yes",'Omega Data'!AS268="Yes"),1,0)</f>
        <v>0</v>
      </c>
      <c r="R28">
        <f>IF('Omega Data'!BG28="A",1,0)</f>
        <v>0</v>
      </c>
      <c r="S28">
        <f>IF('Omega Data'!BG28="AA",1,0)</f>
        <v>1</v>
      </c>
      <c r="T28">
        <f>IF('Omega Data'!BG28="AAA",1,0)</f>
        <v>0</v>
      </c>
      <c r="U28">
        <f>IF('Omega Data'!BG28="AAAA",1,0)</f>
        <v>0</v>
      </c>
      <c r="V28">
        <f>IF('Omega Data'!R28="Yes",1,0)</f>
        <v>0</v>
      </c>
      <c r="W28">
        <f>IF(OR('Omega Data'!X28="Yes", 'Omega Data'!Y28="Yes",'Omega Data'!Z28="Yes"),1,0)</f>
        <v>1</v>
      </c>
      <c r="X28">
        <f>IF(OR('Omega Data'!AA28="Yes",'Omega Data'!AB28="Yes"),1,0)</f>
        <v>0</v>
      </c>
      <c r="Y28">
        <f>IF('Omega Data'!AU28="Yes",1,0)</f>
        <v>0</v>
      </c>
      <c r="Z28">
        <f>IF('Omega Data'!AD28="Yes",1,0)</f>
        <v>0</v>
      </c>
      <c r="AA28">
        <f>IF('Omega Data'!AC28="Yes",1,0)</f>
        <v>1</v>
      </c>
      <c r="AB28">
        <f>IF('Omega Data'!AE28="Yes",1,0)</f>
        <v>0</v>
      </c>
      <c r="AC28">
        <f>IF(OR('Omega Data'!AK28="Yes",'Omega Data'!AN28="Yes"),1,0)</f>
        <v>0</v>
      </c>
      <c r="AD28" s="41">
        <f t="shared" si="1"/>
        <v>0</v>
      </c>
      <c r="AE28" s="41">
        <f t="shared" si="2"/>
        <v>0</v>
      </c>
      <c r="AF28" s="41">
        <f t="shared" si="3"/>
        <v>0</v>
      </c>
      <c r="AG28" s="41">
        <f t="shared" si="4"/>
        <v>0</v>
      </c>
      <c r="AH28" s="41">
        <f t="shared" si="5"/>
        <v>1</v>
      </c>
    </row>
    <row r="29" spans="1:34" x14ac:dyDescent="0.2">
      <c r="A29">
        <v>25</v>
      </c>
      <c r="B29" s="43">
        <f>'Omega Data'!C29</f>
        <v>44688</v>
      </c>
      <c r="C29">
        <f>'Omega Data'!D29</f>
        <v>26</v>
      </c>
      <c r="D29" s="44">
        <f>'Omega Data'!E29</f>
        <v>6500</v>
      </c>
      <c r="E29" s="44">
        <f>'Omega Data'!F29</f>
        <v>8125</v>
      </c>
      <c r="F29" s="45">
        <f t="shared" si="0"/>
        <v>8.7795574558837277</v>
      </c>
      <c r="G29">
        <f>IF('Omega Data'!L29="Stainless Steel",1,0)</f>
        <v>1</v>
      </c>
      <c r="H29">
        <f>IF(OR('Omega Data'!L29="YG 18K",'Omega Data'!L29="YG &lt;18K",'Omega Data'!L29="PG 18K",'Omega Data'!L29="PG &lt;18K",'Omega Data'!L29="WG 18K",'Omega Data'!L29="Mixes of 18K",'Omega Data'!L29="Mixes &lt;18K",'Omega Data'!L29="Platinum"),1,0)</f>
        <v>0</v>
      </c>
      <c r="I29">
        <f>IF(OR('Omega Data'!L29="PVD",'Omega Data'!L29="Gold Plate",'Omega Data'!L29="Other"),1,0)</f>
        <v>0</v>
      </c>
      <c r="J29">
        <f>IF('Omega Data'!P29="Stainless Steel",1,0)</f>
        <v>0</v>
      </c>
      <c r="K29">
        <f>IF(OR('Omega Data'!P29="Leather",'Omega Data'!P29="Two-tone"),1,0)</f>
        <v>1</v>
      </c>
      <c r="L29">
        <f>IF(OR('Omega Data'!P29="YG 18K",'Omega Data'!P29="PG 18K",'Omega Data'!P29="WG 18K",'Omega Data'!P29="Mixes of 18K"),1,0)</f>
        <v>0</v>
      </c>
      <c r="M29">
        <f>IF(OR('Omega Data'!AX29="Yes",'Omega Data'!AY29="Yes",'Omega Data'!AW29="Yes"),1,0)</f>
        <v>0</v>
      </c>
      <c r="N29">
        <f>IF(OR(ISTEXT('Omega Data'!AZ29), ISTEXT('Omega Data'!BA29)),1,0)</f>
        <v>0</v>
      </c>
      <c r="O29">
        <f>IF('Omega Data'!BB29="Yes",1,0)</f>
        <v>0</v>
      </c>
      <c r="P29">
        <f>IF('Omega Data'!BC29="Yes",1,0)</f>
        <v>0</v>
      </c>
      <c r="Q29">
        <f>IF(OR('Omega Data'!BF29="Yes",'Omega Data'!AS269="Yes"),1,0)</f>
        <v>0</v>
      </c>
      <c r="R29">
        <f>IF('Omega Data'!BG29="A",1,0)</f>
        <v>0</v>
      </c>
      <c r="S29">
        <f>IF('Omega Data'!BG29="AA",1,0)</f>
        <v>0</v>
      </c>
      <c r="T29">
        <f>IF('Omega Data'!BG29="AAA",1,0)</f>
        <v>1</v>
      </c>
      <c r="U29">
        <f>IF('Omega Data'!BG29="AAAA",1,0)</f>
        <v>0</v>
      </c>
      <c r="V29">
        <f>IF('Omega Data'!R29="Yes",1,0)</f>
        <v>0</v>
      </c>
      <c r="W29">
        <f>IF(OR('Omega Data'!X29="Yes", 'Omega Data'!Y29="Yes",'Omega Data'!Z29="Yes"),1,0)</f>
        <v>0</v>
      </c>
      <c r="X29">
        <f>IF(OR('Omega Data'!AA29="Yes",'Omega Data'!AB29="Yes"),1,0)</f>
        <v>0</v>
      </c>
      <c r="Y29">
        <f>IF('Omega Data'!AU29="Yes",1,0)</f>
        <v>0</v>
      </c>
      <c r="Z29">
        <f>IF('Omega Data'!AD29="Yes",1,0)</f>
        <v>0</v>
      </c>
      <c r="AA29">
        <f>IF('Omega Data'!AC29="Yes",1,0)</f>
        <v>0</v>
      </c>
      <c r="AB29">
        <f>IF('Omega Data'!AE29="Yes",1,0)</f>
        <v>0</v>
      </c>
      <c r="AC29">
        <f>IF(OR('Omega Data'!AK29="Yes",'Omega Data'!AN29="Yes"),1,0)</f>
        <v>1</v>
      </c>
      <c r="AD29" s="41">
        <f t="shared" si="1"/>
        <v>0</v>
      </c>
      <c r="AE29" s="41">
        <f t="shared" si="2"/>
        <v>0</v>
      </c>
      <c r="AF29" s="41">
        <f t="shared" si="3"/>
        <v>0</v>
      </c>
      <c r="AG29" s="41">
        <f t="shared" si="4"/>
        <v>0</v>
      </c>
      <c r="AH29" s="41">
        <f t="shared" si="5"/>
        <v>1</v>
      </c>
    </row>
    <row r="30" spans="1:34" x14ac:dyDescent="0.2">
      <c r="A30">
        <v>26</v>
      </c>
      <c r="B30" s="43">
        <f>'Omega Data'!C30</f>
        <v>44688</v>
      </c>
      <c r="C30">
        <f>'Omega Data'!D30</f>
        <v>27</v>
      </c>
      <c r="D30" s="44">
        <f>'Omega Data'!E30</f>
        <v>10000</v>
      </c>
      <c r="E30" s="44">
        <f>'Omega Data'!F30</f>
        <v>12500</v>
      </c>
      <c r="F30" s="45">
        <f t="shared" si="0"/>
        <v>9.2103403719761836</v>
      </c>
      <c r="G30">
        <f>IF('Omega Data'!L30="Stainless Steel",1,0)</f>
        <v>1</v>
      </c>
      <c r="H30">
        <f>IF(OR('Omega Data'!L30="YG 18K",'Omega Data'!L30="YG &lt;18K",'Omega Data'!L30="PG 18K",'Omega Data'!L30="PG &lt;18K",'Omega Data'!L30="WG 18K",'Omega Data'!L30="Mixes of 18K",'Omega Data'!L30="Mixes &lt;18K",'Omega Data'!L30="Platinum"),1,0)</f>
        <v>0</v>
      </c>
      <c r="I30">
        <f>IF(OR('Omega Data'!L30="PVD",'Omega Data'!L30="Gold Plate",'Omega Data'!L30="Other"),1,0)</f>
        <v>0</v>
      </c>
      <c r="J30">
        <f>IF('Omega Data'!P30="Stainless Steel",1,0)</f>
        <v>0</v>
      </c>
      <c r="K30">
        <f>IF(OR('Omega Data'!P30="Leather",'Omega Data'!P30="Two-tone"),1,0)</f>
        <v>1</v>
      </c>
      <c r="L30">
        <f>IF(OR('Omega Data'!P30="YG 18K",'Omega Data'!P30="PG 18K",'Omega Data'!P30="WG 18K",'Omega Data'!P30="Mixes of 18K"),1,0)</f>
        <v>0</v>
      </c>
      <c r="M30">
        <f>IF(OR('Omega Data'!AX30="Yes",'Omega Data'!AY30="Yes",'Omega Data'!AW30="Yes"),1,0)</f>
        <v>0</v>
      </c>
      <c r="N30">
        <f>IF(OR(ISTEXT('Omega Data'!AZ30), ISTEXT('Omega Data'!BA30)),1,0)</f>
        <v>1</v>
      </c>
      <c r="O30">
        <f>IF('Omega Data'!BB30="Yes",1,0)</f>
        <v>0</v>
      </c>
      <c r="P30">
        <f>IF('Omega Data'!BC30="Yes",1,0)</f>
        <v>0</v>
      </c>
      <c r="Q30">
        <f>IF(OR('Omega Data'!BF30="Yes",'Omega Data'!AS270="Yes"),1,0)</f>
        <v>0</v>
      </c>
      <c r="R30">
        <f>IF('Omega Data'!BG30="A",1,0)</f>
        <v>0</v>
      </c>
      <c r="S30">
        <f>IF('Omega Data'!BG30="AA",1,0)</f>
        <v>0</v>
      </c>
      <c r="T30">
        <f>IF('Omega Data'!BG30="AAA",1,0)</f>
        <v>1</v>
      </c>
      <c r="U30">
        <f>IF('Omega Data'!BG30="AAAA",1,0)</f>
        <v>0</v>
      </c>
      <c r="V30">
        <f>IF('Omega Data'!R30="Yes",1,0)</f>
        <v>0</v>
      </c>
      <c r="W30">
        <f>IF(OR('Omega Data'!X30="Yes", 'Omega Data'!Y30="Yes",'Omega Data'!Z30="Yes"),1,0)</f>
        <v>0</v>
      </c>
      <c r="X30">
        <f>IF(OR('Omega Data'!AA30="Yes",'Omega Data'!AB30="Yes"),1,0)</f>
        <v>0</v>
      </c>
      <c r="Y30">
        <f>IF('Omega Data'!AU30="Yes",1,0)</f>
        <v>0</v>
      </c>
      <c r="Z30">
        <f>IF('Omega Data'!AD30="Yes",1,0)</f>
        <v>0</v>
      </c>
      <c r="AA30">
        <f>IF('Omega Data'!AC30="Yes",1,0)</f>
        <v>0</v>
      </c>
      <c r="AB30">
        <f>IF('Omega Data'!AE30="Yes",1,0)</f>
        <v>0</v>
      </c>
      <c r="AC30">
        <f>IF(OR('Omega Data'!AK30="Yes",'Omega Data'!AN30="Yes"),1,0)</f>
        <v>1</v>
      </c>
      <c r="AD30" s="41">
        <f t="shared" si="1"/>
        <v>0</v>
      </c>
      <c r="AE30" s="41">
        <f t="shared" si="2"/>
        <v>0</v>
      </c>
      <c r="AF30" s="41">
        <f t="shared" si="3"/>
        <v>0</v>
      </c>
      <c r="AG30" s="41">
        <f t="shared" si="4"/>
        <v>0</v>
      </c>
      <c r="AH30" s="41">
        <f t="shared" si="5"/>
        <v>1</v>
      </c>
    </row>
    <row r="31" spans="1:34" x14ac:dyDescent="0.2">
      <c r="A31">
        <v>27</v>
      </c>
      <c r="B31" s="43">
        <f>'Omega Data'!C31</f>
        <v>44688</v>
      </c>
      <c r="C31">
        <f>'Omega Data'!D31</f>
        <v>37</v>
      </c>
      <c r="D31" s="44">
        <f>'Omega Data'!E31</f>
        <v>2200</v>
      </c>
      <c r="E31" s="44">
        <f>'Omega Data'!F31</f>
        <v>2750</v>
      </c>
      <c r="F31" s="45">
        <f t="shared" si="0"/>
        <v>7.696212639346407</v>
      </c>
      <c r="G31">
        <f>IF('Omega Data'!L31="Stainless Steel",1,0)</f>
        <v>0</v>
      </c>
      <c r="H31">
        <f>IF(OR('Omega Data'!L31="YG 18K",'Omega Data'!L31="YG &lt;18K",'Omega Data'!L31="PG 18K",'Omega Data'!L31="PG &lt;18K",'Omega Data'!L31="WG 18K",'Omega Data'!L31="Mixes of 18K",'Omega Data'!L31="Mixes &lt;18K",'Omega Data'!L31="Platinum"),1,0)</f>
        <v>1</v>
      </c>
      <c r="I31">
        <f>IF(OR('Omega Data'!L31="PVD",'Omega Data'!L31="Gold Plate",'Omega Data'!L31="Other"),1,0)</f>
        <v>0</v>
      </c>
      <c r="J31">
        <f>IF('Omega Data'!P31="Stainless Steel",1,0)</f>
        <v>0</v>
      </c>
      <c r="K31">
        <f>IF(OR('Omega Data'!P31="Leather",'Omega Data'!P31="Two-tone"),1,0)</f>
        <v>1</v>
      </c>
      <c r="L31">
        <f>IF(OR('Omega Data'!P31="YG 18K",'Omega Data'!P31="PG 18K",'Omega Data'!P31="WG 18K",'Omega Data'!P31="Mixes of 18K"),1,0)</f>
        <v>0</v>
      </c>
      <c r="M31">
        <f>IF(OR('Omega Data'!AX31="Yes",'Omega Data'!AY31="Yes",'Omega Data'!AW31="Yes"),1,0)</f>
        <v>0</v>
      </c>
      <c r="N31">
        <f>IF(OR(ISTEXT('Omega Data'!AZ31), ISTEXT('Omega Data'!BA31)),1,0)</f>
        <v>0</v>
      </c>
      <c r="O31">
        <f>IF('Omega Data'!BB31="Yes",1,0)</f>
        <v>0</v>
      </c>
      <c r="P31">
        <f>IF('Omega Data'!BC31="Yes",1,0)</f>
        <v>0</v>
      </c>
      <c r="Q31">
        <f>IF(OR('Omega Data'!BF31="Yes",'Omega Data'!AS271="Yes"),1,0)</f>
        <v>0</v>
      </c>
      <c r="R31">
        <f>IF('Omega Data'!BG31="A",1,0)</f>
        <v>0</v>
      </c>
      <c r="S31">
        <f>IF('Omega Data'!BG31="AA",1,0)</f>
        <v>1</v>
      </c>
      <c r="T31">
        <f>IF('Omega Data'!BG31="AAA",1,0)</f>
        <v>0</v>
      </c>
      <c r="U31">
        <f>IF('Omega Data'!BG31="AAAA",1,0)</f>
        <v>0</v>
      </c>
      <c r="V31">
        <f>IF('Omega Data'!R31="Yes",1,0)</f>
        <v>0</v>
      </c>
      <c r="W31">
        <f>IF(OR('Omega Data'!X31="Yes", 'Omega Data'!Y31="Yes",'Omega Data'!Z31="Yes"),1,0)</f>
        <v>1</v>
      </c>
      <c r="X31">
        <f>IF(OR('Omega Data'!AA31="Yes",'Omega Data'!AB31="Yes"),1,0)</f>
        <v>1</v>
      </c>
      <c r="Y31">
        <f>IF('Omega Data'!AU31="Yes",1,0)</f>
        <v>0</v>
      </c>
      <c r="Z31">
        <f>IF('Omega Data'!AD31="Yes",1,0)</f>
        <v>0</v>
      </c>
      <c r="AA31">
        <f>IF('Omega Data'!AC31="Yes",1,0)</f>
        <v>0</v>
      </c>
      <c r="AB31">
        <f>IF('Omega Data'!AE31="Yes",1,0)</f>
        <v>0</v>
      </c>
      <c r="AC31">
        <f>IF(OR('Omega Data'!AK31="Yes",'Omega Data'!AN31="Yes"),1,0)</f>
        <v>0</v>
      </c>
      <c r="AD31" s="41">
        <f t="shared" si="1"/>
        <v>0</v>
      </c>
      <c r="AE31" s="41">
        <f t="shared" si="2"/>
        <v>0</v>
      </c>
      <c r="AF31" s="41">
        <f t="shared" si="3"/>
        <v>0</v>
      </c>
      <c r="AG31" s="41">
        <f t="shared" si="4"/>
        <v>0</v>
      </c>
      <c r="AH31" s="41">
        <f t="shared" si="5"/>
        <v>1</v>
      </c>
    </row>
    <row r="32" spans="1:34" x14ac:dyDescent="0.2">
      <c r="A32">
        <v>28</v>
      </c>
      <c r="B32" s="43">
        <f>'Omega Data'!C32</f>
        <v>44688</v>
      </c>
      <c r="C32">
        <f>'Omega Data'!D32</f>
        <v>48</v>
      </c>
      <c r="D32" s="44">
        <f>'Omega Data'!E32</f>
        <v>12000</v>
      </c>
      <c r="E32" s="44">
        <f>'Omega Data'!F32</f>
        <v>15000</v>
      </c>
      <c r="F32" s="45">
        <f t="shared" si="0"/>
        <v>9.3926619287701367</v>
      </c>
      <c r="G32">
        <f>IF('Omega Data'!L32="Stainless Steel",1,0)</f>
        <v>1</v>
      </c>
      <c r="H32">
        <f>IF(OR('Omega Data'!L32="YG 18K",'Omega Data'!L32="YG &lt;18K",'Omega Data'!L32="PG 18K",'Omega Data'!L32="PG &lt;18K",'Omega Data'!L32="WG 18K",'Omega Data'!L32="Mixes of 18K",'Omega Data'!L32="Mixes &lt;18K",'Omega Data'!L32="Platinum"),1,0)</f>
        <v>0</v>
      </c>
      <c r="I32">
        <f>IF(OR('Omega Data'!L32="PVD",'Omega Data'!L32="Gold Plate",'Omega Data'!L32="Other"),1,0)</f>
        <v>0</v>
      </c>
      <c r="J32">
        <f>IF('Omega Data'!P32="Stainless Steel",1,0)</f>
        <v>0</v>
      </c>
      <c r="K32">
        <f>IF(OR('Omega Data'!P32="Leather",'Omega Data'!P32="Two-tone"),1,0)</f>
        <v>1</v>
      </c>
      <c r="L32">
        <f>IF(OR('Omega Data'!P32="YG 18K",'Omega Data'!P32="PG 18K",'Omega Data'!P32="WG 18K",'Omega Data'!P32="Mixes of 18K"),1,0)</f>
        <v>0</v>
      </c>
      <c r="M32">
        <f>IF(OR('Omega Data'!AX32="Yes",'Omega Data'!AY32="Yes",'Omega Data'!AW32="Yes"),1,0)</f>
        <v>0</v>
      </c>
      <c r="N32">
        <f>IF(OR(ISTEXT('Omega Data'!AZ32), ISTEXT('Omega Data'!BA32)),1,0)</f>
        <v>0</v>
      </c>
      <c r="O32">
        <f>IF('Omega Data'!BB32="Yes",1,0)</f>
        <v>0</v>
      </c>
      <c r="P32">
        <f>IF('Omega Data'!BC32="Yes",1,0)</f>
        <v>0</v>
      </c>
      <c r="Q32">
        <f>IF(OR('Omega Data'!BF32="Yes",'Omega Data'!AS272="Yes"),1,0)</f>
        <v>0</v>
      </c>
      <c r="R32">
        <f>IF('Omega Data'!BG32="A",1,0)</f>
        <v>0</v>
      </c>
      <c r="S32">
        <f>IF('Omega Data'!BG32="AA",1,0)</f>
        <v>0</v>
      </c>
      <c r="T32">
        <f>IF('Omega Data'!BG32="AAA",1,0)</f>
        <v>1</v>
      </c>
      <c r="U32">
        <f>IF('Omega Data'!BG32="AAAA",1,0)</f>
        <v>0</v>
      </c>
      <c r="V32">
        <f>IF('Omega Data'!R32="Yes",1,0)</f>
        <v>0</v>
      </c>
      <c r="W32">
        <f>IF(OR('Omega Data'!X32="Yes", 'Omega Data'!Y32="Yes",'Omega Data'!Z32="Yes"),1,0)</f>
        <v>0</v>
      </c>
      <c r="X32">
        <f>IF(OR('Omega Data'!AA32="Yes",'Omega Data'!AB32="Yes"),1,0)</f>
        <v>0</v>
      </c>
      <c r="Y32">
        <f>IF('Omega Data'!AU32="Yes",1,0)</f>
        <v>0</v>
      </c>
      <c r="Z32">
        <f>IF('Omega Data'!AD32="Yes",1,0)</f>
        <v>0</v>
      </c>
      <c r="AA32">
        <f>IF('Omega Data'!AC32="Yes",1,0)</f>
        <v>0</v>
      </c>
      <c r="AB32">
        <f>IF('Omega Data'!AE32="Yes",1,0)</f>
        <v>0</v>
      </c>
      <c r="AC32">
        <f>IF(OR('Omega Data'!AK32="Yes",'Omega Data'!AN32="Yes"),1,0)</f>
        <v>1</v>
      </c>
      <c r="AD32" s="41">
        <f t="shared" si="1"/>
        <v>0</v>
      </c>
      <c r="AE32" s="41">
        <f t="shared" si="2"/>
        <v>0</v>
      </c>
      <c r="AF32" s="41">
        <f t="shared" si="3"/>
        <v>0</v>
      </c>
      <c r="AG32" s="41">
        <f t="shared" si="4"/>
        <v>0</v>
      </c>
      <c r="AH32" s="41">
        <f t="shared" si="5"/>
        <v>1</v>
      </c>
    </row>
    <row r="33" spans="1:34" x14ac:dyDescent="0.2">
      <c r="A33">
        <v>29</v>
      </c>
      <c r="B33" s="43">
        <f>'Omega Data'!C33</f>
        <v>44689</v>
      </c>
      <c r="C33">
        <f>'Omega Data'!D33</f>
        <v>223</v>
      </c>
      <c r="D33" s="44">
        <f>'Omega Data'!E33</f>
        <v>3000</v>
      </c>
      <c r="E33" s="44">
        <f>'Omega Data'!F33</f>
        <v>3750</v>
      </c>
      <c r="F33" s="45">
        <f t="shared" si="0"/>
        <v>8.0063675676502459</v>
      </c>
      <c r="G33">
        <f>IF('Omega Data'!L33="Stainless Steel",1,0)</f>
        <v>0</v>
      </c>
      <c r="H33">
        <f>IF(OR('Omega Data'!L33="YG 18K",'Omega Data'!L33="YG &lt;18K",'Omega Data'!L33="PG 18K",'Omega Data'!L33="PG &lt;18K",'Omega Data'!L33="WG 18K",'Omega Data'!L33="Mixes of 18K",'Omega Data'!L33="Mixes &lt;18K",'Omega Data'!L33="Platinum"),1,0)</f>
        <v>1</v>
      </c>
      <c r="I33">
        <f>IF(OR('Omega Data'!L33="PVD",'Omega Data'!L33="Gold Plate",'Omega Data'!L33="Other"),1,0)</f>
        <v>0</v>
      </c>
      <c r="J33">
        <f>IF('Omega Data'!P33="Stainless Steel",1,0)</f>
        <v>0</v>
      </c>
      <c r="K33">
        <f>IF(OR('Omega Data'!P33="Leather",'Omega Data'!P33="Two-tone"),1,0)</f>
        <v>0</v>
      </c>
      <c r="L33">
        <f>IF(OR('Omega Data'!P33="YG 18K",'Omega Data'!P33="PG 18K",'Omega Data'!P33="WG 18K",'Omega Data'!P33="Mixes of 18K"),1,0)</f>
        <v>1</v>
      </c>
      <c r="M33">
        <f>IF(OR('Omega Data'!AX33="Yes",'Omega Data'!AY33="Yes",'Omega Data'!AW33="Yes"),1,0)</f>
        <v>0</v>
      </c>
      <c r="N33">
        <f>IF(OR(ISTEXT('Omega Data'!AZ33), ISTEXT('Omega Data'!BA33)),1,0)</f>
        <v>0</v>
      </c>
      <c r="O33">
        <f>IF('Omega Data'!BB33="Yes",1,0)</f>
        <v>0</v>
      </c>
      <c r="P33">
        <f>IF('Omega Data'!BC33="Yes",1,0)</f>
        <v>0</v>
      </c>
      <c r="Q33">
        <f>IF(OR('Omega Data'!BF33="Yes",'Omega Data'!AS273="Yes"),1,0)</f>
        <v>0</v>
      </c>
      <c r="R33">
        <f>IF('Omega Data'!BG33="A",1,0)</f>
        <v>0</v>
      </c>
      <c r="S33">
        <f>IF('Omega Data'!BG33="AA",1,0)</f>
        <v>1</v>
      </c>
      <c r="T33">
        <f>IF('Omega Data'!BG33="AAA",1,0)</f>
        <v>0</v>
      </c>
      <c r="U33">
        <f>IF('Omega Data'!BG33="AAAA",1,0)</f>
        <v>0</v>
      </c>
      <c r="V33">
        <f>IF('Omega Data'!R33="Yes",1,0)</f>
        <v>0</v>
      </c>
      <c r="W33">
        <f>IF(OR('Omega Data'!X33="Yes", 'Omega Data'!Y33="Yes",'Omega Data'!Z33="Yes"),1,0)</f>
        <v>1</v>
      </c>
      <c r="X33">
        <f>IF(OR('Omega Data'!AA33="Yes",'Omega Data'!AB33="Yes"),1,0)</f>
        <v>0</v>
      </c>
      <c r="Y33">
        <f>IF('Omega Data'!AU33="Yes",1,0)</f>
        <v>0</v>
      </c>
      <c r="Z33">
        <f>IF('Omega Data'!AD33="Yes",1,0)</f>
        <v>0</v>
      </c>
      <c r="AA33">
        <f>IF('Omega Data'!AC33="Yes",1,0)</f>
        <v>0</v>
      </c>
      <c r="AB33">
        <f>IF('Omega Data'!AE33="Yes",1,0)</f>
        <v>0</v>
      </c>
      <c r="AC33">
        <f>IF(OR('Omega Data'!AK33="Yes",'Omega Data'!AN33="Yes"),1,0)</f>
        <v>0</v>
      </c>
      <c r="AD33" s="41">
        <f t="shared" si="1"/>
        <v>0</v>
      </c>
      <c r="AE33" s="41">
        <f t="shared" si="2"/>
        <v>0</v>
      </c>
      <c r="AF33" s="41">
        <f t="shared" si="3"/>
        <v>0</v>
      </c>
      <c r="AG33" s="41">
        <f t="shared" si="4"/>
        <v>0</v>
      </c>
      <c r="AH33" s="41">
        <f t="shared" si="5"/>
        <v>1</v>
      </c>
    </row>
    <row r="34" spans="1:34" x14ac:dyDescent="0.2">
      <c r="A34">
        <v>30</v>
      </c>
      <c r="B34" s="43">
        <f>'Omega Data'!C34</f>
        <v>44689</v>
      </c>
      <c r="C34">
        <f>'Omega Data'!D34</f>
        <v>401</v>
      </c>
      <c r="D34" s="44">
        <f>'Omega Data'!E34</f>
        <v>18000</v>
      </c>
      <c r="E34" s="44">
        <f>'Omega Data'!F34</f>
        <v>22500</v>
      </c>
      <c r="F34" s="45">
        <f t="shared" si="0"/>
        <v>9.7981270368783022</v>
      </c>
      <c r="G34">
        <f>IF('Omega Data'!L34="Stainless Steel",1,0)</f>
        <v>1</v>
      </c>
      <c r="H34">
        <f>IF(OR('Omega Data'!L34="YG 18K",'Omega Data'!L34="YG &lt;18K",'Omega Data'!L34="PG 18K",'Omega Data'!L34="PG &lt;18K",'Omega Data'!L34="WG 18K",'Omega Data'!L34="Mixes of 18K",'Omega Data'!L34="Mixes &lt;18K",'Omega Data'!L34="Platinum"),1,0)</f>
        <v>0</v>
      </c>
      <c r="I34">
        <f>IF(OR('Omega Data'!L34="PVD",'Omega Data'!L34="Gold Plate",'Omega Data'!L34="Other"),1,0)</f>
        <v>0</v>
      </c>
      <c r="J34">
        <f>IF('Omega Data'!P34="Stainless Steel",1,0)</f>
        <v>1</v>
      </c>
      <c r="K34">
        <f>IF(OR('Omega Data'!P34="Leather",'Omega Data'!P34="Two-tone"),1,0)</f>
        <v>0</v>
      </c>
      <c r="L34">
        <f>IF(OR('Omega Data'!P34="YG 18K",'Omega Data'!P34="PG 18K",'Omega Data'!P34="WG 18K",'Omega Data'!P34="Mixes of 18K"),1,0)</f>
        <v>0</v>
      </c>
      <c r="M34">
        <f>IF(OR('Omega Data'!AX34="Yes",'Omega Data'!AY34="Yes",'Omega Data'!AW34="Yes"),1,0)</f>
        <v>0</v>
      </c>
      <c r="N34">
        <f>IF(OR(ISTEXT('Omega Data'!AZ34), ISTEXT('Omega Data'!BA34)),1,0)</f>
        <v>0</v>
      </c>
      <c r="O34">
        <f>IF('Omega Data'!BB34="Yes",1,0)</f>
        <v>0</v>
      </c>
      <c r="P34">
        <f>IF('Omega Data'!BC34="Yes",1,0)</f>
        <v>0</v>
      </c>
      <c r="Q34">
        <f>IF(OR('Omega Data'!BF34="Yes",'Omega Data'!AS274="Yes"),1,0)</f>
        <v>0</v>
      </c>
      <c r="R34">
        <f>IF('Omega Data'!BG34="A",1,0)</f>
        <v>0</v>
      </c>
      <c r="S34">
        <f>IF('Omega Data'!BG34="AA",1,0)</f>
        <v>0</v>
      </c>
      <c r="T34">
        <f>IF('Omega Data'!BG34="AAA",1,0)</f>
        <v>1</v>
      </c>
      <c r="U34">
        <f>IF('Omega Data'!BG34="AAAA",1,0)</f>
        <v>0</v>
      </c>
      <c r="V34">
        <f>IF('Omega Data'!R34="Yes",1,0)</f>
        <v>0</v>
      </c>
      <c r="W34">
        <f>IF(OR('Omega Data'!X34="Yes", 'Omega Data'!Y34="Yes",'Omega Data'!Z34="Yes"),1,0)</f>
        <v>0</v>
      </c>
      <c r="X34">
        <f>IF(OR('Omega Data'!AA34="Yes",'Omega Data'!AB34="Yes"),1,0)</f>
        <v>0</v>
      </c>
      <c r="Y34">
        <f>IF('Omega Data'!AU34="Yes",1,0)</f>
        <v>0</v>
      </c>
      <c r="Z34">
        <f>IF('Omega Data'!AD34="Yes",1,0)</f>
        <v>0</v>
      </c>
      <c r="AA34">
        <f>IF('Omega Data'!AC34="Yes",1,0)</f>
        <v>0</v>
      </c>
      <c r="AB34">
        <f>IF('Omega Data'!AE34="Yes",1,0)</f>
        <v>0</v>
      </c>
      <c r="AC34">
        <f>IF(OR('Omega Data'!AK34="Yes",'Omega Data'!AN34="Yes"),1,0)</f>
        <v>1</v>
      </c>
      <c r="AD34" s="41">
        <f t="shared" si="1"/>
        <v>0</v>
      </c>
      <c r="AE34" s="41">
        <f t="shared" si="2"/>
        <v>0</v>
      </c>
      <c r="AF34" s="41">
        <f t="shared" si="3"/>
        <v>0</v>
      </c>
      <c r="AG34" s="41">
        <f t="shared" si="4"/>
        <v>0</v>
      </c>
      <c r="AH34" s="41">
        <f t="shared" si="5"/>
        <v>1</v>
      </c>
    </row>
    <row r="35" spans="1:34" x14ac:dyDescent="0.2">
      <c r="A35">
        <v>31</v>
      </c>
      <c r="B35" s="43">
        <f>'Omega Data'!C35</f>
        <v>44689</v>
      </c>
      <c r="C35">
        <f>'Omega Data'!D35</f>
        <v>404</v>
      </c>
      <c r="D35" s="44">
        <f>'Omega Data'!E35</f>
        <v>2200</v>
      </c>
      <c r="E35" s="44">
        <f>'Omega Data'!F35</f>
        <v>2750</v>
      </c>
      <c r="F35" s="45">
        <f t="shared" si="0"/>
        <v>7.696212639346407</v>
      </c>
      <c r="G35">
        <f>IF('Omega Data'!L35="Stainless Steel",1,0)</f>
        <v>1</v>
      </c>
      <c r="H35">
        <f>IF(OR('Omega Data'!L35="YG 18K",'Omega Data'!L35="YG &lt;18K",'Omega Data'!L35="PG 18K",'Omega Data'!L35="PG &lt;18K",'Omega Data'!L35="WG 18K",'Omega Data'!L35="Mixes of 18K",'Omega Data'!L35="Mixes &lt;18K",'Omega Data'!L35="Platinum"),1,0)</f>
        <v>0</v>
      </c>
      <c r="I35">
        <f>IF(OR('Omega Data'!L35="PVD",'Omega Data'!L35="Gold Plate",'Omega Data'!L35="Other"),1,0)</f>
        <v>0</v>
      </c>
      <c r="J35">
        <f>IF('Omega Data'!P35="Stainless Steel",1,0)</f>
        <v>1</v>
      </c>
      <c r="K35">
        <f>IF(OR('Omega Data'!P35="Leather",'Omega Data'!P35="Two-tone"),1,0)</f>
        <v>0</v>
      </c>
      <c r="L35">
        <f>IF(OR('Omega Data'!P35="YG 18K",'Omega Data'!P35="PG 18K",'Omega Data'!P35="WG 18K",'Omega Data'!P35="Mixes of 18K"),1,0)</f>
        <v>0</v>
      </c>
      <c r="M35">
        <f>IF(OR('Omega Data'!AX35="Yes",'Omega Data'!AY35="Yes",'Omega Data'!AW35="Yes"),1,0)</f>
        <v>0</v>
      </c>
      <c r="N35">
        <f>IF(OR(ISTEXT('Omega Data'!AZ35), ISTEXT('Omega Data'!BA35)),1,0)</f>
        <v>0</v>
      </c>
      <c r="O35">
        <f>IF('Omega Data'!BB35="Yes",1,0)</f>
        <v>0</v>
      </c>
      <c r="P35">
        <f>IF('Omega Data'!BC35="Yes",1,0)</f>
        <v>0</v>
      </c>
      <c r="Q35">
        <f>IF(OR('Omega Data'!BF35="Yes",'Omega Data'!AS275="Yes"),1,0)</f>
        <v>0</v>
      </c>
      <c r="R35">
        <f>IF('Omega Data'!BG35="A",1,0)</f>
        <v>0</v>
      </c>
      <c r="S35">
        <f>IF('Omega Data'!BG35="AA",1,0)</f>
        <v>1</v>
      </c>
      <c r="T35">
        <f>IF('Omega Data'!BG35="AAA",1,0)</f>
        <v>0</v>
      </c>
      <c r="U35">
        <f>IF('Omega Data'!BG35="AAAA",1,0)</f>
        <v>0</v>
      </c>
      <c r="V35">
        <f>IF('Omega Data'!R35="Yes",1,0)</f>
        <v>0</v>
      </c>
      <c r="W35">
        <f>IF(OR('Omega Data'!X35="Yes", 'Omega Data'!Y35="Yes",'Omega Data'!Z35="Yes"),1,0)</f>
        <v>1</v>
      </c>
      <c r="X35">
        <f>IF(OR('Omega Data'!AA35="Yes",'Omega Data'!AB35="Yes"),1,0)</f>
        <v>0</v>
      </c>
      <c r="Y35">
        <f>IF('Omega Data'!AU35="Yes",1,0)</f>
        <v>0</v>
      </c>
      <c r="Z35">
        <f>IF('Omega Data'!AD35="Yes",1,0)</f>
        <v>0</v>
      </c>
      <c r="AA35">
        <f>IF('Omega Data'!AC35="Yes",1,0)</f>
        <v>0</v>
      </c>
      <c r="AB35">
        <f>IF('Omega Data'!AE35="Yes",1,0)</f>
        <v>0</v>
      </c>
      <c r="AC35">
        <f>IF(OR('Omega Data'!AK35="Yes",'Omega Data'!AN35="Yes"),1,0)</f>
        <v>1</v>
      </c>
      <c r="AD35" s="41">
        <f t="shared" si="1"/>
        <v>0</v>
      </c>
      <c r="AE35" s="41">
        <f t="shared" si="2"/>
        <v>0</v>
      </c>
      <c r="AF35" s="41">
        <f t="shared" si="3"/>
        <v>0</v>
      </c>
      <c r="AG35" s="41">
        <f t="shared" si="4"/>
        <v>0</v>
      </c>
      <c r="AH35" s="41">
        <f t="shared" si="5"/>
        <v>1</v>
      </c>
    </row>
    <row r="36" spans="1:34" x14ac:dyDescent="0.2">
      <c r="A36">
        <v>32</v>
      </c>
      <c r="B36" s="43">
        <f>'Omega Data'!C36</f>
        <v>44689</v>
      </c>
      <c r="C36">
        <f>'Omega Data'!D36</f>
        <v>524</v>
      </c>
      <c r="D36" s="44">
        <f>'Omega Data'!E36</f>
        <v>14000</v>
      </c>
      <c r="E36" s="44">
        <f>'Omega Data'!F36</f>
        <v>17500</v>
      </c>
      <c r="F36" s="45">
        <f t="shared" si="0"/>
        <v>9.5468126085973957</v>
      </c>
      <c r="G36">
        <f>IF('Omega Data'!L36="Stainless Steel",1,0)</f>
        <v>1</v>
      </c>
      <c r="H36">
        <f>IF(OR('Omega Data'!L36="YG 18K",'Omega Data'!L36="YG &lt;18K",'Omega Data'!L36="PG 18K",'Omega Data'!L36="PG &lt;18K",'Omega Data'!L36="WG 18K",'Omega Data'!L36="Mixes of 18K",'Omega Data'!L36="Mixes &lt;18K",'Omega Data'!L36="Platinum"),1,0)</f>
        <v>0</v>
      </c>
      <c r="I36">
        <f>IF(OR('Omega Data'!L36="PVD",'Omega Data'!L36="Gold Plate",'Omega Data'!L36="Other"),1,0)</f>
        <v>0</v>
      </c>
      <c r="J36">
        <f>IF('Omega Data'!P36="Stainless Steel",1,0)</f>
        <v>0</v>
      </c>
      <c r="K36">
        <f>IF(OR('Omega Data'!P36="Leather",'Omega Data'!P36="Two-tone"),1,0)</f>
        <v>1</v>
      </c>
      <c r="L36">
        <f>IF(OR('Omega Data'!P36="YG 18K",'Omega Data'!P36="PG 18K",'Omega Data'!P36="WG 18K",'Omega Data'!P36="Mixes of 18K"),1,0)</f>
        <v>0</v>
      </c>
      <c r="M36">
        <f>IF(OR('Omega Data'!AX36="Yes",'Omega Data'!AY36="Yes",'Omega Data'!AW36="Yes"),1,0)</f>
        <v>0</v>
      </c>
      <c r="N36">
        <f>IF(OR(ISTEXT('Omega Data'!AZ36), ISTEXT('Omega Data'!BA36)),1,0)</f>
        <v>0</v>
      </c>
      <c r="O36">
        <f>IF('Omega Data'!BB36="Yes",1,0)</f>
        <v>0</v>
      </c>
      <c r="P36">
        <f>IF('Omega Data'!BC36="Yes",1,0)</f>
        <v>0</v>
      </c>
      <c r="Q36">
        <f>IF(OR('Omega Data'!BF36="Yes",'Omega Data'!AS276="Yes"),1,0)</f>
        <v>0</v>
      </c>
      <c r="R36">
        <f>IF('Omega Data'!BG36="A",1,0)</f>
        <v>0</v>
      </c>
      <c r="S36">
        <f>IF('Omega Data'!BG36="AA",1,0)</f>
        <v>0</v>
      </c>
      <c r="T36">
        <f>IF('Omega Data'!BG36="AAA",1,0)</f>
        <v>1</v>
      </c>
      <c r="U36">
        <f>IF('Omega Data'!BG36="AAAA",1,0)</f>
        <v>0</v>
      </c>
      <c r="V36">
        <f>IF('Omega Data'!R36="Yes",1,0)</f>
        <v>0</v>
      </c>
      <c r="W36">
        <f>IF(OR('Omega Data'!X36="Yes", 'Omega Data'!Y36="Yes",'Omega Data'!Z36="Yes"),1,0)</f>
        <v>0</v>
      </c>
      <c r="X36">
        <f>IF(OR('Omega Data'!AA36="Yes",'Omega Data'!AB36="Yes"),1,0)</f>
        <v>0</v>
      </c>
      <c r="Y36">
        <f>IF('Omega Data'!AU36="Yes",1,0)</f>
        <v>0</v>
      </c>
      <c r="Z36">
        <f>IF('Omega Data'!AD36="Yes",1,0)</f>
        <v>0</v>
      </c>
      <c r="AA36">
        <f>IF('Omega Data'!AC36="Yes",1,0)</f>
        <v>0</v>
      </c>
      <c r="AB36">
        <f>IF('Omega Data'!AE36="Yes",1,0)</f>
        <v>0</v>
      </c>
      <c r="AC36">
        <f>IF(OR('Omega Data'!AK36="Yes",'Omega Data'!AN36="Yes"),1,0)</f>
        <v>1</v>
      </c>
      <c r="AD36" s="41">
        <f t="shared" si="1"/>
        <v>0</v>
      </c>
      <c r="AE36" s="41">
        <f t="shared" si="2"/>
        <v>0</v>
      </c>
      <c r="AF36" s="41">
        <f t="shared" si="3"/>
        <v>0</v>
      </c>
      <c r="AG36" s="41">
        <f t="shared" si="4"/>
        <v>0</v>
      </c>
      <c r="AH36" s="41">
        <f t="shared" si="5"/>
        <v>1</v>
      </c>
    </row>
    <row r="37" spans="1:34" x14ac:dyDescent="0.2">
      <c r="A37">
        <v>33</v>
      </c>
      <c r="B37" s="43">
        <f>'Omega Data'!C37</f>
        <v>44506</v>
      </c>
      <c r="C37">
        <f>'Omega Data'!D37</f>
        <v>16</v>
      </c>
      <c r="D37" s="44">
        <f>'Omega Data'!E37</f>
        <v>4800</v>
      </c>
      <c r="E37" s="44">
        <f>'Omega Data'!F37</f>
        <v>6000</v>
      </c>
      <c r="F37" s="45">
        <f t="shared" si="0"/>
        <v>8.4763711968959825</v>
      </c>
      <c r="G37">
        <f>IF('Omega Data'!L37="Stainless Steel",1,0)</f>
        <v>0</v>
      </c>
      <c r="H37">
        <f>IF(OR('Omega Data'!L37="YG 18K",'Omega Data'!L37="YG &lt;18K",'Omega Data'!L37="PG 18K",'Omega Data'!L37="PG &lt;18K",'Omega Data'!L37="WG 18K",'Omega Data'!L37="Mixes of 18K",'Omega Data'!L37="Mixes &lt;18K",'Omega Data'!L37="Platinum"),1,0)</f>
        <v>1</v>
      </c>
      <c r="I37">
        <f>IF(OR('Omega Data'!L37="PVD",'Omega Data'!L37="Gold Plate",'Omega Data'!L37="Other"),1,0)</f>
        <v>0</v>
      </c>
      <c r="J37">
        <f>IF('Omega Data'!P37="Stainless Steel",1,0)</f>
        <v>0</v>
      </c>
      <c r="K37">
        <f>IF(OR('Omega Data'!P37="Leather",'Omega Data'!P37="Two-tone"),1,0)</f>
        <v>1</v>
      </c>
      <c r="L37">
        <f>IF(OR('Omega Data'!P37="YG 18K",'Omega Data'!P37="PG 18K",'Omega Data'!P37="WG 18K",'Omega Data'!P37="Mixes of 18K"),1,0)</f>
        <v>0</v>
      </c>
      <c r="M37">
        <f>IF(OR('Omega Data'!AX37="Yes",'Omega Data'!AY37="Yes",'Omega Data'!AW37="Yes"),1,0)</f>
        <v>0</v>
      </c>
      <c r="N37">
        <f>IF(OR(ISTEXT('Omega Data'!AZ37), ISTEXT('Omega Data'!BA37)),1,0)</f>
        <v>0</v>
      </c>
      <c r="O37">
        <f>IF('Omega Data'!BB37="Yes",1,0)</f>
        <v>0</v>
      </c>
      <c r="P37">
        <f>IF('Omega Data'!BC37="Yes",1,0)</f>
        <v>0</v>
      </c>
      <c r="Q37">
        <f>IF(OR('Omega Data'!BF37="Yes",'Omega Data'!AS277="Yes"),1,0)</f>
        <v>0</v>
      </c>
      <c r="R37">
        <f>IF('Omega Data'!BG37="A",1,0)</f>
        <v>0</v>
      </c>
      <c r="S37">
        <f>IF('Omega Data'!BG37="AA",1,0)</f>
        <v>1</v>
      </c>
      <c r="T37">
        <f>IF('Omega Data'!BG37="AAA",1,0)</f>
        <v>0</v>
      </c>
      <c r="U37">
        <f>IF('Omega Data'!BG37="AAAA",1,0)</f>
        <v>0</v>
      </c>
      <c r="V37">
        <f>IF('Omega Data'!R37="Yes",1,0)</f>
        <v>1</v>
      </c>
      <c r="W37">
        <f>IF(OR('Omega Data'!X37="Yes", 'Omega Data'!Y37="Yes",'Omega Data'!Z37="Yes"),1,0)</f>
        <v>0</v>
      </c>
      <c r="X37">
        <f>IF(OR('Omega Data'!AA37="Yes",'Omega Data'!AB37="Yes"),1,0)</f>
        <v>0</v>
      </c>
      <c r="Y37">
        <f>IF('Omega Data'!AU37="Yes",1,0)</f>
        <v>0</v>
      </c>
      <c r="Z37">
        <f>IF('Omega Data'!AD37="Yes",1,0)</f>
        <v>0</v>
      </c>
      <c r="AA37">
        <f>IF('Omega Data'!AC37="Yes",1,0)</f>
        <v>0</v>
      </c>
      <c r="AB37">
        <f>IF('Omega Data'!AE37="Yes",1,0)</f>
        <v>0</v>
      </c>
      <c r="AC37">
        <f>IF(OR('Omega Data'!AK37="Yes",'Omega Data'!AN37="Yes"),1,0)</f>
        <v>0</v>
      </c>
      <c r="AD37" s="41">
        <f t="shared" si="1"/>
        <v>0</v>
      </c>
      <c r="AE37" s="41">
        <f t="shared" si="2"/>
        <v>0</v>
      </c>
      <c r="AF37" s="41">
        <f t="shared" si="3"/>
        <v>0</v>
      </c>
      <c r="AG37" s="41">
        <f t="shared" si="4"/>
        <v>1</v>
      </c>
      <c r="AH37" s="41">
        <f t="shared" si="5"/>
        <v>0</v>
      </c>
    </row>
    <row r="38" spans="1:34" x14ac:dyDescent="0.2">
      <c r="A38">
        <v>34</v>
      </c>
      <c r="B38" s="43">
        <f>'Omega Data'!C38</f>
        <v>44506</v>
      </c>
      <c r="C38">
        <f>'Omega Data'!D38</f>
        <v>17</v>
      </c>
      <c r="D38" s="44">
        <f>'Omega Data'!E38</f>
        <v>10500</v>
      </c>
      <c r="E38" s="44">
        <f>'Omega Data'!F38</f>
        <v>13125</v>
      </c>
      <c r="F38" s="45">
        <f t="shared" si="0"/>
        <v>9.259130536145614</v>
      </c>
      <c r="G38">
        <f>IF('Omega Data'!L38="Stainless Steel",1,0)</f>
        <v>0</v>
      </c>
      <c r="H38">
        <f>IF(OR('Omega Data'!L38="YG 18K",'Omega Data'!L38="YG &lt;18K",'Omega Data'!L38="PG 18K",'Omega Data'!L38="PG &lt;18K",'Omega Data'!L38="WG 18K",'Omega Data'!L38="Mixes of 18K",'Omega Data'!L38="Mixes &lt;18K",'Omega Data'!L38="Platinum"),1,0)</f>
        <v>1</v>
      </c>
      <c r="I38">
        <f>IF(OR('Omega Data'!L38="PVD",'Omega Data'!L38="Gold Plate",'Omega Data'!L38="Other"),1,0)</f>
        <v>0</v>
      </c>
      <c r="J38">
        <f>IF('Omega Data'!P38="Stainless Steel",1,0)</f>
        <v>0</v>
      </c>
      <c r="K38">
        <f>IF(OR('Omega Data'!P38="Leather",'Omega Data'!P38="Two-tone"),1,0)</f>
        <v>1</v>
      </c>
      <c r="L38">
        <f>IF(OR('Omega Data'!P38="YG 18K",'Omega Data'!P38="PG 18K",'Omega Data'!P38="WG 18K",'Omega Data'!P38="Mixes of 18K"),1,0)</f>
        <v>0</v>
      </c>
      <c r="M38">
        <f>IF(OR('Omega Data'!AX38="Yes",'Omega Data'!AY38="Yes",'Omega Data'!AW38="Yes"),1,0)</f>
        <v>0</v>
      </c>
      <c r="N38">
        <f>IF(OR(ISTEXT('Omega Data'!AZ38), ISTEXT('Omega Data'!BA38)),1,0)</f>
        <v>0</v>
      </c>
      <c r="O38">
        <f>IF('Omega Data'!BB38="Yes",1,0)</f>
        <v>1</v>
      </c>
      <c r="P38">
        <f>IF('Omega Data'!BC38="Yes",1,0)</f>
        <v>0</v>
      </c>
      <c r="Q38">
        <f>IF(OR('Omega Data'!BF38="Yes",'Omega Data'!AS278="Yes"),1,0)</f>
        <v>0</v>
      </c>
      <c r="R38">
        <f>IF('Omega Data'!BG38="A",1,0)</f>
        <v>0</v>
      </c>
      <c r="S38">
        <f>IF('Omega Data'!BG38="AA",1,0)</f>
        <v>0</v>
      </c>
      <c r="T38">
        <f>IF('Omega Data'!BG38="AAA",1,0)</f>
        <v>1</v>
      </c>
      <c r="U38">
        <f>IF('Omega Data'!BG38="AAAA",1,0)</f>
        <v>0</v>
      </c>
      <c r="V38">
        <f>IF('Omega Data'!R38="Yes",1,0)</f>
        <v>0</v>
      </c>
      <c r="W38">
        <f>IF(OR('Omega Data'!X38="Yes", 'Omega Data'!Y38="Yes",'Omega Data'!Z38="Yes"),1,0)</f>
        <v>1</v>
      </c>
      <c r="X38">
        <f>IF(OR('Omega Data'!AA38="Yes",'Omega Data'!AB38="Yes"),1,0)</f>
        <v>1</v>
      </c>
      <c r="Y38">
        <f>IF('Omega Data'!AU38="Yes",1,0)</f>
        <v>0</v>
      </c>
      <c r="Z38">
        <f>IF('Omega Data'!AD38="Yes",1,0)</f>
        <v>0</v>
      </c>
      <c r="AA38">
        <f>IF('Omega Data'!AC38="Yes",1,0)</f>
        <v>0</v>
      </c>
      <c r="AB38">
        <f>IF('Omega Data'!AE38="Yes",1,0)</f>
        <v>0</v>
      </c>
      <c r="AC38">
        <f>IF(OR('Omega Data'!AK38="Yes",'Omega Data'!AN38="Yes"),1,0)</f>
        <v>0</v>
      </c>
      <c r="AD38" s="41">
        <f t="shared" si="1"/>
        <v>0</v>
      </c>
      <c r="AE38" s="41">
        <f t="shared" si="2"/>
        <v>0</v>
      </c>
      <c r="AF38" s="41">
        <f t="shared" si="3"/>
        <v>0</v>
      </c>
      <c r="AG38" s="41">
        <f t="shared" si="4"/>
        <v>1</v>
      </c>
      <c r="AH38" s="41">
        <f t="shared" si="5"/>
        <v>0</v>
      </c>
    </row>
    <row r="39" spans="1:34" x14ac:dyDescent="0.2">
      <c r="A39">
        <v>35</v>
      </c>
      <c r="B39" s="43">
        <f>'Omega Data'!C39</f>
        <v>44506</v>
      </c>
      <c r="C39">
        <f>'Omega Data'!D39</f>
        <v>18</v>
      </c>
      <c r="D39" s="44">
        <f>'Omega Data'!E39</f>
        <v>7000</v>
      </c>
      <c r="E39" s="44">
        <f>'Omega Data'!F39</f>
        <v>8750</v>
      </c>
      <c r="F39" s="45">
        <f t="shared" si="0"/>
        <v>8.8536654280374503</v>
      </c>
      <c r="G39">
        <f>IF('Omega Data'!L39="Stainless Steel",1,0)</f>
        <v>0</v>
      </c>
      <c r="H39">
        <f>IF(OR('Omega Data'!L39="YG 18K",'Omega Data'!L39="YG &lt;18K",'Omega Data'!L39="PG 18K",'Omega Data'!L39="PG &lt;18K",'Omega Data'!L39="WG 18K",'Omega Data'!L39="Mixes of 18K",'Omega Data'!L39="Mixes &lt;18K",'Omega Data'!L39="Platinum"),1,0)</f>
        <v>1</v>
      </c>
      <c r="I39">
        <f>IF(OR('Omega Data'!L39="PVD",'Omega Data'!L39="Gold Plate",'Omega Data'!L39="Other"),1,0)</f>
        <v>0</v>
      </c>
      <c r="J39">
        <f>IF('Omega Data'!P39="Stainless Steel",1,0)</f>
        <v>0</v>
      </c>
      <c r="K39">
        <f>IF(OR('Omega Data'!P39="Leather",'Omega Data'!P39="Two-tone"),1,0)</f>
        <v>1</v>
      </c>
      <c r="L39">
        <f>IF(OR('Omega Data'!P39="YG 18K",'Omega Data'!P39="PG 18K",'Omega Data'!P39="WG 18K",'Omega Data'!P39="Mixes of 18K"),1,0)</f>
        <v>0</v>
      </c>
      <c r="M39">
        <f>IF(OR('Omega Data'!AX39="Yes",'Omega Data'!AY39="Yes",'Omega Data'!AW39="Yes"),1,0)</f>
        <v>0</v>
      </c>
      <c r="N39">
        <f>IF(OR(ISTEXT('Omega Data'!AZ39), ISTEXT('Omega Data'!BA39)),1,0)</f>
        <v>0</v>
      </c>
      <c r="O39">
        <f>IF('Omega Data'!BB39="Yes",1,0)</f>
        <v>0</v>
      </c>
      <c r="P39">
        <f>IF('Omega Data'!BC39="Yes",1,0)</f>
        <v>0</v>
      </c>
      <c r="Q39">
        <f>IF(OR('Omega Data'!BF39="Yes",'Omega Data'!AS279="Yes"),1,0)</f>
        <v>0</v>
      </c>
      <c r="R39">
        <f>IF('Omega Data'!BG39="A",1,0)</f>
        <v>0</v>
      </c>
      <c r="S39">
        <f>IF('Omega Data'!BG39="AA",1,0)</f>
        <v>1</v>
      </c>
      <c r="T39">
        <f>IF('Omega Data'!BG39="AAA",1,0)</f>
        <v>0</v>
      </c>
      <c r="U39">
        <f>IF('Omega Data'!BG39="AAAA",1,0)</f>
        <v>0</v>
      </c>
      <c r="V39">
        <f>IF('Omega Data'!R39="Yes",1,0)</f>
        <v>1</v>
      </c>
      <c r="W39">
        <f>IF(OR('Omega Data'!X39="Yes", 'Omega Data'!Y39="Yes",'Omega Data'!Z39="Yes"),1,0)</f>
        <v>0</v>
      </c>
      <c r="X39">
        <f>IF(OR('Omega Data'!AA39="Yes",'Omega Data'!AB39="Yes"),1,0)</f>
        <v>0</v>
      </c>
      <c r="Y39">
        <f>IF('Omega Data'!AU39="Yes",1,0)</f>
        <v>0</v>
      </c>
      <c r="Z39">
        <f>IF('Omega Data'!AD39="Yes",1,0)</f>
        <v>0</v>
      </c>
      <c r="AA39">
        <f>IF('Omega Data'!AC39="Yes",1,0)</f>
        <v>0</v>
      </c>
      <c r="AB39">
        <f>IF('Omega Data'!AE39="Yes",1,0)</f>
        <v>0</v>
      </c>
      <c r="AC39">
        <f>IF(OR('Omega Data'!AK39="Yes",'Omega Data'!AN39="Yes"),1,0)</f>
        <v>0</v>
      </c>
      <c r="AD39" s="41">
        <f t="shared" si="1"/>
        <v>0</v>
      </c>
      <c r="AE39" s="41">
        <f t="shared" si="2"/>
        <v>0</v>
      </c>
      <c r="AF39" s="41">
        <f t="shared" si="3"/>
        <v>0</v>
      </c>
      <c r="AG39" s="41">
        <f t="shared" si="4"/>
        <v>1</v>
      </c>
      <c r="AH39" s="41">
        <f t="shared" si="5"/>
        <v>0</v>
      </c>
    </row>
    <row r="40" spans="1:34" x14ac:dyDescent="0.2">
      <c r="A40">
        <v>36</v>
      </c>
      <c r="B40" s="43">
        <f>'Omega Data'!C40</f>
        <v>44506</v>
      </c>
      <c r="C40">
        <f>'Omega Data'!D40</f>
        <v>19</v>
      </c>
      <c r="D40" s="44">
        <f>'Omega Data'!E40</f>
        <v>3400</v>
      </c>
      <c r="E40" s="44">
        <f>'Omega Data'!F40</f>
        <v>4250</v>
      </c>
      <c r="F40" s="45">
        <f t="shared" si="0"/>
        <v>8.1315307106042525</v>
      </c>
      <c r="G40">
        <f>IF('Omega Data'!L40="Stainless Steel",1,0)</f>
        <v>0</v>
      </c>
      <c r="H40">
        <f>IF(OR('Omega Data'!L40="YG 18K",'Omega Data'!L40="YG &lt;18K",'Omega Data'!L40="PG 18K",'Omega Data'!L40="PG &lt;18K",'Omega Data'!L40="WG 18K",'Omega Data'!L40="Mixes of 18K",'Omega Data'!L40="Mixes &lt;18K",'Omega Data'!L40="Platinum"),1,0)</f>
        <v>1</v>
      </c>
      <c r="I40">
        <f>IF(OR('Omega Data'!L40="PVD",'Omega Data'!L40="Gold Plate",'Omega Data'!L40="Other"),1,0)</f>
        <v>0</v>
      </c>
      <c r="J40">
        <f>IF('Omega Data'!P40="Stainless Steel",1,0)</f>
        <v>0</v>
      </c>
      <c r="K40">
        <f>IF(OR('Omega Data'!P40="Leather",'Omega Data'!P40="Two-tone"),1,0)</f>
        <v>1</v>
      </c>
      <c r="L40">
        <f>IF(OR('Omega Data'!P40="YG 18K",'Omega Data'!P40="PG 18K",'Omega Data'!P40="WG 18K",'Omega Data'!P40="Mixes of 18K"),1,0)</f>
        <v>0</v>
      </c>
      <c r="M40">
        <f>IF(OR('Omega Data'!AX40="Yes",'Omega Data'!AY40="Yes",'Omega Data'!AW40="Yes"),1,0)</f>
        <v>0</v>
      </c>
      <c r="N40">
        <f>IF(OR(ISTEXT('Omega Data'!AZ40), ISTEXT('Omega Data'!BA40)),1,0)</f>
        <v>0</v>
      </c>
      <c r="O40">
        <f>IF('Omega Data'!BB40="Yes",1,0)</f>
        <v>0</v>
      </c>
      <c r="P40">
        <f>IF('Omega Data'!BC40="Yes",1,0)</f>
        <v>0</v>
      </c>
      <c r="Q40">
        <f>IF(OR('Omega Data'!BF40="Yes",'Omega Data'!AS280="Yes"),1,0)</f>
        <v>0</v>
      </c>
      <c r="R40">
        <f>IF('Omega Data'!BG40="A",1,0)</f>
        <v>1</v>
      </c>
      <c r="S40">
        <f>IF('Omega Data'!BG40="AA",1,0)</f>
        <v>0</v>
      </c>
      <c r="T40">
        <f>IF('Omega Data'!BG40="AAA",1,0)</f>
        <v>0</v>
      </c>
      <c r="U40">
        <f>IF('Omega Data'!BG40="AAAA",1,0)</f>
        <v>0</v>
      </c>
      <c r="V40">
        <f>IF('Omega Data'!R40="Yes",1,0)</f>
        <v>1</v>
      </c>
      <c r="W40">
        <f>IF(OR('Omega Data'!X40="Yes", 'Omega Data'!Y40="Yes",'Omega Data'!Z40="Yes"),1,0)</f>
        <v>0</v>
      </c>
      <c r="X40">
        <f>IF(OR('Omega Data'!AA40="Yes",'Omega Data'!AB40="Yes"),1,0)</f>
        <v>0</v>
      </c>
      <c r="Y40">
        <f>IF('Omega Data'!AU40="Yes",1,0)</f>
        <v>0</v>
      </c>
      <c r="Z40">
        <f>IF('Omega Data'!AD40="Yes",1,0)</f>
        <v>0</v>
      </c>
      <c r="AA40">
        <f>IF('Omega Data'!AC40="Yes",1,0)</f>
        <v>0</v>
      </c>
      <c r="AB40">
        <f>IF('Omega Data'!AE40="Yes",1,0)</f>
        <v>0</v>
      </c>
      <c r="AC40">
        <f>IF(OR('Omega Data'!AK40="Yes",'Omega Data'!AN40="Yes"),1,0)</f>
        <v>0</v>
      </c>
      <c r="AD40" s="41">
        <f t="shared" si="1"/>
        <v>0</v>
      </c>
      <c r="AE40" s="41">
        <f t="shared" si="2"/>
        <v>0</v>
      </c>
      <c r="AF40" s="41">
        <f t="shared" si="3"/>
        <v>0</v>
      </c>
      <c r="AG40" s="41">
        <f t="shared" si="4"/>
        <v>1</v>
      </c>
      <c r="AH40" s="41">
        <f t="shared" si="5"/>
        <v>0</v>
      </c>
    </row>
    <row r="41" spans="1:34" x14ac:dyDescent="0.2">
      <c r="A41">
        <v>37</v>
      </c>
      <c r="B41" s="43">
        <f>'Omega Data'!C41</f>
        <v>44506</v>
      </c>
      <c r="C41">
        <f>'Omega Data'!D41</f>
        <v>20</v>
      </c>
      <c r="D41" s="44">
        <f>'Omega Data'!E41</f>
        <v>3500</v>
      </c>
      <c r="E41" s="44">
        <f>'Omega Data'!F41</f>
        <v>4375</v>
      </c>
      <c r="F41" s="45">
        <f t="shared" si="0"/>
        <v>8.1605182474775049</v>
      </c>
      <c r="G41">
        <f>IF('Omega Data'!L41="Stainless Steel",1,0)</f>
        <v>0</v>
      </c>
      <c r="H41">
        <f>IF(OR('Omega Data'!L41="YG 18K",'Omega Data'!L41="YG &lt;18K",'Omega Data'!L41="PG 18K",'Omega Data'!L41="PG &lt;18K",'Omega Data'!L41="WG 18K",'Omega Data'!L41="Mixes of 18K",'Omega Data'!L41="Mixes &lt;18K",'Omega Data'!L41="Platinum"),1,0)</f>
        <v>1</v>
      </c>
      <c r="I41">
        <f>IF(OR('Omega Data'!L41="PVD",'Omega Data'!L41="Gold Plate",'Omega Data'!L41="Other"),1,0)</f>
        <v>0</v>
      </c>
      <c r="J41">
        <f>IF('Omega Data'!P41="Stainless Steel",1,0)</f>
        <v>0</v>
      </c>
      <c r="K41">
        <f>IF(OR('Omega Data'!P41="Leather",'Omega Data'!P41="Two-tone"),1,0)</f>
        <v>1</v>
      </c>
      <c r="L41">
        <f>IF(OR('Omega Data'!P41="YG 18K",'Omega Data'!P41="PG 18K",'Omega Data'!P41="WG 18K",'Omega Data'!P41="Mixes of 18K"),1,0)</f>
        <v>0</v>
      </c>
      <c r="M41">
        <f>IF(OR('Omega Data'!AX41="Yes",'Omega Data'!AY41="Yes",'Omega Data'!AW41="Yes"),1,0)</f>
        <v>0</v>
      </c>
      <c r="N41">
        <f>IF(OR(ISTEXT('Omega Data'!AZ41), ISTEXT('Omega Data'!BA41)),1,0)</f>
        <v>0</v>
      </c>
      <c r="O41">
        <f>IF('Omega Data'!BB41="Yes",1,0)</f>
        <v>0</v>
      </c>
      <c r="P41">
        <f>IF('Omega Data'!BC41="Yes",1,0)</f>
        <v>0</v>
      </c>
      <c r="Q41">
        <f>IF(OR('Omega Data'!BF41="Yes",'Omega Data'!AS281="Yes"),1,0)</f>
        <v>0</v>
      </c>
      <c r="R41">
        <f>IF('Omega Data'!BG41="A",1,0)</f>
        <v>0</v>
      </c>
      <c r="S41">
        <f>IF('Omega Data'!BG41="AA",1,0)</f>
        <v>0</v>
      </c>
      <c r="T41">
        <f>IF('Omega Data'!BG41="AAA",1,0)</f>
        <v>1</v>
      </c>
      <c r="U41">
        <f>IF('Omega Data'!BG41="AAAA",1,0)</f>
        <v>0</v>
      </c>
      <c r="V41">
        <f>IF('Omega Data'!R41="Yes",1,0)</f>
        <v>1</v>
      </c>
      <c r="W41">
        <f>IF(OR('Omega Data'!X41="Yes", 'Omega Data'!Y41="Yes",'Omega Data'!Z41="Yes"),1,0)</f>
        <v>0</v>
      </c>
      <c r="X41">
        <f>IF(OR('Omega Data'!AA41="Yes",'Omega Data'!AB41="Yes"),1,0)</f>
        <v>0</v>
      </c>
      <c r="Y41">
        <f>IF('Omega Data'!AU41="Yes",1,0)</f>
        <v>0</v>
      </c>
      <c r="Z41">
        <f>IF('Omega Data'!AD41="Yes",1,0)</f>
        <v>0</v>
      </c>
      <c r="AA41">
        <f>IF('Omega Data'!AC41="Yes",1,0)</f>
        <v>0</v>
      </c>
      <c r="AB41">
        <f>IF('Omega Data'!AE41="Yes",1,0)</f>
        <v>0</v>
      </c>
      <c r="AC41">
        <f>IF(OR('Omega Data'!AK41="Yes",'Omega Data'!AN41="Yes"),1,0)</f>
        <v>0</v>
      </c>
      <c r="AD41" s="41">
        <f t="shared" si="1"/>
        <v>0</v>
      </c>
      <c r="AE41" s="41">
        <f t="shared" si="2"/>
        <v>0</v>
      </c>
      <c r="AF41" s="41">
        <f t="shared" si="3"/>
        <v>0</v>
      </c>
      <c r="AG41" s="41">
        <f t="shared" si="4"/>
        <v>1</v>
      </c>
      <c r="AH41" s="41">
        <f t="shared" si="5"/>
        <v>0</v>
      </c>
    </row>
    <row r="42" spans="1:34" x14ac:dyDescent="0.2">
      <c r="A42">
        <v>38</v>
      </c>
      <c r="B42" s="43">
        <f>'Omega Data'!C42</f>
        <v>44506</v>
      </c>
      <c r="C42">
        <f>'Omega Data'!D42</f>
        <v>21</v>
      </c>
      <c r="D42" s="44">
        <f>'Omega Data'!E42</f>
        <v>900</v>
      </c>
      <c r="E42" s="44">
        <f>'Omega Data'!F42</f>
        <v>1125</v>
      </c>
      <c r="F42" s="45">
        <f t="shared" si="0"/>
        <v>6.8023947633243109</v>
      </c>
      <c r="G42">
        <f>IF('Omega Data'!L42="Stainless Steel",1,0)</f>
        <v>1</v>
      </c>
      <c r="H42">
        <f>IF(OR('Omega Data'!L42="YG 18K",'Omega Data'!L42="YG &lt;18K",'Omega Data'!L42="PG 18K",'Omega Data'!L42="PG &lt;18K",'Omega Data'!L42="WG 18K",'Omega Data'!L42="Mixes of 18K",'Omega Data'!L42="Mixes &lt;18K",'Omega Data'!L42="Platinum"),1,0)</f>
        <v>0</v>
      </c>
      <c r="I42">
        <f>IF(OR('Omega Data'!L42="PVD",'Omega Data'!L42="Gold Plate",'Omega Data'!L42="Other"),1,0)</f>
        <v>0</v>
      </c>
      <c r="J42">
        <f>IF('Omega Data'!P42="Stainless Steel",1,0)</f>
        <v>0</v>
      </c>
      <c r="K42">
        <f>IF(OR('Omega Data'!P42="Leather",'Omega Data'!P42="Two-tone"),1,0)</f>
        <v>1</v>
      </c>
      <c r="L42">
        <f>IF(OR('Omega Data'!P42="YG 18K",'Omega Data'!P42="PG 18K",'Omega Data'!P42="WG 18K",'Omega Data'!P42="Mixes of 18K"),1,0)</f>
        <v>0</v>
      </c>
      <c r="M42">
        <f>IF(OR('Omega Data'!AX42="Yes",'Omega Data'!AY42="Yes",'Omega Data'!AW42="Yes"),1,0)</f>
        <v>0</v>
      </c>
      <c r="N42">
        <f>IF(OR(ISTEXT('Omega Data'!AZ42), ISTEXT('Omega Data'!BA42)),1,0)</f>
        <v>0</v>
      </c>
      <c r="O42">
        <f>IF('Omega Data'!BB42="Yes",1,0)</f>
        <v>0</v>
      </c>
      <c r="P42">
        <f>IF('Omega Data'!BC42="Yes",1,0)</f>
        <v>0</v>
      </c>
      <c r="Q42">
        <f>IF(OR('Omega Data'!BF42="Yes",'Omega Data'!AS282="Yes"),1,0)</f>
        <v>0</v>
      </c>
      <c r="R42">
        <f>IF('Omega Data'!BG42="A",1,0)</f>
        <v>0</v>
      </c>
      <c r="S42">
        <f>IF('Omega Data'!BG42="AA",1,0)</f>
        <v>1</v>
      </c>
      <c r="T42">
        <f>IF('Omega Data'!BG42="AAA",1,0)</f>
        <v>0</v>
      </c>
      <c r="U42">
        <f>IF('Omega Data'!BG42="AAAA",1,0)</f>
        <v>0</v>
      </c>
      <c r="V42">
        <f>IF('Omega Data'!R42="Yes",1,0)</f>
        <v>1</v>
      </c>
      <c r="W42">
        <f>IF(OR('Omega Data'!X42="Yes", 'Omega Data'!Y42="Yes",'Omega Data'!Z42="Yes"),1,0)</f>
        <v>0</v>
      </c>
      <c r="X42">
        <f>IF(OR('Omega Data'!AA42="Yes",'Omega Data'!AB42="Yes"),1,0)</f>
        <v>0</v>
      </c>
      <c r="Y42">
        <f>IF('Omega Data'!AU42="Yes",1,0)</f>
        <v>0</v>
      </c>
      <c r="Z42">
        <f>IF('Omega Data'!AD42="Yes",1,0)</f>
        <v>0</v>
      </c>
      <c r="AA42">
        <f>IF('Omega Data'!AC42="Yes",1,0)</f>
        <v>0</v>
      </c>
      <c r="AB42">
        <f>IF('Omega Data'!AE42="Yes",1,0)</f>
        <v>0</v>
      </c>
      <c r="AC42">
        <f>IF(OR('Omega Data'!AK42="Yes",'Omega Data'!AN42="Yes"),1,0)</f>
        <v>0</v>
      </c>
      <c r="AD42" s="41">
        <f t="shared" si="1"/>
        <v>0</v>
      </c>
      <c r="AE42" s="41">
        <f t="shared" si="2"/>
        <v>0</v>
      </c>
      <c r="AF42" s="41">
        <f t="shared" si="3"/>
        <v>0</v>
      </c>
      <c r="AG42" s="41">
        <f t="shared" si="4"/>
        <v>1</v>
      </c>
      <c r="AH42" s="41">
        <f t="shared" si="5"/>
        <v>0</v>
      </c>
    </row>
    <row r="43" spans="1:34" x14ac:dyDescent="0.2">
      <c r="A43">
        <v>39</v>
      </c>
      <c r="B43" s="43">
        <f>'Omega Data'!C43</f>
        <v>44506</v>
      </c>
      <c r="C43">
        <f>'Omega Data'!D43</f>
        <v>22</v>
      </c>
      <c r="D43" s="44">
        <f>'Omega Data'!E43</f>
        <v>2600</v>
      </c>
      <c r="E43" s="44">
        <f>'Omega Data'!F43</f>
        <v>3250</v>
      </c>
      <c r="F43" s="45">
        <f t="shared" si="0"/>
        <v>7.8632667240095735</v>
      </c>
      <c r="G43">
        <f>IF('Omega Data'!L43="Stainless Steel",1,0)</f>
        <v>0</v>
      </c>
      <c r="H43">
        <f>IF(OR('Omega Data'!L43="YG 18K",'Omega Data'!L43="YG &lt;18K",'Omega Data'!L43="PG 18K",'Omega Data'!L43="PG &lt;18K",'Omega Data'!L43="WG 18K",'Omega Data'!L43="Mixes of 18K",'Omega Data'!L43="Mixes &lt;18K",'Omega Data'!L43="Platinum"),1,0)</f>
        <v>1</v>
      </c>
      <c r="I43">
        <f>IF(OR('Omega Data'!L43="PVD",'Omega Data'!L43="Gold Plate",'Omega Data'!L43="Other"),1,0)</f>
        <v>0</v>
      </c>
      <c r="J43">
        <f>IF('Omega Data'!P43="Stainless Steel",1,0)</f>
        <v>0</v>
      </c>
      <c r="K43">
        <f>IF(OR('Omega Data'!P43="Leather",'Omega Data'!P43="Two-tone"),1,0)</f>
        <v>1</v>
      </c>
      <c r="L43">
        <f>IF(OR('Omega Data'!P43="YG 18K",'Omega Data'!P43="PG 18K",'Omega Data'!P43="WG 18K",'Omega Data'!P43="Mixes of 18K"),1,0)</f>
        <v>0</v>
      </c>
      <c r="M43">
        <f>IF(OR('Omega Data'!AX43="Yes",'Omega Data'!AY43="Yes",'Omega Data'!AW43="Yes"),1,0)</f>
        <v>0</v>
      </c>
      <c r="N43">
        <f>IF(OR(ISTEXT('Omega Data'!AZ43), ISTEXT('Omega Data'!BA43)),1,0)</f>
        <v>0</v>
      </c>
      <c r="O43">
        <f>IF('Omega Data'!BB43="Yes",1,0)</f>
        <v>0</v>
      </c>
      <c r="P43">
        <f>IF('Omega Data'!BC43="Yes",1,0)</f>
        <v>0</v>
      </c>
      <c r="Q43">
        <f>IF(OR('Omega Data'!BF43="Yes",'Omega Data'!AS283="Yes"),1,0)</f>
        <v>0</v>
      </c>
      <c r="R43">
        <f>IF('Omega Data'!BG43="A",1,0)</f>
        <v>0</v>
      </c>
      <c r="S43">
        <f>IF('Omega Data'!BG43="AA",1,0)</f>
        <v>1</v>
      </c>
      <c r="T43">
        <f>IF('Omega Data'!BG43="AAA",1,0)</f>
        <v>0</v>
      </c>
      <c r="U43">
        <f>IF('Omega Data'!BG43="AAAA",1,0)</f>
        <v>0</v>
      </c>
      <c r="V43">
        <f>IF('Omega Data'!R43="Yes",1,0)</f>
        <v>0</v>
      </c>
      <c r="W43">
        <f>IF(OR('Omega Data'!X43="Yes", 'Omega Data'!Y43="Yes",'Omega Data'!Z43="Yes"),1,0)</f>
        <v>1</v>
      </c>
      <c r="X43">
        <f>IF(OR('Omega Data'!AA43="Yes",'Omega Data'!AB43="Yes"),1,0)</f>
        <v>0</v>
      </c>
      <c r="Y43">
        <f>IF('Omega Data'!AU43="Yes",1,0)</f>
        <v>0</v>
      </c>
      <c r="Z43">
        <f>IF('Omega Data'!AD43="Yes",1,0)</f>
        <v>0</v>
      </c>
      <c r="AA43">
        <f>IF('Omega Data'!AC43="Yes",1,0)</f>
        <v>0</v>
      </c>
      <c r="AB43">
        <f>IF('Omega Data'!AE43="Yes",1,0)</f>
        <v>0</v>
      </c>
      <c r="AC43">
        <f>IF(OR('Omega Data'!AK43="Yes",'Omega Data'!AN43="Yes"),1,0)</f>
        <v>0</v>
      </c>
      <c r="AD43" s="41">
        <f t="shared" si="1"/>
        <v>0</v>
      </c>
      <c r="AE43" s="41">
        <f t="shared" si="2"/>
        <v>0</v>
      </c>
      <c r="AF43" s="41">
        <f t="shared" si="3"/>
        <v>0</v>
      </c>
      <c r="AG43" s="41">
        <f t="shared" si="4"/>
        <v>1</v>
      </c>
      <c r="AH43" s="41">
        <f t="shared" si="5"/>
        <v>0</v>
      </c>
    </row>
    <row r="44" spans="1:34" x14ac:dyDescent="0.2">
      <c r="A44">
        <v>40</v>
      </c>
      <c r="B44" s="43">
        <f>'Omega Data'!C44</f>
        <v>44506</v>
      </c>
      <c r="C44">
        <f>'Omega Data'!D44</f>
        <v>23</v>
      </c>
      <c r="D44" s="44">
        <f>'Omega Data'!E44</f>
        <v>900</v>
      </c>
      <c r="E44" s="44">
        <f>'Omega Data'!F44</f>
        <v>1125</v>
      </c>
      <c r="F44" s="45">
        <f t="shared" si="0"/>
        <v>6.8023947633243109</v>
      </c>
      <c r="G44">
        <f>IF('Omega Data'!L44="Stainless Steel",1,0)</f>
        <v>1</v>
      </c>
      <c r="H44">
        <f>IF(OR('Omega Data'!L44="YG 18K",'Omega Data'!L44="YG &lt;18K",'Omega Data'!L44="PG 18K",'Omega Data'!L44="PG &lt;18K",'Omega Data'!L44="WG 18K",'Omega Data'!L44="Mixes of 18K",'Omega Data'!L44="Mixes &lt;18K",'Omega Data'!L44="Platinum"),1,0)</f>
        <v>0</v>
      </c>
      <c r="I44">
        <f>IF(OR('Omega Data'!L44="PVD",'Omega Data'!L44="Gold Plate",'Omega Data'!L44="Other"),1,0)</f>
        <v>0</v>
      </c>
      <c r="J44">
        <f>IF('Omega Data'!P44="Stainless Steel",1,0)</f>
        <v>0</v>
      </c>
      <c r="K44">
        <f>IF(OR('Omega Data'!P44="Leather",'Omega Data'!P44="Two-tone"),1,0)</f>
        <v>1</v>
      </c>
      <c r="L44">
        <f>IF(OR('Omega Data'!P44="YG 18K",'Omega Data'!P44="PG 18K",'Omega Data'!P44="WG 18K",'Omega Data'!P44="Mixes of 18K"),1,0)</f>
        <v>0</v>
      </c>
      <c r="M44">
        <f>IF(OR('Omega Data'!AX44="Yes",'Omega Data'!AY44="Yes",'Omega Data'!AW44="Yes"),1,0)</f>
        <v>0</v>
      </c>
      <c r="N44">
        <f>IF(OR(ISTEXT('Omega Data'!AZ44), ISTEXT('Omega Data'!BA44)),1,0)</f>
        <v>0</v>
      </c>
      <c r="O44">
        <f>IF('Omega Data'!BB44="Yes",1,0)</f>
        <v>0</v>
      </c>
      <c r="P44">
        <f>IF('Omega Data'!BC44="Yes",1,0)</f>
        <v>0</v>
      </c>
      <c r="Q44">
        <f>IF(OR('Omega Data'!BF44="Yes",'Omega Data'!AS284="Yes"),1,0)</f>
        <v>0</v>
      </c>
      <c r="R44">
        <f>IF('Omega Data'!BG44="A",1,0)</f>
        <v>0</v>
      </c>
      <c r="S44">
        <f>IF('Omega Data'!BG44="AA",1,0)</f>
        <v>1</v>
      </c>
      <c r="T44">
        <f>IF('Omega Data'!BG44="AAA",1,0)</f>
        <v>0</v>
      </c>
      <c r="U44">
        <f>IF('Omega Data'!BG44="AAAA",1,0)</f>
        <v>0</v>
      </c>
      <c r="V44">
        <f>IF('Omega Data'!R44="Yes",1,0)</f>
        <v>0</v>
      </c>
      <c r="W44">
        <f>IF(OR('Omega Data'!X44="Yes", 'Omega Data'!Y44="Yes",'Omega Data'!Z44="Yes"),1,0)</f>
        <v>1</v>
      </c>
      <c r="X44">
        <f>IF(OR('Omega Data'!AA44="Yes",'Omega Data'!AB44="Yes"),1,0)</f>
        <v>0</v>
      </c>
      <c r="Y44">
        <f>IF('Omega Data'!AU44="Yes",1,0)</f>
        <v>0</v>
      </c>
      <c r="Z44">
        <f>IF('Omega Data'!AD44="Yes",1,0)</f>
        <v>0</v>
      </c>
      <c r="AA44">
        <f>IF('Omega Data'!AC44="Yes",1,0)</f>
        <v>0</v>
      </c>
      <c r="AB44">
        <f>IF('Omega Data'!AE44="Yes",1,0)</f>
        <v>0</v>
      </c>
      <c r="AC44">
        <f>IF(OR('Omega Data'!AK44="Yes",'Omega Data'!AN44="Yes"),1,0)</f>
        <v>0</v>
      </c>
      <c r="AD44" s="41">
        <f t="shared" si="1"/>
        <v>0</v>
      </c>
      <c r="AE44" s="41">
        <f t="shared" si="2"/>
        <v>0</v>
      </c>
      <c r="AF44" s="41">
        <f t="shared" si="3"/>
        <v>0</v>
      </c>
      <c r="AG44" s="41">
        <f t="shared" si="4"/>
        <v>1</v>
      </c>
      <c r="AH44" s="41">
        <f t="shared" si="5"/>
        <v>0</v>
      </c>
    </row>
    <row r="45" spans="1:34" x14ac:dyDescent="0.2">
      <c r="A45">
        <v>41</v>
      </c>
      <c r="B45" s="43">
        <f>'Omega Data'!C45</f>
        <v>44506</v>
      </c>
      <c r="C45">
        <f>'Omega Data'!D45</f>
        <v>24</v>
      </c>
      <c r="D45" s="44">
        <f>'Omega Data'!E45</f>
        <v>800</v>
      </c>
      <c r="E45" s="44">
        <f>'Omega Data'!F45</f>
        <v>1000</v>
      </c>
      <c r="F45" s="45">
        <f t="shared" si="0"/>
        <v>6.6846117276679271</v>
      </c>
      <c r="G45">
        <f>IF('Omega Data'!L45="Stainless Steel",1,0)</f>
        <v>1</v>
      </c>
      <c r="H45">
        <f>IF(OR('Omega Data'!L45="YG 18K",'Omega Data'!L45="YG &lt;18K",'Omega Data'!L45="PG 18K",'Omega Data'!L45="PG &lt;18K",'Omega Data'!L45="WG 18K",'Omega Data'!L45="Mixes of 18K",'Omega Data'!L45="Mixes &lt;18K",'Omega Data'!L45="Platinum"),1,0)</f>
        <v>0</v>
      </c>
      <c r="I45">
        <f>IF(OR('Omega Data'!L45="PVD",'Omega Data'!L45="Gold Plate",'Omega Data'!L45="Other"),1,0)</f>
        <v>0</v>
      </c>
      <c r="J45">
        <f>IF('Omega Data'!P45="Stainless Steel",1,0)</f>
        <v>0</v>
      </c>
      <c r="K45">
        <f>IF(OR('Omega Data'!P45="Leather",'Omega Data'!P45="Two-tone"),1,0)</f>
        <v>1</v>
      </c>
      <c r="L45">
        <f>IF(OR('Omega Data'!P45="YG 18K",'Omega Data'!P45="PG 18K",'Omega Data'!P45="WG 18K",'Omega Data'!P45="Mixes of 18K"),1,0)</f>
        <v>0</v>
      </c>
      <c r="M45">
        <f>IF(OR('Omega Data'!AX45="Yes",'Omega Data'!AY45="Yes",'Omega Data'!AW45="Yes"),1,0)</f>
        <v>0</v>
      </c>
      <c r="N45">
        <f>IF(OR(ISTEXT('Omega Data'!AZ45), ISTEXT('Omega Data'!BA45)),1,0)</f>
        <v>0</v>
      </c>
      <c r="O45">
        <f>IF('Omega Data'!BB45="Yes",1,0)</f>
        <v>0</v>
      </c>
      <c r="P45">
        <f>IF('Omega Data'!BC45="Yes",1,0)</f>
        <v>0</v>
      </c>
      <c r="Q45">
        <f>IF(OR('Omega Data'!BF45="Yes",'Omega Data'!AS285="Yes"),1,0)</f>
        <v>0</v>
      </c>
      <c r="R45">
        <f>IF('Omega Data'!BG45="A",1,0)</f>
        <v>1</v>
      </c>
      <c r="S45">
        <f>IF('Omega Data'!BG45="AA",1,0)</f>
        <v>0</v>
      </c>
      <c r="T45">
        <f>IF('Omega Data'!BG45="AAA",1,0)</f>
        <v>0</v>
      </c>
      <c r="U45">
        <f>IF('Omega Data'!BG45="AAAA",1,0)</f>
        <v>0</v>
      </c>
      <c r="V45">
        <f>IF('Omega Data'!R45="Yes",1,0)</f>
        <v>0</v>
      </c>
      <c r="W45">
        <f>IF(OR('Omega Data'!X45="Yes", 'Omega Data'!Y45="Yes",'Omega Data'!Z45="Yes"),1,0)</f>
        <v>1</v>
      </c>
      <c r="X45">
        <f>IF(OR('Omega Data'!AA45="Yes",'Omega Data'!AB45="Yes"),1,0)</f>
        <v>0</v>
      </c>
      <c r="Y45">
        <f>IF('Omega Data'!AU45="Yes",1,0)</f>
        <v>0</v>
      </c>
      <c r="Z45">
        <f>IF('Omega Data'!AD45="Yes",1,0)</f>
        <v>0</v>
      </c>
      <c r="AA45">
        <f>IF('Omega Data'!AC45="Yes",1,0)</f>
        <v>0</v>
      </c>
      <c r="AB45">
        <f>IF('Omega Data'!AE45="Yes",1,0)</f>
        <v>0</v>
      </c>
      <c r="AC45">
        <f>IF(OR('Omega Data'!AK45="Yes",'Omega Data'!AN45="Yes"),1,0)</f>
        <v>0</v>
      </c>
      <c r="AD45" s="41">
        <f t="shared" si="1"/>
        <v>0</v>
      </c>
      <c r="AE45" s="41">
        <f t="shared" si="2"/>
        <v>0</v>
      </c>
      <c r="AF45" s="41">
        <f t="shared" si="3"/>
        <v>0</v>
      </c>
      <c r="AG45" s="41">
        <f t="shared" si="4"/>
        <v>1</v>
      </c>
      <c r="AH45" s="41">
        <f t="shared" si="5"/>
        <v>0</v>
      </c>
    </row>
    <row r="46" spans="1:34" x14ac:dyDescent="0.2">
      <c r="A46">
        <v>42</v>
      </c>
      <c r="B46" s="43">
        <f>'Omega Data'!C46</f>
        <v>44506</v>
      </c>
      <c r="C46">
        <f>'Omega Data'!D46</f>
        <v>25</v>
      </c>
      <c r="D46" s="44">
        <f>'Omega Data'!E46</f>
        <v>2800</v>
      </c>
      <c r="E46" s="44">
        <f>'Omega Data'!F46</f>
        <v>3500</v>
      </c>
      <c r="F46" s="45">
        <f t="shared" si="0"/>
        <v>7.9373746961632952</v>
      </c>
      <c r="G46">
        <f>IF('Omega Data'!L46="Stainless Steel",1,0)</f>
        <v>0</v>
      </c>
      <c r="H46">
        <f>IF(OR('Omega Data'!L46="YG 18K",'Omega Data'!L46="YG &lt;18K",'Omega Data'!L46="PG 18K",'Omega Data'!L46="PG &lt;18K",'Omega Data'!L46="WG 18K",'Omega Data'!L46="Mixes of 18K",'Omega Data'!L46="Mixes &lt;18K",'Omega Data'!L46="Platinum"),1,0)</f>
        <v>1</v>
      </c>
      <c r="I46">
        <f>IF(OR('Omega Data'!L46="PVD",'Omega Data'!L46="Gold Plate",'Omega Data'!L46="Other"),1,0)</f>
        <v>0</v>
      </c>
      <c r="J46">
        <f>IF('Omega Data'!P46="Stainless Steel",1,0)</f>
        <v>0</v>
      </c>
      <c r="K46">
        <f>IF(OR('Omega Data'!P46="Leather",'Omega Data'!P46="Two-tone"),1,0)</f>
        <v>1</v>
      </c>
      <c r="L46">
        <f>IF(OR('Omega Data'!P46="YG 18K",'Omega Data'!P46="PG 18K",'Omega Data'!P46="WG 18K",'Omega Data'!P46="Mixes of 18K"),1,0)</f>
        <v>0</v>
      </c>
      <c r="M46">
        <f>IF(OR('Omega Data'!AX46="Yes",'Omega Data'!AY46="Yes",'Omega Data'!AW46="Yes"),1,0)</f>
        <v>0</v>
      </c>
      <c r="N46">
        <f>IF(OR(ISTEXT('Omega Data'!AZ46), ISTEXT('Omega Data'!BA46)),1,0)</f>
        <v>0</v>
      </c>
      <c r="O46">
        <f>IF('Omega Data'!BB46="Yes",1,0)</f>
        <v>0</v>
      </c>
      <c r="P46">
        <f>IF('Omega Data'!BC46="Yes",1,0)</f>
        <v>0</v>
      </c>
      <c r="Q46">
        <f>IF(OR('Omega Data'!BF46="Yes",'Omega Data'!AS286="Yes"),1,0)</f>
        <v>0</v>
      </c>
      <c r="R46">
        <f>IF('Omega Data'!BG46="A",1,0)</f>
        <v>0</v>
      </c>
      <c r="S46">
        <f>IF('Omega Data'!BG46="AA",1,0)</f>
        <v>0</v>
      </c>
      <c r="T46">
        <f>IF('Omega Data'!BG46="AAA",1,0)</f>
        <v>1</v>
      </c>
      <c r="U46">
        <f>IF('Omega Data'!BG46="AAAA",1,0)</f>
        <v>0</v>
      </c>
      <c r="V46">
        <f>IF('Omega Data'!R46="Yes",1,0)</f>
        <v>1</v>
      </c>
      <c r="W46">
        <f>IF(OR('Omega Data'!X46="Yes", 'Omega Data'!Y46="Yes",'Omega Data'!Z46="Yes"),1,0)</f>
        <v>0</v>
      </c>
      <c r="X46">
        <f>IF(OR('Omega Data'!AA46="Yes",'Omega Data'!AB46="Yes"),1,0)</f>
        <v>0</v>
      </c>
      <c r="Y46">
        <f>IF('Omega Data'!AU46="Yes",1,0)</f>
        <v>0</v>
      </c>
      <c r="Z46">
        <f>IF('Omega Data'!AD46="Yes",1,0)</f>
        <v>0</v>
      </c>
      <c r="AA46">
        <f>IF('Omega Data'!AC46="Yes",1,0)</f>
        <v>0</v>
      </c>
      <c r="AB46">
        <f>IF('Omega Data'!AE46="Yes",1,0)</f>
        <v>0</v>
      </c>
      <c r="AC46">
        <f>IF(OR('Omega Data'!AK46="Yes",'Omega Data'!AN46="Yes"),1,0)</f>
        <v>0</v>
      </c>
      <c r="AD46" s="41">
        <f t="shared" si="1"/>
        <v>0</v>
      </c>
      <c r="AE46" s="41">
        <f t="shared" si="2"/>
        <v>0</v>
      </c>
      <c r="AF46" s="41">
        <f t="shared" si="3"/>
        <v>0</v>
      </c>
      <c r="AG46" s="41">
        <f t="shared" si="4"/>
        <v>1</v>
      </c>
      <c r="AH46" s="41">
        <f t="shared" si="5"/>
        <v>0</v>
      </c>
    </row>
    <row r="47" spans="1:34" x14ac:dyDescent="0.2">
      <c r="A47">
        <v>43</v>
      </c>
      <c r="B47" s="43">
        <f>'Omega Data'!C47</f>
        <v>44506</v>
      </c>
      <c r="C47">
        <f>'Omega Data'!D47</f>
        <v>26</v>
      </c>
      <c r="D47" s="44">
        <f>'Omega Data'!E47</f>
        <v>4000</v>
      </c>
      <c r="E47" s="44">
        <f>'Omega Data'!F47</f>
        <v>5000</v>
      </c>
      <c r="F47" s="45">
        <f t="shared" si="0"/>
        <v>8.2940496401020276</v>
      </c>
      <c r="G47">
        <f>IF('Omega Data'!L47="Stainless Steel",1,0)</f>
        <v>0</v>
      </c>
      <c r="H47">
        <f>IF(OR('Omega Data'!L47="YG 18K",'Omega Data'!L47="YG &lt;18K",'Omega Data'!L47="PG 18K",'Omega Data'!L47="PG &lt;18K",'Omega Data'!L47="WG 18K",'Omega Data'!L47="Mixes of 18K",'Omega Data'!L47="Mixes &lt;18K",'Omega Data'!L47="Platinum"),1,0)</f>
        <v>1</v>
      </c>
      <c r="I47">
        <f>IF(OR('Omega Data'!L47="PVD",'Omega Data'!L47="Gold Plate",'Omega Data'!L47="Other"),1,0)</f>
        <v>0</v>
      </c>
      <c r="J47">
        <f>IF('Omega Data'!P47="Stainless Steel",1,0)</f>
        <v>0</v>
      </c>
      <c r="K47">
        <f>IF(OR('Omega Data'!P47="Leather",'Omega Data'!P47="Two-tone"),1,0)</f>
        <v>1</v>
      </c>
      <c r="L47">
        <f>IF(OR('Omega Data'!P47="YG 18K",'Omega Data'!P47="PG 18K",'Omega Data'!P47="WG 18K",'Omega Data'!P47="Mixes of 18K"),1,0)</f>
        <v>0</v>
      </c>
      <c r="M47">
        <f>IF(OR('Omega Data'!AX47="Yes",'Omega Data'!AY47="Yes",'Omega Data'!AW47="Yes"),1,0)</f>
        <v>0</v>
      </c>
      <c r="N47">
        <f>IF(OR(ISTEXT('Omega Data'!AZ47), ISTEXT('Omega Data'!BA47)),1,0)</f>
        <v>0</v>
      </c>
      <c r="O47">
        <f>IF('Omega Data'!BB47="Yes",1,0)</f>
        <v>0</v>
      </c>
      <c r="P47">
        <f>IF('Omega Data'!BC47="Yes",1,0)</f>
        <v>0</v>
      </c>
      <c r="Q47">
        <f>IF(OR('Omega Data'!BF47="Yes",'Omega Data'!AS287="Yes"),1,0)</f>
        <v>0</v>
      </c>
      <c r="R47">
        <f>IF('Omega Data'!BG47="A",1,0)</f>
        <v>0</v>
      </c>
      <c r="S47">
        <f>IF('Omega Data'!BG47="AA",1,0)</f>
        <v>1</v>
      </c>
      <c r="T47">
        <f>IF('Omega Data'!BG47="AAA",1,0)</f>
        <v>0</v>
      </c>
      <c r="U47">
        <f>IF('Omega Data'!BG47="AAAA",1,0)</f>
        <v>0</v>
      </c>
      <c r="V47">
        <f>IF('Omega Data'!R47="Yes",1,0)</f>
        <v>1</v>
      </c>
      <c r="W47">
        <f>IF(OR('Omega Data'!X47="Yes", 'Omega Data'!Y47="Yes",'Omega Data'!Z47="Yes"),1,0)</f>
        <v>0</v>
      </c>
      <c r="X47">
        <f>IF(OR('Omega Data'!AA47="Yes",'Omega Data'!AB47="Yes"),1,0)</f>
        <v>0</v>
      </c>
      <c r="Y47">
        <f>IF('Omega Data'!AU47="Yes",1,0)</f>
        <v>0</v>
      </c>
      <c r="Z47">
        <f>IF('Omega Data'!AD47="Yes",1,0)</f>
        <v>0</v>
      </c>
      <c r="AA47">
        <f>IF('Omega Data'!AC47="Yes",1,0)</f>
        <v>0</v>
      </c>
      <c r="AB47">
        <f>IF('Omega Data'!AE47="Yes",1,0)</f>
        <v>0</v>
      </c>
      <c r="AC47">
        <f>IF(OR('Omega Data'!AK47="Yes",'Omega Data'!AN47="Yes"),1,0)</f>
        <v>0</v>
      </c>
      <c r="AD47" s="41">
        <f t="shared" si="1"/>
        <v>0</v>
      </c>
      <c r="AE47" s="41">
        <f t="shared" si="2"/>
        <v>0</v>
      </c>
      <c r="AF47" s="41">
        <f t="shared" si="3"/>
        <v>0</v>
      </c>
      <c r="AG47" s="41">
        <f t="shared" si="4"/>
        <v>1</v>
      </c>
      <c r="AH47" s="41">
        <f t="shared" si="5"/>
        <v>0</v>
      </c>
    </row>
    <row r="48" spans="1:34" x14ac:dyDescent="0.2">
      <c r="A48">
        <v>44</v>
      </c>
      <c r="B48" s="43">
        <f>'Omega Data'!C48</f>
        <v>44506</v>
      </c>
      <c r="C48">
        <f>'Omega Data'!D48</f>
        <v>27</v>
      </c>
      <c r="D48" s="44">
        <f>'Omega Data'!E48</f>
        <v>2800</v>
      </c>
      <c r="E48" s="44">
        <f>'Omega Data'!F48</f>
        <v>3500</v>
      </c>
      <c r="F48" s="45">
        <f t="shared" si="0"/>
        <v>7.9373746961632952</v>
      </c>
      <c r="G48">
        <f>IF('Omega Data'!L48="Stainless Steel",1,0)</f>
        <v>0</v>
      </c>
      <c r="H48">
        <f>IF(OR('Omega Data'!L48="YG 18K",'Omega Data'!L48="YG &lt;18K",'Omega Data'!L48="PG 18K",'Omega Data'!L48="PG &lt;18K",'Omega Data'!L48="WG 18K",'Omega Data'!L48="Mixes of 18K",'Omega Data'!L48="Mixes &lt;18K",'Omega Data'!L48="Platinum"),1,0)</f>
        <v>1</v>
      </c>
      <c r="I48">
        <f>IF(OR('Omega Data'!L48="PVD",'Omega Data'!L48="Gold Plate",'Omega Data'!L48="Other"),1,0)</f>
        <v>0</v>
      </c>
      <c r="J48">
        <f>IF('Omega Data'!P48="Stainless Steel",1,0)</f>
        <v>0</v>
      </c>
      <c r="K48">
        <f>IF(OR('Omega Data'!P48="Leather",'Omega Data'!P48="Two-tone"),1,0)</f>
        <v>1</v>
      </c>
      <c r="L48">
        <f>IF(OR('Omega Data'!P48="YG 18K",'Omega Data'!P48="PG 18K",'Omega Data'!P48="WG 18K",'Omega Data'!P48="Mixes of 18K"),1,0)</f>
        <v>0</v>
      </c>
      <c r="M48">
        <f>IF(OR('Omega Data'!AX48="Yes",'Omega Data'!AY48="Yes",'Omega Data'!AW48="Yes"),1,0)</f>
        <v>0</v>
      </c>
      <c r="N48">
        <f>IF(OR(ISTEXT('Omega Data'!AZ48), ISTEXT('Omega Data'!BA48)),1,0)</f>
        <v>0</v>
      </c>
      <c r="O48">
        <f>IF('Omega Data'!BB48="Yes",1,0)</f>
        <v>0</v>
      </c>
      <c r="P48">
        <f>IF('Omega Data'!BC48="Yes",1,0)</f>
        <v>0</v>
      </c>
      <c r="Q48">
        <f>IF(OR('Omega Data'!BF48="Yes",'Omega Data'!AS288="Yes"),1,0)</f>
        <v>0</v>
      </c>
      <c r="R48">
        <f>IF('Omega Data'!BG48="A",1,0)</f>
        <v>0</v>
      </c>
      <c r="S48">
        <f>IF('Omega Data'!BG48="AA",1,0)</f>
        <v>1</v>
      </c>
      <c r="T48">
        <f>IF('Omega Data'!BG48="AAA",1,0)</f>
        <v>0</v>
      </c>
      <c r="U48">
        <f>IF('Omega Data'!BG48="AAAA",1,0)</f>
        <v>0</v>
      </c>
      <c r="V48">
        <f>IF('Omega Data'!R48="Yes",1,0)</f>
        <v>0</v>
      </c>
      <c r="W48">
        <f>IF(OR('Omega Data'!X48="Yes", 'Omega Data'!Y48="Yes",'Omega Data'!Z48="Yes"),1,0)</f>
        <v>1</v>
      </c>
      <c r="X48">
        <f>IF(OR('Omega Data'!AA48="Yes",'Omega Data'!AB48="Yes"),1,0)</f>
        <v>0</v>
      </c>
      <c r="Y48">
        <f>IF('Omega Data'!AU48="Yes",1,0)</f>
        <v>0</v>
      </c>
      <c r="Z48">
        <f>IF('Omega Data'!AD48="Yes",1,0)</f>
        <v>0</v>
      </c>
      <c r="AA48">
        <f>IF('Omega Data'!AC48="Yes",1,0)</f>
        <v>0</v>
      </c>
      <c r="AB48">
        <f>IF('Omega Data'!AE48="Yes",1,0)</f>
        <v>0</v>
      </c>
      <c r="AC48">
        <f>IF(OR('Omega Data'!AK48="Yes",'Omega Data'!AN48="Yes"),1,0)</f>
        <v>0</v>
      </c>
      <c r="AD48" s="41">
        <f t="shared" si="1"/>
        <v>0</v>
      </c>
      <c r="AE48" s="41">
        <f t="shared" si="2"/>
        <v>0</v>
      </c>
      <c r="AF48" s="41">
        <f t="shared" si="3"/>
        <v>0</v>
      </c>
      <c r="AG48" s="41">
        <f t="shared" si="4"/>
        <v>1</v>
      </c>
      <c r="AH48" s="41">
        <f t="shared" si="5"/>
        <v>0</v>
      </c>
    </row>
    <row r="49" spans="1:34" x14ac:dyDescent="0.2">
      <c r="A49">
        <v>45</v>
      </c>
      <c r="B49" s="43">
        <f>'Omega Data'!C49</f>
        <v>44506</v>
      </c>
      <c r="C49">
        <f>'Omega Data'!D49</f>
        <v>28</v>
      </c>
      <c r="D49" s="44">
        <f>'Omega Data'!E49</f>
        <v>3400</v>
      </c>
      <c r="E49" s="44">
        <f>'Omega Data'!F49</f>
        <v>4250</v>
      </c>
      <c r="F49" s="45">
        <f t="shared" si="0"/>
        <v>8.1315307106042525</v>
      </c>
      <c r="G49">
        <f>IF('Omega Data'!L49="Stainless Steel",1,0)</f>
        <v>0</v>
      </c>
      <c r="H49">
        <f>IF(OR('Omega Data'!L49="YG 18K",'Omega Data'!L49="YG &lt;18K",'Omega Data'!L49="PG 18K",'Omega Data'!L49="PG &lt;18K",'Omega Data'!L49="WG 18K",'Omega Data'!L49="Mixes of 18K",'Omega Data'!L49="Mixes &lt;18K",'Omega Data'!L49="Platinum"),1,0)</f>
        <v>1</v>
      </c>
      <c r="I49">
        <f>IF(OR('Omega Data'!L49="PVD",'Omega Data'!L49="Gold Plate",'Omega Data'!L49="Other"),1,0)</f>
        <v>0</v>
      </c>
      <c r="J49">
        <f>IF('Omega Data'!P49="Stainless Steel",1,0)</f>
        <v>0</v>
      </c>
      <c r="K49">
        <f>IF(OR('Omega Data'!P49="Leather",'Omega Data'!P49="Two-tone"),1,0)</f>
        <v>1</v>
      </c>
      <c r="L49">
        <f>IF(OR('Omega Data'!P49="YG 18K",'Omega Data'!P49="PG 18K",'Omega Data'!P49="WG 18K",'Omega Data'!P49="Mixes of 18K"),1,0)</f>
        <v>0</v>
      </c>
      <c r="M49">
        <f>IF(OR('Omega Data'!AX49="Yes",'Omega Data'!AY49="Yes",'Omega Data'!AW49="Yes"),1,0)</f>
        <v>0</v>
      </c>
      <c r="N49">
        <f>IF(OR(ISTEXT('Omega Data'!AZ49), ISTEXT('Omega Data'!BA49)),1,0)</f>
        <v>0</v>
      </c>
      <c r="O49">
        <f>IF('Omega Data'!BB49="Yes",1,0)</f>
        <v>0</v>
      </c>
      <c r="P49">
        <f>IF('Omega Data'!BC49="Yes",1,0)</f>
        <v>0</v>
      </c>
      <c r="Q49">
        <f>IF(OR('Omega Data'!BF49="Yes",'Omega Data'!AS289="Yes"),1,0)</f>
        <v>0</v>
      </c>
      <c r="R49">
        <f>IF('Omega Data'!BG49="A",1,0)</f>
        <v>0</v>
      </c>
      <c r="S49">
        <f>IF('Omega Data'!BG49="AA",1,0)</f>
        <v>1</v>
      </c>
      <c r="T49">
        <f>IF('Omega Data'!BG49="AAA",1,0)</f>
        <v>0</v>
      </c>
      <c r="U49">
        <f>IF('Omega Data'!BG49="AAAA",1,0)</f>
        <v>0</v>
      </c>
      <c r="V49">
        <f>IF('Omega Data'!R49="Yes",1,0)</f>
        <v>1</v>
      </c>
      <c r="W49">
        <f>IF(OR('Omega Data'!X49="Yes", 'Omega Data'!Y49="Yes",'Omega Data'!Z49="Yes"),1,0)</f>
        <v>0</v>
      </c>
      <c r="X49">
        <f>IF(OR('Omega Data'!AA49="Yes",'Omega Data'!AB49="Yes"),1,0)</f>
        <v>0</v>
      </c>
      <c r="Y49">
        <f>IF('Omega Data'!AU49="Yes",1,0)</f>
        <v>0</v>
      </c>
      <c r="Z49">
        <f>IF('Omega Data'!AD49="Yes",1,0)</f>
        <v>0</v>
      </c>
      <c r="AA49">
        <f>IF('Omega Data'!AC49="Yes",1,0)</f>
        <v>0</v>
      </c>
      <c r="AB49">
        <f>IF('Omega Data'!AE49="Yes",1,0)</f>
        <v>0</v>
      </c>
      <c r="AC49">
        <f>IF(OR('Omega Data'!AK49="Yes",'Omega Data'!AN49="Yes"),1,0)</f>
        <v>0</v>
      </c>
      <c r="AD49" s="41">
        <f t="shared" si="1"/>
        <v>0</v>
      </c>
      <c r="AE49" s="41">
        <f t="shared" si="2"/>
        <v>0</v>
      </c>
      <c r="AF49" s="41">
        <f t="shared" si="3"/>
        <v>0</v>
      </c>
      <c r="AG49" s="41">
        <f t="shared" si="4"/>
        <v>1</v>
      </c>
      <c r="AH49" s="41">
        <f t="shared" si="5"/>
        <v>0</v>
      </c>
    </row>
    <row r="50" spans="1:34" x14ac:dyDescent="0.2">
      <c r="A50">
        <v>46</v>
      </c>
      <c r="B50" s="43">
        <f>'Omega Data'!C50</f>
        <v>44506</v>
      </c>
      <c r="C50">
        <f>'Omega Data'!D50</f>
        <v>29</v>
      </c>
      <c r="D50" s="44">
        <f>'Omega Data'!E50</f>
        <v>3800</v>
      </c>
      <c r="E50" s="44">
        <f>'Omega Data'!F50</f>
        <v>4750</v>
      </c>
      <c r="F50" s="45">
        <f t="shared" si="0"/>
        <v>8.2427563457144775</v>
      </c>
      <c r="G50">
        <f>IF('Omega Data'!L50="Stainless Steel",1,0)</f>
        <v>0</v>
      </c>
      <c r="H50">
        <f>IF(OR('Omega Data'!L50="YG 18K",'Omega Data'!L50="YG &lt;18K",'Omega Data'!L50="PG 18K",'Omega Data'!L50="PG &lt;18K",'Omega Data'!L50="WG 18K",'Omega Data'!L50="Mixes of 18K",'Omega Data'!L50="Mixes &lt;18K",'Omega Data'!L50="Platinum"),1,0)</f>
        <v>1</v>
      </c>
      <c r="I50">
        <f>IF(OR('Omega Data'!L50="PVD",'Omega Data'!L50="Gold Plate",'Omega Data'!L50="Other"),1,0)</f>
        <v>0</v>
      </c>
      <c r="J50">
        <f>IF('Omega Data'!P50="Stainless Steel",1,0)</f>
        <v>0</v>
      </c>
      <c r="K50">
        <f>IF(OR('Omega Data'!P50="Leather",'Omega Data'!P50="Two-tone"),1,0)</f>
        <v>1</v>
      </c>
      <c r="L50">
        <f>IF(OR('Omega Data'!P50="YG 18K",'Omega Data'!P50="PG 18K",'Omega Data'!P50="WG 18K",'Omega Data'!P50="Mixes of 18K"),1,0)</f>
        <v>0</v>
      </c>
      <c r="M50">
        <f>IF(OR('Omega Data'!AX50="Yes",'Omega Data'!AY50="Yes",'Omega Data'!AW50="Yes"),1,0)</f>
        <v>0</v>
      </c>
      <c r="N50">
        <f>IF(OR(ISTEXT('Omega Data'!AZ50), ISTEXT('Omega Data'!BA50)),1,0)</f>
        <v>0</v>
      </c>
      <c r="O50">
        <f>IF('Omega Data'!BB50="Yes",1,0)</f>
        <v>0</v>
      </c>
      <c r="P50">
        <f>IF('Omega Data'!BC50="Yes",1,0)</f>
        <v>0</v>
      </c>
      <c r="Q50">
        <f>IF(OR('Omega Data'!BF50="Yes",'Omega Data'!AS290="Yes"),1,0)</f>
        <v>0</v>
      </c>
      <c r="R50">
        <f>IF('Omega Data'!BG50="A",1,0)</f>
        <v>0</v>
      </c>
      <c r="S50">
        <f>IF('Omega Data'!BG50="AA",1,0)</f>
        <v>1</v>
      </c>
      <c r="T50">
        <f>IF('Omega Data'!BG50="AAA",1,0)</f>
        <v>0</v>
      </c>
      <c r="U50">
        <f>IF('Omega Data'!BG50="AAAA",1,0)</f>
        <v>0</v>
      </c>
      <c r="V50">
        <f>IF('Omega Data'!R50="Yes",1,0)</f>
        <v>1</v>
      </c>
      <c r="W50">
        <f>IF(OR('Omega Data'!X50="Yes", 'Omega Data'!Y50="Yes",'Omega Data'!Z50="Yes"),1,0)</f>
        <v>0</v>
      </c>
      <c r="X50">
        <f>IF(OR('Omega Data'!AA50="Yes",'Omega Data'!AB50="Yes"),1,0)</f>
        <v>0</v>
      </c>
      <c r="Y50">
        <f>IF('Omega Data'!AU50="Yes",1,0)</f>
        <v>0</v>
      </c>
      <c r="Z50">
        <f>IF('Omega Data'!AD50="Yes",1,0)</f>
        <v>0</v>
      </c>
      <c r="AA50">
        <f>IF('Omega Data'!AC50="Yes",1,0)</f>
        <v>0</v>
      </c>
      <c r="AB50">
        <f>IF('Omega Data'!AE50="Yes",1,0)</f>
        <v>0</v>
      </c>
      <c r="AC50">
        <f>IF(OR('Omega Data'!AK50="Yes",'Omega Data'!AN50="Yes"),1,0)</f>
        <v>0</v>
      </c>
      <c r="AD50" s="41">
        <f t="shared" si="1"/>
        <v>0</v>
      </c>
      <c r="AE50" s="41">
        <f t="shared" si="2"/>
        <v>0</v>
      </c>
      <c r="AF50" s="41">
        <f t="shared" si="3"/>
        <v>0</v>
      </c>
      <c r="AG50" s="41">
        <f t="shared" si="4"/>
        <v>1</v>
      </c>
      <c r="AH50" s="41">
        <f t="shared" si="5"/>
        <v>0</v>
      </c>
    </row>
    <row r="51" spans="1:34" x14ac:dyDescent="0.2">
      <c r="A51">
        <v>47</v>
      </c>
      <c r="B51" s="43">
        <f>'Omega Data'!C51</f>
        <v>44506</v>
      </c>
      <c r="C51">
        <f>'Omega Data'!D51</f>
        <v>30</v>
      </c>
      <c r="D51" s="44">
        <f>'Omega Data'!E51</f>
        <v>1200</v>
      </c>
      <c r="E51" s="44">
        <f>'Omega Data'!F51</f>
        <v>1500</v>
      </c>
      <c r="F51" s="45">
        <f t="shared" si="0"/>
        <v>7.0900768357760917</v>
      </c>
      <c r="G51">
        <f>IF('Omega Data'!L51="Stainless Steel",1,0)</f>
        <v>0</v>
      </c>
      <c r="H51">
        <f>IF(OR('Omega Data'!L51="YG 18K",'Omega Data'!L51="YG &lt;18K",'Omega Data'!L51="PG 18K",'Omega Data'!L51="PG &lt;18K",'Omega Data'!L51="WG 18K",'Omega Data'!L51="Mixes of 18K",'Omega Data'!L51="Mixes &lt;18K",'Omega Data'!L51="Platinum"),1,0)</f>
        <v>1</v>
      </c>
      <c r="I51">
        <f>IF(OR('Omega Data'!L51="PVD",'Omega Data'!L51="Gold Plate",'Omega Data'!L51="Other"),1,0)</f>
        <v>0</v>
      </c>
      <c r="J51">
        <f>IF('Omega Data'!P51="Stainless Steel",1,0)</f>
        <v>0</v>
      </c>
      <c r="K51">
        <f>IF(OR('Omega Data'!P51="Leather",'Omega Data'!P51="Two-tone"),1,0)</f>
        <v>1</v>
      </c>
      <c r="L51">
        <f>IF(OR('Omega Data'!P51="YG 18K",'Omega Data'!P51="PG 18K",'Omega Data'!P51="WG 18K",'Omega Data'!P51="Mixes of 18K"),1,0)</f>
        <v>0</v>
      </c>
      <c r="M51">
        <f>IF(OR('Omega Data'!AX51="Yes",'Omega Data'!AY51="Yes",'Omega Data'!AW51="Yes"),1,0)</f>
        <v>0</v>
      </c>
      <c r="N51">
        <f>IF(OR(ISTEXT('Omega Data'!AZ51), ISTEXT('Omega Data'!BA51)),1,0)</f>
        <v>0</v>
      </c>
      <c r="O51">
        <f>IF('Omega Data'!BB51="Yes",1,0)</f>
        <v>0</v>
      </c>
      <c r="P51">
        <f>IF('Omega Data'!BC51="Yes",1,0)</f>
        <v>0</v>
      </c>
      <c r="Q51">
        <f>IF(OR('Omega Data'!BF51="Yes",'Omega Data'!AS291="Yes"),1,0)</f>
        <v>0</v>
      </c>
      <c r="R51">
        <f>IF('Omega Data'!BG51="A",1,0)</f>
        <v>0</v>
      </c>
      <c r="S51">
        <f>IF('Omega Data'!BG51="AA",1,0)</f>
        <v>1</v>
      </c>
      <c r="T51">
        <f>IF('Omega Data'!BG51="AAA",1,0)</f>
        <v>0</v>
      </c>
      <c r="U51">
        <f>IF('Omega Data'!BG51="AAAA",1,0)</f>
        <v>0</v>
      </c>
      <c r="V51">
        <f>IF('Omega Data'!R51="Yes",1,0)</f>
        <v>0</v>
      </c>
      <c r="W51">
        <f>IF(OR('Omega Data'!X51="Yes", 'Omega Data'!Y51="Yes",'Omega Data'!Z51="Yes"),1,0)</f>
        <v>1</v>
      </c>
      <c r="X51">
        <f>IF(OR('Omega Data'!AA51="Yes",'Omega Data'!AB51="Yes"),1,0)</f>
        <v>0</v>
      </c>
      <c r="Y51">
        <f>IF('Omega Data'!AU51="Yes",1,0)</f>
        <v>0</v>
      </c>
      <c r="Z51">
        <f>IF('Omega Data'!AD51="Yes",1,0)</f>
        <v>0</v>
      </c>
      <c r="AA51">
        <f>IF('Omega Data'!AC51="Yes",1,0)</f>
        <v>0</v>
      </c>
      <c r="AB51">
        <f>IF('Omega Data'!AE51="Yes",1,0)</f>
        <v>0</v>
      </c>
      <c r="AC51">
        <f>IF(OR('Omega Data'!AK51="Yes",'Omega Data'!AN51="Yes"),1,0)</f>
        <v>0</v>
      </c>
      <c r="AD51" s="41">
        <f t="shared" si="1"/>
        <v>0</v>
      </c>
      <c r="AE51" s="41">
        <f t="shared" si="2"/>
        <v>0</v>
      </c>
      <c r="AF51" s="41">
        <f t="shared" si="3"/>
        <v>0</v>
      </c>
      <c r="AG51" s="41">
        <f t="shared" si="4"/>
        <v>1</v>
      </c>
      <c r="AH51" s="41">
        <f t="shared" si="5"/>
        <v>0</v>
      </c>
    </row>
    <row r="52" spans="1:34" x14ac:dyDescent="0.2">
      <c r="A52">
        <v>48</v>
      </c>
      <c r="B52" s="43">
        <f>'Omega Data'!C52</f>
        <v>44506</v>
      </c>
      <c r="C52">
        <f>'Omega Data'!D52</f>
        <v>31</v>
      </c>
      <c r="D52" s="44">
        <f>'Omega Data'!E52</f>
        <v>35000</v>
      </c>
      <c r="E52" s="44">
        <f>'Omega Data'!F52</f>
        <v>43750</v>
      </c>
      <c r="F52" s="45">
        <f t="shared" si="0"/>
        <v>10.46310334047155</v>
      </c>
      <c r="G52">
        <f>IF('Omega Data'!L52="Stainless Steel",1,0)</f>
        <v>0</v>
      </c>
      <c r="H52">
        <f>IF(OR('Omega Data'!L52="YG 18K",'Omega Data'!L52="YG &lt;18K",'Omega Data'!L52="PG 18K",'Omega Data'!L52="PG &lt;18K",'Omega Data'!L52="WG 18K",'Omega Data'!L52="Mixes of 18K",'Omega Data'!L52="Mixes &lt;18K",'Omega Data'!L52="Platinum"),1,0)</f>
        <v>0</v>
      </c>
      <c r="I52">
        <f>IF(OR('Omega Data'!L52="PVD",'Omega Data'!L52="Gold Plate",'Omega Data'!L52="Other"),1,0)</f>
        <v>1</v>
      </c>
      <c r="J52">
        <f>IF('Omega Data'!P52="Stainless Steel",1,0)</f>
        <v>1</v>
      </c>
      <c r="K52">
        <f>IF(OR('Omega Data'!P52="Leather",'Omega Data'!P52="Two-tone"),1,0)</f>
        <v>0</v>
      </c>
      <c r="L52">
        <f>IF(OR('Omega Data'!P52="YG 18K",'Omega Data'!P52="PG 18K",'Omega Data'!P52="WG 18K",'Omega Data'!P52="Mixes of 18K"),1,0)</f>
        <v>0</v>
      </c>
      <c r="M52">
        <f>IF(OR('Omega Data'!AX52="Yes",'Omega Data'!AY52="Yes",'Omega Data'!AW52="Yes"),1,0)</f>
        <v>0</v>
      </c>
      <c r="N52">
        <f>IF(OR(ISTEXT('Omega Data'!AZ52), ISTEXT('Omega Data'!BA52)),1,0)</f>
        <v>0</v>
      </c>
      <c r="O52">
        <f>IF('Omega Data'!BB52="Yes",1,0)</f>
        <v>0</v>
      </c>
      <c r="P52">
        <f>IF('Omega Data'!BC52="Yes",1,0)</f>
        <v>0</v>
      </c>
      <c r="Q52">
        <f>IF(OR('Omega Data'!BF52="Yes",'Omega Data'!AS292="Yes"),1,0)</f>
        <v>0</v>
      </c>
      <c r="R52">
        <f>IF('Omega Data'!BG52="A",1,0)</f>
        <v>0</v>
      </c>
      <c r="S52">
        <f>IF('Omega Data'!BG52="AA",1,0)</f>
        <v>0</v>
      </c>
      <c r="T52">
        <f>IF('Omega Data'!BG52="AAA",1,0)</f>
        <v>0</v>
      </c>
      <c r="U52">
        <f>IF('Omega Data'!BG52="AAAA",1,0)</f>
        <v>1</v>
      </c>
      <c r="V52">
        <f>IF('Omega Data'!R52="Yes",1,0)</f>
        <v>0</v>
      </c>
      <c r="W52">
        <f>IF(OR('Omega Data'!X52="Yes", 'Omega Data'!Y52="Yes",'Omega Data'!Z52="Yes"),1,0)</f>
        <v>1</v>
      </c>
      <c r="X52">
        <f>IF(OR('Omega Data'!AA52="Yes",'Omega Data'!AB52="Yes"),1,0)</f>
        <v>0</v>
      </c>
      <c r="Y52">
        <f>IF('Omega Data'!AU52="Yes",1,0)</f>
        <v>0</v>
      </c>
      <c r="Z52">
        <f>IF('Omega Data'!AD52="Yes",1,0)</f>
        <v>0</v>
      </c>
      <c r="AA52">
        <f>IF('Omega Data'!AC52="Yes",1,0)</f>
        <v>1</v>
      </c>
      <c r="AB52">
        <f>IF('Omega Data'!AE52="Yes",1,0)</f>
        <v>0</v>
      </c>
      <c r="AC52">
        <f>IF(OR('Omega Data'!AK52="Yes",'Omega Data'!AN52="Yes"),1,0)</f>
        <v>0</v>
      </c>
      <c r="AD52" s="41">
        <f t="shared" si="1"/>
        <v>0</v>
      </c>
      <c r="AE52" s="41">
        <f t="shared" si="2"/>
        <v>0</v>
      </c>
      <c r="AF52" s="41">
        <f t="shared" si="3"/>
        <v>0</v>
      </c>
      <c r="AG52" s="41">
        <f t="shared" si="4"/>
        <v>1</v>
      </c>
      <c r="AH52" s="41">
        <f t="shared" si="5"/>
        <v>0</v>
      </c>
    </row>
    <row r="53" spans="1:34" x14ac:dyDescent="0.2">
      <c r="A53">
        <v>49</v>
      </c>
      <c r="B53" s="43">
        <f>'Omega Data'!C53</f>
        <v>44506</v>
      </c>
      <c r="C53">
        <f>'Omega Data'!D53</f>
        <v>32</v>
      </c>
      <c r="D53" s="44">
        <f>'Omega Data'!E53</f>
        <v>4400</v>
      </c>
      <c r="E53" s="44">
        <f>'Omega Data'!F53</f>
        <v>5500</v>
      </c>
      <c r="F53" s="45">
        <f t="shared" si="0"/>
        <v>8.3893598199063533</v>
      </c>
      <c r="G53">
        <f>IF('Omega Data'!L53="Stainless Steel",1,0)</f>
        <v>1</v>
      </c>
      <c r="H53">
        <f>IF(OR('Omega Data'!L53="YG 18K",'Omega Data'!L53="YG &lt;18K",'Omega Data'!L53="PG 18K",'Omega Data'!L53="PG &lt;18K",'Omega Data'!L53="WG 18K",'Omega Data'!L53="Mixes of 18K",'Omega Data'!L53="Mixes &lt;18K",'Omega Data'!L53="Platinum"),1,0)</f>
        <v>0</v>
      </c>
      <c r="I53">
        <f>IF(OR('Omega Data'!L53="PVD",'Omega Data'!L53="Gold Plate",'Omega Data'!L53="Other"),1,0)</f>
        <v>0</v>
      </c>
      <c r="J53">
        <f>IF('Omega Data'!P53="Stainless Steel",1,0)</f>
        <v>1</v>
      </c>
      <c r="K53">
        <f>IF(OR('Omega Data'!P53="Leather",'Omega Data'!P53="Two-tone"),1,0)</f>
        <v>0</v>
      </c>
      <c r="L53">
        <f>IF(OR('Omega Data'!P53="YG 18K",'Omega Data'!P53="PG 18K",'Omega Data'!P53="WG 18K",'Omega Data'!P53="Mixes of 18K"),1,0)</f>
        <v>0</v>
      </c>
      <c r="M53">
        <f>IF(OR('Omega Data'!AX53="Yes",'Omega Data'!AY53="Yes",'Omega Data'!AW53="Yes"),1,0)</f>
        <v>0</v>
      </c>
      <c r="N53">
        <f>IF(OR(ISTEXT('Omega Data'!AZ53), ISTEXT('Omega Data'!BA53)),1,0)</f>
        <v>0</v>
      </c>
      <c r="O53">
        <f>IF('Omega Data'!BB53="Yes",1,0)</f>
        <v>0</v>
      </c>
      <c r="P53">
        <f>IF('Omega Data'!BC53="Yes",1,0)</f>
        <v>0</v>
      </c>
      <c r="Q53">
        <f>IF(OR('Omega Data'!BF53="Yes",'Omega Data'!AS293="Yes"),1,0)</f>
        <v>0</v>
      </c>
      <c r="R53">
        <f>IF('Omega Data'!BG53="A",1,0)</f>
        <v>0</v>
      </c>
      <c r="S53">
        <f>IF('Omega Data'!BG53="AA",1,0)</f>
        <v>1</v>
      </c>
      <c r="T53">
        <f>IF('Omega Data'!BG53="AAA",1,0)</f>
        <v>0</v>
      </c>
      <c r="U53">
        <f>IF('Omega Data'!BG53="AAAA",1,0)</f>
        <v>0</v>
      </c>
      <c r="V53">
        <f>IF('Omega Data'!R53="Yes",1,0)</f>
        <v>0</v>
      </c>
      <c r="W53">
        <f>IF(OR('Omega Data'!X53="Yes", 'Omega Data'!Y53="Yes",'Omega Data'!Z53="Yes"),1,0)</f>
        <v>1</v>
      </c>
      <c r="X53">
        <f>IF(OR('Omega Data'!AA53="Yes",'Omega Data'!AB53="Yes"),1,0)</f>
        <v>0</v>
      </c>
      <c r="Y53">
        <f>IF('Omega Data'!AU53="Yes",1,0)</f>
        <v>0</v>
      </c>
      <c r="Z53">
        <f>IF('Omega Data'!AD53="Yes",1,0)</f>
        <v>0</v>
      </c>
      <c r="AA53">
        <f>IF('Omega Data'!AC53="Yes",1,0)</f>
        <v>1</v>
      </c>
      <c r="AB53">
        <f>IF('Omega Data'!AE53="Yes",1,0)</f>
        <v>0</v>
      </c>
      <c r="AC53">
        <f>IF(OR('Omega Data'!AK53="Yes",'Omega Data'!AN53="Yes"),1,0)</f>
        <v>0</v>
      </c>
      <c r="AD53" s="41">
        <f t="shared" si="1"/>
        <v>0</v>
      </c>
      <c r="AE53" s="41">
        <f t="shared" si="2"/>
        <v>0</v>
      </c>
      <c r="AF53" s="41">
        <f t="shared" si="3"/>
        <v>0</v>
      </c>
      <c r="AG53" s="41">
        <f t="shared" si="4"/>
        <v>1</v>
      </c>
      <c r="AH53" s="41">
        <f t="shared" si="5"/>
        <v>0</v>
      </c>
    </row>
    <row r="54" spans="1:34" x14ac:dyDescent="0.2">
      <c r="A54">
        <v>50</v>
      </c>
      <c r="B54" s="43">
        <f>'Omega Data'!C54</f>
        <v>44506</v>
      </c>
      <c r="C54">
        <f>'Omega Data'!D54</f>
        <v>33</v>
      </c>
      <c r="D54" s="44">
        <f>'Omega Data'!E54</f>
        <v>24000</v>
      </c>
      <c r="E54" s="44">
        <f>'Omega Data'!F54</f>
        <v>30000</v>
      </c>
      <c r="F54" s="45">
        <f t="shared" si="0"/>
        <v>10.085809109330082</v>
      </c>
      <c r="G54">
        <f>IF('Omega Data'!L54="Stainless Steel",1,0)</f>
        <v>1</v>
      </c>
      <c r="H54">
        <f>IF(OR('Omega Data'!L54="YG 18K",'Omega Data'!L54="YG &lt;18K",'Omega Data'!L54="PG 18K",'Omega Data'!L54="PG &lt;18K",'Omega Data'!L54="WG 18K",'Omega Data'!L54="Mixes of 18K",'Omega Data'!L54="Mixes &lt;18K",'Omega Data'!L54="Platinum"),1,0)</f>
        <v>0</v>
      </c>
      <c r="I54">
        <f>IF(OR('Omega Data'!L54="PVD",'Omega Data'!L54="Gold Plate",'Omega Data'!L54="Other"),1,0)</f>
        <v>0</v>
      </c>
      <c r="J54">
        <f>IF('Omega Data'!P54="Stainless Steel",1,0)</f>
        <v>1</v>
      </c>
      <c r="K54">
        <f>IF(OR('Omega Data'!P54="Leather",'Omega Data'!P54="Two-tone"),1,0)</f>
        <v>0</v>
      </c>
      <c r="L54">
        <f>IF(OR('Omega Data'!P54="YG 18K",'Omega Data'!P54="PG 18K",'Omega Data'!P54="WG 18K",'Omega Data'!P54="Mixes of 18K"),1,0)</f>
        <v>0</v>
      </c>
      <c r="M54">
        <f>IF(OR('Omega Data'!AX54="Yes",'Omega Data'!AY54="Yes",'Omega Data'!AW54="Yes"),1,0)</f>
        <v>0</v>
      </c>
      <c r="N54">
        <f>IF(OR(ISTEXT('Omega Data'!AZ54), ISTEXT('Omega Data'!BA54)),1,0)</f>
        <v>0</v>
      </c>
      <c r="O54">
        <f>IF('Omega Data'!BB54="Yes",1,0)</f>
        <v>0</v>
      </c>
      <c r="P54">
        <f>IF('Omega Data'!BC54="Yes",1,0)</f>
        <v>1</v>
      </c>
      <c r="Q54">
        <f>IF(OR('Omega Data'!BF54="Yes",'Omega Data'!AS294="Yes"),1,0)</f>
        <v>0</v>
      </c>
      <c r="R54">
        <f>IF('Omega Data'!BG54="A",1,0)</f>
        <v>0</v>
      </c>
      <c r="S54">
        <f>IF('Omega Data'!BG54="AA",1,0)</f>
        <v>0</v>
      </c>
      <c r="T54">
        <f>IF('Omega Data'!BG54="AAA",1,0)</f>
        <v>1</v>
      </c>
      <c r="U54">
        <f>IF('Omega Data'!BG54="AAAA",1,0)</f>
        <v>0</v>
      </c>
      <c r="V54">
        <f>IF('Omega Data'!R54="Yes",1,0)</f>
        <v>0</v>
      </c>
      <c r="W54">
        <f>IF(OR('Omega Data'!X54="Yes", 'Omega Data'!Y54="Yes",'Omega Data'!Z54="Yes"),1,0)</f>
        <v>0</v>
      </c>
      <c r="X54">
        <f>IF(OR('Omega Data'!AA54="Yes",'Omega Data'!AB54="Yes"),1,0)</f>
        <v>0</v>
      </c>
      <c r="Y54">
        <f>IF('Omega Data'!AU54="Yes",1,0)</f>
        <v>0</v>
      </c>
      <c r="Z54">
        <f>IF('Omega Data'!AD54="Yes",1,0)</f>
        <v>0</v>
      </c>
      <c r="AA54">
        <f>IF('Omega Data'!AC54="Yes",1,0)</f>
        <v>0</v>
      </c>
      <c r="AB54">
        <f>IF('Omega Data'!AE54="Yes",1,0)</f>
        <v>0</v>
      </c>
      <c r="AC54">
        <f>IF(OR('Omega Data'!AK54="Yes",'Omega Data'!AN54="Yes"),1,0)</f>
        <v>1</v>
      </c>
      <c r="AD54" s="41">
        <f t="shared" si="1"/>
        <v>0</v>
      </c>
      <c r="AE54" s="41">
        <f t="shared" si="2"/>
        <v>0</v>
      </c>
      <c r="AF54" s="41">
        <f t="shared" si="3"/>
        <v>0</v>
      </c>
      <c r="AG54" s="41">
        <f t="shared" si="4"/>
        <v>1</v>
      </c>
      <c r="AH54" s="41">
        <f t="shared" si="5"/>
        <v>0</v>
      </c>
    </row>
    <row r="55" spans="1:34" x14ac:dyDescent="0.2">
      <c r="A55">
        <v>51</v>
      </c>
      <c r="B55" s="43">
        <f>'Omega Data'!C55</f>
        <v>44506</v>
      </c>
      <c r="C55">
        <f>'Omega Data'!D55</f>
        <v>34</v>
      </c>
      <c r="D55" s="44">
        <f>'Omega Data'!E55</f>
        <v>5700</v>
      </c>
      <c r="E55" s="44">
        <f>'Omega Data'!F55</f>
        <v>7125</v>
      </c>
      <c r="F55" s="45">
        <f t="shared" si="0"/>
        <v>8.6482214538226412</v>
      </c>
      <c r="G55">
        <f>IF('Omega Data'!L55="Stainless Steel",1,0)</f>
        <v>1</v>
      </c>
      <c r="H55">
        <f>IF(OR('Omega Data'!L55="YG 18K",'Omega Data'!L55="YG &lt;18K",'Omega Data'!L55="PG 18K",'Omega Data'!L55="PG &lt;18K",'Omega Data'!L55="WG 18K",'Omega Data'!L55="Mixes of 18K",'Omega Data'!L55="Mixes &lt;18K",'Omega Data'!L55="Platinum"),1,0)</f>
        <v>0</v>
      </c>
      <c r="I55">
        <f>IF(OR('Omega Data'!L55="PVD",'Omega Data'!L55="Gold Plate",'Omega Data'!L55="Other"),1,0)</f>
        <v>0</v>
      </c>
      <c r="J55">
        <f>IF('Omega Data'!P55="Stainless Steel",1,0)</f>
        <v>0</v>
      </c>
      <c r="K55">
        <f>IF(OR('Omega Data'!P55="Leather",'Omega Data'!P55="Two-tone"),1,0)</f>
        <v>1</v>
      </c>
      <c r="L55">
        <f>IF(OR('Omega Data'!P55="YG 18K",'Omega Data'!P55="PG 18K",'Omega Data'!P55="WG 18K",'Omega Data'!P55="Mixes of 18K"),1,0)</f>
        <v>0</v>
      </c>
      <c r="M55">
        <f>IF(OR('Omega Data'!AX55="Yes",'Omega Data'!AY55="Yes",'Omega Data'!AW55="Yes"),1,0)</f>
        <v>0</v>
      </c>
      <c r="N55">
        <f>IF(OR(ISTEXT('Omega Data'!AZ55), ISTEXT('Omega Data'!BA55)),1,0)</f>
        <v>0</v>
      </c>
      <c r="O55">
        <f>IF('Omega Data'!BB55="Yes",1,0)</f>
        <v>0</v>
      </c>
      <c r="P55">
        <f>IF('Omega Data'!BC55="Yes",1,0)</f>
        <v>0</v>
      </c>
      <c r="Q55">
        <f>IF(OR('Omega Data'!BF55="Yes",'Omega Data'!AS295="Yes"),1,0)</f>
        <v>0</v>
      </c>
      <c r="R55">
        <f>IF('Omega Data'!BG55="A",1,0)</f>
        <v>0</v>
      </c>
      <c r="S55">
        <f>IF('Omega Data'!BG55="AA",1,0)</f>
        <v>1</v>
      </c>
      <c r="T55">
        <f>IF('Omega Data'!BG55="AAA",1,0)</f>
        <v>0</v>
      </c>
      <c r="U55">
        <f>IF('Omega Data'!BG55="AAAA",1,0)</f>
        <v>0</v>
      </c>
      <c r="V55">
        <f>IF('Omega Data'!R55="Yes",1,0)</f>
        <v>0</v>
      </c>
      <c r="W55">
        <f>IF(OR('Omega Data'!X55="Yes", 'Omega Data'!Y55="Yes",'Omega Data'!Z55="Yes"),1,0)</f>
        <v>0</v>
      </c>
      <c r="X55">
        <f>IF(OR('Omega Data'!AA55="Yes",'Omega Data'!AB55="Yes"),1,0)</f>
        <v>0</v>
      </c>
      <c r="Y55">
        <f>IF('Omega Data'!AU55="Yes",1,0)</f>
        <v>0</v>
      </c>
      <c r="Z55">
        <f>IF('Omega Data'!AD55="Yes",1,0)</f>
        <v>0</v>
      </c>
      <c r="AA55">
        <f>IF('Omega Data'!AC55="Yes",1,0)</f>
        <v>0</v>
      </c>
      <c r="AB55">
        <f>IF('Omega Data'!AE55="Yes",1,0)</f>
        <v>0</v>
      </c>
      <c r="AC55">
        <f>IF(OR('Omega Data'!AK55="Yes",'Omega Data'!AN55="Yes"),1,0)</f>
        <v>1</v>
      </c>
      <c r="AD55" s="41">
        <f t="shared" si="1"/>
        <v>0</v>
      </c>
      <c r="AE55" s="41">
        <f t="shared" si="2"/>
        <v>0</v>
      </c>
      <c r="AF55" s="41">
        <f t="shared" si="3"/>
        <v>0</v>
      </c>
      <c r="AG55" s="41">
        <f t="shared" si="4"/>
        <v>1</v>
      </c>
      <c r="AH55" s="41">
        <f t="shared" si="5"/>
        <v>0</v>
      </c>
    </row>
    <row r="56" spans="1:34" x14ac:dyDescent="0.2">
      <c r="A56">
        <v>52</v>
      </c>
      <c r="B56" s="43">
        <f>'Omega Data'!C56</f>
        <v>44506</v>
      </c>
      <c r="C56">
        <f>'Omega Data'!D56</f>
        <v>35</v>
      </c>
      <c r="D56" s="44">
        <f>'Omega Data'!E56</f>
        <v>7600</v>
      </c>
      <c r="E56" s="44">
        <f>'Omega Data'!F56</f>
        <v>9500</v>
      </c>
      <c r="F56" s="45">
        <f t="shared" si="0"/>
        <v>8.9359035262744229</v>
      </c>
      <c r="G56">
        <f>IF('Omega Data'!L56="Stainless Steel",1,0)</f>
        <v>0</v>
      </c>
      <c r="H56">
        <f>IF(OR('Omega Data'!L56="YG 18K",'Omega Data'!L56="YG &lt;18K",'Omega Data'!L56="PG 18K",'Omega Data'!L56="PG &lt;18K",'Omega Data'!L56="WG 18K",'Omega Data'!L56="Mixes of 18K",'Omega Data'!L56="Mixes &lt;18K",'Omega Data'!L56="Platinum"),1,0)</f>
        <v>1</v>
      </c>
      <c r="I56">
        <f>IF(OR('Omega Data'!L56="PVD",'Omega Data'!L56="Gold Plate",'Omega Data'!L56="Other"),1,0)</f>
        <v>0</v>
      </c>
      <c r="J56">
        <f>IF('Omega Data'!P56="Stainless Steel",1,0)</f>
        <v>0</v>
      </c>
      <c r="K56">
        <f>IF(OR('Omega Data'!P56="Leather",'Omega Data'!P56="Two-tone"),1,0)</f>
        <v>0</v>
      </c>
      <c r="L56">
        <f>IF(OR('Omega Data'!P56="YG 18K",'Omega Data'!P56="PG 18K",'Omega Data'!P56="WG 18K",'Omega Data'!P56="Mixes of 18K"),1,0)</f>
        <v>1</v>
      </c>
      <c r="M56">
        <f>IF(OR('Omega Data'!AX56="Yes",'Omega Data'!AY56="Yes",'Omega Data'!AW56="Yes"),1,0)</f>
        <v>0</v>
      </c>
      <c r="N56">
        <f>IF(OR(ISTEXT('Omega Data'!AZ56), ISTEXT('Omega Data'!BA56)),1,0)</f>
        <v>1</v>
      </c>
      <c r="O56">
        <f>IF('Omega Data'!BB56="Yes",1,0)</f>
        <v>0</v>
      </c>
      <c r="P56">
        <f>IF('Omega Data'!BC56="Yes",1,0)</f>
        <v>0</v>
      </c>
      <c r="Q56">
        <f>IF(OR('Omega Data'!BF56="Yes",'Omega Data'!AS296="Yes"),1,0)</f>
        <v>0</v>
      </c>
      <c r="R56">
        <f>IF('Omega Data'!BG56="A",1,0)</f>
        <v>0</v>
      </c>
      <c r="S56">
        <f>IF('Omega Data'!BG56="AA",1,0)</f>
        <v>0</v>
      </c>
      <c r="T56">
        <f>IF('Omega Data'!BG56="AAA",1,0)</f>
        <v>1</v>
      </c>
      <c r="U56">
        <f>IF('Omega Data'!BG56="AAAA",1,0)</f>
        <v>0</v>
      </c>
      <c r="V56">
        <f>IF('Omega Data'!R56="Yes",1,0)</f>
        <v>0</v>
      </c>
      <c r="W56">
        <f>IF(OR('Omega Data'!X56="Yes", 'Omega Data'!Y56="Yes",'Omega Data'!Z56="Yes"),1,0)</f>
        <v>0</v>
      </c>
      <c r="X56">
        <f>IF(OR('Omega Data'!AA56="Yes",'Omega Data'!AB56="Yes"),1,0)</f>
        <v>0</v>
      </c>
      <c r="Y56">
        <f>IF('Omega Data'!AU56="Yes",1,0)</f>
        <v>0</v>
      </c>
      <c r="Z56">
        <f>IF('Omega Data'!AD56="Yes",1,0)</f>
        <v>0</v>
      </c>
      <c r="AA56">
        <f>IF('Omega Data'!AC56="Yes",1,0)</f>
        <v>0</v>
      </c>
      <c r="AB56">
        <f>IF('Omega Data'!AE56="Yes",1,0)</f>
        <v>0</v>
      </c>
      <c r="AC56">
        <f>IF(OR('Omega Data'!AK56="Yes",'Omega Data'!AN56="Yes"),1,0)</f>
        <v>1</v>
      </c>
      <c r="AD56" s="41">
        <f t="shared" si="1"/>
        <v>0</v>
      </c>
      <c r="AE56" s="41">
        <f t="shared" si="2"/>
        <v>0</v>
      </c>
      <c r="AF56" s="41">
        <f t="shared" si="3"/>
        <v>0</v>
      </c>
      <c r="AG56" s="41">
        <f t="shared" si="4"/>
        <v>1</v>
      </c>
      <c r="AH56" s="41">
        <f t="shared" si="5"/>
        <v>0</v>
      </c>
    </row>
    <row r="57" spans="1:34" x14ac:dyDescent="0.2">
      <c r="A57">
        <v>53</v>
      </c>
      <c r="B57" s="43">
        <f>'Omega Data'!C57</f>
        <v>44506</v>
      </c>
      <c r="C57">
        <f>'Omega Data'!D57</f>
        <v>36</v>
      </c>
      <c r="D57" s="44">
        <f>'Omega Data'!E57</f>
        <v>3000</v>
      </c>
      <c r="E57" s="44">
        <f>'Omega Data'!F57</f>
        <v>3750</v>
      </c>
      <c r="F57" s="45">
        <f t="shared" si="0"/>
        <v>8.0063675676502459</v>
      </c>
      <c r="G57">
        <f>IF('Omega Data'!L57="Stainless Steel",1,0)</f>
        <v>1</v>
      </c>
      <c r="H57">
        <f>IF(OR('Omega Data'!L57="YG 18K",'Omega Data'!L57="YG &lt;18K",'Omega Data'!L57="PG 18K",'Omega Data'!L57="PG &lt;18K",'Omega Data'!L57="WG 18K",'Omega Data'!L57="Mixes of 18K",'Omega Data'!L57="Mixes &lt;18K",'Omega Data'!L57="Platinum"),1,0)</f>
        <v>0</v>
      </c>
      <c r="I57">
        <f>IF(OR('Omega Data'!L57="PVD",'Omega Data'!L57="Gold Plate",'Omega Data'!L57="Other"),1,0)</f>
        <v>0</v>
      </c>
      <c r="J57">
        <f>IF('Omega Data'!P57="Stainless Steel",1,0)</f>
        <v>1</v>
      </c>
      <c r="K57">
        <f>IF(OR('Omega Data'!P57="Leather",'Omega Data'!P57="Two-tone"),1,0)</f>
        <v>0</v>
      </c>
      <c r="L57">
        <f>IF(OR('Omega Data'!P57="YG 18K",'Omega Data'!P57="PG 18K",'Omega Data'!P57="WG 18K",'Omega Data'!P57="Mixes of 18K"),1,0)</f>
        <v>0</v>
      </c>
      <c r="M57">
        <f>IF(OR('Omega Data'!AX57="Yes",'Omega Data'!AY57="Yes",'Omega Data'!AW57="Yes"),1,0)</f>
        <v>0</v>
      </c>
      <c r="N57">
        <f>IF(OR(ISTEXT('Omega Data'!AZ57), ISTEXT('Omega Data'!BA57)),1,0)</f>
        <v>0</v>
      </c>
      <c r="O57">
        <f>IF('Omega Data'!BB57="Yes",1,0)</f>
        <v>0</v>
      </c>
      <c r="P57">
        <f>IF('Omega Data'!BC57="Yes",1,0)</f>
        <v>0</v>
      </c>
      <c r="Q57">
        <f>IF(OR('Omega Data'!BF57="Yes",'Omega Data'!AS297="Yes"),1,0)</f>
        <v>0</v>
      </c>
      <c r="R57">
        <f>IF('Omega Data'!BG57="A",1,0)</f>
        <v>1</v>
      </c>
      <c r="S57">
        <f>IF('Omega Data'!BG57="AA",1,0)</f>
        <v>0</v>
      </c>
      <c r="T57">
        <f>IF('Omega Data'!BG57="AAA",1,0)</f>
        <v>0</v>
      </c>
      <c r="U57">
        <f>IF('Omega Data'!BG57="AAAA",1,0)</f>
        <v>0</v>
      </c>
      <c r="V57">
        <f>IF('Omega Data'!R57="Yes",1,0)</f>
        <v>0</v>
      </c>
      <c r="W57">
        <f>IF(OR('Omega Data'!X57="Yes", 'Omega Data'!Y57="Yes",'Omega Data'!Z57="Yes"),1,0)</f>
        <v>0</v>
      </c>
      <c r="X57">
        <f>IF(OR('Omega Data'!AA57="Yes",'Omega Data'!AB57="Yes"),1,0)</f>
        <v>0</v>
      </c>
      <c r="Y57">
        <f>IF('Omega Data'!AU57="Yes",1,0)</f>
        <v>0</v>
      </c>
      <c r="Z57">
        <f>IF('Omega Data'!AD57="Yes",1,0)</f>
        <v>0</v>
      </c>
      <c r="AA57">
        <f>IF('Omega Data'!AC57="Yes",1,0)</f>
        <v>0</v>
      </c>
      <c r="AB57">
        <f>IF('Omega Data'!AE57="Yes",1,0)</f>
        <v>0</v>
      </c>
      <c r="AC57">
        <f>IF(OR('Omega Data'!AK57="Yes",'Omega Data'!AN57="Yes"),1,0)</f>
        <v>1</v>
      </c>
      <c r="AD57" s="41">
        <f t="shared" si="1"/>
        <v>0</v>
      </c>
      <c r="AE57" s="41">
        <f t="shared" si="2"/>
        <v>0</v>
      </c>
      <c r="AF57" s="41">
        <f t="shared" si="3"/>
        <v>0</v>
      </c>
      <c r="AG57" s="41">
        <f t="shared" si="4"/>
        <v>1</v>
      </c>
      <c r="AH57" s="41">
        <f t="shared" si="5"/>
        <v>0</v>
      </c>
    </row>
    <row r="58" spans="1:34" x14ac:dyDescent="0.2">
      <c r="A58">
        <v>54</v>
      </c>
      <c r="B58" s="43">
        <f>'Omega Data'!C58</f>
        <v>44506</v>
      </c>
      <c r="C58">
        <f>'Omega Data'!D58</f>
        <v>37</v>
      </c>
      <c r="D58" s="44">
        <f>'Omega Data'!E58</f>
        <v>1200</v>
      </c>
      <c r="E58" s="44">
        <f>'Omega Data'!F58</f>
        <v>1500</v>
      </c>
      <c r="F58" s="45">
        <f t="shared" si="0"/>
        <v>7.0900768357760917</v>
      </c>
      <c r="G58">
        <f>IF('Omega Data'!L58="Stainless Steel",1,0)</f>
        <v>1</v>
      </c>
      <c r="H58">
        <f>IF(OR('Omega Data'!L58="YG 18K",'Omega Data'!L58="YG &lt;18K",'Omega Data'!L58="PG 18K",'Omega Data'!L58="PG &lt;18K",'Omega Data'!L58="WG 18K",'Omega Data'!L58="Mixes of 18K",'Omega Data'!L58="Mixes &lt;18K",'Omega Data'!L58="Platinum"),1,0)</f>
        <v>0</v>
      </c>
      <c r="I58">
        <f>IF(OR('Omega Data'!L58="PVD",'Omega Data'!L58="Gold Plate",'Omega Data'!L58="Other"),1,0)</f>
        <v>0</v>
      </c>
      <c r="J58">
        <f>IF('Omega Data'!P58="Stainless Steel",1,0)</f>
        <v>1</v>
      </c>
      <c r="K58">
        <f>IF(OR('Omega Data'!P58="Leather",'Omega Data'!P58="Two-tone"),1,0)</f>
        <v>0</v>
      </c>
      <c r="L58">
        <f>IF(OR('Omega Data'!P58="YG 18K",'Omega Data'!P58="PG 18K",'Omega Data'!P58="WG 18K",'Omega Data'!P58="Mixes of 18K"),1,0)</f>
        <v>0</v>
      </c>
      <c r="M58">
        <f>IF(OR('Omega Data'!AX58="Yes",'Omega Data'!AY58="Yes",'Omega Data'!AW58="Yes"),1,0)</f>
        <v>0</v>
      </c>
      <c r="N58">
        <f>IF(OR(ISTEXT('Omega Data'!AZ58), ISTEXT('Omega Data'!BA58)),1,0)</f>
        <v>0</v>
      </c>
      <c r="O58">
        <f>IF('Omega Data'!BB58="Yes",1,0)</f>
        <v>0</v>
      </c>
      <c r="P58">
        <f>IF('Omega Data'!BC58="Yes",1,0)</f>
        <v>0</v>
      </c>
      <c r="Q58">
        <f>IF(OR('Omega Data'!BF58="Yes",'Omega Data'!AS298="Yes"),1,0)</f>
        <v>0</v>
      </c>
      <c r="R58">
        <f>IF('Omega Data'!BG58="A",1,0)</f>
        <v>0</v>
      </c>
      <c r="S58">
        <f>IF('Omega Data'!BG58="AA",1,0)</f>
        <v>1</v>
      </c>
      <c r="T58">
        <f>IF('Omega Data'!BG58="AAA",1,0)</f>
        <v>0</v>
      </c>
      <c r="U58">
        <f>IF('Omega Data'!BG58="AAAA",1,0)</f>
        <v>0</v>
      </c>
      <c r="V58">
        <f>IF('Omega Data'!R58="Yes",1,0)</f>
        <v>0</v>
      </c>
      <c r="W58">
        <f>IF(OR('Omega Data'!X58="Yes", 'Omega Data'!Y58="Yes",'Omega Data'!Z58="Yes"),1,0)</f>
        <v>0</v>
      </c>
      <c r="X58">
        <f>IF(OR('Omega Data'!AA58="Yes",'Omega Data'!AB58="Yes"),1,0)</f>
        <v>0</v>
      </c>
      <c r="Y58">
        <f>IF('Omega Data'!AU58="Yes",1,0)</f>
        <v>0</v>
      </c>
      <c r="Z58">
        <f>IF('Omega Data'!AD58="Yes",1,0)</f>
        <v>0</v>
      </c>
      <c r="AA58">
        <f>IF('Omega Data'!AC58="Yes",1,0)</f>
        <v>0</v>
      </c>
      <c r="AB58">
        <f>IF('Omega Data'!AE58="Yes",1,0)</f>
        <v>0</v>
      </c>
      <c r="AC58">
        <f>IF(OR('Omega Data'!AK58="Yes",'Omega Data'!AN58="Yes"),1,0)</f>
        <v>1</v>
      </c>
      <c r="AD58" s="41">
        <f t="shared" si="1"/>
        <v>0</v>
      </c>
      <c r="AE58" s="41">
        <f t="shared" si="2"/>
        <v>0</v>
      </c>
      <c r="AF58" s="41">
        <f t="shared" si="3"/>
        <v>0</v>
      </c>
      <c r="AG58" s="41">
        <f t="shared" si="4"/>
        <v>1</v>
      </c>
      <c r="AH58" s="41">
        <f t="shared" si="5"/>
        <v>0</v>
      </c>
    </row>
    <row r="59" spans="1:34" x14ac:dyDescent="0.2">
      <c r="A59">
        <v>55</v>
      </c>
      <c r="B59" s="43">
        <f>'Omega Data'!C59</f>
        <v>44506</v>
      </c>
      <c r="C59">
        <f>'Omega Data'!D59</f>
        <v>60</v>
      </c>
      <c r="D59" s="44">
        <f>'Omega Data'!E59</f>
        <v>7000</v>
      </c>
      <c r="E59" s="44">
        <f>'Omega Data'!F59</f>
        <v>8750</v>
      </c>
      <c r="F59" s="45">
        <f t="shared" si="0"/>
        <v>8.8536654280374503</v>
      </c>
      <c r="G59">
        <f>IF('Omega Data'!L59="Stainless Steel",1,0)</f>
        <v>0</v>
      </c>
      <c r="H59">
        <f>IF(OR('Omega Data'!L59="YG 18K",'Omega Data'!L59="YG &lt;18K",'Omega Data'!L59="PG 18K",'Omega Data'!L59="PG &lt;18K",'Omega Data'!L59="WG 18K",'Omega Data'!L59="Mixes of 18K",'Omega Data'!L59="Mixes &lt;18K",'Omega Data'!L59="Platinum"),1,0)</f>
        <v>1</v>
      </c>
      <c r="I59">
        <f>IF(OR('Omega Data'!L59="PVD",'Omega Data'!L59="Gold Plate",'Omega Data'!L59="Other"),1,0)</f>
        <v>0</v>
      </c>
      <c r="J59">
        <f>IF('Omega Data'!P59="Stainless Steel",1,0)</f>
        <v>0</v>
      </c>
      <c r="K59">
        <f>IF(OR('Omega Data'!P59="Leather",'Omega Data'!P59="Two-tone"),1,0)</f>
        <v>0</v>
      </c>
      <c r="L59">
        <f>IF(OR('Omega Data'!P59="YG 18K",'Omega Data'!P59="PG 18K",'Omega Data'!P59="WG 18K",'Omega Data'!P59="Mixes of 18K"),1,0)</f>
        <v>1</v>
      </c>
      <c r="M59">
        <f>IF(OR('Omega Data'!AX59="Yes",'Omega Data'!AY59="Yes",'Omega Data'!AW59="Yes"),1,0)</f>
        <v>0</v>
      </c>
      <c r="N59">
        <f>IF(OR(ISTEXT('Omega Data'!AZ59), ISTEXT('Omega Data'!BA59)),1,0)</f>
        <v>0</v>
      </c>
      <c r="O59">
        <f>IF('Omega Data'!BB59="Yes",1,0)</f>
        <v>0</v>
      </c>
      <c r="P59">
        <f>IF('Omega Data'!BC59="Yes",1,0)</f>
        <v>0</v>
      </c>
      <c r="Q59">
        <f>IF(OR('Omega Data'!BF59="Yes",'Omega Data'!AS299="Yes"),1,0)</f>
        <v>0</v>
      </c>
      <c r="R59">
        <f>IF('Omega Data'!BG59="A",1,0)</f>
        <v>0</v>
      </c>
      <c r="S59">
        <f>IF('Omega Data'!BG59="AA",1,0)</f>
        <v>0</v>
      </c>
      <c r="T59">
        <f>IF('Omega Data'!BG59="AAA",1,0)</f>
        <v>1</v>
      </c>
      <c r="U59">
        <f>IF('Omega Data'!BG59="AAAA",1,0)</f>
        <v>0</v>
      </c>
      <c r="V59">
        <f>IF('Omega Data'!R59="Yes",1,0)</f>
        <v>0</v>
      </c>
      <c r="W59">
        <f>IF(OR('Omega Data'!X59="Yes", 'Omega Data'!Y59="Yes",'Omega Data'!Z59="Yes"),1,0)</f>
        <v>1</v>
      </c>
      <c r="X59">
        <f>IF(OR('Omega Data'!AA59="Yes",'Omega Data'!AB59="Yes"),1,0)</f>
        <v>0</v>
      </c>
      <c r="Y59">
        <f>IF('Omega Data'!AU59="Yes",1,0)</f>
        <v>0</v>
      </c>
      <c r="Z59">
        <f>IF('Omega Data'!AD59="Yes",1,0)</f>
        <v>0</v>
      </c>
      <c r="AA59">
        <f>IF('Omega Data'!AC59="Yes",1,0)</f>
        <v>0</v>
      </c>
      <c r="AB59">
        <f>IF('Omega Data'!AE59="Yes",1,0)</f>
        <v>0</v>
      </c>
      <c r="AC59">
        <f>IF(OR('Omega Data'!AK59="Yes",'Omega Data'!AN59="Yes"),1,0)</f>
        <v>0</v>
      </c>
      <c r="AD59" s="41">
        <f t="shared" si="1"/>
        <v>0</v>
      </c>
      <c r="AE59" s="41">
        <f t="shared" si="2"/>
        <v>0</v>
      </c>
      <c r="AF59" s="41">
        <f t="shared" si="3"/>
        <v>0</v>
      </c>
      <c r="AG59" s="41">
        <f t="shared" si="4"/>
        <v>1</v>
      </c>
      <c r="AH59" s="41">
        <f t="shared" si="5"/>
        <v>0</v>
      </c>
    </row>
    <row r="60" spans="1:34" x14ac:dyDescent="0.2">
      <c r="A60">
        <v>56</v>
      </c>
      <c r="B60" s="43">
        <f>'Omega Data'!C60</f>
        <v>44506</v>
      </c>
      <c r="C60">
        <f>'Omega Data'!D60</f>
        <v>168</v>
      </c>
      <c r="D60" s="44">
        <f>'Omega Data'!E60</f>
        <v>7000</v>
      </c>
      <c r="E60" s="44">
        <f>'Omega Data'!F60</f>
        <v>8750</v>
      </c>
      <c r="F60" s="45">
        <f t="shared" si="0"/>
        <v>8.8536654280374503</v>
      </c>
      <c r="G60">
        <f>IF('Omega Data'!L60="Stainless Steel",1,0)</f>
        <v>1</v>
      </c>
      <c r="H60">
        <f>IF(OR('Omega Data'!L60="YG 18K",'Omega Data'!L60="YG &lt;18K",'Omega Data'!L60="PG 18K",'Omega Data'!L60="PG &lt;18K",'Omega Data'!L60="WG 18K",'Omega Data'!L60="Mixes of 18K",'Omega Data'!L60="Mixes &lt;18K",'Omega Data'!L60="Platinum"),1,0)</f>
        <v>0</v>
      </c>
      <c r="I60">
        <f>IF(OR('Omega Data'!L60="PVD",'Omega Data'!L60="Gold Plate",'Omega Data'!L60="Other"),1,0)</f>
        <v>0</v>
      </c>
      <c r="J60">
        <f>IF('Omega Data'!P60="Stainless Steel",1,0)</f>
        <v>0</v>
      </c>
      <c r="K60">
        <f>IF(OR('Omega Data'!P60="Leather",'Omega Data'!P60="Two-tone"),1,0)</f>
        <v>1</v>
      </c>
      <c r="L60">
        <f>IF(OR('Omega Data'!P60="YG 18K",'Omega Data'!P60="PG 18K",'Omega Data'!P60="WG 18K",'Omega Data'!P60="Mixes of 18K"),1,0)</f>
        <v>0</v>
      </c>
      <c r="M60">
        <f>IF(OR('Omega Data'!AX60="Yes",'Omega Data'!AY60="Yes",'Omega Data'!AW60="Yes"),1,0)</f>
        <v>0</v>
      </c>
      <c r="N60">
        <f>IF(OR(ISTEXT('Omega Data'!AZ60), ISTEXT('Omega Data'!BA60)),1,0)</f>
        <v>0</v>
      </c>
      <c r="O60">
        <f>IF('Omega Data'!BB60="Yes",1,0)</f>
        <v>0</v>
      </c>
      <c r="P60">
        <f>IF('Omega Data'!BC60="Yes",1,0)</f>
        <v>0</v>
      </c>
      <c r="Q60">
        <f>IF(OR('Omega Data'!BF60="Yes",'Omega Data'!AS300="Yes"),1,0)</f>
        <v>0</v>
      </c>
      <c r="R60">
        <f>IF('Omega Data'!BG60="A",1,0)</f>
        <v>0</v>
      </c>
      <c r="S60">
        <f>IF('Omega Data'!BG60="AA",1,0)</f>
        <v>0</v>
      </c>
      <c r="T60">
        <f>IF('Omega Data'!BG60="AAA",1,0)</f>
        <v>1</v>
      </c>
      <c r="U60">
        <f>IF('Omega Data'!BG60="AAAA",1,0)</f>
        <v>0</v>
      </c>
      <c r="V60">
        <f>IF('Omega Data'!R60="Yes",1,0)</f>
        <v>0</v>
      </c>
      <c r="W60">
        <f>IF(OR('Omega Data'!X60="Yes", 'Omega Data'!Y60="Yes",'Omega Data'!Z60="Yes"),1,0)</f>
        <v>0</v>
      </c>
      <c r="X60">
        <f>IF(OR('Omega Data'!AA60="Yes",'Omega Data'!AB60="Yes"),1,0)</f>
        <v>0</v>
      </c>
      <c r="Y60">
        <f>IF('Omega Data'!AU60="Yes",1,0)</f>
        <v>0</v>
      </c>
      <c r="Z60">
        <f>IF('Omega Data'!AD60="Yes",1,0)</f>
        <v>0</v>
      </c>
      <c r="AA60">
        <f>IF('Omega Data'!AC60="Yes",1,0)</f>
        <v>0</v>
      </c>
      <c r="AB60">
        <f>IF('Omega Data'!AE60="Yes",1,0)</f>
        <v>0</v>
      </c>
      <c r="AC60">
        <f>IF(OR('Omega Data'!AK60="Yes",'Omega Data'!AN60="Yes"),1,0)</f>
        <v>1</v>
      </c>
      <c r="AD60" s="41">
        <f t="shared" si="1"/>
        <v>0</v>
      </c>
      <c r="AE60" s="41">
        <f t="shared" si="2"/>
        <v>0</v>
      </c>
      <c r="AF60" s="41">
        <f t="shared" si="3"/>
        <v>0</v>
      </c>
      <c r="AG60" s="41">
        <f t="shared" si="4"/>
        <v>1</v>
      </c>
      <c r="AH60" s="41">
        <f t="shared" si="5"/>
        <v>0</v>
      </c>
    </row>
    <row r="61" spans="1:34" x14ac:dyDescent="0.2">
      <c r="A61">
        <v>57</v>
      </c>
      <c r="B61" s="43">
        <f>'Omega Data'!C61</f>
        <v>44506</v>
      </c>
      <c r="C61">
        <f>'Omega Data'!D61</f>
        <v>171</v>
      </c>
      <c r="D61" s="44">
        <f>'Omega Data'!E61</f>
        <v>8000</v>
      </c>
      <c r="E61" s="44">
        <f>'Omega Data'!F61</f>
        <v>10000</v>
      </c>
      <c r="F61" s="45">
        <f t="shared" si="0"/>
        <v>8.987196820661973</v>
      </c>
      <c r="G61">
        <f>IF('Omega Data'!L61="Stainless Steel",1,0)</f>
        <v>0</v>
      </c>
      <c r="H61">
        <f>IF(OR('Omega Data'!L61="YG 18K",'Omega Data'!L61="YG &lt;18K",'Omega Data'!L61="PG 18K",'Omega Data'!L61="PG &lt;18K",'Omega Data'!L61="WG 18K",'Omega Data'!L61="Mixes of 18K",'Omega Data'!L61="Mixes &lt;18K",'Omega Data'!L61="Platinum"),1,0)</f>
        <v>1</v>
      </c>
      <c r="I61">
        <f>IF(OR('Omega Data'!L61="PVD",'Omega Data'!L61="Gold Plate",'Omega Data'!L61="Other"),1,0)</f>
        <v>0</v>
      </c>
      <c r="J61">
        <f>IF('Omega Data'!P61="Stainless Steel",1,0)</f>
        <v>0</v>
      </c>
      <c r="K61">
        <f>IF(OR('Omega Data'!P61="Leather",'Omega Data'!P61="Two-tone"),1,0)</f>
        <v>0</v>
      </c>
      <c r="L61">
        <f>IF(OR('Omega Data'!P61="YG 18K",'Omega Data'!P61="PG 18K",'Omega Data'!P61="WG 18K",'Omega Data'!P61="Mixes of 18K"),1,0)</f>
        <v>1</v>
      </c>
      <c r="M61">
        <f>IF(OR('Omega Data'!AX61="Yes",'Omega Data'!AY61="Yes",'Omega Data'!AW61="Yes"),1,0)</f>
        <v>0</v>
      </c>
      <c r="N61">
        <f>IF(OR(ISTEXT('Omega Data'!AZ61), ISTEXT('Omega Data'!BA61)),1,0)</f>
        <v>0</v>
      </c>
      <c r="O61">
        <f>IF('Omega Data'!BB61="Yes",1,0)</f>
        <v>0</v>
      </c>
      <c r="P61">
        <f>IF('Omega Data'!BC61="Yes",1,0)</f>
        <v>0</v>
      </c>
      <c r="Q61">
        <f>IF(OR('Omega Data'!BF61="Yes",'Omega Data'!AS301="Yes"),1,0)</f>
        <v>0</v>
      </c>
      <c r="R61">
        <f>IF('Omega Data'!BG61="A",1,0)</f>
        <v>0</v>
      </c>
      <c r="S61">
        <f>IF('Omega Data'!BG61="AA",1,0)</f>
        <v>0</v>
      </c>
      <c r="T61">
        <f>IF('Omega Data'!BG61="AAA",1,0)</f>
        <v>1</v>
      </c>
      <c r="U61">
        <f>IF('Omega Data'!BG61="AAAA",1,0)</f>
        <v>0</v>
      </c>
      <c r="V61">
        <f>IF('Omega Data'!R61="Yes",1,0)</f>
        <v>1</v>
      </c>
      <c r="W61">
        <f>IF(OR('Omega Data'!X61="Yes", 'Omega Data'!Y61="Yes",'Omega Data'!Z61="Yes"),1,0)</f>
        <v>0</v>
      </c>
      <c r="X61">
        <f>IF(OR('Omega Data'!AA61="Yes",'Omega Data'!AB61="Yes"),1,0)</f>
        <v>0</v>
      </c>
      <c r="Y61">
        <f>IF('Omega Data'!AU61="Yes",1,0)</f>
        <v>0</v>
      </c>
      <c r="Z61">
        <f>IF('Omega Data'!AD61="Yes",1,0)</f>
        <v>0</v>
      </c>
      <c r="AA61">
        <f>IF('Omega Data'!AC61="Yes",1,0)</f>
        <v>0</v>
      </c>
      <c r="AB61">
        <f>IF('Omega Data'!AE61="Yes",1,0)</f>
        <v>0</v>
      </c>
      <c r="AC61">
        <f>IF(OR('Omega Data'!AK61="Yes",'Omega Data'!AN61="Yes"),1,0)</f>
        <v>0</v>
      </c>
      <c r="AD61" s="41">
        <f t="shared" si="1"/>
        <v>0</v>
      </c>
      <c r="AE61" s="41">
        <f t="shared" si="2"/>
        <v>0</v>
      </c>
      <c r="AF61" s="41">
        <f t="shared" si="3"/>
        <v>0</v>
      </c>
      <c r="AG61" s="41">
        <f t="shared" si="4"/>
        <v>1</v>
      </c>
      <c r="AH61" s="41">
        <f t="shared" si="5"/>
        <v>0</v>
      </c>
    </row>
    <row r="62" spans="1:34" x14ac:dyDescent="0.2">
      <c r="A62">
        <v>58</v>
      </c>
      <c r="B62" s="43">
        <f>'Omega Data'!C62</f>
        <v>44506</v>
      </c>
      <c r="C62">
        <f>'Omega Data'!D62</f>
        <v>173</v>
      </c>
      <c r="D62" s="44">
        <f>'Omega Data'!E62</f>
        <v>32000</v>
      </c>
      <c r="E62" s="44">
        <f>'Omega Data'!F62</f>
        <v>40000</v>
      </c>
      <c r="F62" s="45">
        <f t="shared" si="0"/>
        <v>10.373491181781864</v>
      </c>
      <c r="G62">
        <f>IF('Omega Data'!L62="Stainless Steel",1,0)</f>
        <v>1</v>
      </c>
      <c r="H62">
        <f>IF(OR('Omega Data'!L62="YG 18K",'Omega Data'!L62="YG &lt;18K",'Omega Data'!L62="PG 18K",'Omega Data'!L62="PG &lt;18K",'Omega Data'!L62="WG 18K",'Omega Data'!L62="Mixes of 18K",'Omega Data'!L62="Mixes &lt;18K",'Omega Data'!L62="Platinum"),1,0)</f>
        <v>0</v>
      </c>
      <c r="I62">
        <f>IF(OR('Omega Data'!L62="PVD",'Omega Data'!L62="Gold Plate",'Omega Data'!L62="Other"),1,0)</f>
        <v>0</v>
      </c>
      <c r="J62">
        <f>IF('Omega Data'!P62="Stainless Steel",1,0)</f>
        <v>0</v>
      </c>
      <c r="K62">
        <f>IF(OR('Omega Data'!P62="Leather",'Omega Data'!P62="Two-tone"),1,0)</f>
        <v>1</v>
      </c>
      <c r="L62">
        <f>IF(OR('Omega Data'!P62="YG 18K",'Omega Data'!P62="PG 18K",'Omega Data'!P62="WG 18K",'Omega Data'!P62="Mixes of 18K"),1,0)</f>
        <v>0</v>
      </c>
      <c r="M62">
        <f>IF(OR('Omega Data'!AX62="Yes",'Omega Data'!AY62="Yes",'Omega Data'!AW62="Yes"),1,0)</f>
        <v>0</v>
      </c>
      <c r="N62">
        <f>IF(OR(ISTEXT('Omega Data'!AZ62), ISTEXT('Omega Data'!BA62)),1,0)</f>
        <v>0</v>
      </c>
      <c r="O62">
        <f>IF('Omega Data'!BB62="Yes",1,0)</f>
        <v>0</v>
      </c>
      <c r="P62">
        <f>IF('Omega Data'!BC62="Yes",1,0)</f>
        <v>0</v>
      </c>
      <c r="Q62">
        <f>IF(OR('Omega Data'!BF62="Yes",'Omega Data'!AS302="Yes"),1,0)</f>
        <v>0</v>
      </c>
      <c r="R62">
        <f>IF('Omega Data'!BG62="A",1,0)</f>
        <v>0</v>
      </c>
      <c r="S62">
        <f>IF('Omega Data'!BG62="AA",1,0)</f>
        <v>0</v>
      </c>
      <c r="T62">
        <f>IF('Omega Data'!BG62="AAA",1,0)</f>
        <v>1</v>
      </c>
      <c r="U62">
        <f>IF('Omega Data'!BG62="AAAA",1,0)</f>
        <v>0</v>
      </c>
      <c r="V62">
        <f>IF('Omega Data'!R62="Yes",1,0)</f>
        <v>0</v>
      </c>
      <c r="W62">
        <f>IF(OR('Omega Data'!X62="Yes", 'Omega Data'!Y62="Yes",'Omega Data'!Z62="Yes"),1,0)</f>
        <v>0</v>
      </c>
      <c r="X62">
        <f>IF(OR('Omega Data'!AA62="Yes",'Omega Data'!AB62="Yes"),1,0)</f>
        <v>0</v>
      </c>
      <c r="Y62">
        <f>IF('Omega Data'!AU62="Yes",1,0)</f>
        <v>0</v>
      </c>
      <c r="Z62">
        <f>IF('Omega Data'!AD62="Yes",1,0)</f>
        <v>0</v>
      </c>
      <c r="AA62">
        <f>IF('Omega Data'!AC62="Yes",1,0)</f>
        <v>0</v>
      </c>
      <c r="AB62">
        <f>IF('Omega Data'!AE62="Yes",1,0)</f>
        <v>0</v>
      </c>
      <c r="AC62">
        <f>IF(OR('Omega Data'!AK62="Yes",'Omega Data'!AN62="Yes"),1,0)</f>
        <v>1</v>
      </c>
      <c r="AD62" s="41">
        <f t="shared" si="1"/>
        <v>0</v>
      </c>
      <c r="AE62" s="41">
        <f t="shared" si="2"/>
        <v>0</v>
      </c>
      <c r="AF62" s="41">
        <f t="shared" si="3"/>
        <v>0</v>
      </c>
      <c r="AG62" s="41">
        <f t="shared" si="4"/>
        <v>1</v>
      </c>
      <c r="AH62" s="41">
        <f t="shared" si="5"/>
        <v>0</v>
      </c>
    </row>
    <row r="63" spans="1:34" x14ac:dyDescent="0.2">
      <c r="A63">
        <v>59</v>
      </c>
      <c r="B63" s="43">
        <f>'Omega Data'!C63</f>
        <v>44506</v>
      </c>
      <c r="C63">
        <f>'Omega Data'!D63</f>
        <v>174</v>
      </c>
      <c r="D63" s="44">
        <f>'Omega Data'!E63</f>
        <v>4600</v>
      </c>
      <c r="E63" s="44">
        <f>'Omega Data'!F63</f>
        <v>5750</v>
      </c>
      <c r="F63" s="45">
        <f t="shared" si="0"/>
        <v>8.4338115824771869</v>
      </c>
      <c r="G63">
        <f>IF('Omega Data'!L63="Stainless Steel",1,0)</f>
        <v>1</v>
      </c>
      <c r="H63">
        <f>IF(OR('Omega Data'!L63="YG 18K",'Omega Data'!L63="YG &lt;18K",'Omega Data'!L63="PG 18K",'Omega Data'!L63="PG &lt;18K",'Omega Data'!L63="WG 18K",'Omega Data'!L63="Mixes of 18K",'Omega Data'!L63="Mixes &lt;18K",'Omega Data'!L63="Platinum"),1,0)</f>
        <v>0</v>
      </c>
      <c r="I63">
        <f>IF(OR('Omega Data'!L63="PVD",'Omega Data'!L63="Gold Plate",'Omega Data'!L63="Other"),1,0)</f>
        <v>0</v>
      </c>
      <c r="J63">
        <f>IF('Omega Data'!P63="Stainless Steel",1,0)</f>
        <v>0</v>
      </c>
      <c r="K63">
        <f>IF(OR('Omega Data'!P63="Leather",'Omega Data'!P63="Two-tone"),1,0)</f>
        <v>1</v>
      </c>
      <c r="L63">
        <f>IF(OR('Omega Data'!P63="YG 18K",'Omega Data'!P63="PG 18K",'Omega Data'!P63="WG 18K",'Omega Data'!P63="Mixes of 18K"),1,0)</f>
        <v>0</v>
      </c>
      <c r="M63">
        <f>IF(OR('Omega Data'!AX63="Yes",'Omega Data'!AY63="Yes",'Omega Data'!AW63="Yes"),1,0)</f>
        <v>0</v>
      </c>
      <c r="N63">
        <f>IF(OR(ISTEXT('Omega Data'!AZ63), ISTEXT('Omega Data'!BA63)),1,0)</f>
        <v>0</v>
      </c>
      <c r="O63">
        <f>IF('Omega Data'!BB63="Yes",1,0)</f>
        <v>0</v>
      </c>
      <c r="P63">
        <f>IF('Omega Data'!BC63="Yes",1,0)</f>
        <v>0</v>
      </c>
      <c r="Q63">
        <f>IF(OR('Omega Data'!BF63="Yes",'Omega Data'!AS303="Yes"),1,0)</f>
        <v>0</v>
      </c>
      <c r="R63">
        <f>IF('Omega Data'!BG63="A",1,0)</f>
        <v>0</v>
      </c>
      <c r="S63">
        <f>IF('Omega Data'!BG63="AA",1,0)</f>
        <v>1</v>
      </c>
      <c r="T63">
        <f>IF('Omega Data'!BG63="AAA",1,0)</f>
        <v>0</v>
      </c>
      <c r="U63">
        <f>IF('Omega Data'!BG63="AAAA",1,0)</f>
        <v>0</v>
      </c>
      <c r="V63">
        <f>IF('Omega Data'!R63="Yes",1,0)</f>
        <v>1</v>
      </c>
      <c r="W63">
        <f>IF(OR('Omega Data'!X63="Yes", 'Omega Data'!Y63="Yes",'Omega Data'!Z63="Yes"),1,0)</f>
        <v>0</v>
      </c>
      <c r="X63">
        <f>IF(OR('Omega Data'!AA63="Yes",'Omega Data'!AB63="Yes"),1,0)</f>
        <v>0</v>
      </c>
      <c r="Y63">
        <f>IF('Omega Data'!AU63="Yes",1,0)</f>
        <v>0</v>
      </c>
      <c r="Z63">
        <f>IF('Omega Data'!AD63="Yes",1,0)</f>
        <v>1</v>
      </c>
      <c r="AA63">
        <f>IF('Omega Data'!AC63="Yes",1,0)</f>
        <v>0</v>
      </c>
      <c r="AB63">
        <f>IF('Omega Data'!AE63="Yes",1,0)</f>
        <v>0</v>
      </c>
      <c r="AC63">
        <f>IF(OR('Omega Data'!AK63="Yes",'Omega Data'!AN63="Yes"),1,0)</f>
        <v>0</v>
      </c>
      <c r="AD63" s="41">
        <f t="shared" si="1"/>
        <v>0</v>
      </c>
      <c r="AE63" s="41">
        <f t="shared" si="2"/>
        <v>0</v>
      </c>
      <c r="AF63" s="41">
        <f t="shared" si="3"/>
        <v>0</v>
      </c>
      <c r="AG63" s="41">
        <f t="shared" si="4"/>
        <v>1</v>
      </c>
      <c r="AH63" s="41">
        <f t="shared" si="5"/>
        <v>0</v>
      </c>
    </row>
    <row r="64" spans="1:34" x14ac:dyDescent="0.2">
      <c r="A64">
        <v>60</v>
      </c>
      <c r="B64" s="43">
        <f>'Omega Data'!C64</f>
        <v>44507</v>
      </c>
      <c r="C64">
        <f>'Omega Data'!D64</f>
        <v>218</v>
      </c>
      <c r="D64" s="44">
        <f>'Omega Data'!E64</f>
        <v>2200</v>
      </c>
      <c r="E64" s="44">
        <f>'Omega Data'!F64</f>
        <v>2750</v>
      </c>
      <c r="F64" s="45">
        <f t="shared" si="0"/>
        <v>7.696212639346407</v>
      </c>
      <c r="G64">
        <f>IF('Omega Data'!L64="Stainless Steel",1,0)</f>
        <v>1</v>
      </c>
      <c r="H64">
        <f>IF(OR('Omega Data'!L64="YG 18K",'Omega Data'!L64="YG &lt;18K",'Omega Data'!L64="PG 18K",'Omega Data'!L64="PG &lt;18K",'Omega Data'!L64="WG 18K",'Omega Data'!L64="Mixes of 18K",'Omega Data'!L64="Mixes &lt;18K",'Omega Data'!L64="Platinum"),1,0)</f>
        <v>0</v>
      </c>
      <c r="I64">
        <f>IF(OR('Omega Data'!L64="PVD",'Omega Data'!L64="Gold Plate",'Omega Data'!L64="Other"),1,0)</f>
        <v>0</v>
      </c>
      <c r="J64">
        <f>IF('Omega Data'!P64="Stainless Steel",1,0)</f>
        <v>1</v>
      </c>
      <c r="K64">
        <f>IF(OR('Omega Data'!P64="Leather",'Omega Data'!P64="Two-tone"),1,0)</f>
        <v>0</v>
      </c>
      <c r="L64">
        <f>IF(OR('Omega Data'!P64="YG 18K",'Omega Data'!P64="PG 18K",'Omega Data'!P64="WG 18K",'Omega Data'!P64="Mixes of 18K"),1,0)</f>
        <v>0</v>
      </c>
      <c r="M64">
        <f>IF(OR('Omega Data'!AX64="Yes",'Omega Data'!AY64="Yes",'Omega Data'!AW64="Yes"),1,0)</f>
        <v>0</v>
      </c>
      <c r="N64">
        <f>IF(OR(ISTEXT('Omega Data'!AZ64), ISTEXT('Omega Data'!BA64)),1,0)</f>
        <v>0</v>
      </c>
      <c r="O64">
        <f>IF('Omega Data'!BB64="Yes",1,0)</f>
        <v>0</v>
      </c>
      <c r="P64">
        <f>IF('Omega Data'!BC64="Yes",1,0)</f>
        <v>0</v>
      </c>
      <c r="Q64">
        <f>IF(OR('Omega Data'!BF64="Yes",'Omega Data'!AS304="Yes"),1,0)</f>
        <v>0</v>
      </c>
      <c r="R64">
        <f>IF('Omega Data'!BG64="A",1,0)</f>
        <v>0</v>
      </c>
      <c r="S64">
        <f>IF('Omega Data'!BG64="AA",1,0)</f>
        <v>1</v>
      </c>
      <c r="T64">
        <f>IF('Omega Data'!BG64="AAA",1,0)</f>
        <v>0</v>
      </c>
      <c r="U64">
        <f>IF('Omega Data'!BG64="AAAA",1,0)</f>
        <v>0</v>
      </c>
      <c r="V64">
        <f>IF('Omega Data'!R64="Yes",1,0)</f>
        <v>0</v>
      </c>
      <c r="W64">
        <f>IF(OR('Omega Data'!X64="Yes", 'Omega Data'!Y64="Yes",'Omega Data'!Z64="Yes"),1,0)</f>
        <v>1</v>
      </c>
      <c r="X64">
        <f>IF(OR('Omega Data'!AA64="Yes",'Omega Data'!AB64="Yes"),1,0)</f>
        <v>0</v>
      </c>
      <c r="Y64">
        <f>IF('Omega Data'!AU64="Yes",1,0)</f>
        <v>0</v>
      </c>
      <c r="Z64">
        <f>IF('Omega Data'!AD64="Yes",1,0)</f>
        <v>0</v>
      </c>
      <c r="AA64">
        <f>IF('Omega Data'!AC64="Yes",1,0)</f>
        <v>0</v>
      </c>
      <c r="AB64">
        <f>IF('Omega Data'!AE64="Yes",1,0)</f>
        <v>0</v>
      </c>
      <c r="AC64">
        <f>IF(OR('Omega Data'!AK64="Yes",'Omega Data'!AN64="Yes"),1,0)</f>
        <v>1</v>
      </c>
      <c r="AD64" s="41">
        <f t="shared" si="1"/>
        <v>0</v>
      </c>
      <c r="AE64" s="41">
        <f t="shared" si="2"/>
        <v>0</v>
      </c>
      <c r="AF64" s="41">
        <f t="shared" si="3"/>
        <v>0</v>
      </c>
      <c r="AG64" s="41">
        <f t="shared" si="4"/>
        <v>1</v>
      </c>
      <c r="AH64" s="41">
        <f t="shared" si="5"/>
        <v>0</v>
      </c>
    </row>
    <row r="65" spans="1:34" x14ac:dyDescent="0.2">
      <c r="A65">
        <v>61</v>
      </c>
      <c r="B65" s="43">
        <f>'Omega Data'!C65</f>
        <v>44507</v>
      </c>
      <c r="C65">
        <f>'Omega Data'!D65</f>
        <v>246</v>
      </c>
      <c r="D65" s="44">
        <f>'Omega Data'!E65</f>
        <v>3800</v>
      </c>
      <c r="E65" s="44">
        <f>'Omega Data'!F65</f>
        <v>4750</v>
      </c>
      <c r="F65" s="45">
        <f t="shared" si="0"/>
        <v>8.2427563457144775</v>
      </c>
      <c r="G65">
        <f>IF('Omega Data'!L65="Stainless Steel",1,0)</f>
        <v>0</v>
      </c>
      <c r="H65">
        <f>IF(OR('Omega Data'!L65="YG 18K",'Omega Data'!L65="YG &lt;18K",'Omega Data'!L65="PG 18K",'Omega Data'!L65="PG &lt;18K",'Omega Data'!L65="WG 18K",'Omega Data'!L65="Mixes of 18K",'Omega Data'!L65="Mixes &lt;18K",'Omega Data'!L65="Platinum"),1,0)</f>
        <v>1</v>
      </c>
      <c r="I65">
        <f>IF(OR('Omega Data'!L65="PVD",'Omega Data'!L65="Gold Plate",'Omega Data'!L65="Other"),1,0)</f>
        <v>0</v>
      </c>
      <c r="J65">
        <f>IF('Omega Data'!P65="Stainless Steel",1,0)</f>
        <v>0</v>
      </c>
      <c r="K65">
        <f>IF(OR('Omega Data'!P65="Leather",'Omega Data'!P65="Two-tone"),1,0)</f>
        <v>1</v>
      </c>
      <c r="L65">
        <f>IF(OR('Omega Data'!P65="YG 18K",'Omega Data'!P65="PG 18K",'Omega Data'!P65="WG 18K",'Omega Data'!P65="Mixes of 18K"),1,0)</f>
        <v>0</v>
      </c>
      <c r="M65">
        <f>IF(OR('Omega Data'!AX65="Yes",'Omega Data'!AY65="Yes",'Omega Data'!AW65="Yes"),1,0)</f>
        <v>0</v>
      </c>
      <c r="N65">
        <f>IF(OR(ISTEXT('Omega Data'!AZ65), ISTEXT('Omega Data'!BA65)),1,0)</f>
        <v>0</v>
      </c>
      <c r="O65">
        <f>IF('Omega Data'!BB65="Yes",1,0)</f>
        <v>0</v>
      </c>
      <c r="P65">
        <f>IF('Omega Data'!BC65="Yes",1,0)</f>
        <v>0</v>
      </c>
      <c r="Q65">
        <f>IF(OR('Omega Data'!BF65="Yes",'Omega Data'!AS305="Yes"),1,0)</f>
        <v>0</v>
      </c>
      <c r="R65">
        <f>IF('Omega Data'!BG65="A",1,0)</f>
        <v>0</v>
      </c>
      <c r="S65">
        <f>IF('Omega Data'!BG65="AA",1,0)</f>
        <v>1</v>
      </c>
      <c r="T65">
        <f>IF('Omega Data'!BG65="AAA",1,0)</f>
        <v>0</v>
      </c>
      <c r="U65">
        <f>IF('Omega Data'!BG65="AAAA",1,0)</f>
        <v>0</v>
      </c>
      <c r="V65">
        <f>IF('Omega Data'!R65="Yes",1,0)</f>
        <v>0</v>
      </c>
      <c r="W65">
        <f>IF(OR('Omega Data'!X65="Yes", 'Omega Data'!Y65="Yes",'Omega Data'!Z65="Yes"),1,0)</f>
        <v>1</v>
      </c>
      <c r="X65">
        <f>IF(OR('Omega Data'!AA65="Yes",'Omega Data'!AB65="Yes"),1,0)</f>
        <v>1</v>
      </c>
      <c r="Y65">
        <f>IF('Omega Data'!AU65="Yes",1,0)</f>
        <v>0</v>
      </c>
      <c r="Z65">
        <f>IF('Omega Data'!AD65="Yes",1,0)</f>
        <v>0</v>
      </c>
      <c r="AA65">
        <f>IF('Omega Data'!AC65="Yes",1,0)</f>
        <v>0</v>
      </c>
      <c r="AB65">
        <f>IF('Omega Data'!AE65="Yes",1,0)</f>
        <v>0</v>
      </c>
      <c r="AC65">
        <f>IF(OR('Omega Data'!AK65="Yes",'Omega Data'!AN65="Yes"),1,0)</f>
        <v>0</v>
      </c>
      <c r="AD65" s="41">
        <f t="shared" si="1"/>
        <v>0</v>
      </c>
      <c r="AE65" s="41">
        <f t="shared" si="2"/>
        <v>0</v>
      </c>
      <c r="AF65" s="41">
        <f t="shared" si="3"/>
        <v>0</v>
      </c>
      <c r="AG65" s="41">
        <f t="shared" si="4"/>
        <v>1</v>
      </c>
      <c r="AH65" s="41">
        <f t="shared" si="5"/>
        <v>0</v>
      </c>
    </row>
    <row r="66" spans="1:34" x14ac:dyDescent="0.2">
      <c r="A66">
        <v>62</v>
      </c>
      <c r="B66" s="43">
        <f>'Omega Data'!C66</f>
        <v>44507</v>
      </c>
      <c r="C66">
        <f>'Omega Data'!D66</f>
        <v>259</v>
      </c>
      <c r="D66" s="44">
        <f>'Omega Data'!E66</f>
        <v>15000</v>
      </c>
      <c r="E66" s="44">
        <f>'Omega Data'!F66</f>
        <v>18750</v>
      </c>
      <c r="F66" s="45">
        <f t="shared" si="0"/>
        <v>9.6158054800843473</v>
      </c>
      <c r="G66">
        <f>IF('Omega Data'!L66="Stainless Steel",1,0)</f>
        <v>1</v>
      </c>
      <c r="H66">
        <f>IF(OR('Omega Data'!L66="YG 18K",'Omega Data'!L66="YG &lt;18K",'Omega Data'!L66="PG 18K",'Omega Data'!L66="PG &lt;18K",'Omega Data'!L66="WG 18K",'Omega Data'!L66="Mixes of 18K",'Omega Data'!L66="Mixes &lt;18K",'Omega Data'!L66="Platinum"),1,0)</f>
        <v>0</v>
      </c>
      <c r="I66">
        <f>IF(OR('Omega Data'!L66="PVD",'Omega Data'!L66="Gold Plate",'Omega Data'!L66="Other"),1,0)</f>
        <v>0</v>
      </c>
      <c r="J66">
        <f>IF('Omega Data'!P66="Stainless Steel",1,0)</f>
        <v>1</v>
      </c>
      <c r="K66">
        <f>IF(OR('Omega Data'!P66="Leather",'Omega Data'!P66="Two-tone"),1,0)</f>
        <v>0</v>
      </c>
      <c r="L66">
        <f>IF(OR('Omega Data'!P66="YG 18K",'Omega Data'!P66="PG 18K",'Omega Data'!P66="WG 18K",'Omega Data'!P66="Mixes of 18K"),1,0)</f>
        <v>0</v>
      </c>
      <c r="M66">
        <f>IF(OR('Omega Data'!AX66="Yes",'Omega Data'!AY66="Yes",'Omega Data'!AW66="Yes"),1,0)</f>
        <v>0</v>
      </c>
      <c r="N66">
        <f>IF(OR(ISTEXT('Omega Data'!AZ66), ISTEXT('Omega Data'!BA66)),1,0)</f>
        <v>0</v>
      </c>
      <c r="O66">
        <f>IF('Omega Data'!BB66="Yes",1,0)</f>
        <v>0</v>
      </c>
      <c r="P66">
        <f>IF('Omega Data'!BC66="Yes",1,0)</f>
        <v>0</v>
      </c>
      <c r="Q66">
        <f>IF(OR('Omega Data'!BF66="Yes",'Omega Data'!AS306="Yes"),1,0)</f>
        <v>0</v>
      </c>
      <c r="R66">
        <f>IF('Omega Data'!BG66="A",1,0)</f>
        <v>0</v>
      </c>
      <c r="S66">
        <f>IF('Omega Data'!BG66="AA",1,0)</f>
        <v>0</v>
      </c>
      <c r="T66">
        <f>IF('Omega Data'!BG66="AAA",1,0)</f>
        <v>1</v>
      </c>
      <c r="U66">
        <f>IF('Omega Data'!BG66="AAAA",1,0)</f>
        <v>0</v>
      </c>
      <c r="V66">
        <f>IF('Omega Data'!R66="Yes",1,0)</f>
        <v>0</v>
      </c>
      <c r="W66">
        <f>IF(OR('Omega Data'!X66="Yes", 'Omega Data'!Y66="Yes",'Omega Data'!Z66="Yes"),1,0)</f>
        <v>0</v>
      </c>
      <c r="X66">
        <f>IF(OR('Omega Data'!AA66="Yes",'Omega Data'!AB66="Yes"),1,0)</f>
        <v>0</v>
      </c>
      <c r="Y66">
        <f>IF('Omega Data'!AU66="Yes",1,0)</f>
        <v>0</v>
      </c>
      <c r="Z66">
        <f>IF('Omega Data'!AD66="Yes",1,0)</f>
        <v>0</v>
      </c>
      <c r="AA66">
        <f>IF('Omega Data'!AC66="Yes",1,0)</f>
        <v>0</v>
      </c>
      <c r="AB66">
        <f>IF('Omega Data'!AE66="Yes",1,0)</f>
        <v>0</v>
      </c>
      <c r="AC66">
        <f>IF(OR('Omega Data'!AK66="Yes",'Omega Data'!AN66="Yes"),1,0)</f>
        <v>1</v>
      </c>
      <c r="AD66" s="41">
        <f t="shared" si="1"/>
        <v>0</v>
      </c>
      <c r="AE66" s="41">
        <f t="shared" si="2"/>
        <v>0</v>
      </c>
      <c r="AF66" s="41">
        <f t="shared" si="3"/>
        <v>0</v>
      </c>
      <c r="AG66" s="41">
        <f t="shared" si="4"/>
        <v>1</v>
      </c>
      <c r="AH66" s="41">
        <f t="shared" si="5"/>
        <v>0</v>
      </c>
    </row>
    <row r="67" spans="1:34" x14ac:dyDescent="0.2">
      <c r="A67">
        <v>63</v>
      </c>
      <c r="B67" s="43">
        <f>'Omega Data'!C67</f>
        <v>44507</v>
      </c>
      <c r="C67">
        <f>'Omega Data'!D67</f>
        <v>260</v>
      </c>
      <c r="D67" s="44">
        <f>'Omega Data'!E67</f>
        <v>17000</v>
      </c>
      <c r="E67" s="44">
        <f>'Omega Data'!F67</f>
        <v>21250</v>
      </c>
      <c r="F67" s="45">
        <f t="shared" si="0"/>
        <v>9.7409686230383539</v>
      </c>
      <c r="G67">
        <f>IF('Omega Data'!L67="Stainless Steel",1,0)</f>
        <v>1</v>
      </c>
      <c r="H67">
        <f>IF(OR('Omega Data'!L67="YG 18K",'Omega Data'!L67="YG &lt;18K",'Omega Data'!L67="PG 18K",'Omega Data'!L67="PG &lt;18K",'Omega Data'!L67="WG 18K",'Omega Data'!L67="Mixes of 18K",'Omega Data'!L67="Mixes &lt;18K",'Omega Data'!L67="Platinum"),1,0)</f>
        <v>0</v>
      </c>
      <c r="I67">
        <f>IF(OR('Omega Data'!L67="PVD",'Omega Data'!L67="Gold Plate",'Omega Data'!L67="Other"),1,0)</f>
        <v>0</v>
      </c>
      <c r="J67">
        <f>IF('Omega Data'!P67="Stainless Steel",1,0)</f>
        <v>1</v>
      </c>
      <c r="K67">
        <f>IF(OR('Omega Data'!P67="Leather",'Omega Data'!P67="Two-tone"),1,0)</f>
        <v>0</v>
      </c>
      <c r="L67">
        <f>IF(OR('Omega Data'!P67="YG 18K",'Omega Data'!P67="PG 18K",'Omega Data'!P67="WG 18K",'Omega Data'!P67="Mixes of 18K"),1,0)</f>
        <v>0</v>
      </c>
      <c r="M67">
        <f>IF(OR('Omega Data'!AX67="Yes",'Omega Data'!AY67="Yes",'Omega Data'!AW67="Yes"),1,0)</f>
        <v>0</v>
      </c>
      <c r="N67">
        <f>IF(OR(ISTEXT('Omega Data'!AZ67), ISTEXT('Omega Data'!BA67)),1,0)</f>
        <v>0</v>
      </c>
      <c r="O67">
        <f>IF('Omega Data'!BB67="Yes",1,0)</f>
        <v>0</v>
      </c>
      <c r="P67">
        <f>IF('Omega Data'!BC67="Yes",1,0)</f>
        <v>0</v>
      </c>
      <c r="Q67">
        <f>IF(OR('Omega Data'!BF67="Yes",'Omega Data'!AS307="Yes"),1,0)</f>
        <v>0</v>
      </c>
      <c r="R67">
        <f>IF('Omega Data'!BG67="A",1,0)</f>
        <v>0</v>
      </c>
      <c r="S67">
        <f>IF('Omega Data'!BG67="AA",1,0)</f>
        <v>0</v>
      </c>
      <c r="T67">
        <f>IF('Omega Data'!BG67="AAA",1,0)</f>
        <v>1</v>
      </c>
      <c r="U67">
        <f>IF('Omega Data'!BG67="AAAA",1,0)</f>
        <v>0</v>
      </c>
      <c r="V67">
        <f>IF('Omega Data'!R67="Yes",1,0)</f>
        <v>0</v>
      </c>
      <c r="W67">
        <f>IF(OR('Omega Data'!X67="Yes", 'Omega Data'!Y67="Yes",'Omega Data'!Z67="Yes"),1,0)</f>
        <v>0</v>
      </c>
      <c r="X67">
        <f>IF(OR('Omega Data'!AA67="Yes",'Omega Data'!AB67="Yes"),1,0)</f>
        <v>0</v>
      </c>
      <c r="Y67">
        <f>IF('Omega Data'!AU67="Yes",1,0)</f>
        <v>0</v>
      </c>
      <c r="Z67">
        <f>IF('Omega Data'!AD67="Yes",1,0)</f>
        <v>0</v>
      </c>
      <c r="AA67">
        <f>IF('Omega Data'!AC67="Yes",1,0)</f>
        <v>0</v>
      </c>
      <c r="AB67">
        <f>IF('Omega Data'!AE67="Yes",1,0)</f>
        <v>0</v>
      </c>
      <c r="AC67">
        <f>IF(OR('Omega Data'!AK67="Yes",'Omega Data'!AN67="Yes"),1,0)</f>
        <v>1</v>
      </c>
      <c r="AD67" s="41">
        <f t="shared" si="1"/>
        <v>0</v>
      </c>
      <c r="AE67" s="41">
        <f t="shared" si="2"/>
        <v>0</v>
      </c>
      <c r="AF67" s="41">
        <f t="shared" si="3"/>
        <v>0</v>
      </c>
      <c r="AG67" s="41">
        <f t="shared" si="4"/>
        <v>1</v>
      </c>
      <c r="AH67" s="41">
        <f t="shared" si="5"/>
        <v>0</v>
      </c>
    </row>
    <row r="68" spans="1:34" x14ac:dyDescent="0.2">
      <c r="A68">
        <v>64</v>
      </c>
      <c r="B68" s="43">
        <f>'Omega Data'!C68</f>
        <v>44507</v>
      </c>
      <c r="C68">
        <f>'Omega Data'!D68</f>
        <v>263</v>
      </c>
      <c r="D68" s="44">
        <f>'Omega Data'!E68</f>
        <v>15000</v>
      </c>
      <c r="E68" s="44">
        <f>'Omega Data'!F68</f>
        <v>18750</v>
      </c>
      <c r="F68" s="45">
        <f t="shared" si="0"/>
        <v>9.6158054800843473</v>
      </c>
      <c r="G68">
        <f>IF('Omega Data'!L68="Stainless Steel",1,0)</f>
        <v>1</v>
      </c>
      <c r="H68">
        <f>IF(OR('Omega Data'!L68="YG 18K",'Omega Data'!L68="YG &lt;18K",'Omega Data'!L68="PG 18K",'Omega Data'!L68="PG &lt;18K",'Omega Data'!L68="WG 18K",'Omega Data'!L68="Mixes of 18K",'Omega Data'!L68="Mixes &lt;18K",'Omega Data'!L68="Platinum"),1,0)</f>
        <v>0</v>
      </c>
      <c r="I68">
        <f>IF(OR('Omega Data'!L68="PVD",'Omega Data'!L68="Gold Plate",'Omega Data'!L68="Other"),1,0)</f>
        <v>0</v>
      </c>
      <c r="J68">
        <f>IF('Omega Data'!P68="Stainless Steel",1,0)</f>
        <v>1</v>
      </c>
      <c r="K68">
        <f>IF(OR('Omega Data'!P68="Leather",'Omega Data'!P68="Two-tone"),1,0)</f>
        <v>0</v>
      </c>
      <c r="L68">
        <f>IF(OR('Omega Data'!P68="YG 18K",'Omega Data'!P68="PG 18K",'Omega Data'!P68="WG 18K",'Omega Data'!P68="Mixes of 18K"),1,0)</f>
        <v>0</v>
      </c>
      <c r="M68">
        <f>IF(OR('Omega Data'!AX68="Yes",'Omega Data'!AY68="Yes",'Omega Data'!AW68="Yes"),1,0)</f>
        <v>0</v>
      </c>
      <c r="N68">
        <f>IF(OR(ISTEXT('Omega Data'!AZ68), ISTEXT('Omega Data'!BA68)),1,0)</f>
        <v>0</v>
      </c>
      <c r="O68">
        <f>IF('Omega Data'!BB68="Yes",1,0)</f>
        <v>0</v>
      </c>
      <c r="P68">
        <f>IF('Omega Data'!BC68="Yes",1,0)</f>
        <v>0</v>
      </c>
      <c r="Q68">
        <f>IF(OR('Omega Data'!BF68="Yes",'Omega Data'!AS308="Yes"),1,0)</f>
        <v>0</v>
      </c>
      <c r="R68">
        <f>IF('Omega Data'!BG68="A",1,0)</f>
        <v>0</v>
      </c>
      <c r="S68">
        <f>IF('Omega Data'!BG68="AA",1,0)</f>
        <v>0</v>
      </c>
      <c r="T68">
        <f>IF('Omega Data'!BG68="AAA",1,0)</f>
        <v>0</v>
      </c>
      <c r="U68">
        <f>IF('Omega Data'!BG68="AAAA",1,0)</f>
        <v>1</v>
      </c>
      <c r="V68">
        <f>IF('Omega Data'!R68="Yes",1,0)</f>
        <v>0</v>
      </c>
      <c r="W68">
        <f>IF(OR('Omega Data'!X68="Yes", 'Omega Data'!Y68="Yes",'Omega Data'!Z68="Yes"),1,0)</f>
        <v>0</v>
      </c>
      <c r="X68">
        <f>IF(OR('Omega Data'!AA68="Yes",'Omega Data'!AB68="Yes"),1,0)</f>
        <v>0</v>
      </c>
      <c r="Y68">
        <f>IF('Omega Data'!AU68="Yes",1,0)</f>
        <v>0</v>
      </c>
      <c r="Z68">
        <f>IF('Omega Data'!AD68="Yes",1,0)</f>
        <v>0</v>
      </c>
      <c r="AA68">
        <f>IF('Omega Data'!AC68="Yes",1,0)</f>
        <v>0</v>
      </c>
      <c r="AB68">
        <f>IF('Omega Data'!AE68="Yes",1,0)</f>
        <v>0</v>
      </c>
      <c r="AC68">
        <f>IF(OR('Omega Data'!AK68="Yes",'Omega Data'!AN68="Yes"),1,0)</f>
        <v>1</v>
      </c>
      <c r="AD68" s="41">
        <f t="shared" si="1"/>
        <v>0</v>
      </c>
      <c r="AE68" s="41">
        <f t="shared" si="2"/>
        <v>0</v>
      </c>
      <c r="AF68" s="41">
        <f t="shared" si="3"/>
        <v>0</v>
      </c>
      <c r="AG68" s="41">
        <f t="shared" si="4"/>
        <v>1</v>
      </c>
      <c r="AH68" s="41">
        <f t="shared" si="5"/>
        <v>0</v>
      </c>
    </row>
    <row r="69" spans="1:34" x14ac:dyDescent="0.2">
      <c r="A69">
        <v>65</v>
      </c>
      <c r="B69" s="43">
        <f>'Omega Data'!C69</f>
        <v>44507</v>
      </c>
      <c r="C69">
        <f>'Omega Data'!D69</f>
        <v>264</v>
      </c>
      <c r="D69" s="44">
        <f>'Omega Data'!E69</f>
        <v>46000</v>
      </c>
      <c r="E69" s="44">
        <f>'Omega Data'!F69</f>
        <v>57500</v>
      </c>
      <c r="F69" s="45">
        <f t="shared" si="0"/>
        <v>10.736396675471232</v>
      </c>
      <c r="G69">
        <f>IF('Omega Data'!L69="Stainless Steel",1,0)</f>
        <v>1</v>
      </c>
      <c r="H69">
        <f>IF(OR('Omega Data'!L69="YG 18K",'Omega Data'!L69="YG &lt;18K",'Omega Data'!L69="PG 18K",'Omega Data'!L69="PG &lt;18K",'Omega Data'!L69="WG 18K",'Omega Data'!L69="Mixes of 18K",'Omega Data'!L69="Mixes &lt;18K",'Omega Data'!L69="Platinum"),1,0)</f>
        <v>0</v>
      </c>
      <c r="I69">
        <f>IF(OR('Omega Data'!L69="PVD",'Omega Data'!L69="Gold Plate",'Omega Data'!L69="Other"),1,0)</f>
        <v>0</v>
      </c>
      <c r="J69">
        <f>IF('Omega Data'!P69="Stainless Steel",1,0)</f>
        <v>1</v>
      </c>
      <c r="K69">
        <f>IF(OR('Omega Data'!P69="Leather",'Omega Data'!P69="Two-tone"),1,0)</f>
        <v>0</v>
      </c>
      <c r="L69">
        <f>IF(OR('Omega Data'!P69="YG 18K",'Omega Data'!P69="PG 18K",'Omega Data'!P69="WG 18K",'Omega Data'!P69="Mixes of 18K"),1,0)</f>
        <v>0</v>
      </c>
      <c r="M69">
        <f>IF(OR('Omega Data'!AX69="Yes",'Omega Data'!AY69="Yes",'Omega Data'!AW69="Yes"),1,0)</f>
        <v>0</v>
      </c>
      <c r="N69">
        <f>IF(OR(ISTEXT('Omega Data'!AZ69), ISTEXT('Omega Data'!BA69)),1,0)</f>
        <v>0</v>
      </c>
      <c r="O69">
        <f>IF('Omega Data'!BB69="Yes",1,0)</f>
        <v>0</v>
      </c>
      <c r="P69">
        <f>IF('Omega Data'!BC69="Yes",1,0)</f>
        <v>0</v>
      </c>
      <c r="Q69">
        <f>IF(OR('Omega Data'!BF69="Yes",'Omega Data'!AS309="Yes"),1,0)</f>
        <v>0</v>
      </c>
      <c r="R69">
        <f>IF('Omega Data'!BG69="A",1,0)</f>
        <v>0</v>
      </c>
      <c r="S69">
        <f>IF('Omega Data'!BG69="AA",1,0)</f>
        <v>0</v>
      </c>
      <c r="T69">
        <f>IF('Omega Data'!BG69="AAA",1,0)</f>
        <v>0</v>
      </c>
      <c r="U69">
        <f>IF('Omega Data'!BG69="AAAA",1,0)</f>
        <v>1</v>
      </c>
      <c r="V69">
        <f>IF('Omega Data'!R69="Yes",1,0)</f>
        <v>0</v>
      </c>
      <c r="W69">
        <f>IF(OR('Omega Data'!X69="Yes", 'Omega Data'!Y69="Yes",'Omega Data'!Z69="Yes"),1,0)</f>
        <v>0</v>
      </c>
      <c r="X69">
        <f>IF(OR('Omega Data'!AA69="Yes",'Omega Data'!AB69="Yes"),1,0)</f>
        <v>0</v>
      </c>
      <c r="Y69">
        <f>IF('Omega Data'!AU69="Yes",1,0)</f>
        <v>0</v>
      </c>
      <c r="Z69">
        <f>IF('Omega Data'!AD69="Yes",1,0)</f>
        <v>0</v>
      </c>
      <c r="AA69">
        <f>IF('Omega Data'!AC69="Yes",1,0)</f>
        <v>0</v>
      </c>
      <c r="AB69">
        <f>IF('Omega Data'!AE69="Yes",1,0)</f>
        <v>0</v>
      </c>
      <c r="AC69">
        <f>IF(OR('Omega Data'!AK69="Yes",'Omega Data'!AN69="Yes"),1,0)</f>
        <v>1</v>
      </c>
      <c r="AD69" s="41">
        <f t="shared" si="1"/>
        <v>0</v>
      </c>
      <c r="AE69" s="41">
        <f t="shared" si="2"/>
        <v>0</v>
      </c>
      <c r="AF69" s="41">
        <f t="shared" si="3"/>
        <v>0</v>
      </c>
      <c r="AG69" s="41">
        <f t="shared" si="4"/>
        <v>1</v>
      </c>
      <c r="AH69" s="41">
        <f t="shared" si="5"/>
        <v>0</v>
      </c>
    </row>
    <row r="70" spans="1:34" x14ac:dyDescent="0.2">
      <c r="A70">
        <v>66</v>
      </c>
      <c r="B70" s="43">
        <f>'Omega Data'!C70</f>
        <v>44507</v>
      </c>
      <c r="C70">
        <f>'Omega Data'!D70</f>
        <v>357</v>
      </c>
      <c r="D70" s="44">
        <f>'Omega Data'!E70</f>
        <v>5500</v>
      </c>
      <c r="E70" s="44">
        <f>'Omega Data'!F70</f>
        <v>6875</v>
      </c>
      <c r="F70" s="45">
        <f t="shared" ref="F70:F133" si="6">LN(D70)</f>
        <v>8.6125033712205621</v>
      </c>
      <c r="G70">
        <f>IF('Omega Data'!L70="Stainless Steel",1,0)</f>
        <v>1</v>
      </c>
      <c r="H70">
        <f>IF(OR('Omega Data'!L70="YG 18K",'Omega Data'!L70="YG &lt;18K",'Omega Data'!L70="PG 18K",'Omega Data'!L70="PG &lt;18K",'Omega Data'!L70="WG 18K",'Omega Data'!L70="Mixes of 18K",'Omega Data'!L70="Mixes &lt;18K",'Omega Data'!L70="Platinum"),1,0)</f>
        <v>0</v>
      </c>
      <c r="I70">
        <f>IF(OR('Omega Data'!L70="PVD",'Omega Data'!L70="Gold Plate",'Omega Data'!L70="Other"),1,0)</f>
        <v>0</v>
      </c>
      <c r="J70">
        <f>IF('Omega Data'!P70="Stainless Steel",1,0)</f>
        <v>0</v>
      </c>
      <c r="K70">
        <f>IF(OR('Omega Data'!P70="Leather",'Omega Data'!P70="Two-tone"),1,0)</f>
        <v>1</v>
      </c>
      <c r="L70">
        <f>IF(OR('Omega Data'!P70="YG 18K",'Omega Data'!P70="PG 18K",'Omega Data'!P70="WG 18K",'Omega Data'!P70="Mixes of 18K"),1,0)</f>
        <v>0</v>
      </c>
      <c r="M70">
        <f>IF(OR('Omega Data'!AX70="Yes",'Omega Data'!AY70="Yes",'Omega Data'!AW70="Yes"),1,0)</f>
        <v>0</v>
      </c>
      <c r="N70">
        <f>IF(OR(ISTEXT('Omega Data'!AZ70), ISTEXT('Omega Data'!BA70)),1,0)</f>
        <v>0</v>
      </c>
      <c r="O70">
        <f>IF('Omega Data'!BB70="Yes",1,0)</f>
        <v>0</v>
      </c>
      <c r="P70">
        <f>IF('Omega Data'!BC70="Yes",1,0)</f>
        <v>0</v>
      </c>
      <c r="Q70">
        <f>IF(OR('Omega Data'!BF70="Yes",'Omega Data'!AS310="Yes"),1,0)</f>
        <v>0</v>
      </c>
      <c r="R70">
        <f>IF('Omega Data'!BG70="A",1,0)</f>
        <v>0</v>
      </c>
      <c r="S70">
        <f>IF('Omega Data'!BG70="AA",1,0)</f>
        <v>0</v>
      </c>
      <c r="T70">
        <f>IF('Omega Data'!BG70="AAA",1,0)</f>
        <v>1</v>
      </c>
      <c r="U70">
        <f>IF('Omega Data'!BG70="AAAA",1,0)</f>
        <v>0</v>
      </c>
      <c r="V70">
        <f>IF('Omega Data'!R70="Yes",1,0)</f>
        <v>0</v>
      </c>
      <c r="W70">
        <f>IF(OR('Omega Data'!X70="Yes", 'Omega Data'!Y70="Yes",'Omega Data'!Z70="Yes"),1,0)</f>
        <v>0</v>
      </c>
      <c r="X70">
        <f>IF(OR('Omega Data'!AA70="Yes",'Omega Data'!AB70="Yes"),1,0)</f>
        <v>0</v>
      </c>
      <c r="Y70">
        <f>IF('Omega Data'!AU70="Yes",1,0)</f>
        <v>0</v>
      </c>
      <c r="Z70">
        <f>IF('Omega Data'!AD70="Yes",1,0)</f>
        <v>0</v>
      </c>
      <c r="AA70">
        <f>IF('Omega Data'!AC70="Yes",1,0)</f>
        <v>0</v>
      </c>
      <c r="AB70">
        <f>IF('Omega Data'!AE70="Yes",1,0)</f>
        <v>0</v>
      </c>
      <c r="AC70">
        <f>IF(OR('Omega Data'!AK70="Yes",'Omega Data'!AN70="Yes"),1,0)</f>
        <v>1</v>
      </c>
      <c r="AD70" s="41">
        <f t="shared" ref="AD70:AD133" si="7">IF(AND($B70&gt;=DATEVALUE("1/1/2018"),$B70&lt;=DATEVALUE("12/31/2018")),1,0)</f>
        <v>0</v>
      </c>
      <c r="AE70" s="41">
        <f t="shared" ref="AE70:AE133" si="8">IF(AND($B70&gt;=DATEVALUE("1/1/2019"),$B70&lt;=DATEVALUE("12/31/2019")),1,0)</f>
        <v>0</v>
      </c>
      <c r="AF70" s="41">
        <f t="shared" ref="AF70:AF133" si="9">IF(AND($B70&gt;=DATEVALUE("1/1/2020"),$B70&lt;=DATEVALUE("12/31/2020")),1,0)</f>
        <v>0</v>
      </c>
      <c r="AG70" s="41">
        <f t="shared" ref="AG70:AG133" si="10">IF(AND($B70&gt;=DATEVALUE("1/1/2021"),$B70&lt;=DATEVALUE("12/31/2021")),1,0)</f>
        <v>1</v>
      </c>
      <c r="AH70" s="41">
        <f t="shared" ref="AH70:AH133" si="11">IF(AND($B70&gt;=DATEVALUE("1/1/2022"),$B70&lt;=DATEVALUE("12/31/2022")),1,0)</f>
        <v>0</v>
      </c>
    </row>
    <row r="71" spans="1:34" x14ac:dyDescent="0.2">
      <c r="A71">
        <v>67</v>
      </c>
      <c r="B71" s="43">
        <f>'Omega Data'!C71</f>
        <v>44507</v>
      </c>
      <c r="C71">
        <f>'Omega Data'!D71</f>
        <v>364</v>
      </c>
      <c r="D71" s="44">
        <f>'Omega Data'!E71</f>
        <v>3800</v>
      </c>
      <c r="E71" s="44">
        <f>'Omega Data'!F71</f>
        <v>4750</v>
      </c>
      <c r="F71" s="45">
        <f t="shared" si="6"/>
        <v>8.2427563457144775</v>
      </c>
      <c r="G71">
        <f>IF('Omega Data'!L71="Stainless Steel",1,0)</f>
        <v>1</v>
      </c>
      <c r="H71">
        <f>IF(OR('Omega Data'!L71="YG 18K",'Omega Data'!L71="YG &lt;18K",'Omega Data'!L71="PG 18K",'Omega Data'!L71="PG &lt;18K",'Omega Data'!L71="WG 18K",'Omega Data'!L71="Mixes of 18K",'Omega Data'!L71="Mixes &lt;18K",'Omega Data'!L71="Platinum"),1,0)</f>
        <v>0</v>
      </c>
      <c r="I71">
        <f>IF(OR('Omega Data'!L71="PVD",'Omega Data'!L71="Gold Plate",'Omega Data'!L71="Other"),1,0)</f>
        <v>0</v>
      </c>
      <c r="J71">
        <f>IF('Omega Data'!P71="Stainless Steel",1,0)</f>
        <v>0</v>
      </c>
      <c r="K71">
        <f>IF(OR('Omega Data'!P71="Leather",'Omega Data'!P71="Two-tone"),1,0)</f>
        <v>1</v>
      </c>
      <c r="L71">
        <f>IF(OR('Omega Data'!P71="YG 18K",'Omega Data'!P71="PG 18K",'Omega Data'!P71="WG 18K",'Omega Data'!P71="Mixes of 18K"),1,0)</f>
        <v>0</v>
      </c>
      <c r="M71">
        <f>IF(OR('Omega Data'!AX71="Yes",'Omega Data'!AY71="Yes",'Omega Data'!AW71="Yes"),1,0)</f>
        <v>0</v>
      </c>
      <c r="N71">
        <f>IF(OR(ISTEXT('Omega Data'!AZ71), ISTEXT('Omega Data'!BA71)),1,0)</f>
        <v>0</v>
      </c>
      <c r="O71">
        <f>IF('Omega Data'!BB71="Yes",1,0)</f>
        <v>0</v>
      </c>
      <c r="P71">
        <f>IF('Omega Data'!BC71="Yes",1,0)</f>
        <v>1</v>
      </c>
      <c r="Q71">
        <f>IF(OR('Omega Data'!BF71="Yes",'Omega Data'!AS311="Yes"),1,0)</f>
        <v>0</v>
      </c>
      <c r="R71">
        <f>IF('Omega Data'!BG71="A",1,0)</f>
        <v>0</v>
      </c>
      <c r="S71">
        <f>IF('Omega Data'!BG71="AA",1,0)</f>
        <v>1</v>
      </c>
      <c r="T71">
        <f>IF('Omega Data'!BG71="AAA",1,0)</f>
        <v>0</v>
      </c>
      <c r="U71">
        <f>IF('Omega Data'!BG71="AAAA",1,0)</f>
        <v>0</v>
      </c>
      <c r="V71">
        <f>IF('Omega Data'!R71="Yes",1,0)</f>
        <v>1</v>
      </c>
      <c r="W71">
        <f>IF(OR('Omega Data'!X71="Yes", 'Omega Data'!Y71="Yes",'Omega Data'!Z71="Yes"),1,0)</f>
        <v>0</v>
      </c>
      <c r="X71">
        <f>IF(OR('Omega Data'!AA71="Yes",'Omega Data'!AB71="Yes"),1,0)</f>
        <v>0</v>
      </c>
      <c r="Y71">
        <f>IF('Omega Data'!AU71="Yes",1,0)</f>
        <v>0</v>
      </c>
      <c r="Z71">
        <f>IF('Omega Data'!AD71="Yes",1,0)</f>
        <v>0</v>
      </c>
      <c r="AA71">
        <f>IF('Omega Data'!AC71="Yes",1,0)</f>
        <v>0</v>
      </c>
      <c r="AB71">
        <f>IF('Omega Data'!AE71="Yes",1,0)</f>
        <v>0</v>
      </c>
      <c r="AC71">
        <f>IF(OR('Omega Data'!AK71="Yes",'Omega Data'!AN71="Yes"),1,0)</f>
        <v>0</v>
      </c>
      <c r="AD71" s="41">
        <f t="shared" si="7"/>
        <v>0</v>
      </c>
      <c r="AE71" s="41">
        <f t="shared" si="8"/>
        <v>0</v>
      </c>
      <c r="AF71" s="41">
        <f t="shared" si="9"/>
        <v>0</v>
      </c>
      <c r="AG71" s="41">
        <f t="shared" si="10"/>
        <v>1</v>
      </c>
      <c r="AH71" s="41">
        <f t="shared" si="11"/>
        <v>0</v>
      </c>
    </row>
    <row r="72" spans="1:34" x14ac:dyDescent="0.2">
      <c r="A72">
        <v>68</v>
      </c>
      <c r="B72" s="43">
        <f>'Omega Data'!C72</f>
        <v>44507</v>
      </c>
      <c r="C72">
        <f>'Omega Data'!D72</f>
        <v>371</v>
      </c>
      <c r="D72" s="44">
        <f>'Omega Data'!E72</f>
        <v>8000</v>
      </c>
      <c r="E72" s="44">
        <f>'Omega Data'!F72</f>
        <v>10000</v>
      </c>
      <c r="F72" s="45">
        <f t="shared" si="6"/>
        <v>8.987196820661973</v>
      </c>
      <c r="G72">
        <f>IF('Omega Data'!L72="Stainless Steel",1,0)</f>
        <v>1</v>
      </c>
      <c r="H72">
        <f>IF(OR('Omega Data'!L72="YG 18K",'Omega Data'!L72="YG &lt;18K",'Omega Data'!L72="PG 18K",'Omega Data'!L72="PG &lt;18K",'Omega Data'!L72="WG 18K",'Omega Data'!L72="Mixes of 18K",'Omega Data'!L72="Mixes &lt;18K",'Omega Data'!L72="Platinum"),1,0)</f>
        <v>0</v>
      </c>
      <c r="I72">
        <f>IF(OR('Omega Data'!L72="PVD",'Omega Data'!L72="Gold Plate",'Omega Data'!L72="Other"),1,0)</f>
        <v>0</v>
      </c>
      <c r="J72">
        <f>IF('Omega Data'!P72="Stainless Steel",1,0)</f>
        <v>0</v>
      </c>
      <c r="K72">
        <f>IF(OR('Omega Data'!P72="Leather",'Omega Data'!P72="Two-tone"),1,0)</f>
        <v>1</v>
      </c>
      <c r="L72">
        <f>IF(OR('Omega Data'!P72="YG 18K",'Omega Data'!P72="PG 18K",'Omega Data'!P72="WG 18K",'Omega Data'!P72="Mixes of 18K"),1,0)</f>
        <v>0</v>
      </c>
      <c r="M72">
        <f>IF(OR('Omega Data'!AX72="Yes",'Omega Data'!AY72="Yes",'Omega Data'!AW72="Yes"),1,0)</f>
        <v>0</v>
      </c>
      <c r="N72">
        <f>IF(OR(ISTEXT('Omega Data'!AZ72), ISTEXT('Omega Data'!BA72)),1,0)</f>
        <v>0</v>
      </c>
      <c r="O72">
        <f>IF('Omega Data'!BB72="Yes",1,0)</f>
        <v>0</v>
      </c>
      <c r="P72">
        <f>IF('Omega Data'!BC72="Yes",1,0)</f>
        <v>0</v>
      </c>
      <c r="Q72">
        <f>IF(OR('Omega Data'!BF72="Yes",'Omega Data'!AS312="Yes"),1,0)</f>
        <v>0</v>
      </c>
      <c r="R72">
        <f>IF('Omega Data'!BG72="A",1,0)</f>
        <v>0</v>
      </c>
      <c r="S72">
        <f>IF('Omega Data'!BG72="AA",1,0)</f>
        <v>0</v>
      </c>
      <c r="T72">
        <f>IF('Omega Data'!BG72="AAA",1,0)</f>
        <v>1</v>
      </c>
      <c r="U72">
        <f>IF('Omega Data'!BG72="AAAA",1,0)</f>
        <v>0</v>
      </c>
      <c r="V72">
        <f>IF('Omega Data'!R72="Yes",1,0)</f>
        <v>0</v>
      </c>
      <c r="W72">
        <f>IF(OR('Omega Data'!X72="Yes", 'Omega Data'!Y72="Yes",'Omega Data'!Z72="Yes"),1,0)</f>
        <v>0</v>
      </c>
      <c r="X72">
        <f>IF(OR('Omega Data'!AA72="Yes",'Omega Data'!AB72="Yes"),1,0)</f>
        <v>0</v>
      </c>
      <c r="Y72">
        <f>IF('Omega Data'!AU72="Yes",1,0)</f>
        <v>0</v>
      </c>
      <c r="Z72">
        <f>IF('Omega Data'!AD72="Yes",1,0)</f>
        <v>0</v>
      </c>
      <c r="AA72">
        <f>IF('Omega Data'!AC72="Yes",1,0)</f>
        <v>0</v>
      </c>
      <c r="AB72">
        <f>IF('Omega Data'!AE72="Yes",1,0)</f>
        <v>0</v>
      </c>
      <c r="AC72">
        <f>IF(OR('Omega Data'!AK72="Yes",'Omega Data'!AN72="Yes"),1,0)</f>
        <v>1</v>
      </c>
      <c r="AD72" s="41">
        <f t="shared" si="7"/>
        <v>0</v>
      </c>
      <c r="AE72" s="41">
        <f t="shared" si="8"/>
        <v>0</v>
      </c>
      <c r="AF72" s="41">
        <f t="shared" si="9"/>
        <v>0</v>
      </c>
      <c r="AG72" s="41">
        <f t="shared" si="10"/>
        <v>1</v>
      </c>
      <c r="AH72" s="41">
        <f t="shared" si="11"/>
        <v>0</v>
      </c>
    </row>
    <row r="73" spans="1:34" x14ac:dyDescent="0.2">
      <c r="A73">
        <v>69</v>
      </c>
      <c r="B73" s="43">
        <f>'Omega Data'!C73</f>
        <v>44507</v>
      </c>
      <c r="C73">
        <f>'Omega Data'!D73</f>
        <v>372</v>
      </c>
      <c r="D73" s="44">
        <f>'Omega Data'!E73</f>
        <v>8500</v>
      </c>
      <c r="E73" s="44">
        <f>'Omega Data'!F73</f>
        <v>10625</v>
      </c>
      <c r="F73" s="45">
        <f t="shared" si="6"/>
        <v>9.0478214424784085</v>
      </c>
      <c r="G73">
        <f>IF('Omega Data'!L73="Stainless Steel",1,0)</f>
        <v>1</v>
      </c>
      <c r="H73">
        <f>IF(OR('Omega Data'!L73="YG 18K",'Omega Data'!L73="YG &lt;18K",'Omega Data'!L73="PG 18K",'Omega Data'!L73="PG &lt;18K",'Omega Data'!L73="WG 18K",'Omega Data'!L73="Mixes of 18K",'Omega Data'!L73="Mixes &lt;18K",'Omega Data'!L73="Platinum"),1,0)</f>
        <v>0</v>
      </c>
      <c r="I73">
        <f>IF(OR('Omega Data'!L73="PVD",'Omega Data'!L73="Gold Plate",'Omega Data'!L73="Other"),1,0)</f>
        <v>0</v>
      </c>
      <c r="J73">
        <f>IF('Omega Data'!P73="Stainless Steel",1,0)</f>
        <v>0</v>
      </c>
      <c r="K73">
        <f>IF(OR('Omega Data'!P73="Leather",'Omega Data'!P73="Two-tone"),1,0)</f>
        <v>1</v>
      </c>
      <c r="L73">
        <f>IF(OR('Omega Data'!P73="YG 18K",'Omega Data'!P73="PG 18K",'Omega Data'!P73="WG 18K",'Omega Data'!P73="Mixes of 18K"),1,0)</f>
        <v>0</v>
      </c>
      <c r="M73">
        <f>IF(OR('Omega Data'!AX73="Yes",'Omega Data'!AY73="Yes",'Omega Data'!AW73="Yes"),1,0)</f>
        <v>0</v>
      </c>
      <c r="N73">
        <f>IF(OR(ISTEXT('Omega Data'!AZ73), ISTEXT('Omega Data'!BA73)),1,0)</f>
        <v>0</v>
      </c>
      <c r="O73">
        <f>IF('Omega Data'!BB73="Yes",1,0)</f>
        <v>0</v>
      </c>
      <c r="P73">
        <f>IF('Omega Data'!BC73="Yes",1,0)</f>
        <v>0</v>
      </c>
      <c r="Q73">
        <f>IF(OR('Omega Data'!BF73="Yes",'Omega Data'!AS313="Yes"),1,0)</f>
        <v>0</v>
      </c>
      <c r="R73">
        <f>IF('Omega Data'!BG73="A",1,0)</f>
        <v>0</v>
      </c>
      <c r="S73">
        <f>IF('Omega Data'!BG73="AA",1,0)</f>
        <v>0</v>
      </c>
      <c r="T73">
        <f>IF('Omega Data'!BG73="AAA",1,0)</f>
        <v>1</v>
      </c>
      <c r="U73">
        <f>IF('Omega Data'!BG73="AAAA",1,0)</f>
        <v>0</v>
      </c>
      <c r="V73">
        <f>IF('Omega Data'!R73="Yes",1,0)</f>
        <v>0</v>
      </c>
      <c r="W73">
        <f>IF(OR('Omega Data'!X73="Yes", 'Omega Data'!Y73="Yes",'Omega Data'!Z73="Yes"),1,0)</f>
        <v>0</v>
      </c>
      <c r="X73">
        <f>IF(OR('Omega Data'!AA73="Yes",'Omega Data'!AB73="Yes"),1,0)</f>
        <v>0</v>
      </c>
      <c r="Y73">
        <f>IF('Omega Data'!AU73="Yes",1,0)</f>
        <v>0</v>
      </c>
      <c r="Z73">
        <f>IF('Omega Data'!AD73="Yes",1,0)</f>
        <v>0</v>
      </c>
      <c r="AA73">
        <f>IF('Omega Data'!AC73="Yes",1,0)</f>
        <v>0</v>
      </c>
      <c r="AB73">
        <f>IF('Omega Data'!AE73="Yes",1,0)</f>
        <v>0</v>
      </c>
      <c r="AC73">
        <f>IF(OR('Omega Data'!AK73="Yes",'Omega Data'!AN73="Yes"),1,0)</f>
        <v>1</v>
      </c>
      <c r="AD73" s="41">
        <f t="shared" si="7"/>
        <v>0</v>
      </c>
      <c r="AE73" s="41">
        <f t="shared" si="8"/>
        <v>0</v>
      </c>
      <c r="AF73" s="41">
        <f t="shared" si="9"/>
        <v>0</v>
      </c>
      <c r="AG73" s="41">
        <f t="shared" si="10"/>
        <v>1</v>
      </c>
      <c r="AH73" s="41">
        <f t="shared" si="11"/>
        <v>0</v>
      </c>
    </row>
    <row r="74" spans="1:34" x14ac:dyDescent="0.2">
      <c r="A74">
        <v>70</v>
      </c>
      <c r="B74" s="43">
        <f>'Omega Data'!C74</f>
        <v>44507</v>
      </c>
      <c r="C74">
        <f>'Omega Data'!D74</f>
        <v>373</v>
      </c>
      <c r="D74" s="44">
        <f>'Omega Data'!E74</f>
        <v>3400</v>
      </c>
      <c r="E74" s="44">
        <f>'Omega Data'!F74</f>
        <v>4250</v>
      </c>
      <c r="F74" s="45">
        <f t="shared" si="6"/>
        <v>8.1315307106042525</v>
      </c>
      <c r="G74">
        <f>IF('Omega Data'!L74="Stainless Steel",1,0)</f>
        <v>1</v>
      </c>
      <c r="H74">
        <f>IF(OR('Omega Data'!L74="YG 18K",'Omega Data'!L74="YG &lt;18K",'Omega Data'!L74="PG 18K",'Omega Data'!L74="PG &lt;18K",'Omega Data'!L74="WG 18K",'Omega Data'!L74="Mixes of 18K",'Omega Data'!L74="Mixes &lt;18K",'Omega Data'!L74="Platinum"),1,0)</f>
        <v>0</v>
      </c>
      <c r="I74">
        <f>IF(OR('Omega Data'!L74="PVD",'Omega Data'!L74="Gold Plate",'Omega Data'!L74="Other"),1,0)</f>
        <v>0</v>
      </c>
      <c r="J74">
        <f>IF('Omega Data'!P74="Stainless Steel",1,0)</f>
        <v>1</v>
      </c>
      <c r="K74">
        <f>IF(OR('Omega Data'!P74="Leather",'Omega Data'!P74="Two-tone"),1,0)</f>
        <v>0</v>
      </c>
      <c r="L74">
        <f>IF(OR('Omega Data'!P74="YG 18K",'Omega Data'!P74="PG 18K",'Omega Data'!P74="WG 18K",'Omega Data'!P74="Mixes of 18K"),1,0)</f>
        <v>0</v>
      </c>
      <c r="M74">
        <f>IF(OR('Omega Data'!AX74="Yes",'Omega Data'!AY74="Yes",'Omega Data'!AW74="Yes"),1,0)</f>
        <v>0</v>
      </c>
      <c r="N74">
        <f>IF(OR(ISTEXT('Omega Data'!AZ74), ISTEXT('Omega Data'!BA74)),1,0)</f>
        <v>1</v>
      </c>
      <c r="O74">
        <f>IF('Omega Data'!BB74="Yes",1,0)</f>
        <v>0</v>
      </c>
      <c r="P74">
        <f>IF('Omega Data'!BC74="Yes",1,0)</f>
        <v>0</v>
      </c>
      <c r="Q74">
        <f>IF(OR('Omega Data'!BF74="Yes",'Omega Data'!AS314="Yes"),1,0)</f>
        <v>0</v>
      </c>
      <c r="R74">
        <f>IF('Omega Data'!BG74="A",1,0)</f>
        <v>0</v>
      </c>
      <c r="S74">
        <f>IF('Omega Data'!BG74="AA",1,0)</f>
        <v>1</v>
      </c>
      <c r="T74">
        <f>IF('Omega Data'!BG74="AAA",1,0)</f>
        <v>0</v>
      </c>
      <c r="U74">
        <f>IF('Omega Data'!BG74="AAAA",1,0)</f>
        <v>0</v>
      </c>
      <c r="V74">
        <f>IF('Omega Data'!R74="Yes",1,0)</f>
        <v>0</v>
      </c>
      <c r="W74">
        <f>IF(OR('Omega Data'!X74="Yes", 'Omega Data'!Y74="Yes",'Omega Data'!Z74="Yes"),1,0)</f>
        <v>1</v>
      </c>
      <c r="X74">
        <f>IF(OR('Omega Data'!AA74="Yes",'Omega Data'!AB74="Yes"),1,0)</f>
        <v>0</v>
      </c>
      <c r="Y74">
        <f>IF('Omega Data'!AU74="Yes",1,0)</f>
        <v>0</v>
      </c>
      <c r="Z74">
        <f>IF('Omega Data'!AD74="Yes",1,0)</f>
        <v>0</v>
      </c>
      <c r="AA74">
        <f>IF('Omega Data'!AC74="Yes",1,0)</f>
        <v>0</v>
      </c>
      <c r="AB74">
        <f>IF('Omega Data'!AE74="Yes",1,0)</f>
        <v>0</v>
      </c>
      <c r="AC74">
        <f>IF(OR('Omega Data'!AK74="Yes",'Omega Data'!AN74="Yes"),1,0)</f>
        <v>0</v>
      </c>
      <c r="AD74" s="41">
        <f t="shared" si="7"/>
        <v>0</v>
      </c>
      <c r="AE74" s="41">
        <f t="shared" si="8"/>
        <v>0</v>
      </c>
      <c r="AF74" s="41">
        <f t="shared" si="9"/>
        <v>0</v>
      </c>
      <c r="AG74" s="41">
        <f t="shared" si="10"/>
        <v>1</v>
      </c>
      <c r="AH74" s="41">
        <f t="shared" si="11"/>
        <v>0</v>
      </c>
    </row>
    <row r="75" spans="1:34" x14ac:dyDescent="0.2">
      <c r="A75">
        <v>71</v>
      </c>
      <c r="B75" s="43">
        <f>'Omega Data'!C75</f>
        <v>44507</v>
      </c>
      <c r="C75">
        <f>'Omega Data'!D75</f>
        <v>374</v>
      </c>
      <c r="D75" s="44">
        <f>'Omega Data'!E75</f>
        <v>22000</v>
      </c>
      <c r="E75" s="44">
        <f>'Omega Data'!F75</f>
        <v>27500</v>
      </c>
      <c r="F75" s="45">
        <f t="shared" si="6"/>
        <v>9.9987977323404529</v>
      </c>
      <c r="G75">
        <f>IF('Omega Data'!L75="Stainless Steel",1,0)</f>
        <v>1</v>
      </c>
      <c r="H75">
        <f>IF(OR('Omega Data'!L75="YG 18K",'Omega Data'!L75="YG &lt;18K",'Omega Data'!L75="PG 18K",'Omega Data'!L75="PG &lt;18K",'Omega Data'!L75="WG 18K",'Omega Data'!L75="Mixes of 18K",'Omega Data'!L75="Mixes &lt;18K",'Omega Data'!L75="Platinum"),1,0)</f>
        <v>0</v>
      </c>
      <c r="I75">
        <f>IF(OR('Omega Data'!L75="PVD",'Omega Data'!L75="Gold Plate",'Omega Data'!L75="Other"),1,0)</f>
        <v>0</v>
      </c>
      <c r="J75">
        <f>IF('Omega Data'!P75="Stainless Steel",1,0)</f>
        <v>0</v>
      </c>
      <c r="K75">
        <f>IF(OR('Omega Data'!P75="Leather",'Omega Data'!P75="Two-tone"),1,0)</f>
        <v>1</v>
      </c>
      <c r="L75">
        <f>IF(OR('Omega Data'!P75="YG 18K",'Omega Data'!P75="PG 18K",'Omega Data'!P75="WG 18K",'Omega Data'!P75="Mixes of 18K"),1,0)</f>
        <v>0</v>
      </c>
      <c r="M75">
        <f>IF(OR('Omega Data'!AX75="Yes",'Omega Data'!AY75="Yes",'Omega Data'!AW75="Yes"),1,0)</f>
        <v>0</v>
      </c>
      <c r="N75">
        <f>IF(OR(ISTEXT('Omega Data'!AZ75), ISTEXT('Omega Data'!BA75)),1,0)</f>
        <v>0</v>
      </c>
      <c r="O75">
        <f>IF('Omega Data'!BB75="Yes",1,0)</f>
        <v>0</v>
      </c>
      <c r="P75">
        <f>IF('Omega Data'!BC75="Yes",1,0)</f>
        <v>0</v>
      </c>
      <c r="Q75">
        <f>IF(OR('Omega Data'!BF75="Yes",'Omega Data'!AS315="Yes"),1,0)</f>
        <v>0</v>
      </c>
      <c r="R75">
        <f>IF('Omega Data'!BG75="A",1,0)</f>
        <v>0</v>
      </c>
      <c r="S75">
        <f>IF('Omega Data'!BG75="AA",1,0)</f>
        <v>0</v>
      </c>
      <c r="T75">
        <f>IF('Omega Data'!BG75="AAA",1,0)</f>
        <v>0</v>
      </c>
      <c r="U75">
        <f>IF('Omega Data'!BG75="AAAA",1,0)</f>
        <v>1</v>
      </c>
      <c r="V75">
        <f>IF('Omega Data'!R75="Yes",1,0)</f>
        <v>0</v>
      </c>
      <c r="W75">
        <f>IF(OR('Omega Data'!X75="Yes", 'Omega Data'!Y75="Yes",'Omega Data'!Z75="Yes"),1,0)</f>
        <v>0</v>
      </c>
      <c r="X75">
        <f>IF(OR('Omega Data'!AA75="Yes",'Omega Data'!AB75="Yes"),1,0)</f>
        <v>0</v>
      </c>
      <c r="Y75">
        <f>IF('Omega Data'!AU75="Yes",1,0)</f>
        <v>0</v>
      </c>
      <c r="Z75">
        <f>IF('Omega Data'!AD75="Yes",1,0)</f>
        <v>0</v>
      </c>
      <c r="AA75">
        <f>IF('Omega Data'!AC75="Yes",1,0)</f>
        <v>0</v>
      </c>
      <c r="AB75">
        <f>IF('Omega Data'!AE75="Yes",1,0)</f>
        <v>0</v>
      </c>
      <c r="AC75">
        <f>IF(OR('Omega Data'!AK75="Yes",'Omega Data'!AN75="Yes"),1,0)</f>
        <v>1</v>
      </c>
      <c r="AD75" s="41">
        <f t="shared" si="7"/>
        <v>0</v>
      </c>
      <c r="AE75" s="41">
        <f t="shared" si="8"/>
        <v>0</v>
      </c>
      <c r="AF75" s="41">
        <f t="shared" si="9"/>
        <v>0</v>
      </c>
      <c r="AG75" s="41">
        <f t="shared" si="10"/>
        <v>1</v>
      </c>
      <c r="AH75" s="41">
        <f t="shared" si="11"/>
        <v>0</v>
      </c>
    </row>
    <row r="76" spans="1:34" x14ac:dyDescent="0.2">
      <c r="A76">
        <v>72</v>
      </c>
      <c r="B76" s="43">
        <f>'Omega Data'!C76</f>
        <v>44507</v>
      </c>
      <c r="C76">
        <f>'Omega Data'!D76</f>
        <v>375</v>
      </c>
      <c r="D76" s="44">
        <f>'Omega Data'!E76</f>
        <v>12000</v>
      </c>
      <c r="E76" s="44">
        <f>'Omega Data'!F76</f>
        <v>15000</v>
      </c>
      <c r="F76" s="45">
        <f t="shared" si="6"/>
        <v>9.3926619287701367</v>
      </c>
      <c r="G76">
        <f>IF('Omega Data'!L76="Stainless Steel",1,0)</f>
        <v>1</v>
      </c>
      <c r="H76">
        <f>IF(OR('Omega Data'!L76="YG 18K",'Omega Data'!L76="YG &lt;18K",'Omega Data'!L76="PG 18K",'Omega Data'!L76="PG &lt;18K",'Omega Data'!L76="WG 18K",'Omega Data'!L76="Mixes of 18K",'Omega Data'!L76="Mixes &lt;18K",'Omega Data'!L76="Platinum"),1,0)</f>
        <v>0</v>
      </c>
      <c r="I76">
        <f>IF(OR('Omega Data'!L76="PVD",'Omega Data'!L76="Gold Plate",'Omega Data'!L76="Other"),1,0)</f>
        <v>0</v>
      </c>
      <c r="J76">
        <f>IF('Omega Data'!P76="Stainless Steel",1,0)</f>
        <v>0</v>
      </c>
      <c r="K76">
        <f>IF(OR('Omega Data'!P76="Leather",'Omega Data'!P76="Two-tone"),1,0)</f>
        <v>1</v>
      </c>
      <c r="L76">
        <f>IF(OR('Omega Data'!P76="YG 18K",'Omega Data'!P76="PG 18K",'Omega Data'!P76="WG 18K",'Omega Data'!P76="Mixes of 18K"),1,0)</f>
        <v>0</v>
      </c>
      <c r="M76">
        <f>IF(OR('Omega Data'!AX76="Yes",'Omega Data'!AY76="Yes",'Omega Data'!AW76="Yes"),1,0)</f>
        <v>0</v>
      </c>
      <c r="N76">
        <f>IF(OR(ISTEXT('Omega Data'!AZ76), ISTEXT('Omega Data'!BA76)),1,0)</f>
        <v>0</v>
      </c>
      <c r="O76">
        <f>IF('Omega Data'!BB76="Yes",1,0)</f>
        <v>0</v>
      </c>
      <c r="P76">
        <f>IF('Omega Data'!BC76="Yes",1,0)</f>
        <v>0</v>
      </c>
      <c r="Q76">
        <f>IF(OR('Omega Data'!BF76="Yes",'Omega Data'!AS316="Yes"),1,0)</f>
        <v>0</v>
      </c>
      <c r="R76">
        <f>IF('Omega Data'!BG76="A",1,0)</f>
        <v>0</v>
      </c>
      <c r="S76">
        <f>IF('Omega Data'!BG76="AA",1,0)</f>
        <v>0</v>
      </c>
      <c r="T76">
        <f>IF('Omega Data'!BG76="AAA",1,0)</f>
        <v>1</v>
      </c>
      <c r="U76">
        <f>IF('Omega Data'!BG76="AAAA",1,0)</f>
        <v>0</v>
      </c>
      <c r="V76">
        <f>IF('Omega Data'!R76="Yes",1,0)</f>
        <v>0</v>
      </c>
      <c r="W76">
        <f>IF(OR('Omega Data'!X76="Yes", 'Omega Data'!Y76="Yes",'Omega Data'!Z76="Yes"),1,0)</f>
        <v>0</v>
      </c>
      <c r="X76">
        <f>IF(OR('Omega Data'!AA76="Yes",'Omega Data'!AB76="Yes"),1,0)</f>
        <v>0</v>
      </c>
      <c r="Y76">
        <f>IF('Omega Data'!AU76="Yes",1,0)</f>
        <v>0</v>
      </c>
      <c r="Z76">
        <f>IF('Omega Data'!AD76="Yes",1,0)</f>
        <v>0</v>
      </c>
      <c r="AA76">
        <f>IF('Omega Data'!AC76="Yes",1,0)</f>
        <v>0</v>
      </c>
      <c r="AB76">
        <f>IF('Omega Data'!AE76="Yes",1,0)</f>
        <v>0</v>
      </c>
      <c r="AC76">
        <f>IF(OR('Omega Data'!AK76="Yes",'Omega Data'!AN76="Yes"),1,0)</f>
        <v>1</v>
      </c>
      <c r="AD76" s="41">
        <f t="shared" si="7"/>
        <v>0</v>
      </c>
      <c r="AE76" s="41">
        <f t="shared" si="8"/>
        <v>0</v>
      </c>
      <c r="AF76" s="41">
        <f t="shared" si="9"/>
        <v>0</v>
      </c>
      <c r="AG76" s="41">
        <f t="shared" si="10"/>
        <v>1</v>
      </c>
      <c r="AH76" s="41">
        <f t="shared" si="11"/>
        <v>0</v>
      </c>
    </row>
    <row r="77" spans="1:34" x14ac:dyDescent="0.2">
      <c r="A77">
        <v>73</v>
      </c>
      <c r="B77" s="43">
        <f>'Omega Data'!C77</f>
        <v>44507</v>
      </c>
      <c r="C77">
        <f>'Omega Data'!D77</f>
        <v>379</v>
      </c>
      <c r="D77" s="44">
        <f>'Omega Data'!E77</f>
        <v>28000</v>
      </c>
      <c r="E77" s="44">
        <f>'Omega Data'!F77</f>
        <v>35000</v>
      </c>
      <c r="F77" s="45">
        <f t="shared" si="6"/>
        <v>10.239959789157341</v>
      </c>
      <c r="G77">
        <f>IF('Omega Data'!L77="Stainless Steel",1,0)</f>
        <v>0</v>
      </c>
      <c r="H77">
        <f>IF(OR('Omega Data'!L77="YG 18K",'Omega Data'!L77="YG &lt;18K",'Omega Data'!L77="PG 18K",'Omega Data'!L77="PG &lt;18K",'Omega Data'!L77="WG 18K",'Omega Data'!L77="Mixes of 18K",'Omega Data'!L77="Mixes &lt;18K",'Omega Data'!L77="Platinum"),1,0)</f>
        <v>1</v>
      </c>
      <c r="I77">
        <f>IF(OR('Omega Data'!L77="PVD",'Omega Data'!L77="Gold Plate",'Omega Data'!L77="Other"),1,0)</f>
        <v>0</v>
      </c>
      <c r="J77">
        <f>IF('Omega Data'!P77="Stainless Steel",1,0)</f>
        <v>0</v>
      </c>
      <c r="K77">
        <f>IF(OR('Omega Data'!P77="Leather",'Omega Data'!P77="Two-tone"),1,0)</f>
        <v>0</v>
      </c>
      <c r="L77">
        <f>IF(OR('Omega Data'!P77="YG 18K",'Omega Data'!P77="PG 18K",'Omega Data'!P77="WG 18K",'Omega Data'!P77="Mixes of 18K"),1,0)</f>
        <v>1</v>
      </c>
      <c r="M77">
        <f>IF(OR('Omega Data'!AX77="Yes",'Omega Data'!AY77="Yes",'Omega Data'!AW77="Yes"),1,0)</f>
        <v>0</v>
      </c>
      <c r="N77">
        <f>IF(OR(ISTEXT('Omega Data'!AZ77), ISTEXT('Omega Data'!BA77)),1,0)</f>
        <v>0</v>
      </c>
      <c r="O77">
        <f>IF('Omega Data'!BB77="Yes",1,0)</f>
        <v>0</v>
      </c>
      <c r="P77">
        <f>IF('Omega Data'!BC77="Yes",1,0)</f>
        <v>0</v>
      </c>
      <c r="Q77">
        <f>IF(OR('Omega Data'!BF77="Yes",'Omega Data'!AS317="Yes"),1,0)</f>
        <v>0</v>
      </c>
      <c r="R77">
        <f>IF('Omega Data'!BG77="A",1,0)</f>
        <v>0</v>
      </c>
      <c r="S77">
        <f>IF('Omega Data'!BG77="AA",1,0)</f>
        <v>0</v>
      </c>
      <c r="T77">
        <f>IF('Omega Data'!BG77="AAA",1,0)</f>
        <v>0</v>
      </c>
      <c r="U77">
        <f>IF('Omega Data'!BG77="AAAA",1,0)</f>
        <v>1</v>
      </c>
      <c r="V77">
        <f>IF('Omega Data'!R77="Yes",1,0)</f>
        <v>0</v>
      </c>
      <c r="W77">
        <f>IF(OR('Omega Data'!X77="Yes", 'Omega Data'!Y77="Yes",'Omega Data'!Z77="Yes"),1,0)</f>
        <v>0</v>
      </c>
      <c r="X77">
        <f>IF(OR('Omega Data'!AA77="Yes",'Omega Data'!AB77="Yes"),1,0)</f>
        <v>0</v>
      </c>
      <c r="Y77">
        <f>IF('Omega Data'!AU77="Yes",1,0)</f>
        <v>0</v>
      </c>
      <c r="Z77">
        <f>IF('Omega Data'!AD77="Yes",1,0)</f>
        <v>0</v>
      </c>
      <c r="AA77">
        <f>IF('Omega Data'!AC77="Yes",1,0)</f>
        <v>0</v>
      </c>
      <c r="AB77">
        <f>IF('Omega Data'!AE77="Yes",1,0)</f>
        <v>0</v>
      </c>
      <c r="AC77">
        <f>IF(OR('Omega Data'!AK77="Yes",'Omega Data'!AN77="Yes"),1,0)</f>
        <v>1</v>
      </c>
      <c r="AD77" s="41">
        <f t="shared" si="7"/>
        <v>0</v>
      </c>
      <c r="AE77" s="41">
        <f t="shared" si="8"/>
        <v>0</v>
      </c>
      <c r="AF77" s="41">
        <f t="shared" si="9"/>
        <v>0</v>
      </c>
      <c r="AG77" s="41">
        <f t="shared" si="10"/>
        <v>1</v>
      </c>
      <c r="AH77" s="41">
        <f t="shared" si="11"/>
        <v>0</v>
      </c>
    </row>
    <row r="78" spans="1:34" x14ac:dyDescent="0.2">
      <c r="A78">
        <v>74</v>
      </c>
      <c r="B78" s="43">
        <f>'Omega Data'!C78</f>
        <v>44507</v>
      </c>
      <c r="C78">
        <f>'Omega Data'!D78</f>
        <v>382</v>
      </c>
      <c r="D78" s="44">
        <f>'Omega Data'!E78</f>
        <v>5500</v>
      </c>
      <c r="E78" s="44">
        <f>'Omega Data'!F78</f>
        <v>6875</v>
      </c>
      <c r="F78" s="45">
        <f t="shared" si="6"/>
        <v>8.6125033712205621</v>
      </c>
      <c r="G78">
        <f>IF('Omega Data'!L78="Stainless Steel",1,0)</f>
        <v>1</v>
      </c>
      <c r="H78">
        <f>IF(OR('Omega Data'!L78="YG 18K",'Omega Data'!L78="YG &lt;18K",'Omega Data'!L78="PG 18K",'Omega Data'!L78="PG &lt;18K",'Omega Data'!L78="WG 18K",'Omega Data'!L78="Mixes of 18K",'Omega Data'!L78="Mixes &lt;18K",'Omega Data'!L78="Platinum"),1,0)</f>
        <v>0</v>
      </c>
      <c r="I78">
        <f>IF(OR('Omega Data'!L78="PVD",'Omega Data'!L78="Gold Plate",'Omega Data'!L78="Other"),1,0)</f>
        <v>0</v>
      </c>
      <c r="J78">
        <f>IF('Omega Data'!P78="Stainless Steel",1,0)</f>
        <v>0</v>
      </c>
      <c r="K78">
        <f>IF(OR('Omega Data'!P78="Leather",'Omega Data'!P78="Two-tone"),1,0)</f>
        <v>1</v>
      </c>
      <c r="L78">
        <f>IF(OR('Omega Data'!P78="YG 18K",'Omega Data'!P78="PG 18K",'Omega Data'!P78="WG 18K",'Omega Data'!P78="Mixes of 18K"),1,0)</f>
        <v>0</v>
      </c>
      <c r="M78">
        <f>IF(OR('Omega Data'!AX78="Yes",'Omega Data'!AY78="Yes",'Omega Data'!AW78="Yes"),1,0)</f>
        <v>0</v>
      </c>
      <c r="N78">
        <f>IF(OR(ISTEXT('Omega Data'!AZ78), ISTEXT('Omega Data'!BA78)),1,0)</f>
        <v>0</v>
      </c>
      <c r="O78">
        <f>IF('Omega Data'!BB78="Yes",1,0)</f>
        <v>0</v>
      </c>
      <c r="P78">
        <f>IF('Omega Data'!BC78="Yes",1,0)</f>
        <v>0</v>
      </c>
      <c r="Q78">
        <f>IF(OR('Omega Data'!BF78="Yes",'Omega Data'!AS318="Yes"),1,0)</f>
        <v>0</v>
      </c>
      <c r="R78">
        <f>IF('Omega Data'!BG78="A",1,0)</f>
        <v>0</v>
      </c>
      <c r="S78">
        <f>IF('Omega Data'!BG78="AA",1,0)</f>
        <v>1</v>
      </c>
      <c r="T78">
        <f>IF('Omega Data'!BG78="AAA",1,0)</f>
        <v>0</v>
      </c>
      <c r="U78">
        <f>IF('Omega Data'!BG78="AAAA",1,0)</f>
        <v>0</v>
      </c>
      <c r="V78">
        <f>IF('Omega Data'!R78="Yes",1,0)</f>
        <v>0</v>
      </c>
      <c r="W78">
        <f>IF(OR('Omega Data'!X78="Yes", 'Omega Data'!Y78="Yes",'Omega Data'!Z78="Yes"),1,0)</f>
        <v>0</v>
      </c>
      <c r="X78">
        <f>IF(OR('Omega Data'!AA78="Yes",'Omega Data'!AB78="Yes"),1,0)</f>
        <v>0</v>
      </c>
      <c r="Y78">
        <f>IF('Omega Data'!AU78="Yes",1,0)</f>
        <v>0</v>
      </c>
      <c r="Z78">
        <f>IF('Omega Data'!AD78="Yes",1,0)</f>
        <v>0</v>
      </c>
      <c r="AA78">
        <f>IF('Omega Data'!AC78="Yes",1,0)</f>
        <v>0</v>
      </c>
      <c r="AB78">
        <f>IF('Omega Data'!AE78="Yes",1,0)</f>
        <v>0</v>
      </c>
      <c r="AC78">
        <f>IF(OR('Omega Data'!AK78="Yes",'Omega Data'!AN78="Yes"),1,0)</f>
        <v>1</v>
      </c>
      <c r="AD78" s="41">
        <f t="shared" si="7"/>
        <v>0</v>
      </c>
      <c r="AE78" s="41">
        <f t="shared" si="8"/>
        <v>0</v>
      </c>
      <c r="AF78" s="41">
        <f t="shared" si="9"/>
        <v>0</v>
      </c>
      <c r="AG78" s="41">
        <f t="shared" si="10"/>
        <v>1</v>
      </c>
      <c r="AH78" s="41">
        <f t="shared" si="11"/>
        <v>0</v>
      </c>
    </row>
    <row r="79" spans="1:34" x14ac:dyDescent="0.2">
      <c r="A79">
        <v>75</v>
      </c>
      <c r="B79" s="43">
        <f>'Omega Data'!C79</f>
        <v>44507</v>
      </c>
      <c r="C79">
        <f>'Omega Data'!D79</f>
        <v>383</v>
      </c>
      <c r="D79" s="44">
        <f>'Omega Data'!E79</f>
        <v>15000</v>
      </c>
      <c r="E79" s="44">
        <f>'Omega Data'!F79</f>
        <v>18750</v>
      </c>
      <c r="F79" s="45">
        <f t="shared" si="6"/>
        <v>9.6158054800843473</v>
      </c>
      <c r="G79">
        <f>IF('Omega Data'!L79="Stainless Steel",1,0)</f>
        <v>1</v>
      </c>
      <c r="H79">
        <f>IF(OR('Omega Data'!L79="YG 18K",'Omega Data'!L79="YG &lt;18K",'Omega Data'!L79="PG 18K",'Omega Data'!L79="PG &lt;18K",'Omega Data'!L79="WG 18K",'Omega Data'!L79="Mixes of 18K",'Omega Data'!L79="Mixes &lt;18K",'Omega Data'!L79="Platinum"),1,0)</f>
        <v>0</v>
      </c>
      <c r="I79">
        <f>IF(OR('Omega Data'!L79="PVD",'Omega Data'!L79="Gold Plate",'Omega Data'!L79="Other"),1,0)</f>
        <v>0</v>
      </c>
      <c r="J79">
        <f>IF('Omega Data'!P79="Stainless Steel",1,0)</f>
        <v>1</v>
      </c>
      <c r="K79">
        <f>IF(OR('Omega Data'!P79="Leather",'Omega Data'!P79="Two-tone"),1,0)</f>
        <v>0</v>
      </c>
      <c r="L79">
        <f>IF(OR('Omega Data'!P79="YG 18K",'Omega Data'!P79="PG 18K",'Omega Data'!P79="WG 18K",'Omega Data'!P79="Mixes of 18K"),1,0)</f>
        <v>0</v>
      </c>
      <c r="M79">
        <f>IF(OR('Omega Data'!AX79="Yes",'Omega Data'!AY79="Yes",'Omega Data'!AW79="Yes"),1,0)</f>
        <v>0</v>
      </c>
      <c r="N79">
        <f>IF(OR(ISTEXT('Omega Data'!AZ79), ISTEXT('Omega Data'!BA79)),1,0)</f>
        <v>0</v>
      </c>
      <c r="O79">
        <f>IF('Omega Data'!BB79="Yes",1,0)</f>
        <v>0</v>
      </c>
      <c r="P79">
        <f>IF('Omega Data'!BC79="Yes",1,0)</f>
        <v>0</v>
      </c>
      <c r="Q79">
        <f>IF(OR('Omega Data'!BF79="Yes",'Omega Data'!AS319="Yes"),1,0)</f>
        <v>0</v>
      </c>
      <c r="R79">
        <f>IF('Omega Data'!BG79="A",1,0)</f>
        <v>0</v>
      </c>
      <c r="S79">
        <f>IF('Omega Data'!BG79="AA",1,0)</f>
        <v>0</v>
      </c>
      <c r="T79">
        <f>IF('Omega Data'!BG79="AAA",1,0)</f>
        <v>0</v>
      </c>
      <c r="U79">
        <f>IF('Omega Data'!BG79="AAAA",1,0)</f>
        <v>1</v>
      </c>
      <c r="V79">
        <f>IF('Omega Data'!R79="Yes",1,0)</f>
        <v>0</v>
      </c>
      <c r="W79">
        <f>IF(OR('Omega Data'!X79="Yes", 'Omega Data'!Y79="Yes",'Omega Data'!Z79="Yes"),1,0)</f>
        <v>1</v>
      </c>
      <c r="X79">
        <f>IF(OR('Omega Data'!AA79="Yes",'Omega Data'!AB79="Yes"),1,0)</f>
        <v>0</v>
      </c>
      <c r="Y79">
        <f>IF('Omega Data'!AU79="Yes",1,0)</f>
        <v>0</v>
      </c>
      <c r="Z79">
        <f>IF('Omega Data'!AD79="Yes",1,0)</f>
        <v>0</v>
      </c>
      <c r="AA79">
        <f>IF('Omega Data'!AC79="Yes",1,0)</f>
        <v>1</v>
      </c>
      <c r="AB79">
        <f>IF('Omega Data'!AE79="Yes",1,0)</f>
        <v>0</v>
      </c>
      <c r="AC79">
        <f>IF(OR('Omega Data'!AK79="Yes",'Omega Data'!AN79="Yes"),1,0)</f>
        <v>0</v>
      </c>
      <c r="AD79" s="41">
        <f t="shared" si="7"/>
        <v>0</v>
      </c>
      <c r="AE79" s="41">
        <f t="shared" si="8"/>
        <v>0</v>
      </c>
      <c r="AF79" s="41">
        <f t="shared" si="9"/>
        <v>0</v>
      </c>
      <c r="AG79" s="41">
        <f t="shared" si="10"/>
        <v>1</v>
      </c>
      <c r="AH79" s="41">
        <f t="shared" si="11"/>
        <v>0</v>
      </c>
    </row>
    <row r="80" spans="1:34" x14ac:dyDescent="0.2">
      <c r="A80">
        <v>76</v>
      </c>
      <c r="B80" s="43">
        <f>'Omega Data'!C80</f>
        <v>44325</v>
      </c>
      <c r="C80">
        <f>'Omega Data'!D80</f>
        <v>37</v>
      </c>
      <c r="D80" s="44">
        <f>'Omega Data'!E80</f>
        <v>2000</v>
      </c>
      <c r="E80" s="44">
        <f>'Omega Data'!F80</f>
        <v>2500</v>
      </c>
      <c r="F80" s="45">
        <f t="shared" si="6"/>
        <v>7.6009024595420822</v>
      </c>
      <c r="G80">
        <f>IF('Omega Data'!L80="Stainless Steel",1,0)</f>
        <v>1</v>
      </c>
      <c r="H80">
        <f>IF(OR('Omega Data'!L80="YG 18K",'Omega Data'!L80="YG &lt;18K",'Omega Data'!L80="PG 18K",'Omega Data'!L80="PG &lt;18K",'Omega Data'!L80="WG 18K",'Omega Data'!L80="Mixes of 18K",'Omega Data'!L80="Mixes &lt;18K",'Omega Data'!L80="Platinum"),1,0)</f>
        <v>0</v>
      </c>
      <c r="I80">
        <f>IF(OR('Omega Data'!L80="PVD",'Omega Data'!L80="Gold Plate",'Omega Data'!L80="Other"),1,0)</f>
        <v>0</v>
      </c>
      <c r="J80">
        <f>IF('Omega Data'!P80="Stainless Steel",1,0)</f>
        <v>0</v>
      </c>
      <c r="K80">
        <f>IF(OR('Omega Data'!P80="Leather",'Omega Data'!P80="Two-tone"),1,0)</f>
        <v>1</v>
      </c>
      <c r="L80">
        <f>IF(OR('Omega Data'!P80="YG 18K",'Omega Data'!P80="PG 18K",'Omega Data'!P80="WG 18K",'Omega Data'!P80="Mixes of 18K"),1,0)</f>
        <v>0</v>
      </c>
      <c r="M80">
        <f>IF(OR('Omega Data'!AX80="Yes",'Omega Data'!AY80="Yes",'Omega Data'!AW80="Yes"),1,0)</f>
        <v>0</v>
      </c>
      <c r="N80">
        <f>IF(OR(ISTEXT('Omega Data'!AZ80), ISTEXT('Omega Data'!BA80)),1,0)</f>
        <v>0</v>
      </c>
      <c r="O80">
        <f>IF('Omega Data'!BB80="Yes",1,0)</f>
        <v>0</v>
      </c>
      <c r="P80">
        <f>IF('Omega Data'!BC80="Yes",1,0)</f>
        <v>0</v>
      </c>
      <c r="Q80">
        <f>IF(OR('Omega Data'!BF80="Yes",'Omega Data'!AS320="Yes"),1,0)</f>
        <v>0</v>
      </c>
      <c r="R80">
        <f>IF('Omega Data'!BG80="A",1,0)</f>
        <v>0</v>
      </c>
      <c r="S80">
        <f>IF('Omega Data'!BG80="AA",1,0)</f>
        <v>1</v>
      </c>
      <c r="T80">
        <f>IF('Omega Data'!BG80="AAA",1,0)</f>
        <v>0</v>
      </c>
      <c r="U80">
        <f>IF('Omega Data'!BG80="AAAA",1,0)</f>
        <v>0</v>
      </c>
      <c r="V80">
        <f>IF('Omega Data'!R80="Yes",1,0)</f>
        <v>0</v>
      </c>
      <c r="W80">
        <f>IF(OR('Omega Data'!X80="Yes", 'Omega Data'!Y80="Yes",'Omega Data'!Z80="Yes"),1,0)</f>
        <v>1</v>
      </c>
      <c r="X80">
        <f>IF(OR('Omega Data'!AA80="Yes",'Omega Data'!AB80="Yes"),1,0)</f>
        <v>0</v>
      </c>
      <c r="Y80">
        <f>IF('Omega Data'!AU80="Yes",1,0)</f>
        <v>0</v>
      </c>
      <c r="Z80">
        <f>IF('Omega Data'!AD80="Yes",1,0)</f>
        <v>0</v>
      </c>
      <c r="AA80">
        <f>IF('Omega Data'!AC80="Yes",1,0)</f>
        <v>0</v>
      </c>
      <c r="AB80">
        <f>IF('Omega Data'!AE80="Yes",1,0)</f>
        <v>0</v>
      </c>
      <c r="AC80">
        <f>IF(OR('Omega Data'!AK80="Yes",'Omega Data'!AN80="Yes"),1,0)</f>
        <v>0</v>
      </c>
      <c r="AD80" s="41">
        <f t="shared" si="7"/>
        <v>0</v>
      </c>
      <c r="AE80" s="41">
        <f t="shared" si="8"/>
        <v>0</v>
      </c>
      <c r="AF80" s="41">
        <f t="shared" si="9"/>
        <v>0</v>
      </c>
      <c r="AG80" s="41">
        <f t="shared" si="10"/>
        <v>1</v>
      </c>
      <c r="AH80" s="41">
        <f t="shared" si="11"/>
        <v>0</v>
      </c>
    </row>
    <row r="81" spans="1:34" x14ac:dyDescent="0.2">
      <c r="A81">
        <v>77</v>
      </c>
      <c r="B81" s="43">
        <f>'Omega Data'!C81</f>
        <v>44325</v>
      </c>
      <c r="C81">
        <f>'Omega Data'!D81</f>
        <v>38</v>
      </c>
      <c r="D81" s="44">
        <f>'Omega Data'!E81</f>
        <v>2900</v>
      </c>
      <c r="E81" s="44">
        <f>'Omega Data'!F81</f>
        <v>3625</v>
      </c>
      <c r="F81" s="45">
        <f t="shared" si="6"/>
        <v>7.9724660159745655</v>
      </c>
      <c r="G81">
        <f>IF('Omega Data'!L81="Stainless Steel",1,0)</f>
        <v>0</v>
      </c>
      <c r="H81">
        <f>IF(OR('Omega Data'!L81="YG 18K",'Omega Data'!L81="YG &lt;18K",'Omega Data'!L81="PG 18K",'Omega Data'!L81="PG &lt;18K",'Omega Data'!L81="WG 18K",'Omega Data'!L81="Mixes of 18K",'Omega Data'!L81="Mixes &lt;18K",'Omega Data'!L81="Platinum"),1,0)</f>
        <v>1</v>
      </c>
      <c r="I81">
        <f>IF(OR('Omega Data'!L81="PVD",'Omega Data'!L81="Gold Plate",'Omega Data'!L81="Other"),1,0)</f>
        <v>0</v>
      </c>
      <c r="J81">
        <f>IF('Omega Data'!P81="Stainless Steel",1,0)</f>
        <v>0</v>
      </c>
      <c r="K81">
        <f>IF(OR('Omega Data'!P81="Leather",'Omega Data'!P81="Two-tone"),1,0)</f>
        <v>1</v>
      </c>
      <c r="L81">
        <f>IF(OR('Omega Data'!P81="YG 18K",'Omega Data'!P81="PG 18K",'Omega Data'!P81="WG 18K",'Omega Data'!P81="Mixes of 18K"),1,0)</f>
        <v>0</v>
      </c>
      <c r="M81">
        <f>IF(OR('Omega Data'!AX81="Yes",'Omega Data'!AY81="Yes",'Omega Data'!AW81="Yes"),1,0)</f>
        <v>0</v>
      </c>
      <c r="N81">
        <f>IF(OR(ISTEXT('Omega Data'!AZ81), ISTEXT('Omega Data'!BA81)),1,0)</f>
        <v>0</v>
      </c>
      <c r="O81">
        <f>IF('Omega Data'!BB81="Yes",1,0)</f>
        <v>0</v>
      </c>
      <c r="P81">
        <f>IF('Omega Data'!BC81="Yes",1,0)</f>
        <v>0</v>
      </c>
      <c r="Q81">
        <f>IF(OR('Omega Data'!BF81="Yes",'Omega Data'!AS321="Yes"),1,0)</f>
        <v>0</v>
      </c>
      <c r="R81">
        <f>IF('Omega Data'!BG81="A",1,0)</f>
        <v>0</v>
      </c>
      <c r="S81">
        <f>IF('Omega Data'!BG81="AA",1,0)</f>
        <v>0</v>
      </c>
      <c r="T81">
        <f>IF('Omega Data'!BG81="AAA",1,0)</f>
        <v>1</v>
      </c>
      <c r="U81">
        <f>IF('Omega Data'!BG81="AAAA",1,0)</f>
        <v>0</v>
      </c>
      <c r="V81">
        <f>IF('Omega Data'!R81="Yes",1,0)</f>
        <v>0</v>
      </c>
      <c r="W81">
        <f>IF(OR('Omega Data'!X81="Yes", 'Omega Data'!Y81="Yes",'Omega Data'!Z81="Yes"),1,0)</f>
        <v>1</v>
      </c>
      <c r="X81">
        <f>IF(OR('Omega Data'!AA81="Yes",'Omega Data'!AB81="Yes"),1,0)</f>
        <v>1</v>
      </c>
      <c r="Y81">
        <f>IF('Omega Data'!AU81="Yes",1,0)</f>
        <v>0</v>
      </c>
      <c r="Z81">
        <f>IF('Omega Data'!AD81="Yes",1,0)</f>
        <v>0</v>
      </c>
      <c r="AA81">
        <f>IF('Omega Data'!AC81="Yes",1,0)</f>
        <v>0</v>
      </c>
      <c r="AB81">
        <f>IF('Omega Data'!AE81="Yes",1,0)</f>
        <v>0</v>
      </c>
      <c r="AC81">
        <f>IF(OR('Omega Data'!AK81="Yes",'Omega Data'!AN81="Yes"),1,0)</f>
        <v>0</v>
      </c>
      <c r="AD81" s="41">
        <f t="shared" si="7"/>
        <v>0</v>
      </c>
      <c r="AE81" s="41">
        <f t="shared" si="8"/>
        <v>0</v>
      </c>
      <c r="AF81" s="41">
        <f t="shared" si="9"/>
        <v>0</v>
      </c>
      <c r="AG81" s="41">
        <f t="shared" si="10"/>
        <v>1</v>
      </c>
      <c r="AH81" s="41">
        <f t="shared" si="11"/>
        <v>0</v>
      </c>
    </row>
    <row r="82" spans="1:34" x14ac:dyDescent="0.2">
      <c r="A82">
        <v>78</v>
      </c>
      <c r="B82" s="43">
        <f>'Omega Data'!C82</f>
        <v>44325</v>
      </c>
      <c r="C82">
        <f>'Omega Data'!D82</f>
        <v>39</v>
      </c>
      <c r="D82" s="44">
        <f>'Omega Data'!E82</f>
        <v>2000</v>
      </c>
      <c r="E82" s="44">
        <f>'Omega Data'!F82</f>
        <v>2500</v>
      </c>
      <c r="F82" s="45">
        <f t="shared" si="6"/>
        <v>7.6009024595420822</v>
      </c>
      <c r="G82">
        <f>IF('Omega Data'!L82="Stainless Steel",1,0)</f>
        <v>1</v>
      </c>
      <c r="H82">
        <f>IF(OR('Omega Data'!L82="YG 18K",'Omega Data'!L82="YG &lt;18K",'Omega Data'!L82="PG 18K",'Omega Data'!L82="PG &lt;18K",'Omega Data'!L82="WG 18K",'Omega Data'!L82="Mixes of 18K",'Omega Data'!L82="Mixes &lt;18K",'Omega Data'!L82="Platinum"),1,0)</f>
        <v>0</v>
      </c>
      <c r="I82">
        <f>IF(OR('Omega Data'!L82="PVD",'Omega Data'!L82="Gold Plate",'Omega Data'!L82="Other"),1,0)</f>
        <v>0</v>
      </c>
      <c r="J82">
        <f>IF('Omega Data'!P82="Stainless Steel",1,0)</f>
        <v>0</v>
      </c>
      <c r="K82">
        <f>IF(OR('Omega Data'!P82="Leather",'Omega Data'!P82="Two-tone"),1,0)</f>
        <v>1</v>
      </c>
      <c r="L82">
        <f>IF(OR('Omega Data'!P82="YG 18K",'Omega Data'!P82="PG 18K",'Omega Data'!P82="WG 18K",'Omega Data'!P82="Mixes of 18K"),1,0)</f>
        <v>0</v>
      </c>
      <c r="M82">
        <f>IF(OR('Omega Data'!AX82="Yes",'Omega Data'!AY82="Yes",'Omega Data'!AW82="Yes"),1,0)</f>
        <v>0</v>
      </c>
      <c r="N82">
        <f>IF(OR(ISTEXT('Omega Data'!AZ82), ISTEXT('Omega Data'!BA82)),1,0)</f>
        <v>0</v>
      </c>
      <c r="O82">
        <f>IF('Omega Data'!BB82="Yes",1,0)</f>
        <v>0</v>
      </c>
      <c r="P82">
        <f>IF('Omega Data'!BC82="Yes",1,0)</f>
        <v>0</v>
      </c>
      <c r="Q82">
        <f>IF(OR('Omega Data'!BF82="Yes",'Omega Data'!AS322="Yes"),1,0)</f>
        <v>0</v>
      </c>
      <c r="R82">
        <f>IF('Omega Data'!BG82="A",1,0)</f>
        <v>0</v>
      </c>
      <c r="S82">
        <f>IF('Omega Data'!BG82="AA",1,0)</f>
        <v>1</v>
      </c>
      <c r="T82">
        <f>IF('Omega Data'!BG82="AAA",1,0)</f>
        <v>0</v>
      </c>
      <c r="U82">
        <f>IF('Omega Data'!BG82="AAAA",1,0)</f>
        <v>0</v>
      </c>
      <c r="V82">
        <f>IF('Omega Data'!R82="Yes",1,0)</f>
        <v>0</v>
      </c>
      <c r="W82">
        <f>IF(OR('Omega Data'!X82="Yes", 'Omega Data'!Y82="Yes",'Omega Data'!Z82="Yes"),1,0)</f>
        <v>0</v>
      </c>
      <c r="X82">
        <f>IF(OR('Omega Data'!AA82="Yes",'Omega Data'!AB82="Yes"),1,0)</f>
        <v>0</v>
      </c>
      <c r="Y82">
        <f>IF('Omega Data'!AU82="Yes",1,0)</f>
        <v>0</v>
      </c>
      <c r="Z82">
        <f>IF('Omega Data'!AD82="Yes",1,0)</f>
        <v>0</v>
      </c>
      <c r="AA82">
        <f>IF('Omega Data'!AC82="Yes",1,0)</f>
        <v>0</v>
      </c>
      <c r="AB82">
        <f>IF('Omega Data'!AE82="Yes",1,0)</f>
        <v>0</v>
      </c>
      <c r="AC82">
        <f>IF(OR('Omega Data'!AK82="Yes",'Omega Data'!AN82="Yes"),1,0)</f>
        <v>1</v>
      </c>
      <c r="AD82" s="41">
        <f t="shared" si="7"/>
        <v>0</v>
      </c>
      <c r="AE82" s="41">
        <f t="shared" si="8"/>
        <v>0</v>
      </c>
      <c r="AF82" s="41">
        <f t="shared" si="9"/>
        <v>0</v>
      </c>
      <c r="AG82" s="41">
        <f t="shared" si="10"/>
        <v>1</v>
      </c>
      <c r="AH82" s="41">
        <f t="shared" si="11"/>
        <v>0</v>
      </c>
    </row>
    <row r="83" spans="1:34" x14ac:dyDescent="0.2">
      <c r="A83">
        <v>79</v>
      </c>
      <c r="B83" s="43">
        <f>'Omega Data'!C83</f>
        <v>44325</v>
      </c>
      <c r="C83">
        <f>'Omega Data'!D83</f>
        <v>40</v>
      </c>
      <c r="D83" s="44">
        <f>'Omega Data'!E83</f>
        <v>3700</v>
      </c>
      <c r="E83" s="44">
        <f>'Omega Data'!F83</f>
        <v>4625</v>
      </c>
      <c r="F83" s="45">
        <f t="shared" si="6"/>
        <v>8.2160880986323157</v>
      </c>
      <c r="G83">
        <f>IF('Omega Data'!L83="Stainless Steel",1,0)</f>
        <v>0</v>
      </c>
      <c r="H83">
        <f>IF(OR('Omega Data'!L83="YG 18K",'Omega Data'!L83="YG &lt;18K",'Omega Data'!L83="PG 18K",'Omega Data'!L83="PG &lt;18K",'Omega Data'!L83="WG 18K",'Omega Data'!L83="Mixes of 18K",'Omega Data'!L83="Mixes &lt;18K",'Omega Data'!L83="Platinum"),1,0)</f>
        <v>1</v>
      </c>
      <c r="I83">
        <f>IF(OR('Omega Data'!L83="PVD",'Omega Data'!L83="Gold Plate",'Omega Data'!L83="Other"),1,0)</f>
        <v>0</v>
      </c>
      <c r="J83">
        <f>IF('Omega Data'!P83="Stainless Steel",1,0)</f>
        <v>0</v>
      </c>
      <c r="K83">
        <f>IF(OR('Omega Data'!P83="Leather",'Omega Data'!P83="Two-tone"),1,0)</f>
        <v>1</v>
      </c>
      <c r="L83">
        <f>IF(OR('Omega Data'!P83="YG 18K",'Omega Data'!P83="PG 18K",'Omega Data'!P83="WG 18K",'Omega Data'!P83="Mixes of 18K"),1,0)</f>
        <v>0</v>
      </c>
      <c r="M83">
        <f>IF(OR('Omega Data'!AX83="Yes",'Omega Data'!AY83="Yes",'Omega Data'!AW83="Yes"),1,0)</f>
        <v>0</v>
      </c>
      <c r="N83">
        <f>IF(OR(ISTEXT('Omega Data'!AZ83), ISTEXT('Omega Data'!BA83)),1,0)</f>
        <v>0</v>
      </c>
      <c r="O83">
        <f>IF('Omega Data'!BB83="Yes",1,0)</f>
        <v>0</v>
      </c>
      <c r="P83">
        <f>IF('Omega Data'!BC83="Yes",1,0)</f>
        <v>0</v>
      </c>
      <c r="Q83">
        <f>IF(OR('Omega Data'!BF83="Yes",'Omega Data'!AS323="Yes"),1,0)</f>
        <v>0</v>
      </c>
      <c r="R83">
        <f>IF('Omega Data'!BG83="A",1,0)</f>
        <v>0</v>
      </c>
      <c r="S83">
        <f>IF('Omega Data'!BG83="AA",1,0)</f>
        <v>0</v>
      </c>
      <c r="T83">
        <f>IF('Omega Data'!BG83="AAA",1,0)</f>
        <v>1</v>
      </c>
      <c r="U83">
        <f>IF('Omega Data'!BG83="AAAA",1,0)</f>
        <v>0</v>
      </c>
      <c r="V83">
        <f>IF('Omega Data'!R83="Yes",1,0)</f>
        <v>0</v>
      </c>
      <c r="W83">
        <f>IF(OR('Omega Data'!X83="Yes", 'Omega Data'!Y83="Yes",'Omega Data'!Z83="Yes"),1,0)</f>
        <v>0</v>
      </c>
      <c r="X83">
        <f>IF(OR('Omega Data'!AA83="Yes",'Omega Data'!AB83="Yes"),1,0)</f>
        <v>0</v>
      </c>
      <c r="Y83">
        <f>IF('Omega Data'!AU83="Yes",1,0)</f>
        <v>0</v>
      </c>
      <c r="Z83">
        <f>IF('Omega Data'!AD83="Yes",1,0)</f>
        <v>0</v>
      </c>
      <c r="AA83">
        <f>IF('Omega Data'!AC83="Yes",1,0)</f>
        <v>0</v>
      </c>
      <c r="AB83">
        <f>IF('Omega Data'!AE83="Yes",1,0)</f>
        <v>0</v>
      </c>
      <c r="AC83">
        <f>IF(OR('Omega Data'!AK83="Yes",'Omega Data'!AN83="Yes"),1,0)</f>
        <v>1</v>
      </c>
      <c r="AD83" s="41">
        <f t="shared" si="7"/>
        <v>0</v>
      </c>
      <c r="AE83" s="41">
        <f t="shared" si="8"/>
        <v>0</v>
      </c>
      <c r="AF83" s="41">
        <f t="shared" si="9"/>
        <v>0</v>
      </c>
      <c r="AG83" s="41">
        <f t="shared" si="10"/>
        <v>1</v>
      </c>
      <c r="AH83" s="41">
        <f t="shared" si="11"/>
        <v>0</v>
      </c>
    </row>
    <row r="84" spans="1:34" x14ac:dyDescent="0.2">
      <c r="A84">
        <v>80</v>
      </c>
      <c r="B84" s="43">
        <f>'Omega Data'!C84</f>
        <v>44325</v>
      </c>
      <c r="C84">
        <f>'Omega Data'!D84</f>
        <v>41</v>
      </c>
      <c r="D84" s="44">
        <f>'Omega Data'!E84</f>
        <v>1200</v>
      </c>
      <c r="E84" s="44">
        <f>'Omega Data'!F84</f>
        <v>1500</v>
      </c>
      <c r="F84" s="45">
        <f t="shared" si="6"/>
        <v>7.0900768357760917</v>
      </c>
      <c r="G84">
        <f>IF('Omega Data'!L84="Stainless Steel",1,0)</f>
        <v>0</v>
      </c>
      <c r="H84">
        <f>IF(OR('Omega Data'!L84="YG 18K",'Omega Data'!L84="YG &lt;18K",'Omega Data'!L84="PG 18K",'Omega Data'!L84="PG &lt;18K",'Omega Data'!L84="WG 18K",'Omega Data'!L84="Mixes of 18K",'Omega Data'!L84="Mixes &lt;18K",'Omega Data'!L84="Platinum"),1,0)</f>
        <v>0</v>
      </c>
      <c r="I84">
        <f>IF(OR('Omega Data'!L84="PVD",'Omega Data'!L84="Gold Plate",'Omega Data'!L84="Other"),1,0)</f>
        <v>1</v>
      </c>
      <c r="J84">
        <f>IF('Omega Data'!P84="Stainless Steel",1,0)</f>
        <v>0</v>
      </c>
      <c r="K84">
        <f>IF(OR('Omega Data'!P84="Leather",'Omega Data'!P84="Two-tone"),1,0)</f>
        <v>1</v>
      </c>
      <c r="L84">
        <f>IF(OR('Omega Data'!P84="YG 18K",'Omega Data'!P84="PG 18K",'Omega Data'!P84="WG 18K",'Omega Data'!P84="Mixes of 18K"),1,0)</f>
        <v>0</v>
      </c>
      <c r="M84">
        <f>IF(OR('Omega Data'!AX84="Yes",'Omega Data'!AY84="Yes",'Omega Data'!AW84="Yes"),1,0)</f>
        <v>0</v>
      </c>
      <c r="N84">
        <f>IF(OR(ISTEXT('Omega Data'!AZ84), ISTEXT('Omega Data'!BA84)),1,0)</f>
        <v>0</v>
      </c>
      <c r="O84">
        <f>IF('Omega Data'!BB84="Yes",1,0)</f>
        <v>0</v>
      </c>
      <c r="P84">
        <f>IF('Omega Data'!BC84="Yes",1,0)</f>
        <v>0</v>
      </c>
      <c r="Q84">
        <f>IF(OR('Omega Data'!BF84="Yes",'Omega Data'!AS324="Yes"),1,0)</f>
        <v>0</v>
      </c>
      <c r="R84">
        <f>IF('Omega Data'!BG84="A",1,0)</f>
        <v>0</v>
      </c>
      <c r="S84">
        <f>IF('Omega Data'!BG84="AA",1,0)</f>
        <v>1</v>
      </c>
      <c r="T84">
        <f>IF('Omega Data'!BG84="AAA",1,0)</f>
        <v>0</v>
      </c>
      <c r="U84">
        <f>IF('Omega Data'!BG84="AAAA",1,0)</f>
        <v>0</v>
      </c>
      <c r="V84">
        <f>IF('Omega Data'!R84="Yes",1,0)</f>
        <v>1</v>
      </c>
      <c r="W84">
        <f>IF(OR('Omega Data'!X84="Yes", 'Omega Data'!Y84="Yes",'Omega Data'!Z84="Yes"),1,0)</f>
        <v>0</v>
      </c>
      <c r="X84">
        <f>IF(OR('Omega Data'!AA84="Yes",'Omega Data'!AB84="Yes"),1,0)</f>
        <v>0</v>
      </c>
      <c r="Y84">
        <f>IF('Omega Data'!AU84="Yes",1,0)</f>
        <v>0</v>
      </c>
      <c r="Z84">
        <f>IF('Omega Data'!AD84="Yes",1,0)</f>
        <v>0</v>
      </c>
      <c r="AA84">
        <f>IF('Omega Data'!AC84="Yes",1,0)</f>
        <v>0</v>
      </c>
      <c r="AB84">
        <f>IF('Omega Data'!AE84="Yes",1,0)</f>
        <v>0</v>
      </c>
      <c r="AC84">
        <f>IF(OR('Omega Data'!AK84="Yes",'Omega Data'!AN84="Yes"),1,0)</f>
        <v>0</v>
      </c>
      <c r="AD84" s="41">
        <f t="shared" si="7"/>
        <v>0</v>
      </c>
      <c r="AE84" s="41">
        <f t="shared" si="8"/>
        <v>0</v>
      </c>
      <c r="AF84" s="41">
        <f t="shared" si="9"/>
        <v>0</v>
      </c>
      <c r="AG84" s="41">
        <f t="shared" si="10"/>
        <v>1</v>
      </c>
      <c r="AH84" s="41">
        <f t="shared" si="11"/>
        <v>0</v>
      </c>
    </row>
    <row r="85" spans="1:34" x14ac:dyDescent="0.2">
      <c r="A85">
        <v>81</v>
      </c>
      <c r="B85" s="43">
        <f>'Omega Data'!C85</f>
        <v>44325</v>
      </c>
      <c r="C85">
        <f>'Omega Data'!D85</f>
        <v>42</v>
      </c>
      <c r="D85" s="44">
        <f>'Omega Data'!E85</f>
        <v>4700</v>
      </c>
      <c r="E85" s="44">
        <f>'Omega Data'!F85</f>
        <v>5875</v>
      </c>
      <c r="F85" s="45">
        <f t="shared" si="6"/>
        <v>8.4553177876981493</v>
      </c>
      <c r="G85">
        <f>IF('Omega Data'!L85="Stainless Steel",1,0)</f>
        <v>0</v>
      </c>
      <c r="H85">
        <f>IF(OR('Omega Data'!L85="YG 18K",'Omega Data'!L85="YG &lt;18K",'Omega Data'!L85="PG 18K",'Omega Data'!L85="PG &lt;18K",'Omega Data'!L85="WG 18K",'Omega Data'!L85="Mixes of 18K",'Omega Data'!L85="Mixes &lt;18K",'Omega Data'!L85="Platinum"),1,0)</f>
        <v>0</v>
      </c>
      <c r="I85">
        <f>IF(OR('Omega Data'!L85="PVD",'Omega Data'!L85="Gold Plate",'Omega Data'!L85="Other"),1,0)</f>
        <v>1</v>
      </c>
      <c r="J85">
        <f>IF('Omega Data'!P85="Stainless Steel",1,0)</f>
        <v>0</v>
      </c>
      <c r="K85">
        <f>IF(OR('Omega Data'!P85="Leather",'Omega Data'!P85="Two-tone"),1,0)</f>
        <v>1</v>
      </c>
      <c r="L85">
        <f>IF(OR('Omega Data'!P85="YG 18K",'Omega Data'!P85="PG 18K",'Omega Data'!P85="WG 18K",'Omega Data'!P85="Mixes of 18K"),1,0)</f>
        <v>0</v>
      </c>
      <c r="M85">
        <f>IF(OR('Omega Data'!AX85="Yes",'Omega Data'!AY85="Yes",'Omega Data'!AW85="Yes"),1,0)</f>
        <v>0</v>
      </c>
      <c r="N85">
        <f>IF(OR(ISTEXT('Omega Data'!AZ85), ISTEXT('Omega Data'!BA85)),1,0)</f>
        <v>0</v>
      </c>
      <c r="O85">
        <f>IF('Omega Data'!BB85="Yes",1,0)</f>
        <v>0</v>
      </c>
      <c r="P85">
        <f>IF('Omega Data'!BC85="Yes",1,0)</f>
        <v>0</v>
      </c>
      <c r="Q85">
        <f>IF(OR('Omega Data'!BF85="Yes",'Omega Data'!AS325="Yes"),1,0)</f>
        <v>0</v>
      </c>
      <c r="R85">
        <f>IF('Omega Data'!BG85="A",1,0)</f>
        <v>0</v>
      </c>
      <c r="S85">
        <f>IF('Omega Data'!BG85="AA",1,0)</f>
        <v>0</v>
      </c>
      <c r="T85">
        <f>IF('Omega Data'!BG85="AAA",1,0)</f>
        <v>1</v>
      </c>
      <c r="U85">
        <f>IF('Omega Data'!BG85="AAAA",1,0)</f>
        <v>0</v>
      </c>
      <c r="V85">
        <f>IF('Omega Data'!R85="Yes",1,0)</f>
        <v>0</v>
      </c>
      <c r="W85">
        <f>IF(OR('Omega Data'!X85="Yes", 'Omega Data'!Y85="Yes",'Omega Data'!Z85="Yes"),1,0)</f>
        <v>1</v>
      </c>
      <c r="X85">
        <f>IF(OR('Omega Data'!AA85="Yes",'Omega Data'!AB85="Yes"),1,0)</f>
        <v>1</v>
      </c>
      <c r="Y85">
        <f>IF('Omega Data'!AU85="Yes",1,0)</f>
        <v>0</v>
      </c>
      <c r="Z85">
        <f>IF('Omega Data'!AD85="Yes",1,0)</f>
        <v>0</v>
      </c>
      <c r="AA85">
        <f>IF('Omega Data'!AC85="Yes",1,0)</f>
        <v>0</v>
      </c>
      <c r="AB85">
        <f>IF('Omega Data'!AE85="Yes",1,0)</f>
        <v>0</v>
      </c>
      <c r="AC85">
        <f>IF(OR('Omega Data'!AK85="Yes",'Omega Data'!AN85="Yes"),1,0)</f>
        <v>0</v>
      </c>
      <c r="AD85" s="41">
        <f t="shared" si="7"/>
        <v>0</v>
      </c>
      <c r="AE85" s="41">
        <f t="shared" si="8"/>
        <v>0</v>
      </c>
      <c r="AF85" s="41">
        <f t="shared" si="9"/>
        <v>0</v>
      </c>
      <c r="AG85" s="41">
        <f t="shared" si="10"/>
        <v>1</v>
      </c>
      <c r="AH85" s="41">
        <f t="shared" si="11"/>
        <v>0</v>
      </c>
    </row>
    <row r="86" spans="1:34" x14ac:dyDescent="0.2">
      <c r="A86">
        <v>82</v>
      </c>
      <c r="B86" s="43">
        <f>'Omega Data'!C86</f>
        <v>44325</v>
      </c>
      <c r="C86">
        <f>'Omega Data'!D86</f>
        <v>43</v>
      </c>
      <c r="D86" s="44">
        <f>'Omega Data'!E86</f>
        <v>12000</v>
      </c>
      <c r="E86" s="44">
        <f>'Omega Data'!F86</f>
        <v>15000</v>
      </c>
      <c r="F86" s="45">
        <f t="shared" si="6"/>
        <v>9.3926619287701367</v>
      </c>
      <c r="G86">
        <f>IF('Omega Data'!L86="Stainless Steel",1,0)</f>
        <v>1</v>
      </c>
      <c r="H86">
        <f>IF(OR('Omega Data'!L86="YG 18K",'Omega Data'!L86="YG &lt;18K",'Omega Data'!L86="PG 18K",'Omega Data'!L86="PG &lt;18K",'Omega Data'!L86="WG 18K",'Omega Data'!L86="Mixes of 18K",'Omega Data'!L86="Mixes &lt;18K",'Omega Data'!L86="Platinum"),1,0)</f>
        <v>0</v>
      </c>
      <c r="I86">
        <f>IF(OR('Omega Data'!L86="PVD",'Omega Data'!L86="Gold Plate",'Omega Data'!L86="Other"),1,0)</f>
        <v>0</v>
      </c>
      <c r="J86">
        <f>IF('Omega Data'!P86="Stainless Steel",1,0)</f>
        <v>0</v>
      </c>
      <c r="K86">
        <f>IF(OR('Omega Data'!P86="Leather",'Omega Data'!P86="Two-tone"),1,0)</f>
        <v>1</v>
      </c>
      <c r="L86">
        <f>IF(OR('Omega Data'!P86="YG 18K",'Omega Data'!P86="PG 18K",'Omega Data'!P86="WG 18K",'Omega Data'!P86="Mixes of 18K"),1,0)</f>
        <v>0</v>
      </c>
      <c r="M86">
        <f>IF(OR('Omega Data'!AX86="Yes",'Omega Data'!AY86="Yes",'Omega Data'!AW86="Yes"),1,0)</f>
        <v>0</v>
      </c>
      <c r="N86">
        <f>IF(OR(ISTEXT('Omega Data'!AZ86), ISTEXT('Omega Data'!BA86)),1,0)</f>
        <v>0</v>
      </c>
      <c r="O86">
        <f>IF('Omega Data'!BB86="Yes",1,0)</f>
        <v>0</v>
      </c>
      <c r="P86">
        <f>IF('Omega Data'!BC86="Yes",1,0)</f>
        <v>0</v>
      </c>
      <c r="Q86">
        <f>IF(OR('Omega Data'!BF86="Yes",'Omega Data'!AS326="Yes"),1,0)</f>
        <v>0</v>
      </c>
      <c r="R86">
        <f>IF('Omega Data'!BG86="A",1,0)</f>
        <v>0</v>
      </c>
      <c r="S86">
        <f>IF('Omega Data'!BG86="AA",1,0)</f>
        <v>0</v>
      </c>
      <c r="T86">
        <f>IF('Omega Data'!BG86="AAA",1,0)</f>
        <v>0</v>
      </c>
      <c r="U86">
        <f>IF('Omega Data'!BG86="AAAA",1,0)</f>
        <v>1</v>
      </c>
      <c r="V86">
        <f>IF('Omega Data'!R86="Yes",1,0)</f>
        <v>0</v>
      </c>
      <c r="W86">
        <f>IF(OR('Omega Data'!X86="Yes", 'Omega Data'!Y86="Yes",'Omega Data'!Z86="Yes"),1,0)</f>
        <v>1</v>
      </c>
      <c r="X86">
        <f>IF(OR('Omega Data'!AA86="Yes",'Omega Data'!AB86="Yes"),1,0)</f>
        <v>1</v>
      </c>
      <c r="Y86">
        <f>IF('Omega Data'!AU86="Yes",1,0)</f>
        <v>0</v>
      </c>
      <c r="Z86">
        <f>IF('Omega Data'!AD86="Yes",1,0)</f>
        <v>0</v>
      </c>
      <c r="AA86">
        <f>IF('Omega Data'!AC86="Yes",1,0)</f>
        <v>0</v>
      </c>
      <c r="AB86">
        <f>IF('Omega Data'!AE86="Yes",1,0)</f>
        <v>0</v>
      </c>
      <c r="AC86">
        <f>IF(OR('Omega Data'!AK86="Yes",'Omega Data'!AN86="Yes"),1,0)</f>
        <v>0</v>
      </c>
      <c r="AD86" s="41">
        <f t="shared" si="7"/>
        <v>0</v>
      </c>
      <c r="AE86" s="41">
        <f t="shared" si="8"/>
        <v>0</v>
      </c>
      <c r="AF86" s="41">
        <f t="shared" si="9"/>
        <v>0</v>
      </c>
      <c r="AG86" s="41">
        <f t="shared" si="10"/>
        <v>1</v>
      </c>
      <c r="AH86" s="41">
        <f t="shared" si="11"/>
        <v>0</v>
      </c>
    </row>
    <row r="87" spans="1:34" x14ac:dyDescent="0.2">
      <c r="A87">
        <v>83</v>
      </c>
      <c r="B87" s="43">
        <f>'Omega Data'!C87</f>
        <v>44325</v>
      </c>
      <c r="C87">
        <f>'Omega Data'!D87</f>
        <v>45</v>
      </c>
      <c r="D87" s="44">
        <f>'Omega Data'!E87</f>
        <v>1800</v>
      </c>
      <c r="E87" s="44">
        <f>'Omega Data'!F87</f>
        <v>2250</v>
      </c>
      <c r="F87" s="45">
        <f t="shared" si="6"/>
        <v>7.4955419438842563</v>
      </c>
      <c r="G87">
        <f>IF('Omega Data'!L87="Stainless Steel",1,0)</f>
        <v>0</v>
      </c>
      <c r="H87">
        <f>IF(OR('Omega Data'!L87="YG 18K",'Omega Data'!L87="YG &lt;18K",'Omega Data'!L87="PG 18K",'Omega Data'!L87="PG &lt;18K",'Omega Data'!L87="WG 18K",'Omega Data'!L87="Mixes of 18K",'Omega Data'!L87="Mixes &lt;18K",'Omega Data'!L87="Platinum"),1,0)</f>
        <v>1</v>
      </c>
      <c r="I87">
        <f>IF(OR('Omega Data'!L87="PVD",'Omega Data'!L87="Gold Plate",'Omega Data'!L87="Other"),1,0)</f>
        <v>0</v>
      </c>
      <c r="J87">
        <f>IF('Omega Data'!P87="Stainless Steel",1,0)</f>
        <v>0</v>
      </c>
      <c r="K87">
        <f>IF(OR('Omega Data'!P87="Leather",'Omega Data'!P87="Two-tone"),1,0)</f>
        <v>1</v>
      </c>
      <c r="L87">
        <f>IF(OR('Omega Data'!P87="YG 18K",'Omega Data'!P87="PG 18K",'Omega Data'!P87="WG 18K",'Omega Data'!P87="Mixes of 18K"),1,0)</f>
        <v>0</v>
      </c>
      <c r="M87">
        <f>IF(OR('Omega Data'!AX87="Yes",'Omega Data'!AY87="Yes",'Omega Data'!AW87="Yes"),1,0)</f>
        <v>0</v>
      </c>
      <c r="N87">
        <f>IF(OR(ISTEXT('Omega Data'!AZ87), ISTEXT('Omega Data'!BA87)),1,0)</f>
        <v>0</v>
      </c>
      <c r="O87">
        <f>IF('Omega Data'!BB87="Yes",1,0)</f>
        <v>0</v>
      </c>
      <c r="P87">
        <f>IF('Omega Data'!BC87="Yes",1,0)</f>
        <v>0</v>
      </c>
      <c r="Q87">
        <f>IF(OR('Omega Data'!BF87="Yes",'Omega Data'!AS327="Yes"),1,0)</f>
        <v>0</v>
      </c>
      <c r="R87">
        <f>IF('Omega Data'!BG87="A",1,0)</f>
        <v>0</v>
      </c>
      <c r="S87">
        <f>IF('Omega Data'!BG87="AA",1,0)</f>
        <v>1</v>
      </c>
      <c r="T87">
        <f>IF('Omega Data'!BG87="AAA",1,0)</f>
        <v>0</v>
      </c>
      <c r="U87">
        <f>IF('Omega Data'!BG87="AAAA",1,0)</f>
        <v>0</v>
      </c>
      <c r="V87">
        <f>IF('Omega Data'!R87="Yes",1,0)</f>
        <v>1</v>
      </c>
      <c r="W87">
        <f>IF(OR('Omega Data'!X87="Yes", 'Omega Data'!Y87="Yes",'Omega Data'!Z87="Yes"),1,0)</f>
        <v>0</v>
      </c>
      <c r="X87">
        <f>IF(OR('Omega Data'!AA87="Yes",'Omega Data'!AB87="Yes"),1,0)</f>
        <v>0</v>
      </c>
      <c r="Y87">
        <f>IF('Omega Data'!AU87="Yes",1,0)</f>
        <v>0</v>
      </c>
      <c r="Z87">
        <f>IF('Omega Data'!AD87="Yes",1,0)</f>
        <v>0</v>
      </c>
      <c r="AA87">
        <f>IF('Omega Data'!AC87="Yes",1,0)</f>
        <v>0</v>
      </c>
      <c r="AB87">
        <f>IF('Omega Data'!AE87="Yes",1,0)</f>
        <v>0</v>
      </c>
      <c r="AC87">
        <f>IF(OR('Omega Data'!AK87="Yes",'Omega Data'!AN87="Yes"),1,0)</f>
        <v>0</v>
      </c>
      <c r="AD87" s="41">
        <f t="shared" si="7"/>
        <v>0</v>
      </c>
      <c r="AE87" s="41">
        <f t="shared" si="8"/>
        <v>0</v>
      </c>
      <c r="AF87" s="41">
        <f t="shared" si="9"/>
        <v>0</v>
      </c>
      <c r="AG87" s="41">
        <f t="shared" si="10"/>
        <v>1</v>
      </c>
      <c r="AH87" s="41">
        <f t="shared" si="11"/>
        <v>0</v>
      </c>
    </row>
    <row r="88" spans="1:34" x14ac:dyDescent="0.2">
      <c r="A88">
        <v>84</v>
      </c>
      <c r="B88" s="43">
        <f>'Omega Data'!C88</f>
        <v>44325</v>
      </c>
      <c r="C88">
        <f>'Omega Data'!D88</f>
        <v>46</v>
      </c>
      <c r="D88" s="44">
        <f>'Omega Data'!E88</f>
        <v>1900</v>
      </c>
      <c r="E88" s="44">
        <f>'Omega Data'!F88</f>
        <v>2375</v>
      </c>
      <c r="F88" s="45">
        <f t="shared" si="6"/>
        <v>7.5496091651545321</v>
      </c>
      <c r="G88">
        <f>IF('Omega Data'!L88="Stainless Steel",1,0)</f>
        <v>0</v>
      </c>
      <c r="H88">
        <f>IF(OR('Omega Data'!L88="YG 18K",'Omega Data'!L88="YG &lt;18K",'Omega Data'!L88="PG 18K",'Omega Data'!L88="PG &lt;18K",'Omega Data'!L88="WG 18K",'Omega Data'!L88="Mixes of 18K",'Omega Data'!L88="Mixes &lt;18K",'Omega Data'!L88="Platinum"),1,0)</f>
        <v>1</v>
      </c>
      <c r="I88">
        <f>IF(OR('Omega Data'!L88="PVD",'Omega Data'!L88="Gold Plate",'Omega Data'!L88="Other"),1,0)</f>
        <v>0</v>
      </c>
      <c r="J88">
        <f>IF('Omega Data'!P88="Stainless Steel",1,0)</f>
        <v>0</v>
      </c>
      <c r="K88">
        <f>IF(OR('Omega Data'!P88="Leather",'Omega Data'!P88="Two-tone"),1,0)</f>
        <v>1</v>
      </c>
      <c r="L88">
        <f>IF(OR('Omega Data'!P88="YG 18K",'Omega Data'!P88="PG 18K",'Omega Data'!P88="WG 18K",'Omega Data'!P88="Mixes of 18K"),1,0)</f>
        <v>0</v>
      </c>
      <c r="M88">
        <f>IF(OR('Omega Data'!AX88="Yes",'Omega Data'!AY88="Yes",'Omega Data'!AW88="Yes"),1,0)</f>
        <v>0</v>
      </c>
      <c r="N88">
        <f>IF(OR(ISTEXT('Omega Data'!AZ88), ISTEXT('Omega Data'!BA88)),1,0)</f>
        <v>0</v>
      </c>
      <c r="O88">
        <f>IF('Omega Data'!BB88="Yes",1,0)</f>
        <v>0</v>
      </c>
      <c r="P88">
        <f>IF('Omega Data'!BC88="Yes",1,0)</f>
        <v>0</v>
      </c>
      <c r="Q88">
        <f>IF(OR('Omega Data'!BF88="Yes",'Omega Data'!AS328="Yes"),1,0)</f>
        <v>0</v>
      </c>
      <c r="R88">
        <f>IF('Omega Data'!BG88="A",1,0)</f>
        <v>0</v>
      </c>
      <c r="S88">
        <f>IF('Omega Data'!BG88="AA",1,0)</f>
        <v>1</v>
      </c>
      <c r="T88">
        <f>IF('Omega Data'!BG88="AAA",1,0)</f>
        <v>0</v>
      </c>
      <c r="U88">
        <f>IF('Omega Data'!BG88="AAAA",1,0)</f>
        <v>0</v>
      </c>
      <c r="V88">
        <f>IF('Omega Data'!R88="Yes",1,0)</f>
        <v>0</v>
      </c>
      <c r="W88">
        <f>IF(OR('Omega Data'!X88="Yes", 'Omega Data'!Y88="Yes",'Omega Data'!Z88="Yes"),1,0)</f>
        <v>1</v>
      </c>
      <c r="X88">
        <f>IF(OR('Omega Data'!AA88="Yes",'Omega Data'!AB88="Yes"),1,0)</f>
        <v>0</v>
      </c>
      <c r="Y88">
        <f>IF('Omega Data'!AU88="Yes",1,0)</f>
        <v>0</v>
      </c>
      <c r="Z88">
        <f>IF('Omega Data'!AD88="Yes",1,0)</f>
        <v>0</v>
      </c>
      <c r="AA88">
        <f>IF('Omega Data'!AC88="Yes",1,0)</f>
        <v>0</v>
      </c>
      <c r="AB88">
        <f>IF('Omega Data'!AE88="Yes",1,0)</f>
        <v>0</v>
      </c>
      <c r="AC88">
        <f>IF(OR('Omega Data'!AK88="Yes",'Omega Data'!AN88="Yes"),1,0)</f>
        <v>0</v>
      </c>
      <c r="AD88" s="41">
        <f t="shared" si="7"/>
        <v>0</v>
      </c>
      <c r="AE88" s="41">
        <f t="shared" si="8"/>
        <v>0</v>
      </c>
      <c r="AF88" s="41">
        <f t="shared" si="9"/>
        <v>0</v>
      </c>
      <c r="AG88" s="41">
        <f t="shared" si="10"/>
        <v>1</v>
      </c>
      <c r="AH88" s="41">
        <f t="shared" si="11"/>
        <v>0</v>
      </c>
    </row>
    <row r="89" spans="1:34" x14ac:dyDescent="0.2">
      <c r="A89">
        <v>85</v>
      </c>
      <c r="B89" s="43">
        <f>'Omega Data'!C89</f>
        <v>44325</v>
      </c>
      <c r="C89">
        <f>'Omega Data'!D89</f>
        <v>47</v>
      </c>
      <c r="D89" s="44">
        <f>'Omega Data'!E89</f>
        <v>7500</v>
      </c>
      <c r="E89" s="44">
        <f>'Omega Data'!F89</f>
        <v>9375</v>
      </c>
      <c r="F89" s="45">
        <f t="shared" si="6"/>
        <v>8.9226582995244019</v>
      </c>
      <c r="G89">
        <f>IF('Omega Data'!L89="Stainless Steel",1,0)</f>
        <v>0</v>
      </c>
      <c r="H89">
        <f>IF(OR('Omega Data'!L89="YG 18K",'Omega Data'!L89="YG &lt;18K",'Omega Data'!L89="PG 18K",'Omega Data'!L89="PG &lt;18K",'Omega Data'!L89="WG 18K",'Omega Data'!L89="Mixes of 18K",'Omega Data'!L89="Mixes &lt;18K",'Omega Data'!L89="Platinum"),1,0)</f>
        <v>1</v>
      </c>
      <c r="I89">
        <f>IF(OR('Omega Data'!L89="PVD",'Omega Data'!L89="Gold Plate",'Omega Data'!L89="Other"),1,0)</f>
        <v>0</v>
      </c>
      <c r="J89">
        <f>IF('Omega Data'!P89="Stainless Steel",1,0)</f>
        <v>0</v>
      </c>
      <c r="K89">
        <f>IF(OR('Omega Data'!P89="Leather",'Omega Data'!P89="Two-tone"),1,0)</f>
        <v>1</v>
      </c>
      <c r="L89">
        <f>IF(OR('Omega Data'!P89="YG 18K",'Omega Data'!P89="PG 18K",'Omega Data'!P89="WG 18K",'Omega Data'!P89="Mixes of 18K"),1,0)</f>
        <v>0</v>
      </c>
      <c r="M89">
        <f>IF(OR('Omega Data'!AX89="Yes",'Omega Data'!AY89="Yes",'Omega Data'!AW89="Yes"),1,0)</f>
        <v>0</v>
      </c>
      <c r="N89">
        <f>IF(OR(ISTEXT('Omega Data'!AZ89), ISTEXT('Omega Data'!BA89)),1,0)</f>
        <v>0</v>
      </c>
      <c r="O89">
        <f>IF('Omega Data'!BB89="Yes",1,0)</f>
        <v>1</v>
      </c>
      <c r="P89">
        <f>IF('Omega Data'!BC89="Yes",1,0)</f>
        <v>0</v>
      </c>
      <c r="Q89">
        <f>IF(OR('Omega Data'!BF89="Yes",'Omega Data'!AS329="Yes"),1,0)</f>
        <v>0</v>
      </c>
      <c r="R89">
        <f>IF('Omega Data'!BG89="A",1,0)</f>
        <v>0</v>
      </c>
      <c r="S89">
        <f>IF('Omega Data'!BG89="AA",1,0)</f>
        <v>0</v>
      </c>
      <c r="T89">
        <f>IF('Omega Data'!BG89="AAA",1,0)</f>
        <v>1</v>
      </c>
      <c r="U89">
        <f>IF('Omega Data'!BG89="AAAA",1,0)</f>
        <v>0</v>
      </c>
      <c r="V89">
        <f>IF('Omega Data'!R89="Yes",1,0)</f>
        <v>0</v>
      </c>
      <c r="W89">
        <f>IF(OR('Omega Data'!X89="Yes", 'Omega Data'!Y89="Yes",'Omega Data'!Z89="Yes"),1,0)</f>
        <v>1</v>
      </c>
      <c r="X89">
        <f>IF(OR('Omega Data'!AA89="Yes",'Omega Data'!AB89="Yes"),1,0)</f>
        <v>0</v>
      </c>
      <c r="Y89">
        <f>IF('Omega Data'!AU89="Yes",1,0)</f>
        <v>0</v>
      </c>
      <c r="Z89">
        <f>IF('Omega Data'!AD89="Yes",1,0)</f>
        <v>0</v>
      </c>
      <c r="AA89">
        <f>IF('Omega Data'!AC89="Yes",1,0)</f>
        <v>0</v>
      </c>
      <c r="AB89">
        <f>IF('Omega Data'!AE89="Yes",1,0)</f>
        <v>0</v>
      </c>
      <c r="AC89">
        <f>IF(OR('Omega Data'!AK89="Yes",'Omega Data'!AN89="Yes"),1,0)</f>
        <v>0</v>
      </c>
      <c r="AD89" s="41">
        <f t="shared" si="7"/>
        <v>0</v>
      </c>
      <c r="AE89" s="41">
        <f t="shared" si="8"/>
        <v>0</v>
      </c>
      <c r="AF89" s="41">
        <f t="shared" si="9"/>
        <v>0</v>
      </c>
      <c r="AG89" s="41">
        <f t="shared" si="10"/>
        <v>1</v>
      </c>
      <c r="AH89" s="41">
        <f t="shared" si="11"/>
        <v>0</v>
      </c>
    </row>
    <row r="90" spans="1:34" x14ac:dyDescent="0.2">
      <c r="A90">
        <v>86</v>
      </c>
      <c r="B90" s="43">
        <f>'Omega Data'!C90</f>
        <v>44325</v>
      </c>
      <c r="C90">
        <f>'Omega Data'!D90</f>
        <v>49</v>
      </c>
      <c r="D90" s="44">
        <f>'Omega Data'!E90</f>
        <v>13000</v>
      </c>
      <c r="E90" s="44">
        <f>'Omega Data'!F90</f>
        <v>16250</v>
      </c>
      <c r="F90" s="45">
        <f t="shared" si="6"/>
        <v>9.4727046364436731</v>
      </c>
      <c r="G90">
        <f>IF('Omega Data'!L90="Stainless Steel",1,0)</f>
        <v>1</v>
      </c>
      <c r="H90">
        <f>IF(OR('Omega Data'!L90="YG 18K",'Omega Data'!L90="YG &lt;18K",'Omega Data'!L90="PG 18K",'Omega Data'!L90="PG &lt;18K",'Omega Data'!L90="WG 18K",'Omega Data'!L90="Mixes of 18K",'Omega Data'!L90="Mixes &lt;18K",'Omega Data'!L90="Platinum"),1,0)</f>
        <v>0</v>
      </c>
      <c r="I90">
        <f>IF(OR('Omega Data'!L90="PVD",'Omega Data'!L90="Gold Plate",'Omega Data'!L90="Other"),1,0)</f>
        <v>0</v>
      </c>
      <c r="J90">
        <f>IF('Omega Data'!P90="Stainless Steel",1,0)</f>
        <v>1</v>
      </c>
      <c r="K90">
        <f>IF(OR('Omega Data'!P90="Leather",'Omega Data'!P90="Two-tone"),1,0)</f>
        <v>0</v>
      </c>
      <c r="L90">
        <f>IF(OR('Omega Data'!P90="YG 18K",'Omega Data'!P90="PG 18K",'Omega Data'!P90="WG 18K",'Omega Data'!P90="Mixes of 18K"),1,0)</f>
        <v>0</v>
      </c>
      <c r="M90">
        <f>IF(OR('Omega Data'!AX90="Yes",'Omega Data'!AY90="Yes",'Omega Data'!AW90="Yes"),1,0)</f>
        <v>0</v>
      </c>
      <c r="N90">
        <f>IF(OR(ISTEXT('Omega Data'!AZ90), ISTEXT('Omega Data'!BA90)),1,0)</f>
        <v>0</v>
      </c>
      <c r="O90">
        <f>IF('Omega Data'!BB90="Yes",1,0)</f>
        <v>0</v>
      </c>
      <c r="P90">
        <f>IF('Omega Data'!BC90="Yes",1,0)</f>
        <v>0</v>
      </c>
      <c r="Q90">
        <f>IF(OR('Omega Data'!BF90="Yes",'Omega Data'!AS330="Yes"),1,0)</f>
        <v>0</v>
      </c>
      <c r="R90">
        <f>IF('Omega Data'!BG90="A",1,0)</f>
        <v>0</v>
      </c>
      <c r="S90">
        <f>IF('Omega Data'!BG90="AA",1,0)</f>
        <v>0</v>
      </c>
      <c r="T90">
        <f>IF('Omega Data'!BG90="AAA",1,0)</f>
        <v>0</v>
      </c>
      <c r="U90">
        <f>IF('Omega Data'!BG90="AAAA",1,0)</f>
        <v>1</v>
      </c>
      <c r="V90">
        <f>IF('Omega Data'!R90="Yes",1,0)</f>
        <v>0</v>
      </c>
      <c r="W90">
        <f>IF(OR('Omega Data'!X90="Yes", 'Omega Data'!Y90="Yes",'Omega Data'!Z90="Yes"),1,0)</f>
        <v>1</v>
      </c>
      <c r="X90">
        <f>IF(OR('Omega Data'!AA90="Yes",'Omega Data'!AB90="Yes"),1,0)</f>
        <v>0</v>
      </c>
      <c r="Y90">
        <f>IF('Omega Data'!AU90="Yes",1,0)</f>
        <v>0</v>
      </c>
      <c r="Z90">
        <f>IF('Omega Data'!AD90="Yes",1,0)</f>
        <v>0</v>
      </c>
      <c r="AA90">
        <f>IF('Omega Data'!AC90="Yes",1,0)</f>
        <v>1</v>
      </c>
      <c r="AB90">
        <f>IF('Omega Data'!AE90="Yes",1,0)</f>
        <v>0</v>
      </c>
      <c r="AC90">
        <f>IF(OR('Omega Data'!AK90="Yes",'Omega Data'!AN90="Yes"),1,0)</f>
        <v>0</v>
      </c>
      <c r="AD90" s="41">
        <f t="shared" si="7"/>
        <v>0</v>
      </c>
      <c r="AE90" s="41">
        <f t="shared" si="8"/>
        <v>0</v>
      </c>
      <c r="AF90" s="41">
        <f t="shared" si="9"/>
        <v>0</v>
      </c>
      <c r="AG90" s="41">
        <f t="shared" si="10"/>
        <v>1</v>
      </c>
      <c r="AH90" s="41">
        <f t="shared" si="11"/>
        <v>0</v>
      </c>
    </row>
    <row r="91" spans="1:34" x14ac:dyDescent="0.2">
      <c r="A91">
        <v>87</v>
      </c>
      <c r="B91" s="43">
        <f>'Omega Data'!C91</f>
        <v>44325</v>
      </c>
      <c r="C91">
        <f>'Omega Data'!D91</f>
        <v>50</v>
      </c>
      <c r="D91" s="44">
        <f>'Omega Data'!E91</f>
        <v>6500</v>
      </c>
      <c r="E91" s="44">
        <f>'Omega Data'!F91</f>
        <v>8125</v>
      </c>
      <c r="F91" s="45">
        <f t="shared" si="6"/>
        <v>8.7795574558837277</v>
      </c>
      <c r="G91">
        <f>IF('Omega Data'!L91="Stainless Steel",1,0)</f>
        <v>1</v>
      </c>
      <c r="H91">
        <f>IF(OR('Omega Data'!L91="YG 18K",'Omega Data'!L91="YG &lt;18K",'Omega Data'!L91="PG 18K",'Omega Data'!L91="PG &lt;18K",'Omega Data'!L91="WG 18K",'Omega Data'!L91="Mixes of 18K",'Omega Data'!L91="Mixes &lt;18K",'Omega Data'!L91="Platinum"),1,0)</f>
        <v>0</v>
      </c>
      <c r="I91">
        <f>IF(OR('Omega Data'!L91="PVD",'Omega Data'!L91="Gold Plate",'Omega Data'!L91="Other"),1,0)</f>
        <v>0</v>
      </c>
      <c r="J91">
        <f>IF('Omega Data'!P91="Stainless Steel",1,0)</f>
        <v>0</v>
      </c>
      <c r="K91">
        <f>IF(OR('Omega Data'!P91="Leather",'Omega Data'!P91="Two-tone"),1,0)</f>
        <v>1</v>
      </c>
      <c r="L91">
        <f>IF(OR('Omega Data'!P91="YG 18K",'Omega Data'!P91="PG 18K",'Omega Data'!P91="WG 18K",'Omega Data'!P91="Mixes of 18K"),1,0)</f>
        <v>0</v>
      </c>
      <c r="M91">
        <f>IF(OR('Omega Data'!AX91="Yes",'Omega Data'!AY91="Yes",'Omega Data'!AW91="Yes"),1,0)</f>
        <v>0</v>
      </c>
      <c r="N91">
        <f>IF(OR(ISTEXT('Omega Data'!AZ91), ISTEXT('Omega Data'!BA91)),1,0)</f>
        <v>0</v>
      </c>
      <c r="O91">
        <f>IF('Omega Data'!BB91="Yes",1,0)</f>
        <v>0</v>
      </c>
      <c r="P91">
        <f>IF('Omega Data'!BC91="Yes",1,0)</f>
        <v>0</v>
      </c>
      <c r="Q91">
        <f>IF(OR('Omega Data'!BF91="Yes",'Omega Data'!AS331="Yes"),1,0)</f>
        <v>0</v>
      </c>
      <c r="R91">
        <f>IF('Omega Data'!BG91="A",1,0)</f>
        <v>0</v>
      </c>
      <c r="S91">
        <f>IF('Omega Data'!BG91="AA",1,0)</f>
        <v>1</v>
      </c>
      <c r="T91">
        <f>IF('Omega Data'!BG91="AAA",1,0)</f>
        <v>0</v>
      </c>
      <c r="U91">
        <f>IF('Omega Data'!BG91="AAAA",1,0)</f>
        <v>0</v>
      </c>
      <c r="V91">
        <f>IF('Omega Data'!R91="Yes",1,0)</f>
        <v>0</v>
      </c>
      <c r="W91">
        <f>IF(OR('Omega Data'!X91="Yes", 'Omega Data'!Y91="Yes",'Omega Data'!Z91="Yes"),1,0)</f>
        <v>1</v>
      </c>
      <c r="X91">
        <f>IF(OR('Omega Data'!AA91="Yes",'Omega Data'!AB91="Yes"),1,0)</f>
        <v>0</v>
      </c>
      <c r="Y91">
        <f>IF('Omega Data'!AU91="Yes",1,0)</f>
        <v>0</v>
      </c>
      <c r="Z91">
        <f>IF('Omega Data'!AD91="Yes",1,0)</f>
        <v>0</v>
      </c>
      <c r="AA91">
        <f>IF('Omega Data'!AC91="Yes",1,0)</f>
        <v>1</v>
      </c>
      <c r="AB91">
        <f>IF('Omega Data'!AE91="Yes",1,0)</f>
        <v>0</v>
      </c>
      <c r="AC91">
        <f>IF(OR('Omega Data'!AK91="Yes",'Omega Data'!AN91="Yes"),1,0)</f>
        <v>0</v>
      </c>
      <c r="AD91" s="41">
        <f t="shared" si="7"/>
        <v>0</v>
      </c>
      <c r="AE91" s="41">
        <f t="shared" si="8"/>
        <v>0</v>
      </c>
      <c r="AF91" s="41">
        <f t="shared" si="9"/>
        <v>0</v>
      </c>
      <c r="AG91" s="41">
        <f t="shared" si="10"/>
        <v>1</v>
      </c>
      <c r="AH91" s="41">
        <f t="shared" si="11"/>
        <v>0</v>
      </c>
    </row>
    <row r="92" spans="1:34" x14ac:dyDescent="0.2">
      <c r="A92">
        <v>88</v>
      </c>
      <c r="B92" s="43">
        <f>'Omega Data'!C92</f>
        <v>44325</v>
      </c>
      <c r="C92">
        <f>'Omega Data'!D92</f>
        <v>51</v>
      </c>
      <c r="D92" s="44">
        <f>'Omega Data'!E92</f>
        <v>5500</v>
      </c>
      <c r="E92" s="44">
        <f>'Omega Data'!F92</f>
        <v>6875</v>
      </c>
      <c r="F92" s="45">
        <f t="shared" si="6"/>
        <v>8.6125033712205621</v>
      </c>
      <c r="G92">
        <f>IF('Omega Data'!L92="Stainless Steel",1,0)</f>
        <v>1</v>
      </c>
      <c r="H92">
        <f>IF(OR('Omega Data'!L92="YG 18K",'Omega Data'!L92="YG &lt;18K",'Omega Data'!L92="PG 18K",'Omega Data'!L92="PG &lt;18K",'Omega Data'!L92="WG 18K",'Omega Data'!L92="Mixes of 18K",'Omega Data'!L92="Mixes &lt;18K",'Omega Data'!L92="Platinum"),1,0)</f>
        <v>0</v>
      </c>
      <c r="I92">
        <f>IF(OR('Omega Data'!L92="PVD",'Omega Data'!L92="Gold Plate",'Omega Data'!L92="Other"),1,0)</f>
        <v>0</v>
      </c>
      <c r="J92">
        <f>IF('Omega Data'!P92="Stainless Steel",1,0)</f>
        <v>1</v>
      </c>
      <c r="K92">
        <f>IF(OR('Omega Data'!P92="Leather",'Omega Data'!P92="Two-tone"),1,0)</f>
        <v>0</v>
      </c>
      <c r="L92">
        <f>IF(OR('Omega Data'!P92="YG 18K",'Omega Data'!P92="PG 18K",'Omega Data'!P92="WG 18K",'Omega Data'!P92="Mixes of 18K"),1,0)</f>
        <v>0</v>
      </c>
      <c r="M92">
        <f>IF(OR('Omega Data'!AX92="Yes",'Omega Data'!AY92="Yes",'Omega Data'!AW92="Yes"),1,0)</f>
        <v>0</v>
      </c>
      <c r="N92">
        <f>IF(OR(ISTEXT('Omega Data'!AZ92), ISTEXT('Omega Data'!BA92)),1,0)</f>
        <v>0</v>
      </c>
      <c r="O92">
        <f>IF('Omega Data'!BB92="Yes",1,0)</f>
        <v>0</v>
      </c>
      <c r="P92">
        <f>IF('Omega Data'!BC92="Yes",1,0)</f>
        <v>0</v>
      </c>
      <c r="Q92">
        <f>IF(OR('Omega Data'!BF92="Yes",'Omega Data'!AS332="Yes"),1,0)</f>
        <v>0</v>
      </c>
      <c r="R92">
        <f>IF('Omega Data'!BG92="A",1,0)</f>
        <v>0</v>
      </c>
      <c r="S92">
        <f>IF('Omega Data'!BG92="AA",1,0)</f>
        <v>1</v>
      </c>
      <c r="T92">
        <f>IF('Omega Data'!BG92="AAA",1,0)</f>
        <v>0</v>
      </c>
      <c r="U92">
        <f>IF('Omega Data'!BG92="AAAA",1,0)</f>
        <v>0</v>
      </c>
      <c r="V92">
        <f>IF('Omega Data'!R92="Yes",1,0)</f>
        <v>0</v>
      </c>
      <c r="W92">
        <f>IF(OR('Omega Data'!X92="Yes", 'Omega Data'!Y92="Yes",'Omega Data'!Z92="Yes"),1,0)</f>
        <v>0</v>
      </c>
      <c r="X92">
        <f>IF(OR('Omega Data'!AA92="Yes",'Omega Data'!AB92="Yes"),1,0)</f>
        <v>0</v>
      </c>
      <c r="Y92">
        <f>IF('Omega Data'!AU92="Yes",1,0)</f>
        <v>0</v>
      </c>
      <c r="Z92">
        <f>IF('Omega Data'!AD92="Yes",1,0)</f>
        <v>0</v>
      </c>
      <c r="AA92">
        <f>IF('Omega Data'!AC92="Yes",1,0)</f>
        <v>0</v>
      </c>
      <c r="AB92">
        <f>IF('Omega Data'!AE92="Yes",1,0)</f>
        <v>1</v>
      </c>
      <c r="AC92">
        <f>IF(OR('Omega Data'!AK92="Yes",'Omega Data'!AN92="Yes"),1,0)</f>
        <v>1</v>
      </c>
      <c r="AD92" s="41">
        <f t="shared" si="7"/>
        <v>0</v>
      </c>
      <c r="AE92" s="41">
        <f t="shared" si="8"/>
        <v>0</v>
      </c>
      <c r="AF92" s="41">
        <f t="shared" si="9"/>
        <v>0</v>
      </c>
      <c r="AG92" s="41">
        <f t="shared" si="10"/>
        <v>1</v>
      </c>
      <c r="AH92" s="41">
        <f t="shared" si="11"/>
        <v>0</v>
      </c>
    </row>
    <row r="93" spans="1:34" x14ac:dyDescent="0.2">
      <c r="A93">
        <v>89</v>
      </c>
      <c r="B93" s="43">
        <f>'Omega Data'!C93</f>
        <v>44325</v>
      </c>
      <c r="C93">
        <f>'Omega Data'!D93</f>
        <v>52</v>
      </c>
      <c r="D93" s="44">
        <f>'Omega Data'!E93</f>
        <v>2300</v>
      </c>
      <c r="E93" s="44">
        <f>'Omega Data'!F93</f>
        <v>2875</v>
      </c>
      <c r="F93" s="45">
        <f t="shared" si="6"/>
        <v>7.7406644019172415</v>
      </c>
      <c r="G93">
        <f>IF('Omega Data'!L93="Stainless Steel",1,0)</f>
        <v>1</v>
      </c>
      <c r="H93">
        <f>IF(OR('Omega Data'!L93="YG 18K",'Omega Data'!L93="YG &lt;18K",'Omega Data'!L93="PG 18K",'Omega Data'!L93="PG &lt;18K",'Omega Data'!L93="WG 18K",'Omega Data'!L93="Mixes of 18K",'Omega Data'!L93="Mixes &lt;18K",'Omega Data'!L93="Platinum"),1,0)</f>
        <v>0</v>
      </c>
      <c r="I93">
        <f>IF(OR('Omega Data'!L93="PVD",'Omega Data'!L93="Gold Plate",'Omega Data'!L93="Other"),1,0)</f>
        <v>0</v>
      </c>
      <c r="J93">
        <f>IF('Omega Data'!P93="Stainless Steel",1,0)</f>
        <v>1</v>
      </c>
      <c r="K93">
        <f>IF(OR('Omega Data'!P93="Leather",'Omega Data'!P93="Two-tone"),1,0)</f>
        <v>0</v>
      </c>
      <c r="L93">
        <f>IF(OR('Omega Data'!P93="YG 18K",'Omega Data'!P93="PG 18K",'Omega Data'!P93="WG 18K",'Omega Data'!P93="Mixes of 18K"),1,0)</f>
        <v>0</v>
      </c>
      <c r="M93">
        <f>IF(OR('Omega Data'!AX93="Yes",'Omega Data'!AY93="Yes",'Omega Data'!AW93="Yes"),1,0)</f>
        <v>0</v>
      </c>
      <c r="N93">
        <f>IF(OR(ISTEXT('Omega Data'!AZ93), ISTEXT('Omega Data'!BA93)),1,0)</f>
        <v>0</v>
      </c>
      <c r="O93">
        <f>IF('Omega Data'!BB93="Yes",1,0)</f>
        <v>0</v>
      </c>
      <c r="P93">
        <f>IF('Omega Data'!BC93="Yes",1,0)</f>
        <v>0</v>
      </c>
      <c r="Q93">
        <f>IF(OR('Omega Data'!BF93="Yes",'Omega Data'!AS333="Yes"),1,0)</f>
        <v>0</v>
      </c>
      <c r="R93">
        <f>IF('Omega Data'!BG93="A",1,0)</f>
        <v>0</v>
      </c>
      <c r="S93">
        <f>IF('Omega Data'!BG93="AA",1,0)</f>
        <v>1</v>
      </c>
      <c r="T93">
        <f>IF('Omega Data'!BG93="AAA",1,0)</f>
        <v>0</v>
      </c>
      <c r="U93">
        <f>IF('Omega Data'!BG93="AAAA",1,0)</f>
        <v>0</v>
      </c>
      <c r="V93">
        <f>IF('Omega Data'!R93="Yes",1,0)</f>
        <v>0</v>
      </c>
      <c r="W93">
        <f>IF(OR('Omega Data'!X93="Yes", 'Omega Data'!Y93="Yes",'Omega Data'!Z93="Yes"),1,0)</f>
        <v>1</v>
      </c>
      <c r="X93">
        <f>IF(OR('Omega Data'!AA93="Yes",'Omega Data'!AB93="Yes"),1,0)</f>
        <v>0</v>
      </c>
      <c r="Y93">
        <f>IF('Omega Data'!AU93="Yes",1,0)</f>
        <v>0</v>
      </c>
      <c r="Z93">
        <f>IF('Omega Data'!AD93="Yes",1,0)</f>
        <v>0</v>
      </c>
      <c r="AA93">
        <f>IF('Omega Data'!AC93="Yes",1,0)</f>
        <v>0</v>
      </c>
      <c r="AB93">
        <f>IF('Omega Data'!AE93="Yes",1,0)</f>
        <v>0</v>
      </c>
      <c r="AC93">
        <f>IF(OR('Omega Data'!AK93="Yes",'Omega Data'!AN93="Yes"),1,0)</f>
        <v>1</v>
      </c>
      <c r="AD93" s="41">
        <f t="shared" si="7"/>
        <v>0</v>
      </c>
      <c r="AE93" s="41">
        <f t="shared" si="8"/>
        <v>0</v>
      </c>
      <c r="AF93" s="41">
        <f t="shared" si="9"/>
        <v>0</v>
      </c>
      <c r="AG93" s="41">
        <f t="shared" si="10"/>
        <v>1</v>
      </c>
      <c r="AH93" s="41">
        <f t="shared" si="11"/>
        <v>0</v>
      </c>
    </row>
    <row r="94" spans="1:34" x14ac:dyDescent="0.2">
      <c r="A94">
        <v>90</v>
      </c>
      <c r="B94" s="43">
        <f>'Omega Data'!C94</f>
        <v>44325</v>
      </c>
      <c r="C94">
        <f>'Omega Data'!D94</f>
        <v>120</v>
      </c>
      <c r="D94" s="44">
        <f>'Omega Data'!E94</f>
        <v>3800</v>
      </c>
      <c r="E94" s="44">
        <f>'Omega Data'!F94</f>
        <v>4750</v>
      </c>
      <c r="F94" s="45">
        <f t="shared" si="6"/>
        <v>8.2427563457144775</v>
      </c>
      <c r="G94">
        <f>IF('Omega Data'!L94="Stainless Steel",1,0)</f>
        <v>1</v>
      </c>
      <c r="H94">
        <f>IF(OR('Omega Data'!L94="YG 18K",'Omega Data'!L94="YG &lt;18K",'Omega Data'!L94="PG 18K",'Omega Data'!L94="PG &lt;18K",'Omega Data'!L94="WG 18K",'Omega Data'!L94="Mixes of 18K",'Omega Data'!L94="Mixes &lt;18K",'Omega Data'!L94="Platinum"),1,0)</f>
        <v>0</v>
      </c>
      <c r="I94">
        <f>IF(OR('Omega Data'!L94="PVD",'Omega Data'!L94="Gold Plate",'Omega Data'!L94="Other"),1,0)</f>
        <v>0</v>
      </c>
      <c r="J94">
        <f>IF('Omega Data'!P94="Stainless Steel",1,0)</f>
        <v>0</v>
      </c>
      <c r="K94">
        <f>IF(OR('Omega Data'!P94="Leather",'Omega Data'!P94="Two-tone"),1,0)</f>
        <v>1</v>
      </c>
      <c r="L94">
        <f>IF(OR('Omega Data'!P94="YG 18K",'Omega Data'!P94="PG 18K",'Omega Data'!P94="WG 18K",'Omega Data'!P94="Mixes of 18K"),1,0)</f>
        <v>0</v>
      </c>
      <c r="M94">
        <f>IF(OR('Omega Data'!AX94="Yes",'Omega Data'!AY94="Yes",'Omega Data'!AW94="Yes"),1,0)</f>
        <v>0</v>
      </c>
      <c r="N94">
        <f>IF(OR(ISTEXT('Omega Data'!AZ94), ISTEXT('Omega Data'!BA94)),1,0)</f>
        <v>0</v>
      </c>
      <c r="O94">
        <f>IF('Omega Data'!BB94="Yes",1,0)</f>
        <v>0</v>
      </c>
      <c r="P94">
        <f>IF('Omega Data'!BC94="Yes",1,0)</f>
        <v>0</v>
      </c>
      <c r="Q94">
        <f>IF(OR('Omega Data'!BF94="Yes",'Omega Data'!AS334="Yes"),1,0)</f>
        <v>0</v>
      </c>
      <c r="R94">
        <f>IF('Omega Data'!BG94="A",1,0)</f>
        <v>0</v>
      </c>
      <c r="S94">
        <f>IF('Omega Data'!BG94="AA",1,0)</f>
        <v>1</v>
      </c>
      <c r="T94">
        <f>IF('Omega Data'!BG94="AAA",1,0)</f>
        <v>0</v>
      </c>
      <c r="U94">
        <f>IF('Omega Data'!BG94="AAAA",1,0)</f>
        <v>0</v>
      </c>
      <c r="V94">
        <f>IF('Omega Data'!R94="Yes",1,0)</f>
        <v>0</v>
      </c>
      <c r="W94">
        <f>IF(OR('Omega Data'!X94="Yes", 'Omega Data'!Y94="Yes",'Omega Data'!Z94="Yes"),1,0)</f>
        <v>0</v>
      </c>
      <c r="X94">
        <f>IF(OR('Omega Data'!AA94="Yes",'Omega Data'!AB94="Yes"),1,0)</f>
        <v>0</v>
      </c>
      <c r="Y94">
        <f>IF('Omega Data'!AU94="Yes",1,0)</f>
        <v>0</v>
      </c>
      <c r="Z94">
        <f>IF('Omega Data'!AD94="Yes",1,0)</f>
        <v>0</v>
      </c>
      <c r="AA94">
        <f>IF('Omega Data'!AC94="Yes",1,0)</f>
        <v>0</v>
      </c>
      <c r="AB94">
        <f>IF('Omega Data'!AE94="Yes",1,0)</f>
        <v>0</v>
      </c>
      <c r="AC94">
        <f>IF(OR('Omega Data'!AK94="Yes",'Omega Data'!AN94="Yes"),1,0)</f>
        <v>1</v>
      </c>
      <c r="AD94" s="41">
        <f t="shared" si="7"/>
        <v>0</v>
      </c>
      <c r="AE94" s="41">
        <f t="shared" si="8"/>
        <v>0</v>
      </c>
      <c r="AF94" s="41">
        <f t="shared" si="9"/>
        <v>0</v>
      </c>
      <c r="AG94" s="41">
        <f t="shared" si="10"/>
        <v>1</v>
      </c>
      <c r="AH94" s="41">
        <f t="shared" si="11"/>
        <v>0</v>
      </c>
    </row>
    <row r="95" spans="1:34" x14ac:dyDescent="0.2">
      <c r="A95">
        <v>91</v>
      </c>
      <c r="B95" s="43">
        <f>'Omega Data'!C95</f>
        <v>44325</v>
      </c>
      <c r="C95">
        <f>'Omega Data'!D95</f>
        <v>121</v>
      </c>
      <c r="D95" s="44">
        <f>'Omega Data'!E95</f>
        <v>2600</v>
      </c>
      <c r="E95" s="44">
        <f>'Omega Data'!F95</f>
        <v>3250</v>
      </c>
      <c r="F95" s="45">
        <f t="shared" si="6"/>
        <v>7.8632667240095735</v>
      </c>
      <c r="G95">
        <f>IF('Omega Data'!L95="Stainless Steel",1,0)</f>
        <v>0</v>
      </c>
      <c r="H95">
        <f>IF(OR('Omega Data'!L95="YG 18K",'Omega Data'!L95="YG &lt;18K",'Omega Data'!L95="PG 18K",'Omega Data'!L95="PG &lt;18K",'Omega Data'!L95="WG 18K",'Omega Data'!L95="Mixes of 18K",'Omega Data'!L95="Mixes &lt;18K",'Omega Data'!L95="Platinum"),1,0)</f>
        <v>1</v>
      </c>
      <c r="I95">
        <f>IF(OR('Omega Data'!L95="PVD",'Omega Data'!L95="Gold Plate",'Omega Data'!L95="Other"),1,0)</f>
        <v>0</v>
      </c>
      <c r="J95">
        <f>IF('Omega Data'!P95="Stainless Steel",1,0)</f>
        <v>0</v>
      </c>
      <c r="K95">
        <f>IF(OR('Omega Data'!P95="Leather",'Omega Data'!P95="Two-tone"),1,0)</f>
        <v>1</v>
      </c>
      <c r="L95">
        <f>IF(OR('Omega Data'!P95="YG 18K",'Omega Data'!P95="PG 18K",'Omega Data'!P95="WG 18K",'Omega Data'!P95="Mixes of 18K"),1,0)</f>
        <v>0</v>
      </c>
      <c r="M95">
        <f>IF(OR('Omega Data'!AX95="Yes",'Omega Data'!AY95="Yes",'Omega Data'!AW95="Yes"),1,0)</f>
        <v>0</v>
      </c>
      <c r="N95">
        <f>IF(OR(ISTEXT('Omega Data'!AZ95), ISTEXT('Omega Data'!BA95)),1,0)</f>
        <v>0</v>
      </c>
      <c r="O95">
        <f>IF('Omega Data'!BB95="Yes",1,0)</f>
        <v>0</v>
      </c>
      <c r="P95">
        <f>IF('Omega Data'!BC95="Yes",1,0)</f>
        <v>0</v>
      </c>
      <c r="Q95">
        <f>IF(OR('Omega Data'!BF95="Yes",'Omega Data'!AS335="Yes"),1,0)</f>
        <v>0</v>
      </c>
      <c r="R95">
        <f>IF('Omega Data'!BG95="A",1,0)</f>
        <v>0</v>
      </c>
      <c r="S95">
        <f>IF('Omega Data'!BG95="AA",1,0)</f>
        <v>1</v>
      </c>
      <c r="T95">
        <f>IF('Omega Data'!BG95="AAA",1,0)</f>
        <v>0</v>
      </c>
      <c r="U95">
        <f>IF('Omega Data'!BG95="AAAA",1,0)</f>
        <v>0</v>
      </c>
      <c r="V95">
        <f>IF('Omega Data'!R95="Yes",1,0)</f>
        <v>0</v>
      </c>
      <c r="W95">
        <f>IF(OR('Omega Data'!X95="Yes", 'Omega Data'!Y95="Yes",'Omega Data'!Z95="Yes"),1,0)</f>
        <v>1</v>
      </c>
      <c r="X95">
        <f>IF(OR('Omega Data'!AA95="Yes",'Omega Data'!AB95="Yes"),1,0)</f>
        <v>0</v>
      </c>
      <c r="Y95">
        <f>IF('Omega Data'!AU95="Yes",1,0)</f>
        <v>0</v>
      </c>
      <c r="Z95">
        <f>IF('Omega Data'!AD95="Yes",1,0)</f>
        <v>0</v>
      </c>
      <c r="AA95">
        <f>IF('Omega Data'!AC95="Yes",1,0)</f>
        <v>0</v>
      </c>
      <c r="AB95">
        <f>IF('Omega Data'!AE95="Yes",1,0)</f>
        <v>0</v>
      </c>
      <c r="AC95">
        <f>IF(OR('Omega Data'!AK95="Yes",'Omega Data'!AN95="Yes"),1,0)</f>
        <v>0</v>
      </c>
      <c r="AD95" s="41">
        <f t="shared" si="7"/>
        <v>0</v>
      </c>
      <c r="AE95" s="41">
        <f t="shared" si="8"/>
        <v>0</v>
      </c>
      <c r="AF95" s="41">
        <f t="shared" si="9"/>
        <v>0</v>
      </c>
      <c r="AG95" s="41">
        <f t="shared" si="10"/>
        <v>1</v>
      </c>
      <c r="AH95" s="41">
        <f t="shared" si="11"/>
        <v>0</v>
      </c>
    </row>
    <row r="96" spans="1:34" x14ac:dyDescent="0.2">
      <c r="A96">
        <v>92</v>
      </c>
      <c r="B96" s="43">
        <f>'Omega Data'!C96</f>
        <v>44325</v>
      </c>
      <c r="C96">
        <f>'Omega Data'!D96</f>
        <v>122</v>
      </c>
      <c r="D96" s="44">
        <f>'Omega Data'!E96</f>
        <v>2400</v>
      </c>
      <c r="E96" s="44">
        <f>'Omega Data'!F96</f>
        <v>3000</v>
      </c>
      <c r="F96" s="45">
        <f t="shared" si="6"/>
        <v>7.7832240163360371</v>
      </c>
      <c r="G96">
        <f>IF('Omega Data'!L96="Stainless Steel",1,0)</f>
        <v>1</v>
      </c>
      <c r="H96">
        <f>IF(OR('Omega Data'!L96="YG 18K",'Omega Data'!L96="YG &lt;18K",'Omega Data'!L96="PG 18K",'Omega Data'!L96="PG &lt;18K",'Omega Data'!L96="WG 18K",'Omega Data'!L96="Mixes of 18K",'Omega Data'!L96="Mixes &lt;18K",'Omega Data'!L96="Platinum"),1,0)</f>
        <v>0</v>
      </c>
      <c r="I96">
        <f>IF(OR('Omega Data'!L96="PVD",'Omega Data'!L96="Gold Plate",'Omega Data'!L96="Other"),1,0)</f>
        <v>0</v>
      </c>
      <c r="J96">
        <f>IF('Omega Data'!P96="Stainless Steel",1,0)</f>
        <v>0</v>
      </c>
      <c r="K96">
        <f>IF(OR('Omega Data'!P96="Leather",'Omega Data'!P96="Two-tone"),1,0)</f>
        <v>1</v>
      </c>
      <c r="L96">
        <f>IF(OR('Omega Data'!P96="YG 18K",'Omega Data'!P96="PG 18K",'Omega Data'!P96="WG 18K",'Omega Data'!P96="Mixes of 18K"),1,0)</f>
        <v>0</v>
      </c>
      <c r="M96">
        <f>IF(OR('Omega Data'!AX96="Yes",'Omega Data'!AY96="Yes",'Omega Data'!AW96="Yes"),1,0)</f>
        <v>0</v>
      </c>
      <c r="N96">
        <f>IF(OR(ISTEXT('Omega Data'!AZ96), ISTEXT('Omega Data'!BA96)),1,0)</f>
        <v>0</v>
      </c>
      <c r="O96">
        <f>IF('Omega Data'!BB96="Yes",1,0)</f>
        <v>0</v>
      </c>
      <c r="P96">
        <f>IF('Omega Data'!BC96="Yes",1,0)</f>
        <v>0</v>
      </c>
      <c r="Q96">
        <f>IF(OR('Omega Data'!BF96="Yes",'Omega Data'!AS336="Yes"),1,0)</f>
        <v>0</v>
      </c>
      <c r="R96">
        <f>IF('Omega Data'!BG96="A",1,0)</f>
        <v>0</v>
      </c>
      <c r="S96">
        <f>IF('Omega Data'!BG96="AA",1,0)</f>
        <v>1</v>
      </c>
      <c r="T96">
        <f>IF('Omega Data'!BG96="AAA",1,0)</f>
        <v>0</v>
      </c>
      <c r="U96">
        <f>IF('Omega Data'!BG96="AAAA",1,0)</f>
        <v>0</v>
      </c>
      <c r="V96">
        <f>IF('Omega Data'!R96="Yes",1,0)</f>
        <v>1</v>
      </c>
      <c r="W96">
        <f>IF(OR('Omega Data'!X96="Yes", 'Omega Data'!Y96="Yes",'Omega Data'!Z96="Yes"),1,0)</f>
        <v>0</v>
      </c>
      <c r="X96">
        <f>IF(OR('Omega Data'!AA96="Yes",'Omega Data'!AB96="Yes"),1,0)</f>
        <v>0</v>
      </c>
      <c r="Y96">
        <f>IF('Omega Data'!AU96="Yes",1,0)</f>
        <v>0</v>
      </c>
      <c r="Z96">
        <f>IF('Omega Data'!AD96="Yes",1,0)</f>
        <v>0</v>
      </c>
      <c r="AA96">
        <f>IF('Omega Data'!AC96="Yes",1,0)</f>
        <v>0</v>
      </c>
      <c r="AB96">
        <f>IF('Omega Data'!AE96="Yes",1,0)</f>
        <v>0</v>
      </c>
      <c r="AC96">
        <f>IF(OR('Omega Data'!AK96="Yes",'Omega Data'!AN96="Yes"),1,0)</f>
        <v>0</v>
      </c>
      <c r="AD96" s="41">
        <f t="shared" si="7"/>
        <v>0</v>
      </c>
      <c r="AE96" s="41">
        <f t="shared" si="8"/>
        <v>0</v>
      </c>
      <c r="AF96" s="41">
        <f t="shared" si="9"/>
        <v>0</v>
      </c>
      <c r="AG96" s="41">
        <f t="shared" si="10"/>
        <v>1</v>
      </c>
      <c r="AH96" s="41">
        <f t="shared" si="11"/>
        <v>0</v>
      </c>
    </row>
    <row r="97" spans="1:34" x14ac:dyDescent="0.2">
      <c r="A97">
        <v>93</v>
      </c>
      <c r="B97" s="43">
        <f>'Omega Data'!C97</f>
        <v>44325</v>
      </c>
      <c r="C97">
        <f>'Omega Data'!D97</f>
        <v>128</v>
      </c>
      <c r="D97" s="44">
        <f>'Omega Data'!E97</f>
        <v>50000</v>
      </c>
      <c r="E97" s="44">
        <f>'Omega Data'!F97</f>
        <v>62500</v>
      </c>
      <c r="F97" s="45">
        <f t="shared" si="6"/>
        <v>10.819778284410283</v>
      </c>
      <c r="G97">
        <f>IF('Omega Data'!L97="Stainless Steel",1,0)</f>
        <v>1</v>
      </c>
      <c r="H97">
        <f>IF(OR('Omega Data'!L97="YG 18K",'Omega Data'!L97="YG &lt;18K",'Omega Data'!L97="PG 18K",'Omega Data'!L97="PG &lt;18K",'Omega Data'!L97="WG 18K",'Omega Data'!L97="Mixes of 18K",'Omega Data'!L97="Mixes &lt;18K",'Omega Data'!L97="Platinum"),1,0)</f>
        <v>0</v>
      </c>
      <c r="I97">
        <f>IF(OR('Omega Data'!L97="PVD",'Omega Data'!L97="Gold Plate",'Omega Data'!L97="Other"),1,0)</f>
        <v>0</v>
      </c>
      <c r="J97">
        <f>IF('Omega Data'!P97="Stainless Steel",1,0)</f>
        <v>0</v>
      </c>
      <c r="K97">
        <f>IF(OR('Omega Data'!P97="Leather",'Omega Data'!P97="Two-tone"),1,0)</f>
        <v>1</v>
      </c>
      <c r="L97">
        <f>IF(OR('Omega Data'!P97="YG 18K",'Omega Data'!P97="PG 18K",'Omega Data'!P97="WG 18K",'Omega Data'!P97="Mixes of 18K"),1,0)</f>
        <v>0</v>
      </c>
      <c r="M97">
        <f>IF(OR('Omega Data'!AX97="Yes",'Omega Data'!AY97="Yes",'Omega Data'!AW97="Yes"),1,0)</f>
        <v>0</v>
      </c>
      <c r="N97">
        <f>IF(OR(ISTEXT('Omega Data'!AZ97), ISTEXT('Omega Data'!BA97)),1,0)</f>
        <v>0</v>
      </c>
      <c r="O97">
        <f>IF('Omega Data'!BB97="Yes",1,0)</f>
        <v>0</v>
      </c>
      <c r="P97">
        <f>IF('Omega Data'!BC97="Yes",1,0)</f>
        <v>0</v>
      </c>
      <c r="Q97">
        <f>IF(OR('Omega Data'!BF97="Yes",'Omega Data'!AS337="Yes"),1,0)</f>
        <v>0</v>
      </c>
      <c r="R97">
        <f>IF('Omega Data'!BG97="A",1,0)</f>
        <v>0</v>
      </c>
      <c r="S97">
        <f>IF('Omega Data'!BG97="AA",1,0)</f>
        <v>0</v>
      </c>
      <c r="T97">
        <f>IF('Omega Data'!BG97="AAA",1,0)</f>
        <v>0</v>
      </c>
      <c r="U97">
        <f>IF('Omega Data'!BG97="AAAA",1,0)</f>
        <v>1</v>
      </c>
      <c r="V97">
        <f>IF('Omega Data'!R97="Yes",1,0)</f>
        <v>0</v>
      </c>
      <c r="W97">
        <f>IF(OR('Omega Data'!X97="Yes", 'Omega Data'!Y97="Yes",'Omega Data'!Z97="Yes"),1,0)</f>
        <v>0</v>
      </c>
      <c r="X97">
        <f>IF(OR('Omega Data'!AA97="Yes",'Omega Data'!AB97="Yes"),1,0)</f>
        <v>0</v>
      </c>
      <c r="Y97">
        <f>IF('Omega Data'!AU97="Yes",1,0)</f>
        <v>0</v>
      </c>
      <c r="Z97">
        <f>IF('Omega Data'!AD97="Yes",1,0)</f>
        <v>0</v>
      </c>
      <c r="AA97">
        <f>IF('Omega Data'!AC97="Yes",1,0)</f>
        <v>0</v>
      </c>
      <c r="AB97">
        <f>IF('Omega Data'!AE97="Yes",1,0)</f>
        <v>0</v>
      </c>
      <c r="AC97">
        <f>IF(OR('Omega Data'!AK97="Yes",'Omega Data'!AN97="Yes"),1,0)</f>
        <v>1</v>
      </c>
      <c r="AD97" s="41">
        <f t="shared" si="7"/>
        <v>0</v>
      </c>
      <c r="AE97" s="41">
        <f t="shared" si="8"/>
        <v>0</v>
      </c>
      <c r="AF97" s="41">
        <f t="shared" si="9"/>
        <v>0</v>
      </c>
      <c r="AG97" s="41">
        <f t="shared" si="10"/>
        <v>1</v>
      </c>
      <c r="AH97" s="41">
        <f t="shared" si="11"/>
        <v>0</v>
      </c>
    </row>
    <row r="98" spans="1:34" x14ac:dyDescent="0.2">
      <c r="A98">
        <v>94</v>
      </c>
      <c r="B98" s="43">
        <f>'Omega Data'!C98</f>
        <v>44325</v>
      </c>
      <c r="C98">
        <f>'Omega Data'!D98</f>
        <v>235</v>
      </c>
      <c r="D98" s="44">
        <f>'Omega Data'!E98</f>
        <v>4600</v>
      </c>
      <c r="E98" s="44">
        <f>'Omega Data'!F98</f>
        <v>5750</v>
      </c>
      <c r="F98" s="45">
        <f t="shared" si="6"/>
        <v>8.4338115824771869</v>
      </c>
      <c r="G98">
        <f>IF('Omega Data'!L98="Stainless Steel",1,0)</f>
        <v>1</v>
      </c>
      <c r="H98">
        <f>IF(OR('Omega Data'!L98="YG 18K",'Omega Data'!L98="YG &lt;18K",'Omega Data'!L98="PG 18K",'Omega Data'!L98="PG &lt;18K",'Omega Data'!L98="WG 18K",'Omega Data'!L98="Mixes of 18K",'Omega Data'!L98="Mixes &lt;18K",'Omega Data'!L98="Platinum"),1,0)</f>
        <v>0</v>
      </c>
      <c r="I98">
        <f>IF(OR('Omega Data'!L98="PVD",'Omega Data'!L98="Gold Plate",'Omega Data'!L98="Other"),1,0)</f>
        <v>0</v>
      </c>
      <c r="J98">
        <f>IF('Omega Data'!P98="Stainless Steel",1,0)</f>
        <v>1</v>
      </c>
      <c r="K98">
        <f>IF(OR('Omega Data'!P98="Leather",'Omega Data'!P98="Two-tone"),1,0)</f>
        <v>0</v>
      </c>
      <c r="L98">
        <f>IF(OR('Omega Data'!P98="YG 18K",'Omega Data'!P98="PG 18K",'Omega Data'!P98="WG 18K",'Omega Data'!P98="Mixes of 18K"),1,0)</f>
        <v>0</v>
      </c>
      <c r="M98">
        <f>IF(OR('Omega Data'!AX98="Yes",'Omega Data'!AY98="Yes",'Omega Data'!AW98="Yes"),1,0)</f>
        <v>0</v>
      </c>
      <c r="N98">
        <f>IF(OR(ISTEXT('Omega Data'!AZ98), ISTEXT('Omega Data'!BA98)),1,0)</f>
        <v>0</v>
      </c>
      <c r="O98">
        <f>IF('Omega Data'!BB98="Yes",1,0)</f>
        <v>0</v>
      </c>
      <c r="P98">
        <f>IF('Omega Data'!BC98="Yes",1,0)</f>
        <v>0</v>
      </c>
      <c r="Q98">
        <f>IF(OR('Omega Data'!BF98="Yes",'Omega Data'!AS338="Yes"),1,0)</f>
        <v>0</v>
      </c>
      <c r="R98">
        <f>IF('Omega Data'!BG98="A",1,0)</f>
        <v>0</v>
      </c>
      <c r="S98">
        <f>IF('Omega Data'!BG98="AA",1,0)</f>
        <v>1</v>
      </c>
      <c r="T98">
        <f>IF('Omega Data'!BG98="AAA",1,0)</f>
        <v>0</v>
      </c>
      <c r="U98">
        <f>IF('Omega Data'!BG98="AAAA",1,0)</f>
        <v>0</v>
      </c>
      <c r="V98">
        <f>IF('Omega Data'!R98="Yes",1,0)</f>
        <v>0</v>
      </c>
      <c r="W98">
        <f>IF(OR('Omega Data'!X98="Yes", 'Omega Data'!Y98="Yes",'Omega Data'!Z98="Yes"),1,0)</f>
        <v>0</v>
      </c>
      <c r="X98">
        <f>IF(OR('Omega Data'!AA98="Yes",'Omega Data'!AB98="Yes"),1,0)</f>
        <v>0</v>
      </c>
      <c r="Y98">
        <f>IF('Omega Data'!AU98="Yes",1,0)</f>
        <v>0</v>
      </c>
      <c r="Z98">
        <f>IF('Omega Data'!AD98="Yes",1,0)</f>
        <v>0</v>
      </c>
      <c r="AA98">
        <f>IF('Omega Data'!AC98="Yes",1,0)</f>
        <v>0</v>
      </c>
      <c r="AB98">
        <f>IF('Omega Data'!AE98="Yes",1,0)</f>
        <v>0</v>
      </c>
      <c r="AC98">
        <f>IF(OR('Omega Data'!AK98="Yes",'Omega Data'!AN98="Yes"),1,0)</f>
        <v>1</v>
      </c>
      <c r="AD98" s="41">
        <f t="shared" si="7"/>
        <v>0</v>
      </c>
      <c r="AE98" s="41">
        <f t="shared" si="8"/>
        <v>0</v>
      </c>
      <c r="AF98" s="41">
        <f t="shared" si="9"/>
        <v>0</v>
      </c>
      <c r="AG98" s="41">
        <f t="shared" si="10"/>
        <v>1</v>
      </c>
      <c r="AH98" s="41">
        <f t="shared" si="11"/>
        <v>0</v>
      </c>
    </row>
    <row r="99" spans="1:34" x14ac:dyDescent="0.2">
      <c r="A99">
        <v>95</v>
      </c>
      <c r="B99" s="43">
        <f>'Omega Data'!C99</f>
        <v>44325</v>
      </c>
      <c r="C99">
        <f>'Omega Data'!D99</f>
        <v>236</v>
      </c>
      <c r="D99" s="44">
        <f>'Omega Data'!E99</f>
        <v>7000</v>
      </c>
      <c r="E99" s="44">
        <f>'Omega Data'!F99</f>
        <v>8750</v>
      </c>
      <c r="F99" s="45">
        <f t="shared" si="6"/>
        <v>8.8536654280374503</v>
      </c>
      <c r="G99">
        <f>IF('Omega Data'!L99="Stainless Steel",1,0)</f>
        <v>1</v>
      </c>
      <c r="H99">
        <f>IF(OR('Omega Data'!L99="YG 18K",'Omega Data'!L99="YG &lt;18K",'Omega Data'!L99="PG 18K",'Omega Data'!L99="PG &lt;18K",'Omega Data'!L99="WG 18K",'Omega Data'!L99="Mixes of 18K",'Omega Data'!L99="Mixes &lt;18K",'Omega Data'!L99="Platinum"),1,0)</f>
        <v>0</v>
      </c>
      <c r="I99">
        <f>IF(OR('Omega Data'!L99="PVD",'Omega Data'!L99="Gold Plate",'Omega Data'!L99="Other"),1,0)</f>
        <v>0</v>
      </c>
      <c r="J99">
        <f>IF('Omega Data'!P99="Stainless Steel",1,0)</f>
        <v>0</v>
      </c>
      <c r="K99">
        <f>IF(OR('Omega Data'!P99="Leather",'Omega Data'!P99="Two-tone"),1,0)</f>
        <v>1</v>
      </c>
      <c r="L99">
        <f>IF(OR('Omega Data'!P99="YG 18K",'Omega Data'!P99="PG 18K",'Omega Data'!P99="WG 18K",'Omega Data'!P99="Mixes of 18K"),1,0)</f>
        <v>0</v>
      </c>
      <c r="M99">
        <f>IF(OR('Omega Data'!AX99="Yes",'Omega Data'!AY99="Yes",'Omega Data'!AW99="Yes"),1,0)</f>
        <v>0</v>
      </c>
      <c r="N99">
        <f>IF(OR(ISTEXT('Omega Data'!AZ99), ISTEXT('Omega Data'!BA99)),1,0)</f>
        <v>0</v>
      </c>
      <c r="O99">
        <f>IF('Omega Data'!BB99="Yes",1,0)</f>
        <v>0</v>
      </c>
      <c r="P99">
        <f>IF('Omega Data'!BC99="Yes",1,0)</f>
        <v>0</v>
      </c>
      <c r="Q99">
        <f>IF(OR('Omega Data'!BF99="Yes",'Omega Data'!AS339="Yes"),1,0)</f>
        <v>0</v>
      </c>
      <c r="R99">
        <f>IF('Omega Data'!BG99="A",1,0)</f>
        <v>0</v>
      </c>
      <c r="S99">
        <f>IF('Omega Data'!BG99="AA",1,0)</f>
        <v>1</v>
      </c>
      <c r="T99">
        <f>IF('Omega Data'!BG99="AAA",1,0)</f>
        <v>0</v>
      </c>
      <c r="U99">
        <f>IF('Omega Data'!BG99="AAAA",1,0)</f>
        <v>0</v>
      </c>
      <c r="V99">
        <f>IF('Omega Data'!R99="Yes",1,0)</f>
        <v>0</v>
      </c>
      <c r="W99">
        <f>IF(OR('Omega Data'!X99="Yes", 'Omega Data'!Y99="Yes",'Omega Data'!Z99="Yes"),1,0)</f>
        <v>0</v>
      </c>
      <c r="X99">
        <f>IF(OR('Omega Data'!AA99="Yes",'Omega Data'!AB99="Yes"),1,0)</f>
        <v>0</v>
      </c>
      <c r="Y99">
        <f>IF('Omega Data'!AU99="Yes",1,0)</f>
        <v>0</v>
      </c>
      <c r="Z99">
        <f>IF('Omega Data'!AD99="Yes",1,0)</f>
        <v>0</v>
      </c>
      <c r="AA99">
        <f>IF('Omega Data'!AC99="Yes",1,0)</f>
        <v>0</v>
      </c>
      <c r="AB99">
        <f>IF('Omega Data'!AE99="Yes",1,0)</f>
        <v>0</v>
      </c>
      <c r="AC99">
        <f>IF(OR('Omega Data'!AK99="Yes",'Omega Data'!AN99="Yes"),1,0)</f>
        <v>1</v>
      </c>
      <c r="AD99" s="41">
        <f t="shared" si="7"/>
        <v>0</v>
      </c>
      <c r="AE99" s="41">
        <f t="shared" si="8"/>
        <v>0</v>
      </c>
      <c r="AF99" s="41">
        <f t="shared" si="9"/>
        <v>0</v>
      </c>
      <c r="AG99" s="41">
        <f t="shared" si="10"/>
        <v>1</v>
      </c>
      <c r="AH99" s="41">
        <f t="shared" si="11"/>
        <v>0</v>
      </c>
    </row>
    <row r="100" spans="1:34" x14ac:dyDescent="0.2">
      <c r="A100">
        <v>96</v>
      </c>
      <c r="B100" s="43">
        <f>'Omega Data'!C100</f>
        <v>44325</v>
      </c>
      <c r="C100">
        <f>'Omega Data'!D100</f>
        <v>241</v>
      </c>
      <c r="D100" s="44">
        <f>'Omega Data'!E100</f>
        <v>5500</v>
      </c>
      <c r="E100" s="44">
        <f>'Omega Data'!F100</f>
        <v>6875</v>
      </c>
      <c r="F100" s="45">
        <f t="shared" si="6"/>
        <v>8.6125033712205621</v>
      </c>
      <c r="G100">
        <f>IF('Omega Data'!L100="Stainless Steel",1,0)</f>
        <v>1</v>
      </c>
      <c r="H100">
        <f>IF(OR('Omega Data'!L100="YG 18K",'Omega Data'!L100="YG &lt;18K",'Omega Data'!L100="PG 18K",'Omega Data'!L100="PG &lt;18K",'Omega Data'!L100="WG 18K",'Omega Data'!L100="Mixes of 18K",'Omega Data'!L100="Mixes &lt;18K",'Omega Data'!L100="Platinum"),1,0)</f>
        <v>0</v>
      </c>
      <c r="I100">
        <f>IF(OR('Omega Data'!L100="PVD",'Omega Data'!L100="Gold Plate",'Omega Data'!L100="Other"),1,0)</f>
        <v>0</v>
      </c>
      <c r="J100">
        <f>IF('Omega Data'!P100="Stainless Steel",1,0)</f>
        <v>1</v>
      </c>
      <c r="K100">
        <f>IF(OR('Omega Data'!P100="Leather",'Omega Data'!P100="Two-tone"),1,0)</f>
        <v>0</v>
      </c>
      <c r="L100">
        <f>IF(OR('Omega Data'!P100="YG 18K",'Omega Data'!P100="PG 18K",'Omega Data'!P100="WG 18K",'Omega Data'!P100="Mixes of 18K"),1,0)</f>
        <v>0</v>
      </c>
      <c r="M100">
        <f>IF(OR('Omega Data'!AX100="Yes",'Omega Data'!AY100="Yes",'Omega Data'!AW100="Yes"),1,0)</f>
        <v>0</v>
      </c>
      <c r="N100">
        <f>IF(OR(ISTEXT('Omega Data'!AZ100), ISTEXT('Omega Data'!BA100)),1,0)</f>
        <v>0</v>
      </c>
      <c r="O100">
        <f>IF('Omega Data'!BB100="Yes",1,0)</f>
        <v>0</v>
      </c>
      <c r="P100">
        <f>IF('Omega Data'!BC100="Yes",1,0)</f>
        <v>0</v>
      </c>
      <c r="Q100">
        <f>IF(OR('Omega Data'!BF100="Yes",'Omega Data'!AS340="Yes"),1,0)</f>
        <v>0</v>
      </c>
      <c r="R100">
        <f>IF('Omega Data'!BG100="A",1,0)</f>
        <v>0</v>
      </c>
      <c r="S100">
        <f>IF('Omega Data'!BG100="AA",1,0)</f>
        <v>1</v>
      </c>
      <c r="T100">
        <f>IF('Omega Data'!BG100="AAA",1,0)</f>
        <v>0</v>
      </c>
      <c r="U100">
        <f>IF('Omega Data'!BG100="AAAA",1,0)</f>
        <v>0</v>
      </c>
      <c r="V100">
        <f>IF('Omega Data'!R100="Yes",1,0)</f>
        <v>0</v>
      </c>
      <c r="W100">
        <f>IF(OR('Omega Data'!X100="Yes", 'Omega Data'!Y100="Yes",'Omega Data'!Z100="Yes"),1,0)</f>
        <v>0</v>
      </c>
      <c r="X100">
        <f>IF(OR('Omega Data'!AA100="Yes",'Omega Data'!AB100="Yes"),1,0)</f>
        <v>0</v>
      </c>
      <c r="Y100">
        <f>IF('Omega Data'!AU100="Yes",1,0)</f>
        <v>0</v>
      </c>
      <c r="Z100">
        <f>IF('Omega Data'!AD100="Yes",1,0)</f>
        <v>0</v>
      </c>
      <c r="AA100">
        <f>IF('Omega Data'!AC100="Yes",1,0)</f>
        <v>0</v>
      </c>
      <c r="AB100">
        <f>IF('Omega Data'!AE100="Yes",1,0)</f>
        <v>0</v>
      </c>
      <c r="AC100">
        <f>IF(OR('Omega Data'!AK100="Yes",'Omega Data'!AN100="Yes"),1,0)</f>
        <v>1</v>
      </c>
      <c r="AD100" s="41">
        <f t="shared" si="7"/>
        <v>0</v>
      </c>
      <c r="AE100" s="41">
        <f t="shared" si="8"/>
        <v>0</v>
      </c>
      <c r="AF100" s="41">
        <f t="shared" si="9"/>
        <v>0</v>
      </c>
      <c r="AG100" s="41">
        <f t="shared" si="10"/>
        <v>1</v>
      </c>
      <c r="AH100" s="41">
        <f t="shared" si="11"/>
        <v>0</v>
      </c>
    </row>
    <row r="101" spans="1:34" x14ac:dyDescent="0.2">
      <c r="A101">
        <v>97</v>
      </c>
      <c r="B101" s="43">
        <f>'Omega Data'!C101</f>
        <v>44325</v>
      </c>
      <c r="C101">
        <f>'Omega Data'!D101</f>
        <v>243</v>
      </c>
      <c r="D101" s="44">
        <f>'Omega Data'!E101</f>
        <v>34000</v>
      </c>
      <c r="E101" s="44">
        <f>'Omega Data'!F101</f>
        <v>42500</v>
      </c>
      <c r="F101" s="45">
        <f t="shared" si="6"/>
        <v>10.434115803598299</v>
      </c>
      <c r="G101">
        <f>IF('Omega Data'!L101="Stainless Steel",1,0)</f>
        <v>0</v>
      </c>
      <c r="H101">
        <f>IF(OR('Omega Data'!L101="YG 18K",'Omega Data'!L101="YG &lt;18K",'Omega Data'!L101="PG 18K",'Omega Data'!L101="PG &lt;18K",'Omega Data'!L101="WG 18K",'Omega Data'!L101="Mixes of 18K",'Omega Data'!L101="Mixes &lt;18K",'Omega Data'!L101="Platinum"),1,0)</f>
        <v>1</v>
      </c>
      <c r="I101">
        <f>IF(OR('Omega Data'!L101="PVD",'Omega Data'!L101="Gold Plate",'Omega Data'!L101="Other"),1,0)</f>
        <v>0</v>
      </c>
      <c r="J101">
        <f>IF('Omega Data'!P101="Stainless Steel",1,0)</f>
        <v>0</v>
      </c>
      <c r="K101">
        <f>IF(OR('Omega Data'!P101="Leather",'Omega Data'!P101="Two-tone"),1,0)</f>
        <v>1</v>
      </c>
      <c r="L101">
        <f>IF(OR('Omega Data'!P101="YG 18K",'Omega Data'!P101="PG 18K",'Omega Data'!P101="WG 18K",'Omega Data'!P101="Mixes of 18K"),1,0)</f>
        <v>0</v>
      </c>
      <c r="M101">
        <f>IF(OR('Omega Data'!AX101="Yes",'Omega Data'!AY101="Yes",'Omega Data'!AW101="Yes"),1,0)</f>
        <v>0</v>
      </c>
      <c r="N101">
        <f>IF(OR(ISTEXT('Omega Data'!AZ101), ISTEXT('Omega Data'!BA101)),1,0)</f>
        <v>0</v>
      </c>
      <c r="O101">
        <f>IF('Omega Data'!BB101="Yes",1,0)</f>
        <v>0</v>
      </c>
      <c r="P101">
        <f>IF('Omega Data'!BC101="Yes",1,0)</f>
        <v>0</v>
      </c>
      <c r="Q101">
        <f>IF(OR('Omega Data'!BF101="Yes",'Omega Data'!AS341="Yes"),1,0)</f>
        <v>0</v>
      </c>
      <c r="R101">
        <f>IF('Omega Data'!BG101="A",1,0)</f>
        <v>0</v>
      </c>
      <c r="S101">
        <f>IF('Omega Data'!BG101="AA",1,0)</f>
        <v>0</v>
      </c>
      <c r="T101">
        <f>IF('Omega Data'!BG101="AAA",1,0)</f>
        <v>0</v>
      </c>
      <c r="U101">
        <f>IF('Omega Data'!BG101="AAAA",1,0)</f>
        <v>1</v>
      </c>
      <c r="V101">
        <f>IF('Omega Data'!R101="Yes",1,0)</f>
        <v>0</v>
      </c>
      <c r="W101">
        <f>IF(OR('Omega Data'!X101="Yes", 'Omega Data'!Y101="Yes",'Omega Data'!Z101="Yes"),1,0)</f>
        <v>0</v>
      </c>
      <c r="X101">
        <f>IF(OR('Omega Data'!AA101="Yes",'Omega Data'!AB101="Yes"),1,0)</f>
        <v>0</v>
      </c>
      <c r="Y101">
        <f>IF('Omega Data'!AU101="Yes",1,0)</f>
        <v>0</v>
      </c>
      <c r="Z101">
        <f>IF('Omega Data'!AD101="Yes",1,0)</f>
        <v>0</v>
      </c>
      <c r="AA101">
        <f>IF('Omega Data'!AC101="Yes",1,0)</f>
        <v>0</v>
      </c>
      <c r="AB101">
        <f>IF('Omega Data'!AE101="Yes",1,0)</f>
        <v>0</v>
      </c>
      <c r="AC101">
        <f>IF(OR('Omega Data'!AK101="Yes",'Omega Data'!AN101="Yes"),1,0)</f>
        <v>1</v>
      </c>
      <c r="AD101" s="41">
        <f t="shared" si="7"/>
        <v>0</v>
      </c>
      <c r="AE101" s="41">
        <f t="shared" si="8"/>
        <v>0</v>
      </c>
      <c r="AF101" s="41">
        <f t="shared" si="9"/>
        <v>0</v>
      </c>
      <c r="AG101" s="41">
        <f t="shared" si="10"/>
        <v>1</v>
      </c>
      <c r="AH101" s="41">
        <f t="shared" si="11"/>
        <v>0</v>
      </c>
    </row>
    <row r="102" spans="1:34" x14ac:dyDescent="0.2">
      <c r="A102">
        <v>98</v>
      </c>
      <c r="B102" s="43">
        <f>'Omega Data'!C102</f>
        <v>44325</v>
      </c>
      <c r="C102">
        <f>'Omega Data'!D102</f>
        <v>309</v>
      </c>
      <c r="D102" s="44">
        <f>'Omega Data'!E102</f>
        <v>21000</v>
      </c>
      <c r="E102" s="44">
        <f>'Omega Data'!F102</f>
        <v>26250</v>
      </c>
      <c r="F102" s="45">
        <f t="shared" si="6"/>
        <v>9.9522777167055594</v>
      </c>
      <c r="G102">
        <f>IF('Omega Data'!L102="Stainless Steel",1,0)</f>
        <v>1</v>
      </c>
      <c r="H102">
        <f>IF(OR('Omega Data'!L102="YG 18K",'Omega Data'!L102="YG &lt;18K",'Omega Data'!L102="PG 18K",'Omega Data'!L102="PG &lt;18K",'Omega Data'!L102="WG 18K",'Omega Data'!L102="Mixes of 18K",'Omega Data'!L102="Mixes &lt;18K",'Omega Data'!L102="Platinum"),1,0)</f>
        <v>0</v>
      </c>
      <c r="I102">
        <f>IF(OR('Omega Data'!L102="PVD",'Omega Data'!L102="Gold Plate",'Omega Data'!L102="Other"),1,0)</f>
        <v>0</v>
      </c>
      <c r="J102">
        <f>IF('Omega Data'!P102="Stainless Steel",1,0)</f>
        <v>0</v>
      </c>
      <c r="K102">
        <f>IF(OR('Omega Data'!P102="Leather",'Omega Data'!P102="Two-tone"),1,0)</f>
        <v>1</v>
      </c>
      <c r="L102">
        <f>IF(OR('Omega Data'!P102="YG 18K",'Omega Data'!P102="PG 18K",'Omega Data'!P102="WG 18K",'Omega Data'!P102="Mixes of 18K"),1,0)</f>
        <v>0</v>
      </c>
      <c r="M102">
        <f>IF(OR('Omega Data'!AX102="Yes",'Omega Data'!AY102="Yes",'Omega Data'!AW102="Yes"),1,0)</f>
        <v>0</v>
      </c>
      <c r="N102">
        <f>IF(OR(ISTEXT('Omega Data'!AZ102), ISTEXT('Omega Data'!BA102)),1,0)</f>
        <v>0</v>
      </c>
      <c r="O102">
        <f>IF('Omega Data'!BB102="Yes",1,0)</f>
        <v>1</v>
      </c>
      <c r="P102">
        <f>IF('Omega Data'!BC102="Yes",1,0)</f>
        <v>0</v>
      </c>
      <c r="Q102">
        <f>IF(OR('Omega Data'!BF102="Yes",'Omega Data'!AS342="Yes"),1,0)</f>
        <v>0</v>
      </c>
      <c r="R102">
        <f>IF('Omega Data'!BG102="A",1,0)</f>
        <v>0</v>
      </c>
      <c r="S102">
        <f>IF('Omega Data'!BG102="AA",1,0)</f>
        <v>0</v>
      </c>
      <c r="T102">
        <f>IF('Omega Data'!BG102="AAA",1,0)</f>
        <v>0</v>
      </c>
      <c r="U102">
        <f>IF('Omega Data'!BG102="AAAA",1,0)</f>
        <v>1</v>
      </c>
      <c r="V102">
        <f>IF('Omega Data'!R102="Yes",1,0)</f>
        <v>0</v>
      </c>
      <c r="W102">
        <f>IF(OR('Omega Data'!X102="Yes", 'Omega Data'!Y102="Yes",'Omega Data'!Z102="Yes"),1,0)</f>
        <v>0</v>
      </c>
      <c r="X102">
        <f>IF(OR('Omega Data'!AA102="Yes",'Omega Data'!AB102="Yes"),1,0)</f>
        <v>0</v>
      </c>
      <c r="Y102">
        <f>IF('Omega Data'!AU102="Yes",1,0)</f>
        <v>0</v>
      </c>
      <c r="Z102">
        <f>IF('Omega Data'!AD102="Yes",1,0)</f>
        <v>0</v>
      </c>
      <c r="AA102">
        <f>IF('Omega Data'!AC102="Yes",1,0)</f>
        <v>0</v>
      </c>
      <c r="AB102">
        <f>IF('Omega Data'!AE102="Yes",1,0)</f>
        <v>0</v>
      </c>
      <c r="AC102">
        <f>IF(OR('Omega Data'!AK102="Yes",'Omega Data'!AN102="Yes"),1,0)</f>
        <v>1</v>
      </c>
      <c r="AD102" s="41">
        <f t="shared" si="7"/>
        <v>0</v>
      </c>
      <c r="AE102" s="41">
        <f t="shared" si="8"/>
        <v>0</v>
      </c>
      <c r="AF102" s="41">
        <f t="shared" si="9"/>
        <v>0</v>
      </c>
      <c r="AG102" s="41">
        <f t="shared" si="10"/>
        <v>1</v>
      </c>
      <c r="AH102" s="41">
        <f t="shared" si="11"/>
        <v>0</v>
      </c>
    </row>
    <row r="103" spans="1:34" x14ac:dyDescent="0.2">
      <c r="A103">
        <v>99</v>
      </c>
      <c r="B103" s="43">
        <f>'Omega Data'!C103</f>
        <v>44325</v>
      </c>
      <c r="C103">
        <f>'Omega Data'!D103</f>
        <v>508</v>
      </c>
      <c r="D103" s="44">
        <f>'Omega Data'!E103</f>
        <v>850</v>
      </c>
      <c r="E103" s="44">
        <f>'Omega Data'!F103</f>
        <v>1062</v>
      </c>
      <c r="F103" s="45">
        <f t="shared" si="6"/>
        <v>6.7452363494843626</v>
      </c>
      <c r="G103">
        <f>IF('Omega Data'!L103="Stainless Steel",1,0)</f>
        <v>1</v>
      </c>
      <c r="H103">
        <f>IF(OR('Omega Data'!L103="YG 18K",'Omega Data'!L103="YG &lt;18K",'Omega Data'!L103="PG 18K",'Omega Data'!L103="PG &lt;18K",'Omega Data'!L103="WG 18K",'Omega Data'!L103="Mixes of 18K",'Omega Data'!L103="Mixes &lt;18K",'Omega Data'!L103="Platinum"),1,0)</f>
        <v>0</v>
      </c>
      <c r="I103">
        <f>IF(OR('Omega Data'!L103="PVD",'Omega Data'!L103="Gold Plate",'Omega Data'!L103="Other"),1,0)</f>
        <v>0</v>
      </c>
      <c r="J103">
        <f>IF('Omega Data'!P103="Stainless Steel",1,0)</f>
        <v>1</v>
      </c>
      <c r="K103">
        <f>IF(OR('Omega Data'!P103="Leather",'Omega Data'!P103="Two-tone"),1,0)</f>
        <v>0</v>
      </c>
      <c r="L103">
        <f>IF(OR('Omega Data'!P103="YG 18K",'Omega Data'!P103="PG 18K",'Omega Data'!P103="WG 18K",'Omega Data'!P103="Mixes of 18K"),1,0)</f>
        <v>0</v>
      </c>
      <c r="M103">
        <f>IF(OR('Omega Data'!AX103="Yes",'Omega Data'!AY103="Yes",'Omega Data'!AW103="Yes"),1,0)</f>
        <v>0</v>
      </c>
      <c r="N103">
        <f>IF(OR(ISTEXT('Omega Data'!AZ103), ISTEXT('Omega Data'!BA103)),1,0)</f>
        <v>0</v>
      </c>
      <c r="O103">
        <f>IF('Omega Data'!BB103="Yes",1,0)</f>
        <v>0</v>
      </c>
      <c r="P103">
        <f>IF('Omega Data'!BC103="Yes",1,0)</f>
        <v>0</v>
      </c>
      <c r="Q103">
        <f>IF(OR('Omega Data'!BF103="Yes",'Omega Data'!AS343="Yes"),1,0)</f>
        <v>0</v>
      </c>
      <c r="R103">
        <f>IF('Omega Data'!BG103="A",1,0)</f>
        <v>1</v>
      </c>
      <c r="S103">
        <f>IF('Omega Data'!BG103="AA",1,0)</f>
        <v>0</v>
      </c>
      <c r="T103">
        <f>IF('Omega Data'!BG103="AAA",1,0)</f>
        <v>0</v>
      </c>
      <c r="U103">
        <f>IF('Omega Data'!BG103="AAAA",1,0)</f>
        <v>0</v>
      </c>
      <c r="V103">
        <f>IF('Omega Data'!R103="Yes",1,0)</f>
        <v>0</v>
      </c>
      <c r="W103">
        <f>IF(OR('Omega Data'!X103="Yes", 'Omega Data'!Y103="Yes",'Omega Data'!Z103="Yes"),1,0)</f>
        <v>1</v>
      </c>
      <c r="X103">
        <f>IF(OR('Omega Data'!AA103="Yes",'Omega Data'!AB103="Yes"),1,0)</f>
        <v>0</v>
      </c>
      <c r="Y103">
        <f>IF('Omega Data'!AU103="Yes",1,0)</f>
        <v>0</v>
      </c>
      <c r="Z103">
        <f>IF('Omega Data'!AD103="Yes",1,0)</f>
        <v>0</v>
      </c>
      <c r="AA103">
        <f>IF('Omega Data'!AC103="Yes",1,0)</f>
        <v>0</v>
      </c>
      <c r="AB103">
        <f>IF('Omega Data'!AE103="Yes",1,0)</f>
        <v>0</v>
      </c>
      <c r="AC103">
        <f>IF(OR('Omega Data'!AK103="Yes",'Omega Data'!AN103="Yes"),1,0)</f>
        <v>0</v>
      </c>
      <c r="AD103" s="41">
        <f t="shared" si="7"/>
        <v>0</v>
      </c>
      <c r="AE103" s="41">
        <f t="shared" si="8"/>
        <v>0</v>
      </c>
      <c r="AF103" s="41">
        <f t="shared" si="9"/>
        <v>0</v>
      </c>
      <c r="AG103" s="41">
        <f t="shared" si="10"/>
        <v>1</v>
      </c>
      <c r="AH103" s="41">
        <f t="shared" si="11"/>
        <v>0</v>
      </c>
    </row>
    <row r="104" spans="1:34" x14ac:dyDescent="0.2">
      <c r="A104">
        <v>100</v>
      </c>
      <c r="B104" s="43">
        <f>'Omega Data'!C104</f>
        <v>44325</v>
      </c>
      <c r="C104">
        <f>'Omega Data'!D104</f>
        <v>509</v>
      </c>
      <c r="D104" s="44">
        <f>'Omega Data'!E104</f>
        <v>2200</v>
      </c>
      <c r="E104" s="44">
        <f>'Omega Data'!F104</f>
        <v>2750</v>
      </c>
      <c r="F104" s="45">
        <f t="shared" si="6"/>
        <v>7.696212639346407</v>
      </c>
      <c r="G104">
        <f>IF('Omega Data'!L104="Stainless Steel",1,0)</f>
        <v>1</v>
      </c>
      <c r="H104">
        <f>IF(OR('Omega Data'!L104="YG 18K",'Omega Data'!L104="YG &lt;18K",'Omega Data'!L104="PG 18K",'Omega Data'!L104="PG &lt;18K",'Omega Data'!L104="WG 18K",'Omega Data'!L104="Mixes of 18K",'Omega Data'!L104="Mixes &lt;18K",'Omega Data'!L104="Platinum"),1,0)</f>
        <v>0</v>
      </c>
      <c r="I104">
        <f>IF(OR('Omega Data'!L104="PVD",'Omega Data'!L104="Gold Plate",'Omega Data'!L104="Other"),1,0)</f>
        <v>0</v>
      </c>
      <c r="J104">
        <f>IF('Omega Data'!P104="Stainless Steel",1,0)</f>
        <v>0</v>
      </c>
      <c r="K104">
        <f>IF(OR('Omega Data'!P104="Leather",'Omega Data'!P104="Two-tone"),1,0)</f>
        <v>1</v>
      </c>
      <c r="L104">
        <f>IF(OR('Omega Data'!P104="YG 18K",'Omega Data'!P104="PG 18K",'Omega Data'!P104="WG 18K",'Omega Data'!P104="Mixes of 18K"),1,0)</f>
        <v>0</v>
      </c>
      <c r="M104">
        <f>IF(OR('Omega Data'!AX104="Yes",'Omega Data'!AY104="Yes",'Omega Data'!AW104="Yes"),1,0)</f>
        <v>0</v>
      </c>
      <c r="N104">
        <f>IF(OR(ISTEXT('Omega Data'!AZ104), ISTEXT('Omega Data'!BA104)),1,0)</f>
        <v>0</v>
      </c>
      <c r="O104">
        <f>IF('Omega Data'!BB104="Yes",1,0)</f>
        <v>0</v>
      </c>
      <c r="P104">
        <f>IF('Omega Data'!BC104="Yes",1,0)</f>
        <v>0</v>
      </c>
      <c r="Q104">
        <f>IF(OR('Omega Data'!BF104="Yes",'Omega Data'!AS344="Yes"),1,0)</f>
        <v>0</v>
      </c>
      <c r="R104">
        <f>IF('Omega Data'!BG104="A",1,0)</f>
        <v>0</v>
      </c>
      <c r="S104">
        <f>IF('Omega Data'!BG104="AA",1,0)</f>
        <v>1</v>
      </c>
      <c r="T104">
        <f>IF('Omega Data'!BG104="AAA",1,0)</f>
        <v>0</v>
      </c>
      <c r="U104">
        <f>IF('Omega Data'!BG104="AAAA",1,0)</f>
        <v>0</v>
      </c>
      <c r="V104">
        <f>IF('Omega Data'!R104="Yes",1,0)</f>
        <v>1</v>
      </c>
      <c r="W104">
        <f>IF(OR('Omega Data'!X104="Yes", 'Omega Data'!Y104="Yes",'Omega Data'!Z104="Yes"),1,0)</f>
        <v>0</v>
      </c>
      <c r="X104">
        <f>IF(OR('Omega Data'!AA104="Yes",'Omega Data'!AB104="Yes"),1,0)</f>
        <v>0</v>
      </c>
      <c r="Y104">
        <f>IF('Omega Data'!AU104="Yes",1,0)</f>
        <v>0</v>
      </c>
      <c r="Z104">
        <f>IF('Omega Data'!AD104="Yes",1,0)</f>
        <v>0</v>
      </c>
      <c r="AA104">
        <f>IF('Omega Data'!AC104="Yes",1,0)</f>
        <v>0</v>
      </c>
      <c r="AB104">
        <f>IF('Omega Data'!AE104="Yes",1,0)</f>
        <v>0</v>
      </c>
      <c r="AC104">
        <f>IF(OR('Omega Data'!AK104="Yes",'Omega Data'!AN104="Yes"),1,0)</f>
        <v>0</v>
      </c>
      <c r="AD104" s="41">
        <f t="shared" si="7"/>
        <v>0</v>
      </c>
      <c r="AE104" s="41">
        <f t="shared" si="8"/>
        <v>0</v>
      </c>
      <c r="AF104" s="41">
        <f t="shared" si="9"/>
        <v>0</v>
      </c>
      <c r="AG104" s="41">
        <f t="shared" si="10"/>
        <v>1</v>
      </c>
      <c r="AH104" s="41">
        <f t="shared" si="11"/>
        <v>0</v>
      </c>
    </row>
    <row r="105" spans="1:34" x14ac:dyDescent="0.2">
      <c r="A105">
        <v>101</v>
      </c>
      <c r="B105" s="43">
        <f>'Omega Data'!C105</f>
        <v>44143</v>
      </c>
      <c r="C105">
        <f>'Omega Data'!D105</f>
        <v>151</v>
      </c>
      <c r="D105" s="44">
        <f>'Omega Data'!E105</f>
        <v>2200</v>
      </c>
      <c r="E105" s="44">
        <f>'Omega Data'!F105</f>
        <v>2750</v>
      </c>
      <c r="F105" s="45">
        <f t="shared" si="6"/>
        <v>7.696212639346407</v>
      </c>
      <c r="G105">
        <f>IF('Omega Data'!L105="Stainless Steel",1,0)</f>
        <v>1</v>
      </c>
      <c r="H105">
        <f>IF(OR('Omega Data'!L105="YG 18K",'Omega Data'!L105="YG &lt;18K",'Omega Data'!L105="PG 18K",'Omega Data'!L105="PG &lt;18K",'Omega Data'!L105="WG 18K",'Omega Data'!L105="Mixes of 18K",'Omega Data'!L105="Mixes &lt;18K",'Omega Data'!L105="Platinum"),1,0)</f>
        <v>0</v>
      </c>
      <c r="I105">
        <f>IF(OR('Omega Data'!L105="PVD",'Omega Data'!L105="Gold Plate",'Omega Data'!L105="Other"),1,0)</f>
        <v>0</v>
      </c>
      <c r="J105">
        <f>IF('Omega Data'!P105="Stainless Steel",1,0)</f>
        <v>0</v>
      </c>
      <c r="K105">
        <f>IF(OR('Omega Data'!P105="Leather",'Omega Data'!P105="Two-tone"),1,0)</f>
        <v>1</v>
      </c>
      <c r="L105">
        <f>IF(OR('Omega Data'!P105="YG 18K",'Omega Data'!P105="PG 18K",'Omega Data'!P105="WG 18K",'Omega Data'!P105="Mixes of 18K"),1,0)</f>
        <v>0</v>
      </c>
      <c r="M105">
        <f>IF(OR('Omega Data'!AX105="Yes",'Omega Data'!AY105="Yes",'Omega Data'!AW105="Yes"),1,0)</f>
        <v>0</v>
      </c>
      <c r="N105">
        <f>IF(OR(ISTEXT('Omega Data'!AZ105), ISTEXT('Omega Data'!BA105)),1,0)</f>
        <v>0</v>
      </c>
      <c r="O105">
        <f>IF('Omega Data'!BB105="Yes",1,0)</f>
        <v>0</v>
      </c>
      <c r="P105">
        <f>IF('Omega Data'!BC105="Yes",1,0)</f>
        <v>0</v>
      </c>
      <c r="Q105">
        <f>IF(OR('Omega Data'!BF105="Yes",'Omega Data'!AS345="Yes"),1,0)</f>
        <v>0</v>
      </c>
      <c r="R105">
        <f>IF('Omega Data'!BG105="A",1,0)</f>
        <v>0</v>
      </c>
      <c r="S105">
        <f>IF('Omega Data'!BG105="AA",1,0)</f>
        <v>1</v>
      </c>
      <c r="T105">
        <f>IF('Omega Data'!BG105="AAA",1,0)</f>
        <v>0</v>
      </c>
      <c r="U105">
        <f>IF('Omega Data'!BG105="AAAA",1,0)</f>
        <v>0</v>
      </c>
      <c r="V105">
        <f>IF('Omega Data'!R105="Yes",1,0)</f>
        <v>0</v>
      </c>
      <c r="W105">
        <f>IF(OR('Omega Data'!X105="Yes", 'Omega Data'!Y105="Yes",'Omega Data'!Z105="Yes"),1,0)</f>
        <v>0</v>
      </c>
      <c r="X105">
        <f>IF(OR('Omega Data'!AA105="Yes",'Omega Data'!AB105="Yes"),1,0)</f>
        <v>0</v>
      </c>
      <c r="Y105">
        <f>IF('Omega Data'!AU105="Yes",1,0)</f>
        <v>0</v>
      </c>
      <c r="Z105">
        <f>IF('Omega Data'!AD105="Yes",1,0)</f>
        <v>0</v>
      </c>
      <c r="AA105">
        <f>IF('Omega Data'!AC105="Yes",1,0)</f>
        <v>0</v>
      </c>
      <c r="AB105">
        <f>IF('Omega Data'!AE105="Yes",1,0)</f>
        <v>0</v>
      </c>
      <c r="AC105">
        <f>IF(OR('Omega Data'!AK105="Yes",'Omega Data'!AN105="Yes"),1,0)</f>
        <v>1</v>
      </c>
      <c r="AD105" s="41">
        <f t="shared" si="7"/>
        <v>0</v>
      </c>
      <c r="AE105" s="41">
        <f t="shared" si="8"/>
        <v>0</v>
      </c>
      <c r="AF105" s="41">
        <f t="shared" si="9"/>
        <v>1</v>
      </c>
      <c r="AG105" s="41">
        <f t="shared" si="10"/>
        <v>0</v>
      </c>
      <c r="AH105" s="41">
        <f t="shared" si="11"/>
        <v>0</v>
      </c>
    </row>
    <row r="106" spans="1:34" x14ac:dyDescent="0.2">
      <c r="A106">
        <v>102</v>
      </c>
      <c r="B106" s="43">
        <f>'Omega Data'!C106</f>
        <v>44143</v>
      </c>
      <c r="C106">
        <f>'Omega Data'!D106</f>
        <v>152</v>
      </c>
      <c r="D106" s="44">
        <f>'Omega Data'!E106</f>
        <v>2600</v>
      </c>
      <c r="E106" s="44">
        <f>'Omega Data'!F106</f>
        <v>3250</v>
      </c>
      <c r="F106" s="45">
        <f t="shared" si="6"/>
        <v>7.8632667240095735</v>
      </c>
      <c r="G106">
        <f>IF('Omega Data'!L106="Stainless Steel",1,0)</f>
        <v>0</v>
      </c>
      <c r="H106">
        <f>IF(OR('Omega Data'!L106="YG 18K",'Omega Data'!L106="YG &lt;18K",'Omega Data'!L106="PG 18K",'Omega Data'!L106="PG &lt;18K",'Omega Data'!L106="WG 18K",'Omega Data'!L106="Mixes of 18K",'Omega Data'!L106="Mixes &lt;18K",'Omega Data'!L106="Platinum"),1,0)</f>
        <v>1</v>
      </c>
      <c r="I106">
        <f>IF(OR('Omega Data'!L106="PVD",'Omega Data'!L106="Gold Plate",'Omega Data'!L106="Other"),1,0)</f>
        <v>0</v>
      </c>
      <c r="J106">
        <f>IF('Omega Data'!P106="Stainless Steel",1,0)</f>
        <v>0</v>
      </c>
      <c r="K106">
        <f>IF(OR('Omega Data'!P106="Leather",'Omega Data'!P106="Two-tone"),1,0)</f>
        <v>0</v>
      </c>
      <c r="L106">
        <f>IF(OR('Omega Data'!P106="YG 18K",'Omega Data'!P106="PG 18K",'Omega Data'!P106="WG 18K",'Omega Data'!P106="Mixes of 18K"),1,0)</f>
        <v>1</v>
      </c>
      <c r="M106">
        <f>IF(OR('Omega Data'!AX106="Yes",'Omega Data'!AY106="Yes",'Omega Data'!AW106="Yes"),1,0)</f>
        <v>0</v>
      </c>
      <c r="N106">
        <f>IF(OR(ISTEXT('Omega Data'!AZ106), ISTEXT('Omega Data'!BA106)),1,0)</f>
        <v>0</v>
      </c>
      <c r="O106">
        <f>IF('Omega Data'!BB106="Yes",1,0)</f>
        <v>0</v>
      </c>
      <c r="P106">
        <f>IF('Omega Data'!BC106="Yes",1,0)</f>
        <v>0</v>
      </c>
      <c r="Q106">
        <f>IF(OR('Omega Data'!BF106="Yes",'Omega Data'!AS346="Yes"),1,0)</f>
        <v>0</v>
      </c>
      <c r="R106">
        <f>IF('Omega Data'!BG106="A",1,0)</f>
        <v>0</v>
      </c>
      <c r="S106">
        <f>IF('Omega Data'!BG106="AA",1,0)</f>
        <v>1</v>
      </c>
      <c r="T106">
        <f>IF('Omega Data'!BG106="AAA",1,0)</f>
        <v>0</v>
      </c>
      <c r="U106">
        <f>IF('Omega Data'!BG106="AAAA",1,0)</f>
        <v>0</v>
      </c>
      <c r="V106">
        <f>IF('Omega Data'!R106="Yes",1,0)</f>
        <v>0</v>
      </c>
      <c r="W106">
        <f>IF(OR('Omega Data'!X106="Yes", 'Omega Data'!Y106="Yes",'Omega Data'!Z106="Yes"),1,0)</f>
        <v>1</v>
      </c>
      <c r="X106">
        <f>IF(OR('Omega Data'!AA106="Yes",'Omega Data'!AB106="Yes"),1,0)</f>
        <v>0</v>
      </c>
      <c r="Y106">
        <f>IF('Omega Data'!AU106="Yes",1,0)</f>
        <v>0</v>
      </c>
      <c r="Z106">
        <f>IF('Omega Data'!AD106="Yes",1,0)</f>
        <v>0</v>
      </c>
      <c r="AA106">
        <f>IF('Omega Data'!AC106="Yes",1,0)</f>
        <v>0</v>
      </c>
      <c r="AB106">
        <f>IF('Omega Data'!AE106="Yes",1,0)</f>
        <v>0</v>
      </c>
      <c r="AC106">
        <f>IF(OR('Omega Data'!AK106="Yes",'Omega Data'!AN106="Yes"),1,0)</f>
        <v>0</v>
      </c>
      <c r="AD106" s="41">
        <f t="shared" si="7"/>
        <v>0</v>
      </c>
      <c r="AE106" s="41">
        <f t="shared" si="8"/>
        <v>0</v>
      </c>
      <c r="AF106" s="41">
        <f t="shared" si="9"/>
        <v>1</v>
      </c>
      <c r="AG106" s="41">
        <f t="shared" si="10"/>
        <v>0</v>
      </c>
      <c r="AH106" s="41">
        <f t="shared" si="11"/>
        <v>0</v>
      </c>
    </row>
    <row r="107" spans="1:34" x14ac:dyDescent="0.2">
      <c r="A107">
        <v>103</v>
      </c>
      <c r="B107" s="43">
        <f>'Omega Data'!C107</f>
        <v>44143</v>
      </c>
      <c r="C107">
        <f>'Omega Data'!D107</f>
        <v>153</v>
      </c>
      <c r="D107" s="44">
        <f>'Omega Data'!E107</f>
        <v>3000</v>
      </c>
      <c r="E107" s="44">
        <f>'Omega Data'!F107</f>
        <v>3750</v>
      </c>
      <c r="F107" s="45">
        <f t="shared" si="6"/>
        <v>8.0063675676502459</v>
      </c>
      <c r="G107">
        <f>IF('Omega Data'!L107="Stainless Steel",1,0)</f>
        <v>1</v>
      </c>
      <c r="H107">
        <f>IF(OR('Omega Data'!L107="YG 18K",'Omega Data'!L107="YG &lt;18K",'Omega Data'!L107="PG 18K",'Omega Data'!L107="PG &lt;18K",'Omega Data'!L107="WG 18K",'Omega Data'!L107="Mixes of 18K",'Omega Data'!L107="Mixes &lt;18K",'Omega Data'!L107="Platinum"),1,0)</f>
        <v>0</v>
      </c>
      <c r="I107">
        <f>IF(OR('Omega Data'!L107="PVD",'Omega Data'!L107="Gold Plate",'Omega Data'!L107="Other"),1,0)</f>
        <v>0</v>
      </c>
      <c r="J107">
        <f>IF('Omega Data'!P107="Stainless Steel",1,0)</f>
        <v>1</v>
      </c>
      <c r="K107">
        <f>IF(OR('Omega Data'!P107="Leather",'Omega Data'!P107="Two-tone"),1,0)</f>
        <v>0</v>
      </c>
      <c r="L107">
        <f>IF(OR('Omega Data'!P107="YG 18K",'Omega Data'!P107="PG 18K",'Omega Data'!P107="WG 18K",'Omega Data'!P107="Mixes of 18K"),1,0)</f>
        <v>0</v>
      </c>
      <c r="M107">
        <f>IF(OR('Omega Data'!AX107="Yes",'Omega Data'!AY107="Yes",'Omega Data'!AW107="Yes"),1,0)</f>
        <v>0</v>
      </c>
      <c r="N107">
        <f>IF(OR(ISTEXT('Omega Data'!AZ107), ISTEXT('Omega Data'!BA107)),1,0)</f>
        <v>0</v>
      </c>
      <c r="O107">
        <f>IF('Omega Data'!BB107="Yes",1,0)</f>
        <v>0</v>
      </c>
      <c r="P107">
        <f>IF('Omega Data'!BC107="Yes",1,0)</f>
        <v>0</v>
      </c>
      <c r="Q107">
        <f>IF(OR('Omega Data'!BF107="Yes",'Omega Data'!AS347="Yes"),1,0)</f>
        <v>0</v>
      </c>
      <c r="R107">
        <f>IF('Omega Data'!BG107="A",1,0)</f>
        <v>0</v>
      </c>
      <c r="S107">
        <f>IF('Omega Data'!BG107="AA",1,0)</f>
        <v>1</v>
      </c>
      <c r="T107">
        <f>IF('Omega Data'!BG107="AAA",1,0)</f>
        <v>0</v>
      </c>
      <c r="U107">
        <f>IF('Omega Data'!BG107="AAAA",1,0)</f>
        <v>0</v>
      </c>
      <c r="V107">
        <f>IF('Omega Data'!R107="Yes",1,0)</f>
        <v>0</v>
      </c>
      <c r="W107">
        <f>IF(OR('Omega Data'!X107="Yes", 'Omega Data'!Y107="Yes",'Omega Data'!Z107="Yes"),1,0)</f>
        <v>0</v>
      </c>
      <c r="X107">
        <f>IF(OR('Omega Data'!AA107="Yes",'Omega Data'!AB107="Yes"),1,0)</f>
        <v>0</v>
      </c>
      <c r="Y107">
        <f>IF('Omega Data'!AU107="Yes",1,0)</f>
        <v>0</v>
      </c>
      <c r="Z107">
        <f>IF('Omega Data'!AD107="Yes",1,0)</f>
        <v>0</v>
      </c>
      <c r="AA107">
        <f>IF('Omega Data'!AC107="Yes",1,0)</f>
        <v>0</v>
      </c>
      <c r="AB107">
        <f>IF('Omega Data'!AE107="Yes",1,0)</f>
        <v>0</v>
      </c>
      <c r="AC107">
        <f>IF(OR('Omega Data'!AK107="Yes",'Omega Data'!AN107="Yes"),1,0)</f>
        <v>1</v>
      </c>
      <c r="AD107" s="41">
        <f t="shared" si="7"/>
        <v>0</v>
      </c>
      <c r="AE107" s="41">
        <f t="shared" si="8"/>
        <v>0</v>
      </c>
      <c r="AF107" s="41">
        <f t="shared" si="9"/>
        <v>1</v>
      </c>
      <c r="AG107" s="41">
        <f t="shared" si="10"/>
        <v>0</v>
      </c>
      <c r="AH107" s="41">
        <f t="shared" si="11"/>
        <v>0</v>
      </c>
    </row>
    <row r="108" spans="1:34" x14ac:dyDescent="0.2">
      <c r="A108">
        <v>104</v>
      </c>
      <c r="B108" s="43">
        <f>'Omega Data'!C108</f>
        <v>44143</v>
      </c>
      <c r="C108">
        <f>'Omega Data'!D108</f>
        <v>154</v>
      </c>
      <c r="D108" s="44">
        <f>'Omega Data'!E108</f>
        <v>4700</v>
      </c>
      <c r="E108" s="44">
        <f>'Omega Data'!F108</f>
        <v>5875</v>
      </c>
      <c r="F108" s="45">
        <f t="shared" si="6"/>
        <v>8.4553177876981493</v>
      </c>
      <c r="G108">
        <f>IF('Omega Data'!L108="Stainless Steel",1,0)</f>
        <v>0</v>
      </c>
      <c r="H108">
        <f>IF(OR('Omega Data'!L108="YG 18K",'Omega Data'!L108="YG &lt;18K",'Omega Data'!L108="PG 18K",'Omega Data'!L108="PG &lt;18K",'Omega Data'!L108="WG 18K",'Omega Data'!L108="Mixes of 18K",'Omega Data'!L108="Mixes &lt;18K",'Omega Data'!L108="Platinum"),1,0)</f>
        <v>1</v>
      </c>
      <c r="I108">
        <f>IF(OR('Omega Data'!L108="PVD",'Omega Data'!L108="Gold Plate",'Omega Data'!L108="Other"),1,0)</f>
        <v>0</v>
      </c>
      <c r="J108">
        <f>IF('Omega Data'!P108="Stainless Steel",1,0)</f>
        <v>0</v>
      </c>
      <c r="K108">
        <f>IF(OR('Omega Data'!P108="Leather",'Omega Data'!P108="Two-tone"),1,0)</f>
        <v>0</v>
      </c>
      <c r="L108">
        <f>IF(OR('Omega Data'!P108="YG 18K",'Omega Data'!P108="PG 18K",'Omega Data'!P108="WG 18K",'Omega Data'!P108="Mixes of 18K"),1,0)</f>
        <v>1</v>
      </c>
      <c r="M108">
        <f>IF(OR('Omega Data'!AX108="Yes",'Omega Data'!AY108="Yes",'Omega Data'!AW108="Yes"),1,0)</f>
        <v>0</v>
      </c>
      <c r="N108">
        <f>IF(OR(ISTEXT('Omega Data'!AZ108), ISTEXT('Omega Data'!BA108)),1,0)</f>
        <v>0</v>
      </c>
      <c r="O108">
        <f>IF('Omega Data'!BB108="Yes",1,0)</f>
        <v>0</v>
      </c>
      <c r="P108">
        <f>IF('Omega Data'!BC108="Yes",1,0)</f>
        <v>0</v>
      </c>
      <c r="Q108">
        <f>IF(OR('Omega Data'!BF108="Yes",'Omega Data'!AS348="Yes"),1,0)</f>
        <v>0</v>
      </c>
      <c r="R108">
        <f>IF('Omega Data'!BG108="A",1,0)</f>
        <v>0</v>
      </c>
      <c r="S108">
        <f>IF('Omega Data'!BG108="AA",1,0)</f>
        <v>1</v>
      </c>
      <c r="T108">
        <f>IF('Omega Data'!BG108="AAA",1,0)</f>
        <v>0</v>
      </c>
      <c r="U108">
        <f>IF('Omega Data'!BG108="AAAA",1,0)</f>
        <v>0</v>
      </c>
      <c r="V108">
        <f>IF('Omega Data'!R108="Yes",1,0)</f>
        <v>0</v>
      </c>
      <c r="W108">
        <f>IF(OR('Omega Data'!X108="Yes", 'Omega Data'!Y108="Yes",'Omega Data'!Z108="Yes"),1,0)</f>
        <v>1</v>
      </c>
      <c r="X108">
        <f>IF(OR('Omega Data'!AA108="Yes",'Omega Data'!AB108="Yes"),1,0)</f>
        <v>0</v>
      </c>
      <c r="Y108">
        <f>IF('Omega Data'!AU108="Yes",1,0)</f>
        <v>0</v>
      </c>
      <c r="Z108">
        <f>IF('Omega Data'!AD108="Yes",1,0)</f>
        <v>0</v>
      </c>
      <c r="AA108">
        <f>IF('Omega Data'!AC108="Yes",1,0)</f>
        <v>0</v>
      </c>
      <c r="AB108">
        <f>IF('Omega Data'!AE108="Yes",1,0)</f>
        <v>0</v>
      </c>
      <c r="AC108">
        <f>IF(OR('Omega Data'!AK108="Yes",'Omega Data'!AN108="Yes"),1,0)</f>
        <v>0</v>
      </c>
      <c r="AD108" s="41">
        <f t="shared" si="7"/>
        <v>0</v>
      </c>
      <c r="AE108" s="41">
        <f t="shared" si="8"/>
        <v>0</v>
      </c>
      <c r="AF108" s="41">
        <f t="shared" si="9"/>
        <v>1</v>
      </c>
      <c r="AG108" s="41">
        <f t="shared" si="10"/>
        <v>0</v>
      </c>
      <c r="AH108" s="41">
        <f t="shared" si="11"/>
        <v>0</v>
      </c>
    </row>
    <row r="109" spans="1:34" x14ac:dyDescent="0.2">
      <c r="A109">
        <v>105</v>
      </c>
      <c r="B109" s="43">
        <f>'Omega Data'!C109</f>
        <v>44143</v>
      </c>
      <c r="C109">
        <f>'Omega Data'!D109</f>
        <v>155</v>
      </c>
      <c r="D109" s="44">
        <f>'Omega Data'!E109</f>
        <v>4000</v>
      </c>
      <c r="E109" s="44">
        <f>'Omega Data'!F109</f>
        <v>5000</v>
      </c>
      <c r="F109" s="45">
        <f t="shared" si="6"/>
        <v>8.2940496401020276</v>
      </c>
      <c r="G109">
        <f>IF('Omega Data'!L109="Stainless Steel",1,0)</f>
        <v>1</v>
      </c>
      <c r="H109">
        <f>IF(OR('Omega Data'!L109="YG 18K",'Omega Data'!L109="YG &lt;18K",'Omega Data'!L109="PG 18K",'Omega Data'!L109="PG &lt;18K",'Omega Data'!L109="WG 18K",'Omega Data'!L109="Mixes of 18K",'Omega Data'!L109="Mixes &lt;18K",'Omega Data'!L109="Platinum"),1,0)</f>
        <v>0</v>
      </c>
      <c r="I109">
        <f>IF(OR('Omega Data'!L109="PVD",'Omega Data'!L109="Gold Plate",'Omega Data'!L109="Other"),1,0)</f>
        <v>0</v>
      </c>
      <c r="J109">
        <f>IF('Omega Data'!P109="Stainless Steel",1,0)</f>
        <v>0</v>
      </c>
      <c r="K109">
        <f>IF(OR('Omega Data'!P109="Leather",'Omega Data'!P109="Two-tone"),1,0)</f>
        <v>1</v>
      </c>
      <c r="L109">
        <f>IF(OR('Omega Data'!P109="YG 18K",'Omega Data'!P109="PG 18K",'Omega Data'!P109="WG 18K",'Omega Data'!P109="Mixes of 18K"),1,0)</f>
        <v>0</v>
      </c>
      <c r="M109">
        <f>IF(OR('Omega Data'!AX109="Yes",'Omega Data'!AY109="Yes",'Omega Data'!AW109="Yes"),1,0)</f>
        <v>0</v>
      </c>
      <c r="N109">
        <f>IF(OR(ISTEXT('Omega Data'!AZ109), ISTEXT('Omega Data'!BA109)),1,0)</f>
        <v>0</v>
      </c>
      <c r="O109">
        <f>IF('Omega Data'!BB109="Yes",1,0)</f>
        <v>0</v>
      </c>
      <c r="P109">
        <f>IF('Omega Data'!BC109="Yes",1,0)</f>
        <v>0</v>
      </c>
      <c r="Q109">
        <f>IF(OR('Omega Data'!BF109="Yes",'Omega Data'!AS349="Yes"),1,0)</f>
        <v>0</v>
      </c>
      <c r="R109">
        <f>IF('Omega Data'!BG109="A",1,0)</f>
        <v>0</v>
      </c>
      <c r="S109">
        <f>IF('Omega Data'!BG109="AA",1,0)</f>
        <v>1</v>
      </c>
      <c r="T109">
        <f>IF('Omega Data'!BG109="AAA",1,0)</f>
        <v>0</v>
      </c>
      <c r="U109">
        <f>IF('Omega Data'!BG109="AAAA",1,0)</f>
        <v>0</v>
      </c>
      <c r="V109">
        <f>IF('Omega Data'!R109="Yes",1,0)</f>
        <v>0</v>
      </c>
      <c r="W109">
        <f>IF(OR('Omega Data'!X109="Yes", 'Omega Data'!Y109="Yes",'Omega Data'!Z109="Yes"),1,0)</f>
        <v>1</v>
      </c>
      <c r="X109">
        <f>IF(OR('Omega Data'!AA109="Yes",'Omega Data'!AB109="Yes"),1,0)</f>
        <v>0</v>
      </c>
      <c r="Y109">
        <f>IF('Omega Data'!AU109="Yes",1,0)</f>
        <v>0</v>
      </c>
      <c r="Z109">
        <f>IF('Omega Data'!AD109="Yes",1,0)</f>
        <v>0</v>
      </c>
      <c r="AA109">
        <f>IF('Omega Data'!AC109="Yes",1,0)</f>
        <v>1</v>
      </c>
      <c r="AB109">
        <f>IF('Omega Data'!AE109="Yes",1,0)</f>
        <v>0</v>
      </c>
      <c r="AC109">
        <f>IF(OR('Omega Data'!AK109="Yes",'Omega Data'!AN109="Yes"),1,0)</f>
        <v>0</v>
      </c>
      <c r="AD109" s="41">
        <f t="shared" si="7"/>
        <v>0</v>
      </c>
      <c r="AE109" s="41">
        <f t="shared" si="8"/>
        <v>0</v>
      </c>
      <c r="AF109" s="41">
        <f t="shared" si="9"/>
        <v>1</v>
      </c>
      <c r="AG109" s="41">
        <f t="shared" si="10"/>
        <v>0</v>
      </c>
      <c r="AH109" s="41">
        <f t="shared" si="11"/>
        <v>0</v>
      </c>
    </row>
    <row r="110" spans="1:34" x14ac:dyDescent="0.2">
      <c r="A110">
        <v>106</v>
      </c>
      <c r="B110" s="43">
        <f>'Omega Data'!C110</f>
        <v>44143</v>
      </c>
      <c r="C110">
        <f>'Omega Data'!D110</f>
        <v>156</v>
      </c>
      <c r="D110" s="44">
        <f>'Omega Data'!E110</f>
        <v>3600</v>
      </c>
      <c r="E110" s="44">
        <f>'Omega Data'!F110</f>
        <v>4500</v>
      </c>
      <c r="F110" s="45">
        <f t="shared" si="6"/>
        <v>8.1886891244442008</v>
      </c>
      <c r="G110">
        <f>IF('Omega Data'!L110="Stainless Steel",1,0)</f>
        <v>1</v>
      </c>
      <c r="H110">
        <f>IF(OR('Omega Data'!L110="YG 18K",'Omega Data'!L110="YG &lt;18K",'Omega Data'!L110="PG 18K",'Omega Data'!L110="PG &lt;18K",'Omega Data'!L110="WG 18K",'Omega Data'!L110="Mixes of 18K",'Omega Data'!L110="Mixes &lt;18K",'Omega Data'!L110="Platinum"),1,0)</f>
        <v>0</v>
      </c>
      <c r="I110">
        <f>IF(OR('Omega Data'!L110="PVD",'Omega Data'!L110="Gold Plate",'Omega Data'!L110="Other"),1,0)</f>
        <v>0</v>
      </c>
      <c r="J110">
        <f>IF('Omega Data'!P110="Stainless Steel",1,0)</f>
        <v>1</v>
      </c>
      <c r="K110">
        <f>IF(OR('Omega Data'!P110="Leather",'Omega Data'!P110="Two-tone"),1,0)</f>
        <v>0</v>
      </c>
      <c r="L110">
        <f>IF(OR('Omega Data'!P110="YG 18K",'Omega Data'!P110="PG 18K",'Omega Data'!P110="WG 18K",'Omega Data'!P110="Mixes of 18K"),1,0)</f>
        <v>0</v>
      </c>
      <c r="M110">
        <f>IF(OR('Omega Data'!AX110="Yes",'Omega Data'!AY110="Yes",'Omega Data'!AW110="Yes"),1,0)</f>
        <v>0</v>
      </c>
      <c r="N110">
        <f>IF(OR(ISTEXT('Omega Data'!AZ110), ISTEXT('Omega Data'!BA110)),1,0)</f>
        <v>0</v>
      </c>
      <c r="O110">
        <f>IF('Omega Data'!BB110="Yes",1,0)</f>
        <v>0</v>
      </c>
      <c r="P110">
        <f>IF('Omega Data'!BC110="Yes",1,0)</f>
        <v>0</v>
      </c>
      <c r="Q110">
        <f>IF(OR('Omega Data'!BF110="Yes",'Omega Data'!AS350="Yes"),1,0)</f>
        <v>0</v>
      </c>
      <c r="R110">
        <f>IF('Omega Data'!BG110="A",1,0)</f>
        <v>1</v>
      </c>
      <c r="S110">
        <f>IF('Omega Data'!BG110="AA",1,0)</f>
        <v>0</v>
      </c>
      <c r="T110">
        <f>IF('Omega Data'!BG110="AAA",1,0)</f>
        <v>0</v>
      </c>
      <c r="U110">
        <f>IF('Omega Data'!BG110="AAAA",1,0)</f>
        <v>0</v>
      </c>
      <c r="V110">
        <f>IF('Omega Data'!R110="Yes",1,0)</f>
        <v>0</v>
      </c>
      <c r="W110">
        <f>IF(OR('Omega Data'!X110="Yes", 'Omega Data'!Y110="Yes",'Omega Data'!Z110="Yes"),1,0)</f>
        <v>1</v>
      </c>
      <c r="X110">
        <f>IF(OR('Omega Data'!AA110="Yes",'Omega Data'!AB110="Yes"),1,0)</f>
        <v>0</v>
      </c>
      <c r="Y110">
        <f>IF('Omega Data'!AU110="Yes",1,0)</f>
        <v>0</v>
      </c>
      <c r="Z110">
        <f>IF('Omega Data'!AD110="Yes",1,0)</f>
        <v>0</v>
      </c>
      <c r="AA110">
        <f>IF('Omega Data'!AC110="Yes",1,0)</f>
        <v>0</v>
      </c>
      <c r="AB110">
        <f>IF('Omega Data'!AE110="Yes",1,0)</f>
        <v>0</v>
      </c>
      <c r="AC110">
        <f>IF(OR('Omega Data'!AK110="Yes",'Omega Data'!AN110="Yes"),1,0)</f>
        <v>1</v>
      </c>
      <c r="AD110" s="41">
        <f t="shared" si="7"/>
        <v>0</v>
      </c>
      <c r="AE110" s="41">
        <f t="shared" si="8"/>
        <v>0</v>
      </c>
      <c r="AF110" s="41">
        <f t="shared" si="9"/>
        <v>1</v>
      </c>
      <c r="AG110" s="41">
        <f t="shared" si="10"/>
        <v>0</v>
      </c>
      <c r="AH110" s="41">
        <f t="shared" si="11"/>
        <v>0</v>
      </c>
    </row>
    <row r="111" spans="1:34" x14ac:dyDescent="0.2">
      <c r="A111">
        <v>107</v>
      </c>
      <c r="B111" s="43">
        <f>'Omega Data'!C111</f>
        <v>44143</v>
      </c>
      <c r="C111">
        <f>'Omega Data'!D111</f>
        <v>157</v>
      </c>
      <c r="D111" s="44">
        <f>'Omega Data'!E111</f>
        <v>2000</v>
      </c>
      <c r="E111" s="44">
        <f>'Omega Data'!F111</f>
        <v>2500</v>
      </c>
      <c r="F111" s="45">
        <f t="shared" si="6"/>
        <v>7.6009024595420822</v>
      </c>
      <c r="G111">
        <f>IF('Omega Data'!L111="Stainless Steel",1,0)</f>
        <v>1</v>
      </c>
      <c r="H111">
        <f>IF(OR('Omega Data'!L111="YG 18K",'Omega Data'!L111="YG &lt;18K",'Omega Data'!L111="PG 18K",'Omega Data'!L111="PG &lt;18K",'Omega Data'!L111="WG 18K",'Omega Data'!L111="Mixes of 18K",'Omega Data'!L111="Mixes &lt;18K",'Omega Data'!L111="Platinum"),1,0)</f>
        <v>0</v>
      </c>
      <c r="I111">
        <f>IF(OR('Omega Data'!L111="PVD",'Omega Data'!L111="Gold Plate",'Omega Data'!L111="Other"),1,0)</f>
        <v>0</v>
      </c>
      <c r="J111">
        <f>IF('Omega Data'!P111="Stainless Steel",1,0)</f>
        <v>1</v>
      </c>
      <c r="K111">
        <f>IF(OR('Omega Data'!P111="Leather",'Omega Data'!P111="Two-tone"),1,0)</f>
        <v>0</v>
      </c>
      <c r="L111">
        <f>IF(OR('Omega Data'!P111="YG 18K",'Omega Data'!P111="PG 18K",'Omega Data'!P111="WG 18K",'Omega Data'!P111="Mixes of 18K"),1,0)</f>
        <v>0</v>
      </c>
      <c r="M111">
        <f>IF(OR('Omega Data'!AX111="Yes",'Omega Data'!AY111="Yes",'Omega Data'!AW111="Yes"),1,0)</f>
        <v>0</v>
      </c>
      <c r="N111">
        <f>IF(OR(ISTEXT('Omega Data'!AZ111), ISTEXT('Omega Data'!BA111)),1,0)</f>
        <v>0</v>
      </c>
      <c r="O111">
        <f>IF('Omega Data'!BB111="Yes",1,0)</f>
        <v>0</v>
      </c>
      <c r="P111">
        <f>IF('Omega Data'!BC111="Yes",1,0)</f>
        <v>0</v>
      </c>
      <c r="Q111">
        <f>IF(OR('Omega Data'!BF111="Yes",'Omega Data'!AS351="Yes"),1,0)</f>
        <v>0</v>
      </c>
      <c r="R111">
        <f>IF('Omega Data'!BG111="A",1,0)</f>
        <v>1</v>
      </c>
      <c r="S111">
        <f>IF('Omega Data'!BG111="AA",1,0)</f>
        <v>0</v>
      </c>
      <c r="T111">
        <f>IF('Omega Data'!BG111="AAA",1,0)</f>
        <v>0</v>
      </c>
      <c r="U111">
        <f>IF('Omega Data'!BG111="AAAA",1,0)</f>
        <v>0</v>
      </c>
      <c r="V111">
        <f>IF('Omega Data'!R111="Yes",1,0)</f>
        <v>0</v>
      </c>
      <c r="W111">
        <f>IF(OR('Omega Data'!X111="Yes", 'Omega Data'!Y111="Yes",'Omega Data'!Z111="Yes"),1,0)</f>
        <v>1</v>
      </c>
      <c r="X111">
        <f>IF(OR('Omega Data'!AA111="Yes",'Omega Data'!AB111="Yes"),1,0)</f>
        <v>0</v>
      </c>
      <c r="Y111">
        <f>IF('Omega Data'!AU111="Yes",1,0)</f>
        <v>0</v>
      </c>
      <c r="Z111">
        <f>IF('Omega Data'!AD111="Yes",1,0)</f>
        <v>0</v>
      </c>
      <c r="AA111">
        <f>IF('Omega Data'!AC111="Yes",1,0)</f>
        <v>0</v>
      </c>
      <c r="AB111">
        <f>IF('Omega Data'!AE111="Yes",1,0)</f>
        <v>0</v>
      </c>
      <c r="AC111">
        <f>IF(OR('Omega Data'!AK111="Yes",'Omega Data'!AN111="Yes"),1,0)</f>
        <v>1</v>
      </c>
      <c r="AD111" s="41">
        <f t="shared" si="7"/>
        <v>0</v>
      </c>
      <c r="AE111" s="41">
        <f t="shared" si="8"/>
        <v>0</v>
      </c>
      <c r="AF111" s="41">
        <f t="shared" si="9"/>
        <v>1</v>
      </c>
      <c r="AG111" s="41">
        <f t="shared" si="10"/>
        <v>0</v>
      </c>
      <c r="AH111" s="41">
        <f t="shared" si="11"/>
        <v>0</v>
      </c>
    </row>
    <row r="112" spans="1:34" x14ac:dyDescent="0.2">
      <c r="A112">
        <v>108</v>
      </c>
      <c r="B112" s="43">
        <f>'Omega Data'!C112</f>
        <v>44143</v>
      </c>
      <c r="C112">
        <f>'Omega Data'!D112</f>
        <v>158</v>
      </c>
      <c r="D112" s="44">
        <f>'Omega Data'!E112</f>
        <v>2800</v>
      </c>
      <c r="E112" s="44">
        <f>'Omega Data'!F112</f>
        <v>3500</v>
      </c>
      <c r="F112" s="45">
        <f t="shared" si="6"/>
        <v>7.9373746961632952</v>
      </c>
      <c r="G112">
        <f>IF('Omega Data'!L112="Stainless Steel",1,0)</f>
        <v>1</v>
      </c>
      <c r="H112">
        <f>IF(OR('Omega Data'!L112="YG 18K",'Omega Data'!L112="YG &lt;18K",'Omega Data'!L112="PG 18K",'Omega Data'!L112="PG &lt;18K",'Omega Data'!L112="WG 18K",'Omega Data'!L112="Mixes of 18K",'Omega Data'!L112="Mixes &lt;18K",'Omega Data'!L112="Platinum"),1,0)</f>
        <v>0</v>
      </c>
      <c r="I112">
        <f>IF(OR('Omega Data'!L112="PVD",'Omega Data'!L112="Gold Plate",'Omega Data'!L112="Other"),1,0)</f>
        <v>0</v>
      </c>
      <c r="J112">
        <f>IF('Omega Data'!P112="Stainless Steel",1,0)</f>
        <v>1</v>
      </c>
      <c r="K112">
        <f>IF(OR('Omega Data'!P112="Leather",'Omega Data'!P112="Two-tone"),1,0)</f>
        <v>0</v>
      </c>
      <c r="L112">
        <f>IF(OR('Omega Data'!P112="YG 18K",'Omega Data'!P112="PG 18K",'Omega Data'!P112="WG 18K",'Omega Data'!P112="Mixes of 18K"),1,0)</f>
        <v>0</v>
      </c>
      <c r="M112">
        <f>IF(OR('Omega Data'!AX112="Yes",'Omega Data'!AY112="Yes",'Omega Data'!AW112="Yes"),1,0)</f>
        <v>0</v>
      </c>
      <c r="N112">
        <f>IF(OR(ISTEXT('Omega Data'!AZ112), ISTEXT('Omega Data'!BA112)),1,0)</f>
        <v>0</v>
      </c>
      <c r="O112">
        <f>IF('Omega Data'!BB112="Yes",1,0)</f>
        <v>0</v>
      </c>
      <c r="P112">
        <f>IF('Omega Data'!BC112="Yes",1,0)</f>
        <v>0</v>
      </c>
      <c r="Q112">
        <f>IF(OR('Omega Data'!BF112="Yes",'Omega Data'!AS352="Yes"),1,0)</f>
        <v>0</v>
      </c>
      <c r="R112">
        <f>IF('Omega Data'!BG112="A",1,0)</f>
        <v>1</v>
      </c>
      <c r="S112">
        <f>IF('Omega Data'!BG112="AA",1,0)</f>
        <v>0</v>
      </c>
      <c r="T112">
        <f>IF('Omega Data'!BG112="AAA",1,0)</f>
        <v>0</v>
      </c>
      <c r="U112">
        <f>IF('Omega Data'!BG112="AAAA",1,0)</f>
        <v>0</v>
      </c>
      <c r="V112">
        <f>IF('Omega Data'!R112="Yes",1,0)</f>
        <v>0</v>
      </c>
      <c r="W112">
        <f>IF(OR('Omega Data'!X112="Yes", 'Omega Data'!Y112="Yes",'Omega Data'!Z112="Yes"),1,0)</f>
        <v>1</v>
      </c>
      <c r="X112">
        <f>IF(OR('Omega Data'!AA112="Yes",'Omega Data'!AB112="Yes"),1,0)</f>
        <v>0</v>
      </c>
      <c r="Y112">
        <f>IF('Omega Data'!AU112="Yes",1,0)</f>
        <v>0</v>
      </c>
      <c r="Z112">
        <f>IF('Omega Data'!AD112="Yes",1,0)</f>
        <v>0</v>
      </c>
      <c r="AA112">
        <f>IF('Omega Data'!AC112="Yes",1,0)</f>
        <v>0</v>
      </c>
      <c r="AB112">
        <f>IF('Omega Data'!AE112="Yes",1,0)</f>
        <v>0</v>
      </c>
      <c r="AC112">
        <f>IF(OR('Omega Data'!AK112="Yes",'Omega Data'!AN112="Yes"),1,0)</f>
        <v>1</v>
      </c>
      <c r="AD112" s="41">
        <f t="shared" si="7"/>
        <v>0</v>
      </c>
      <c r="AE112" s="41">
        <f t="shared" si="8"/>
        <v>0</v>
      </c>
      <c r="AF112" s="41">
        <f t="shared" si="9"/>
        <v>1</v>
      </c>
      <c r="AG112" s="41">
        <f t="shared" si="10"/>
        <v>0</v>
      </c>
      <c r="AH112" s="41">
        <f t="shared" si="11"/>
        <v>0</v>
      </c>
    </row>
    <row r="113" spans="1:34" x14ac:dyDescent="0.2">
      <c r="A113">
        <v>109</v>
      </c>
      <c r="B113" s="43">
        <f>'Omega Data'!C113</f>
        <v>44143</v>
      </c>
      <c r="C113">
        <f>'Omega Data'!D113</f>
        <v>159</v>
      </c>
      <c r="D113" s="44">
        <f>'Omega Data'!E113</f>
        <v>3000</v>
      </c>
      <c r="E113" s="44">
        <f>'Omega Data'!F113</f>
        <v>3750</v>
      </c>
      <c r="F113" s="45">
        <f t="shared" si="6"/>
        <v>8.0063675676502459</v>
      </c>
      <c r="G113">
        <f>IF('Omega Data'!L113="Stainless Steel",1,0)</f>
        <v>1</v>
      </c>
      <c r="H113">
        <f>IF(OR('Omega Data'!L113="YG 18K",'Omega Data'!L113="YG &lt;18K",'Omega Data'!L113="PG 18K",'Omega Data'!L113="PG &lt;18K",'Omega Data'!L113="WG 18K",'Omega Data'!L113="Mixes of 18K",'Omega Data'!L113="Mixes &lt;18K",'Omega Data'!L113="Platinum"),1,0)</f>
        <v>0</v>
      </c>
      <c r="I113">
        <f>IF(OR('Omega Data'!L113="PVD",'Omega Data'!L113="Gold Plate",'Omega Data'!L113="Other"),1,0)</f>
        <v>0</v>
      </c>
      <c r="J113">
        <f>IF('Omega Data'!P113="Stainless Steel",1,0)</f>
        <v>1</v>
      </c>
      <c r="K113">
        <f>IF(OR('Omega Data'!P113="Leather",'Omega Data'!P113="Two-tone"),1,0)</f>
        <v>0</v>
      </c>
      <c r="L113">
        <f>IF(OR('Omega Data'!P113="YG 18K",'Omega Data'!P113="PG 18K",'Omega Data'!P113="WG 18K",'Omega Data'!P113="Mixes of 18K"),1,0)</f>
        <v>0</v>
      </c>
      <c r="M113">
        <f>IF(OR('Omega Data'!AX113="Yes",'Omega Data'!AY113="Yes",'Omega Data'!AW113="Yes"),1,0)</f>
        <v>0</v>
      </c>
      <c r="N113">
        <f>IF(OR(ISTEXT('Omega Data'!AZ113), ISTEXT('Omega Data'!BA113)),1,0)</f>
        <v>0</v>
      </c>
      <c r="O113">
        <f>IF('Omega Data'!BB113="Yes",1,0)</f>
        <v>0</v>
      </c>
      <c r="P113">
        <f>IF('Omega Data'!BC113="Yes",1,0)</f>
        <v>0</v>
      </c>
      <c r="Q113">
        <f>IF(OR('Omega Data'!BF113="Yes",'Omega Data'!AS353="Yes"),1,0)</f>
        <v>0</v>
      </c>
      <c r="R113">
        <f>IF('Omega Data'!BG113="A",1,0)</f>
        <v>1</v>
      </c>
      <c r="S113">
        <f>IF('Omega Data'!BG113="AA",1,0)</f>
        <v>0</v>
      </c>
      <c r="T113">
        <f>IF('Omega Data'!BG113="AAA",1,0)</f>
        <v>0</v>
      </c>
      <c r="U113">
        <f>IF('Omega Data'!BG113="AAAA",1,0)</f>
        <v>0</v>
      </c>
      <c r="V113">
        <f>IF('Omega Data'!R113="Yes",1,0)</f>
        <v>0</v>
      </c>
      <c r="W113">
        <f>IF(OR('Omega Data'!X113="Yes", 'Omega Data'!Y113="Yes",'Omega Data'!Z113="Yes"),1,0)</f>
        <v>0</v>
      </c>
      <c r="X113">
        <f>IF(OR('Omega Data'!AA113="Yes",'Omega Data'!AB113="Yes"),1,0)</f>
        <v>0</v>
      </c>
      <c r="Y113">
        <f>IF('Omega Data'!AU113="Yes",1,0)</f>
        <v>0</v>
      </c>
      <c r="Z113">
        <f>IF('Omega Data'!AD113="Yes",1,0)</f>
        <v>0</v>
      </c>
      <c r="AA113">
        <f>IF('Omega Data'!AC113="Yes",1,0)</f>
        <v>0</v>
      </c>
      <c r="AB113">
        <f>IF('Omega Data'!AE113="Yes",1,0)</f>
        <v>1</v>
      </c>
      <c r="AC113">
        <f>IF(OR('Omega Data'!AK113="Yes",'Omega Data'!AN113="Yes"),1,0)</f>
        <v>1</v>
      </c>
      <c r="AD113" s="41">
        <f t="shared" si="7"/>
        <v>0</v>
      </c>
      <c r="AE113" s="41">
        <f t="shared" si="8"/>
        <v>0</v>
      </c>
      <c r="AF113" s="41">
        <f t="shared" si="9"/>
        <v>1</v>
      </c>
      <c r="AG113" s="41">
        <f t="shared" si="10"/>
        <v>0</v>
      </c>
      <c r="AH113" s="41">
        <f t="shared" si="11"/>
        <v>0</v>
      </c>
    </row>
    <row r="114" spans="1:34" x14ac:dyDescent="0.2">
      <c r="A114">
        <v>110</v>
      </c>
      <c r="B114" s="43">
        <f>'Omega Data'!C114</f>
        <v>44143</v>
      </c>
      <c r="C114">
        <f>'Omega Data'!D114</f>
        <v>160</v>
      </c>
      <c r="D114" s="44">
        <f>'Omega Data'!E114</f>
        <v>1000</v>
      </c>
      <c r="E114" s="44">
        <f>'Omega Data'!F114</f>
        <v>1250</v>
      </c>
      <c r="F114" s="45">
        <f t="shared" si="6"/>
        <v>6.9077552789821368</v>
      </c>
      <c r="G114">
        <f>IF('Omega Data'!L114="Stainless Steel",1,0)</f>
        <v>1</v>
      </c>
      <c r="H114">
        <f>IF(OR('Omega Data'!L114="YG 18K",'Omega Data'!L114="YG &lt;18K",'Omega Data'!L114="PG 18K",'Omega Data'!L114="PG &lt;18K",'Omega Data'!L114="WG 18K",'Omega Data'!L114="Mixes of 18K",'Omega Data'!L114="Mixes &lt;18K",'Omega Data'!L114="Platinum"),1,0)</f>
        <v>0</v>
      </c>
      <c r="I114">
        <f>IF(OR('Omega Data'!L114="PVD",'Omega Data'!L114="Gold Plate",'Omega Data'!L114="Other"),1,0)</f>
        <v>0</v>
      </c>
      <c r="J114">
        <f>IF('Omega Data'!P114="Stainless Steel",1,0)</f>
        <v>1</v>
      </c>
      <c r="K114">
        <f>IF(OR('Omega Data'!P114="Leather",'Omega Data'!P114="Two-tone"),1,0)</f>
        <v>0</v>
      </c>
      <c r="L114">
        <f>IF(OR('Omega Data'!P114="YG 18K",'Omega Data'!P114="PG 18K",'Omega Data'!P114="WG 18K",'Omega Data'!P114="Mixes of 18K"),1,0)</f>
        <v>0</v>
      </c>
      <c r="M114">
        <f>IF(OR('Omega Data'!AX114="Yes",'Omega Data'!AY114="Yes",'Omega Data'!AW114="Yes"),1,0)</f>
        <v>0</v>
      </c>
      <c r="N114">
        <f>IF(OR(ISTEXT('Omega Data'!AZ114), ISTEXT('Omega Data'!BA114)),1,0)</f>
        <v>0</v>
      </c>
      <c r="O114">
        <f>IF('Omega Data'!BB114="Yes",1,0)</f>
        <v>0</v>
      </c>
      <c r="P114">
        <f>IF('Omega Data'!BC114="Yes",1,0)</f>
        <v>0</v>
      </c>
      <c r="Q114">
        <f>IF(OR('Omega Data'!BF114="Yes",'Omega Data'!AS354="Yes"),1,0)</f>
        <v>0</v>
      </c>
      <c r="R114">
        <f>IF('Omega Data'!BG114="A",1,0)</f>
        <v>1</v>
      </c>
      <c r="S114">
        <f>IF('Omega Data'!BG114="AA",1,0)</f>
        <v>0</v>
      </c>
      <c r="T114">
        <f>IF('Omega Data'!BG114="AAA",1,0)</f>
        <v>0</v>
      </c>
      <c r="U114">
        <f>IF('Omega Data'!BG114="AAAA",1,0)</f>
        <v>0</v>
      </c>
      <c r="V114">
        <f>IF('Omega Data'!R114="Yes",1,0)</f>
        <v>0</v>
      </c>
      <c r="W114">
        <f>IF(OR('Omega Data'!X114="Yes", 'Omega Data'!Y114="Yes",'Omega Data'!Z114="Yes"),1,0)</f>
        <v>1</v>
      </c>
      <c r="X114">
        <f>IF(OR('Omega Data'!AA114="Yes",'Omega Data'!AB114="Yes"),1,0)</f>
        <v>0</v>
      </c>
      <c r="Y114">
        <f>IF('Omega Data'!AU114="Yes",1,0)</f>
        <v>1</v>
      </c>
      <c r="Z114">
        <f>IF('Omega Data'!AD114="Yes",1,0)</f>
        <v>0</v>
      </c>
      <c r="AA114">
        <f>IF('Omega Data'!AC114="Yes",1,0)</f>
        <v>0</v>
      </c>
      <c r="AB114">
        <f>IF('Omega Data'!AE114="Yes",1,0)</f>
        <v>0</v>
      </c>
      <c r="AC114">
        <f>IF(OR('Omega Data'!AK114="Yes",'Omega Data'!AN114="Yes"),1,0)</f>
        <v>0</v>
      </c>
      <c r="AD114" s="41">
        <f t="shared" si="7"/>
        <v>0</v>
      </c>
      <c r="AE114" s="41">
        <f t="shared" si="8"/>
        <v>0</v>
      </c>
      <c r="AF114" s="41">
        <f t="shared" si="9"/>
        <v>1</v>
      </c>
      <c r="AG114" s="41">
        <f t="shared" si="10"/>
        <v>0</v>
      </c>
      <c r="AH114" s="41">
        <f t="shared" si="11"/>
        <v>0</v>
      </c>
    </row>
    <row r="115" spans="1:34" x14ac:dyDescent="0.2">
      <c r="A115">
        <v>111</v>
      </c>
      <c r="B115" s="43">
        <f>'Omega Data'!C115</f>
        <v>44143</v>
      </c>
      <c r="C115">
        <f>'Omega Data'!D115</f>
        <v>161</v>
      </c>
      <c r="D115" s="44">
        <f>'Omega Data'!E115</f>
        <v>6500</v>
      </c>
      <c r="E115" s="44">
        <f>'Omega Data'!F115</f>
        <v>8125</v>
      </c>
      <c r="F115" s="45">
        <f t="shared" si="6"/>
        <v>8.7795574558837277</v>
      </c>
      <c r="G115">
        <f>IF('Omega Data'!L115="Stainless Steel",1,0)</f>
        <v>1</v>
      </c>
      <c r="H115">
        <f>IF(OR('Omega Data'!L115="YG 18K",'Omega Data'!L115="YG &lt;18K",'Omega Data'!L115="PG 18K",'Omega Data'!L115="PG &lt;18K",'Omega Data'!L115="WG 18K",'Omega Data'!L115="Mixes of 18K",'Omega Data'!L115="Mixes &lt;18K",'Omega Data'!L115="Platinum"),1,0)</f>
        <v>0</v>
      </c>
      <c r="I115">
        <f>IF(OR('Omega Data'!L115="PVD",'Omega Data'!L115="Gold Plate",'Omega Data'!L115="Other"),1,0)</f>
        <v>0</v>
      </c>
      <c r="J115">
        <f>IF('Omega Data'!P115="Stainless Steel",1,0)</f>
        <v>0</v>
      </c>
      <c r="K115">
        <f>IF(OR('Omega Data'!P115="Leather",'Omega Data'!P115="Two-tone"),1,0)</f>
        <v>1</v>
      </c>
      <c r="L115">
        <f>IF(OR('Omega Data'!P115="YG 18K",'Omega Data'!P115="PG 18K",'Omega Data'!P115="WG 18K",'Omega Data'!P115="Mixes of 18K"),1,0)</f>
        <v>0</v>
      </c>
      <c r="M115">
        <f>IF(OR('Omega Data'!AX115="Yes",'Omega Data'!AY115="Yes",'Omega Data'!AW115="Yes"),1,0)</f>
        <v>0</v>
      </c>
      <c r="N115">
        <f>IF(OR(ISTEXT('Omega Data'!AZ115), ISTEXT('Omega Data'!BA115)),1,0)</f>
        <v>0</v>
      </c>
      <c r="O115">
        <f>IF('Omega Data'!BB115="Yes",1,0)</f>
        <v>0</v>
      </c>
      <c r="P115">
        <f>IF('Omega Data'!BC115="Yes",1,0)</f>
        <v>0</v>
      </c>
      <c r="Q115">
        <f>IF(OR('Omega Data'!BF115="Yes",'Omega Data'!AS355="Yes"),1,0)</f>
        <v>0</v>
      </c>
      <c r="R115">
        <f>IF('Omega Data'!BG115="A",1,0)</f>
        <v>0</v>
      </c>
      <c r="S115">
        <f>IF('Omega Data'!BG115="AA",1,0)</f>
        <v>0</v>
      </c>
      <c r="T115">
        <f>IF('Omega Data'!BG115="AAA",1,0)</f>
        <v>1</v>
      </c>
      <c r="U115">
        <f>IF('Omega Data'!BG115="AAAA",1,0)</f>
        <v>0</v>
      </c>
      <c r="V115">
        <f>IF('Omega Data'!R115="Yes",1,0)</f>
        <v>0</v>
      </c>
      <c r="W115">
        <f>IF(OR('Omega Data'!X115="Yes", 'Omega Data'!Y115="Yes",'Omega Data'!Z115="Yes"),1,0)</f>
        <v>0</v>
      </c>
      <c r="X115">
        <f>IF(OR('Omega Data'!AA115="Yes",'Omega Data'!AB115="Yes"),1,0)</f>
        <v>0</v>
      </c>
      <c r="Y115">
        <f>IF('Omega Data'!AU115="Yes",1,0)</f>
        <v>0</v>
      </c>
      <c r="Z115">
        <f>IF('Omega Data'!AD115="Yes",1,0)</f>
        <v>0</v>
      </c>
      <c r="AA115">
        <f>IF('Omega Data'!AC115="Yes",1,0)</f>
        <v>0</v>
      </c>
      <c r="AB115">
        <f>IF('Omega Data'!AE115="Yes",1,0)</f>
        <v>0</v>
      </c>
      <c r="AC115">
        <f>IF(OR('Omega Data'!AK115="Yes",'Omega Data'!AN115="Yes"),1,0)</f>
        <v>1</v>
      </c>
      <c r="AD115" s="41">
        <f t="shared" si="7"/>
        <v>0</v>
      </c>
      <c r="AE115" s="41">
        <f t="shared" si="8"/>
        <v>0</v>
      </c>
      <c r="AF115" s="41">
        <f t="shared" si="9"/>
        <v>1</v>
      </c>
      <c r="AG115" s="41">
        <f t="shared" si="10"/>
        <v>0</v>
      </c>
      <c r="AH115" s="41">
        <f t="shared" si="11"/>
        <v>0</v>
      </c>
    </row>
    <row r="116" spans="1:34" x14ac:dyDescent="0.2">
      <c r="A116">
        <v>112</v>
      </c>
      <c r="B116" s="43">
        <f>'Omega Data'!C116</f>
        <v>44143</v>
      </c>
      <c r="C116">
        <f>'Omega Data'!D116</f>
        <v>162</v>
      </c>
      <c r="D116" s="44">
        <f>'Omega Data'!E116</f>
        <v>4000</v>
      </c>
      <c r="E116" s="44">
        <f>'Omega Data'!F116</f>
        <v>5000</v>
      </c>
      <c r="F116" s="45">
        <f t="shared" si="6"/>
        <v>8.2940496401020276</v>
      </c>
      <c r="G116">
        <f>IF('Omega Data'!L116="Stainless Steel",1,0)</f>
        <v>1</v>
      </c>
      <c r="H116">
        <f>IF(OR('Omega Data'!L116="YG 18K",'Omega Data'!L116="YG &lt;18K",'Omega Data'!L116="PG 18K",'Omega Data'!L116="PG &lt;18K",'Omega Data'!L116="WG 18K",'Omega Data'!L116="Mixes of 18K",'Omega Data'!L116="Mixes &lt;18K",'Omega Data'!L116="Platinum"),1,0)</f>
        <v>0</v>
      </c>
      <c r="I116">
        <f>IF(OR('Omega Data'!L116="PVD",'Omega Data'!L116="Gold Plate",'Omega Data'!L116="Other"),1,0)</f>
        <v>0</v>
      </c>
      <c r="J116">
        <f>IF('Omega Data'!P116="Stainless Steel",1,0)</f>
        <v>0</v>
      </c>
      <c r="K116">
        <f>IF(OR('Omega Data'!P116="Leather",'Omega Data'!P116="Two-tone"),1,0)</f>
        <v>1</v>
      </c>
      <c r="L116">
        <f>IF(OR('Omega Data'!P116="YG 18K",'Omega Data'!P116="PG 18K",'Omega Data'!P116="WG 18K",'Omega Data'!P116="Mixes of 18K"),1,0)</f>
        <v>0</v>
      </c>
      <c r="M116">
        <f>IF(OR('Omega Data'!AX116="Yes",'Omega Data'!AY116="Yes",'Omega Data'!AW116="Yes"),1,0)</f>
        <v>0</v>
      </c>
      <c r="N116">
        <f>IF(OR(ISTEXT('Omega Data'!AZ116), ISTEXT('Omega Data'!BA116)),1,0)</f>
        <v>0</v>
      </c>
      <c r="O116">
        <f>IF('Omega Data'!BB116="Yes",1,0)</f>
        <v>0</v>
      </c>
      <c r="P116">
        <f>IF('Omega Data'!BC116="Yes",1,0)</f>
        <v>0</v>
      </c>
      <c r="Q116">
        <f>IF(OR('Omega Data'!BF116="Yes",'Omega Data'!AS356="Yes"),1,0)</f>
        <v>0</v>
      </c>
      <c r="R116">
        <f>IF('Omega Data'!BG116="A",1,0)</f>
        <v>0</v>
      </c>
      <c r="S116">
        <f>IF('Omega Data'!BG116="AA",1,0)</f>
        <v>1</v>
      </c>
      <c r="T116">
        <f>IF('Omega Data'!BG116="AAA",1,0)</f>
        <v>0</v>
      </c>
      <c r="U116">
        <f>IF('Omega Data'!BG116="AAAA",1,0)</f>
        <v>0</v>
      </c>
      <c r="V116">
        <f>IF('Omega Data'!R116="Yes",1,0)</f>
        <v>0</v>
      </c>
      <c r="W116">
        <f>IF(OR('Omega Data'!X116="Yes", 'Omega Data'!Y116="Yes",'Omega Data'!Z116="Yes"),1,0)</f>
        <v>1</v>
      </c>
      <c r="X116">
        <f>IF(OR('Omega Data'!AA116="Yes",'Omega Data'!AB116="Yes"),1,0)</f>
        <v>1</v>
      </c>
      <c r="Y116">
        <f>IF('Omega Data'!AU116="Yes",1,0)</f>
        <v>0</v>
      </c>
      <c r="Z116">
        <f>IF('Omega Data'!AD116="Yes",1,0)</f>
        <v>0</v>
      </c>
      <c r="AA116">
        <f>IF('Omega Data'!AC116="Yes",1,0)</f>
        <v>0</v>
      </c>
      <c r="AB116">
        <f>IF('Omega Data'!AE116="Yes",1,0)</f>
        <v>0</v>
      </c>
      <c r="AC116">
        <f>IF(OR('Omega Data'!AK116="Yes",'Omega Data'!AN116="Yes"),1,0)</f>
        <v>0</v>
      </c>
      <c r="AD116" s="41">
        <f t="shared" si="7"/>
        <v>0</v>
      </c>
      <c r="AE116" s="41">
        <f t="shared" si="8"/>
        <v>0</v>
      </c>
      <c r="AF116" s="41">
        <f t="shared" si="9"/>
        <v>1</v>
      </c>
      <c r="AG116" s="41">
        <f t="shared" si="10"/>
        <v>0</v>
      </c>
      <c r="AH116" s="41">
        <f t="shared" si="11"/>
        <v>0</v>
      </c>
    </row>
    <row r="117" spans="1:34" x14ac:dyDescent="0.2">
      <c r="A117">
        <v>113</v>
      </c>
      <c r="B117" s="43">
        <f>'Omega Data'!C117</f>
        <v>44143</v>
      </c>
      <c r="C117">
        <f>'Omega Data'!D117</f>
        <v>163</v>
      </c>
      <c r="D117" s="44">
        <f>'Omega Data'!E117</f>
        <v>7500</v>
      </c>
      <c r="E117" s="44">
        <f>'Omega Data'!F117</f>
        <v>9375</v>
      </c>
      <c r="F117" s="45">
        <f t="shared" si="6"/>
        <v>8.9226582995244019</v>
      </c>
      <c r="G117">
        <f>IF('Omega Data'!L117="Stainless Steel",1,0)</f>
        <v>1</v>
      </c>
      <c r="H117">
        <f>IF(OR('Omega Data'!L117="YG 18K",'Omega Data'!L117="YG &lt;18K",'Omega Data'!L117="PG 18K",'Omega Data'!L117="PG &lt;18K",'Omega Data'!L117="WG 18K",'Omega Data'!L117="Mixes of 18K",'Omega Data'!L117="Mixes &lt;18K",'Omega Data'!L117="Platinum"),1,0)</f>
        <v>0</v>
      </c>
      <c r="I117">
        <f>IF(OR('Omega Data'!L117="PVD",'Omega Data'!L117="Gold Plate",'Omega Data'!L117="Other"),1,0)</f>
        <v>0</v>
      </c>
      <c r="J117">
        <f>IF('Omega Data'!P117="Stainless Steel",1,0)</f>
        <v>1</v>
      </c>
      <c r="K117">
        <f>IF(OR('Omega Data'!P117="Leather",'Omega Data'!P117="Two-tone"),1,0)</f>
        <v>0</v>
      </c>
      <c r="L117">
        <f>IF(OR('Omega Data'!P117="YG 18K",'Omega Data'!P117="PG 18K",'Omega Data'!P117="WG 18K",'Omega Data'!P117="Mixes of 18K"),1,0)</f>
        <v>0</v>
      </c>
      <c r="M117">
        <f>IF(OR('Omega Data'!AX117="Yes",'Omega Data'!AY117="Yes",'Omega Data'!AW117="Yes"),1,0)</f>
        <v>0</v>
      </c>
      <c r="N117">
        <f>IF(OR(ISTEXT('Omega Data'!AZ117), ISTEXT('Omega Data'!BA117)),1,0)</f>
        <v>0</v>
      </c>
      <c r="O117">
        <f>IF('Omega Data'!BB117="Yes",1,0)</f>
        <v>0</v>
      </c>
      <c r="P117">
        <f>IF('Omega Data'!BC117="Yes",1,0)</f>
        <v>0</v>
      </c>
      <c r="Q117">
        <f>IF(OR('Omega Data'!BF117="Yes",'Omega Data'!AS357="Yes"),1,0)</f>
        <v>0</v>
      </c>
      <c r="R117">
        <f>IF('Omega Data'!BG117="A",1,0)</f>
        <v>0</v>
      </c>
      <c r="S117">
        <f>IF('Omega Data'!BG117="AA",1,0)</f>
        <v>1</v>
      </c>
      <c r="T117">
        <f>IF('Omega Data'!BG117="AAA",1,0)</f>
        <v>0</v>
      </c>
      <c r="U117">
        <f>IF('Omega Data'!BG117="AAAA",1,0)</f>
        <v>0</v>
      </c>
      <c r="V117">
        <f>IF('Omega Data'!R117="Yes",1,0)</f>
        <v>1</v>
      </c>
      <c r="W117">
        <f>IF(OR('Omega Data'!X117="Yes", 'Omega Data'!Y117="Yes",'Omega Data'!Z117="Yes"),1,0)</f>
        <v>0</v>
      </c>
      <c r="X117">
        <f>IF(OR('Omega Data'!AA117="Yes",'Omega Data'!AB117="Yes"),1,0)</f>
        <v>0</v>
      </c>
      <c r="Y117">
        <f>IF('Omega Data'!AU117="Yes",1,0)</f>
        <v>0</v>
      </c>
      <c r="Z117">
        <f>IF('Omega Data'!AD117="Yes",1,0)</f>
        <v>0</v>
      </c>
      <c r="AA117">
        <f>IF('Omega Data'!AC117="Yes",1,0)</f>
        <v>1</v>
      </c>
      <c r="AB117">
        <f>IF('Omega Data'!AE117="Yes",1,0)</f>
        <v>0</v>
      </c>
      <c r="AC117">
        <f>IF(OR('Omega Data'!AK117="Yes",'Omega Data'!AN117="Yes"),1,0)</f>
        <v>0</v>
      </c>
      <c r="AD117" s="41">
        <f t="shared" si="7"/>
        <v>0</v>
      </c>
      <c r="AE117" s="41">
        <f t="shared" si="8"/>
        <v>0</v>
      </c>
      <c r="AF117" s="41">
        <f t="shared" si="9"/>
        <v>1</v>
      </c>
      <c r="AG117" s="41">
        <f t="shared" si="10"/>
        <v>0</v>
      </c>
      <c r="AH117" s="41">
        <f t="shared" si="11"/>
        <v>0</v>
      </c>
    </row>
    <row r="118" spans="1:34" x14ac:dyDescent="0.2">
      <c r="A118">
        <v>114</v>
      </c>
      <c r="B118" s="43">
        <f>'Omega Data'!C118</f>
        <v>44143</v>
      </c>
      <c r="C118">
        <f>'Omega Data'!D118</f>
        <v>226</v>
      </c>
      <c r="D118" s="44">
        <f>'Omega Data'!E118</f>
        <v>1900</v>
      </c>
      <c r="E118" s="44">
        <f>'Omega Data'!F118</f>
        <v>2375</v>
      </c>
      <c r="F118" s="45">
        <f t="shared" si="6"/>
        <v>7.5496091651545321</v>
      </c>
      <c r="G118">
        <f>IF('Omega Data'!L118="Stainless Steel",1,0)</f>
        <v>1</v>
      </c>
      <c r="H118">
        <f>IF(OR('Omega Data'!L118="YG 18K",'Omega Data'!L118="YG &lt;18K",'Omega Data'!L118="PG 18K",'Omega Data'!L118="PG &lt;18K",'Omega Data'!L118="WG 18K",'Omega Data'!L118="Mixes of 18K",'Omega Data'!L118="Mixes &lt;18K",'Omega Data'!L118="Platinum"),1,0)</f>
        <v>0</v>
      </c>
      <c r="I118">
        <f>IF(OR('Omega Data'!L118="PVD",'Omega Data'!L118="Gold Plate",'Omega Data'!L118="Other"),1,0)</f>
        <v>0</v>
      </c>
      <c r="J118">
        <f>IF('Omega Data'!P118="Stainless Steel",1,0)</f>
        <v>0</v>
      </c>
      <c r="K118">
        <f>IF(OR('Omega Data'!P118="Leather",'Omega Data'!P118="Two-tone"),1,0)</f>
        <v>1</v>
      </c>
      <c r="L118">
        <f>IF(OR('Omega Data'!P118="YG 18K",'Omega Data'!P118="PG 18K",'Omega Data'!P118="WG 18K",'Omega Data'!P118="Mixes of 18K"),1,0)</f>
        <v>0</v>
      </c>
      <c r="M118">
        <f>IF(OR('Omega Data'!AX118="Yes",'Omega Data'!AY118="Yes",'Omega Data'!AW118="Yes"),1,0)</f>
        <v>0</v>
      </c>
      <c r="N118">
        <f>IF(OR(ISTEXT('Omega Data'!AZ118), ISTEXT('Omega Data'!BA118)),1,0)</f>
        <v>0</v>
      </c>
      <c r="O118">
        <f>IF('Omega Data'!BB118="Yes",1,0)</f>
        <v>0</v>
      </c>
      <c r="P118">
        <f>IF('Omega Data'!BC118="Yes",1,0)</f>
        <v>0</v>
      </c>
      <c r="Q118">
        <f>IF(OR('Omega Data'!BF118="Yes",'Omega Data'!AS358="Yes"),1,0)</f>
        <v>0</v>
      </c>
      <c r="R118">
        <f>IF('Omega Data'!BG118="A",1,0)</f>
        <v>0</v>
      </c>
      <c r="S118">
        <f>IF('Omega Data'!BG118="AA",1,0)</f>
        <v>1</v>
      </c>
      <c r="T118">
        <f>IF('Omega Data'!BG118="AAA",1,0)</f>
        <v>0</v>
      </c>
      <c r="U118">
        <f>IF('Omega Data'!BG118="AAAA",1,0)</f>
        <v>0</v>
      </c>
      <c r="V118">
        <f>IF('Omega Data'!R118="Yes",1,0)</f>
        <v>1</v>
      </c>
      <c r="W118">
        <f>IF(OR('Omega Data'!X118="Yes", 'Omega Data'!Y118="Yes",'Omega Data'!Z118="Yes"),1,0)</f>
        <v>0</v>
      </c>
      <c r="X118">
        <f>IF(OR('Omega Data'!AA118="Yes",'Omega Data'!AB118="Yes"),1,0)</f>
        <v>0</v>
      </c>
      <c r="Y118">
        <f>IF('Omega Data'!AU118="Yes",1,0)</f>
        <v>0</v>
      </c>
      <c r="Z118">
        <f>IF('Omega Data'!AD118="Yes",1,0)</f>
        <v>0</v>
      </c>
      <c r="AA118">
        <f>IF('Omega Data'!AC118="Yes",1,0)</f>
        <v>0</v>
      </c>
      <c r="AB118">
        <f>IF('Omega Data'!AE118="Yes",1,0)</f>
        <v>0</v>
      </c>
      <c r="AC118">
        <f>IF(OR('Omega Data'!AK118="Yes",'Omega Data'!AN118="Yes"),1,0)</f>
        <v>0</v>
      </c>
      <c r="AD118" s="41">
        <f t="shared" si="7"/>
        <v>0</v>
      </c>
      <c r="AE118" s="41">
        <f t="shared" si="8"/>
        <v>0</v>
      </c>
      <c r="AF118" s="41">
        <f t="shared" si="9"/>
        <v>1</v>
      </c>
      <c r="AG118" s="41">
        <f t="shared" si="10"/>
        <v>0</v>
      </c>
      <c r="AH118" s="41">
        <f t="shared" si="11"/>
        <v>0</v>
      </c>
    </row>
    <row r="119" spans="1:34" x14ac:dyDescent="0.2">
      <c r="A119">
        <v>115</v>
      </c>
      <c r="B119" s="43">
        <f>'Omega Data'!C119</f>
        <v>44143</v>
      </c>
      <c r="C119">
        <f>'Omega Data'!D119</f>
        <v>227</v>
      </c>
      <c r="D119" s="44">
        <f>'Omega Data'!E119</f>
        <v>2400</v>
      </c>
      <c r="E119" s="44">
        <f>'Omega Data'!F119</f>
        <v>3000</v>
      </c>
      <c r="F119" s="45">
        <f t="shared" si="6"/>
        <v>7.7832240163360371</v>
      </c>
      <c r="G119">
        <f>IF('Omega Data'!L119="Stainless Steel",1,0)</f>
        <v>1</v>
      </c>
      <c r="H119">
        <f>IF(OR('Omega Data'!L119="YG 18K",'Omega Data'!L119="YG &lt;18K",'Omega Data'!L119="PG 18K",'Omega Data'!L119="PG &lt;18K",'Omega Data'!L119="WG 18K",'Omega Data'!L119="Mixes of 18K",'Omega Data'!L119="Mixes &lt;18K",'Omega Data'!L119="Platinum"),1,0)</f>
        <v>0</v>
      </c>
      <c r="I119">
        <f>IF(OR('Omega Data'!L119="PVD",'Omega Data'!L119="Gold Plate",'Omega Data'!L119="Other"),1,0)</f>
        <v>0</v>
      </c>
      <c r="J119">
        <f>IF('Omega Data'!P119="Stainless Steel",1,0)</f>
        <v>1</v>
      </c>
      <c r="K119">
        <f>IF(OR('Omega Data'!P119="Leather",'Omega Data'!P119="Two-tone"),1,0)</f>
        <v>0</v>
      </c>
      <c r="L119">
        <f>IF(OR('Omega Data'!P119="YG 18K",'Omega Data'!P119="PG 18K",'Omega Data'!P119="WG 18K",'Omega Data'!P119="Mixes of 18K"),1,0)</f>
        <v>0</v>
      </c>
      <c r="M119">
        <f>IF(OR('Omega Data'!AX119="Yes",'Omega Data'!AY119="Yes",'Omega Data'!AW119="Yes"),1,0)</f>
        <v>0</v>
      </c>
      <c r="N119">
        <f>IF(OR(ISTEXT('Omega Data'!AZ119), ISTEXT('Omega Data'!BA119)),1,0)</f>
        <v>0</v>
      </c>
      <c r="O119">
        <f>IF('Omega Data'!BB119="Yes",1,0)</f>
        <v>0</v>
      </c>
      <c r="P119">
        <f>IF('Omega Data'!BC119="Yes",1,0)</f>
        <v>0</v>
      </c>
      <c r="Q119">
        <f>IF(OR('Omega Data'!BF119="Yes",'Omega Data'!AS359="Yes"),1,0)</f>
        <v>0</v>
      </c>
      <c r="R119">
        <f>IF('Omega Data'!BG119="A",1,0)</f>
        <v>0</v>
      </c>
      <c r="S119">
        <f>IF('Omega Data'!BG119="AA",1,0)</f>
        <v>1</v>
      </c>
      <c r="T119">
        <f>IF('Omega Data'!BG119="AAA",1,0)</f>
        <v>0</v>
      </c>
      <c r="U119">
        <f>IF('Omega Data'!BG119="AAAA",1,0)</f>
        <v>0</v>
      </c>
      <c r="V119">
        <f>IF('Omega Data'!R119="Yes",1,0)</f>
        <v>0</v>
      </c>
      <c r="W119">
        <f>IF(OR('Omega Data'!X119="Yes", 'Omega Data'!Y119="Yes",'Omega Data'!Z119="Yes"),1,0)</f>
        <v>1</v>
      </c>
      <c r="X119">
        <f>IF(OR('Omega Data'!AA119="Yes",'Omega Data'!AB119="Yes"),1,0)</f>
        <v>0</v>
      </c>
      <c r="Y119">
        <f>IF('Omega Data'!AU119="Yes",1,0)</f>
        <v>0</v>
      </c>
      <c r="Z119">
        <f>IF('Omega Data'!AD119="Yes",1,0)</f>
        <v>0</v>
      </c>
      <c r="AA119">
        <f>IF('Omega Data'!AC119="Yes",1,0)</f>
        <v>0</v>
      </c>
      <c r="AB119">
        <f>IF('Omega Data'!AE119="Yes",1,0)</f>
        <v>0</v>
      </c>
      <c r="AC119">
        <f>IF(OR('Omega Data'!AK119="Yes",'Omega Data'!AN119="Yes"),1,0)</f>
        <v>0</v>
      </c>
      <c r="AD119" s="41">
        <f t="shared" si="7"/>
        <v>0</v>
      </c>
      <c r="AE119" s="41">
        <f t="shared" si="8"/>
        <v>0</v>
      </c>
      <c r="AF119" s="41">
        <f t="shared" si="9"/>
        <v>1</v>
      </c>
      <c r="AG119" s="41">
        <f t="shared" si="10"/>
        <v>0</v>
      </c>
      <c r="AH119" s="41">
        <f t="shared" si="11"/>
        <v>0</v>
      </c>
    </row>
    <row r="120" spans="1:34" x14ac:dyDescent="0.2">
      <c r="A120">
        <v>116</v>
      </c>
      <c r="B120" s="43">
        <f>'Omega Data'!C120</f>
        <v>44143</v>
      </c>
      <c r="C120">
        <f>'Omega Data'!D120</f>
        <v>228</v>
      </c>
      <c r="D120" s="44">
        <f>'Omega Data'!E120</f>
        <v>2800</v>
      </c>
      <c r="E120" s="44">
        <f>'Omega Data'!F120</f>
        <v>3500</v>
      </c>
      <c r="F120" s="45">
        <f t="shared" si="6"/>
        <v>7.9373746961632952</v>
      </c>
      <c r="G120">
        <f>IF('Omega Data'!L120="Stainless Steel",1,0)</f>
        <v>1</v>
      </c>
      <c r="H120">
        <f>IF(OR('Omega Data'!L120="YG 18K",'Omega Data'!L120="YG &lt;18K",'Omega Data'!L120="PG 18K",'Omega Data'!L120="PG &lt;18K",'Omega Data'!L120="WG 18K",'Omega Data'!L120="Mixes of 18K",'Omega Data'!L120="Mixes &lt;18K",'Omega Data'!L120="Platinum"),1,0)</f>
        <v>0</v>
      </c>
      <c r="I120">
        <f>IF(OR('Omega Data'!L120="PVD",'Omega Data'!L120="Gold Plate",'Omega Data'!L120="Other"),1,0)</f>
        <v>0</v>
      </c>
      <c r="J120">
        <f>IF('Omega Data'!P120="Stainless Steel",1,0)</f>
        <v>0</v>
      </c>
      <c r="K120">
        <f>IF(OR('Omega Data'!P120="Leather",'Omega Data'!P120="Two-tone"),1,0)</f>
        <v>1</v>
      </c>
      <c r="L120">
        <f>IF(OR('Omega Data'!P120="YG 18K",'Omega Data'!P120="PG 18K",'Omega Data'!P120="WG 18K",'Omega Data'!P120="Mixes of 18K"),1,0)</f>
        <v>0</v>
      </c>
      <c r="M120">
        <f>IF(OR('Omega Data'!AX120="Yes",'Omega Data'!AY120="Yes",'Omega Data'!AW120="Yes"),1,0)</f>
        <v>0</v>
      </c>
      <c r="N120">
        <f>IF(OR(ISTEXT('Omega Data'!AZ120), ISTEXT('Omega Data'!BA120)),1,0)</f>
        <v>0</v>
      </c>
      <c r="O120">
        <f>IF('Omega Data'!BB120="Yes",1,0)</f>
        <v>0</v>
      </c>
      <c r="P120">
        <f>IF('Omega Data'!BC120="Yes",1,0)</f>
        <v>0</v>
      </c>
      <c r="Q120">
        <f>IF(OR('Omega Data'!BF120="Yes",'Omega Data'!AS360="Yes"),1,0)</f>
        <v>0</v>
      </c>
      <c r="R120">
        <f>IF('Omega Data'!BG120="A",1,0)</f>
        <v>0</v>
      </c>
      <c r="S120">
        <f>IF('Omega Data'!BG120="AA",1,0)</f>
        <v>1</v>
      </c>
      <c r="T120">
        <f>IF('Omega Data'!BG120="AAA",1,0)</f>
        <v>0</v>
      </c>
      <c r="U120">
        <f>IF('Omega Data'!BG120="AAAA",1,0)</f>
        <v>0</v>
      </c>
      <c r="V120">
        <f>IF('Omega Data'!R120="Yes",1,0)</f>
        <v>1</v>
      </c>
      <c r="W120">
        <f>IF(OR('Omega Data'!X120="Yes", 'Omega Data'!Y120="Yes",'Omega Data'!Z120="Yes"),1,0)</f>
        <v>0</v>
      </c>
      <c r="X120">
        <f>IF(OR('Omega Data'!AA120="Yes",'Omega Data'!AB120="Yes"),1,0)</f>
        <v>0</v>
      </c>
      <c r="Y120">
        <f>IF('Omega Data'!AU120="Yes",1,0)</f>
        <v>0</v>
      </c>
      <c r="Z120">
        <f>IF('Omega Data'!AD120="Yes",1,0)</f>
        <v>0</v>
      </c>
      <c r="AA120">
        <f>IF('Omega Data'!AC120="Yes",1,0)</f>
        <v>0</v>
      </c>
      <c r="AB120">
        <f>IF('Omega Data'!AE120="Yes",1,0)</f>
        <v>0</v>
      </c>
      <c r="AC120">
        <f>IF(OR('Omega Data'!AK120="Yes",'Omega Data'!AN120="Yes"),1,0)</f>
        <v>0</v>
      </c>
      <c r="AD120" s="41">
        <f t="shared" si="7"/>
        <v>0</v>
      </c>
      <c r="AE120" s="41">
        <f t="shared" si="8"/>
        <v>0</v>
      </c>
      <c r="AF120" s="41">
        <f t="shared" si="9"/>
        <v>1</v>
      </c>
      <c r="AG120" s="41">
        <f t="shared" si="10"/>
        <v>0</v>
      </c>
      <c r="AH120" s="41">
        <f t="shared" si="11"/>
        <v>0</v>
      </c>
    </row>
    <row r="121" spans="1:34" x14ac:dyDescent="0.2">
      <c r="A121">
        <v>117</v>
      </c>
      <c r="B121" s="43">
        <f>'Omega Data'!C121</f>
        <v>44143</v>
      </c>
      <c r="C121">
        <f>'Omega Data'!D121</f>
        <v>229</v>
      </c>
      <c r="D121" s="44">
        <f>'Omega Data'!E121</f>
        <v>2400</v>
      </c>
      <c r="E121" s="44">
        <f>'Omega Data'!F121</f>
        <v>3000</v>
      </c>
      <c r="F121" s="45">
        <f t="shared" si="6"/>
        <v>7.7832240163360371</v>
      </c>
      <c r="G121">
        <f>IF('Omega Data'!L121="Stainless Steel",1,0)</f>
        <v>0</v>
      </c>
      <c r="H121">
        <f>IF(OR('Omega Data'!L121="YG 18K",'Omega Data'!L121="YG &lt;18K",'Omega Data'!L121="PG 18K",'Omega Data'!L121="PG &lt;18K",'Omega Data'!L121="WG 18K",'Omega Data'!L121="Mixes of 18K",'Omega Data'!L121="Mixes &lt;18K",'Omega Data'!L121="Platinum"),1,0)</f>
        <v>1</v>
      </c>
      <c r="I121">
        <f>IF(OR('Omega Data'!L121="PVD",'Omega Data'!L121="Gold Plate",'Omega Data'!L121="Other"),1,0)</f>
        <v>0</v>
      </c>
      <c r="J121">
        <f>IF('Omega Data'!P121="Stainless Steel",1,0)</f>
        <v>0</v>
      </c>
      <c r="K121">
        <f>IF(OR('Omega Data'!P121="Leather",'Omega Data'!P121="Two-tone"),1,0)</f>
        <v>1</v>
      </c>
      <c r="L121">
        <f>IF(OR('Omega Data'!P121="YG 18K",'Omega Data'!P121="PG 18K",'Omega Data'!P121="WG 18K",'Omega Data'!P121="Mixes of 18K"),1,0)</f>
        <v>0</v>
      </c>
      <c r="M121">
        <f>IF(OR('Omega Data'!AX121="Yes",'Omega Data'!AY121="Yes",'Omega Data'!AW121="Yes"),1,0)</f>
        <v>0</v>
      </c>
      <c r="N121">
        <f>IF(OR(ISTEXT('Omega Data'!AZ121), ISTEXT('Omega Data'!BA121)),1,0)</f>
        <v>0</v>
      </c>
      <c r="O121">
        <f>IF('Omega Data'!BB121="Yes",1,0)</f>
        <v>0</v>
      </c>
      <c r="P121">
        <f>IF('Omega Data'!BC121="Yes",1,0)</f>
        <v>0</v>
      </c>
      <c r="Q121">
        <f>IF(OR('Omega Data'!BF121="Yes",'Omega Data'!AS361="Yes"),1,0)</f>
        <v>0</v>
      </c>
      <c r="R121">
        <f>IF('Omega Data'!BG121="A",1,0)</f>
        <v>0</v>
      </c>
      <c r="S121">
        <f>IF('Omega Data'!BG121="AA",1,0)</f>
        <v>1</v>
      </c>
      <c r="T121">
        <f>IF('Omega Data'!BG121="AAA",1,0)</f>
        <v>0</v>
      </c>
      <c r="U121">
        <f>IF('Omega Data'!BG121="AAAA",1,0)</f>
        <v>0</v>
      </c>
      <c r="V121">
        <f>IF('Omega Data'!R121="Yes",1,0)</f>
        <v>1</v>
      </c>
      <c r="W121">
        <f>IF(OR('Omega Data'!X121="Yes", 'Omega Data'!Y121="Yes",'Omega Data'!Z121="Yes"),1,0)</f>
        <v>0</v>
      </c>
      <c r="X121">
        <f>IF(OR('Omega Data'!AA121="Yes",'Omega Data'!AB121="Yes"),1,0)</f>
        <v>0</v>
      </c>
      <c r="Y121">
        <f>IF('Omega Data'!AU121="Yes",1,0)</f>
        <v>0</v>
      </c>
      <c r="Z121">
        <f>IF('Omega Data'!AD121="Yes",1,0)</f>
        <v>0</v>
      </c>
      <c r="AA121">
        <f>IF('Omega Data'!AC121="Yes",1,0)</f>
        <v>0</v>
      </c>
      <c r="AB121">
        <f>IF('Omega Data'!AE121="Yes",1,0)</f>
        <v>0</v>
      </c>
      <c r="AC121">
        <f>IF(OR('Omega Data'!AK121="Yes",'Omega Data'!AN121="Yes"),1,0)</f>
        <v>0</v>
      </c>
      <c r="AD121" s="41">
        <f t="shared" si="7"/>
        <v>0</v>
      </c>
      <c r="AE121" s="41">
        <f t="shared" si="8"/>
        <v>0</v>
      </c>
      <c r="AF121" s="41">
        <f t="shared" si="9"/>
        <v>1</v>
      </c>
      <c r="AG121" s="41">
        <f t="shared" si="10"/>
        <v>0</v>
      </c>
      <c r="AH121" s="41">
        <f t="shared" si="11"/>
        <v>0</v>
      </c>
    </row>
    <row r="122" spans="1:34" x14ac:dyDescent="0.2">
      <c r="A122">
        <v>118</v>
      </c>
      <c r="B122" s="43">
        <f>'Omega Data'!C122</f>
        <v>44143</v>
      </c>
      <c r="C122">
        <f>'Omega Data'!D122</f>
        <v>230</v>
      </c>
      <c r="D122" s="44">
        <f>'Omega Data'!E122</f>
        <v>3200</v>
      </c>
      <c r="E122" s="44">
        <f>'Omega Data'!F122</f>
        <v>4000</v>
      </c>
      <c r="F122" s="45">
        <f t="shared" si="6"/>
        <v>8.0709060887878188</v>
      </c>
      <c r="G122">
        <f>IF('Omega Data'!L122="Stainless Steel",1,0)</f>
        <v>0</v>
      </c>
      <c r="H122">
        <f>IF(OR('Omega Data'!L122="YG 18K",'Omega Data'!L122="YG &lt;18K",'Omega Data'!L122="PG 18K",'Omega Data'!L122="PG &lt;18K",'Omega Data'!L122="WG 18K",'Omega Data'!L122="Mixes of 18K",'Omega Data'!L122="Mixes &lt;18K",'Omega Data'!L122="Platinum"),1,0)</f>
        <v>1</v>
      </c>
      <c r="I122">
        <f>IF(OR('Omega Data'!L122="PVD",'Omega Data'!L122="Gold Plate",'Omega Data'!L122="Other"),1,0)</f>
        <v>0</v>
      </c>
      <c r="J122">
        <f>IF('Omega Data'!P122="Stainless Steel",1,0)</f>
        <v>0</v>
      </c>
      <c r="K122">
        <f>IF(OR('Omega Data'!P122="Leather",'Omega Data'!P122="Two-tone"),1,0)</f>
        <v>0</v>
      </c>
      <c r="L122">
        <f>IF(OR('Omega Data'!P122="YG 18K",'Omega Data'!P122="PG 18K",'Omega Data'!P122="WG 18K",'Omega Data'!P122="Mixes of 18K"),1,0)</f>
        <v>1</v>
      </c>
      <c r="M122">
        <f>IF(OR('Omega Data'!AX122="Yes",'Omega Data'!AY122="Yes",'Omega Data'!AW122="Yes"),1,0)</f>
        <v>0</v>
      </c>
      <c r="N122">
        <f>IF(OR(ISTEXT('Omega Data'!AZ122), ISTEXT('Omega Data'!BA122)),1,0)</f>
        <v>0</v>
      </c>
      <c r="O122">
        <f>IF('Omega Data'!BB122="Yes",1,0)</f>
        <v>0</v>
      </c>
      <c r="P122">
        <f>IF('Omega Data'!BC122="Yes",1,0)</f>
        <v>0</v>
      </c>
      <c r="Q122">
        <f>IF(OR('Omega Data'!BF122="Yes",'Omega Data'!AS362="Yes"),1,0)</f>
        <v>0</v>
      </c>
      <c r="R122">
        <f>IF('Omega Data'!BG122="A",1,0)</f>
        <v>0</v>
      </c>
      <c r="S122">
        <f>IF('Omega Data'!BG122="AA",1,0)</f>
        <v>1</v>
      </c>
      <c r="T122">
        <f>IF('Omega Data'!BG122="AAA",1,0)</f>
        <v>0</v>
      </c>
      <c r="U122">
        <f>IF('Omega Data'!BG122="AAAA",1,0)</f>
        <v>0</v>
      </c>
      <c r="V122">
        <f>IF('Omega Data'!R122="Yes",1,0)</f>
        <v>0</v>
      </c>
      <c r="W122">
        <f>IF(OR('Omega Data'!X122="Yes", 'Omega Data'!Y122="Yes",'Omega Data'!Z122="Yes"),1,0)</f>
        <v>1</v>
      </c>
      <c r="X122">
        <f>IF(OR('Omega Data'!AA122="Yes",'Omega Data'!AB122="Yes"),1,0)</f>
        <v>0</v>
      </c>
      <c r="Y122">
        <f>IF('Omega Data'!AU122="Yes",1,0)</f>
        <v>0</v>
      </c>
      <c r="Z122">
        <f>IF('Omega Data'!AD122="Yes",1,0)</f>
        <v>0</v>
      </c>
      <c r="AA122">
        <f>IF('Omega Data'!AC122="Yes",1,0)</f>
        <v>0</v>
      </c>
      <c r="AB122">
        <f>IF('Omega Data'!AE122="Yes",1,0)</f>
        <v>0</v>
      </c>
      <c r="AC122">
        <f>IF(OR('Omega Data'!AK122="Yes",'Omega Data'!AN122="Yes"),1,0)</f>
        <v>0</v>
      </c>
      <c r="AD122" s="41">
        <f t="shared" si="7"/>
        <v>0</v>
      </c>
      <c r="AE122" s="41">
        <f t="shared" si="8"/>
        <v>0</v>
      </c>
      <c r="AF122" s="41">
        <f t="shared" si="9"/>
        <v>1</v>
      </c>
      <c r="AG122" s="41">
        <f t="shared" si="10"/>
        <v>0</v>
      </c>
      <c r="AH122" s="41">
        <f t="shared" si="11"/>
        <v>0</v>
      </c>
    </row>
    <row r="123" spans="1:34" x14ac:dyDescent="0.2">
      <c r="A123">
        <v>119</v>
      </c>
      <c r="B123" s="43">
        <f>'Omega Data'!C123</f>
        <v>44143</v>
      </c>
      <c r="C123">
        <f>'Omega Data'!D123</f>
        <v>237</v>
      </c>
      <c r="D123" s="44">
        <f>'Omega Data'!E123</f>
        <v>6000</v>
      </c>
      <c r="E123" s="44">
        <f>'Omega Data'!F123</f>
        <v>7500</v>
      </c>
      <c r="F123" s="45">
        <f t="shared" si="6"/>
        <v>8.6995147482101913</v>
      </c>
      <c r="G123">
        <f>IF('Omega Data'!L123="Stainless Steel",1,0)</f>
        <v>1</v>
      </c>
      <c r="H123">
        <f>IF(OR('Omega Data'!L123="YG 18K",'Omega Data'!L123="YG &lt;18K",'Omega Data'!L123="PG 18K",'Omega Data'!L123="PG &lt;18K",'Omega Data'!L123="WG 18K",'Omega Data'!L123="Mixes of 18K",'Omega Data'!L123="Mixes &lt;18K",'Omega Data'!L123="Platinum"),1,0)</f>
        <v>0</v>
      </c>
      <c r="I123">
        <f>IF(OR('Omega Data'!L123="PVD",'Omega Data'!L123="Gold Plate",'Omega Data'!L123="Other"),1,0)</f>
        <v>0</v>
      </c>
      <c r="J123">
        <f>IF('Omega Data'!P123="Stainless Steel",1,0)</f>
        <v>0</v>
      </c>
      <c r="K123">
        <f>IF(OR('Omega Data'!P123="Leather",'Omega Data'!P123="Two-tone"),1,0)</f>
        <v>1</v>
      </c>
      <c r="L123">
        <f>IF(OR('Omega Data'!P123="YG 18K",'Omega Data'!P123="PG 18K",'Omega Data'!P123="WG 18K",'Omega Data'!P123="Mixes of 18K"),1,0)</f>
        <v>0</v>
      </c>
      <c r="M123">
        <f>IF(OR('Omega Data'!AX123="Yes",'Omega Data'!AY123="Yes",'Omega Data'!AW123="Yes"),1,0)</f>
        <v>0</v>
      </c>
      <c r="N123">
        <f>IF(OR(ISTEXT('Omega Data'!AZ123), ISTEXT('Omega Data'!BA123)),1,0)</f>
        <v>0</v>
      </c>
      <c r="O123">
        <f>IF('Omega Data'!BB123="Yes",1,0)</f>
        <v>0</v>
      </c>
      <c r="P123">
        <f>IF('Omega Data'!BC123="Yes",1,0)</f>
        <v>0</v>
      </c>
      <c r="Q123">
        <f>IF(OR('Omega Data'!BF123="Yes",'Omega Data'!AS363="Yes"),1,0)</f>
        <v>0</v>
      </c>
      <c r="R123">
        <f>IF('Omega Data'!BG123="A",1,0)</f>
        <v>0</v>
      </c>
      <c r="S123">
        <f>IF('Omega Data'!BG123="AA",1,0)</f>
        <v>0</v>
      </c>
      <c r="T123">
        <f>IF('Omega Data'!BG123="AAA",1,0)</f>
        <v>1</v>
      </c>
      <c r="U123">
        <f>IF('Omega Data'!BG123="AAAA",1,0)</f>
        <v>0</v>
      </c>
      <c r="V123">
        <f>IF('Omega Data'!R123="Yes",1,0)</f>
        <v>0</v>
      </c>
      <c r="W123">
        <f>IF(OR('Omega Data'!X123="Yes", 'Omega Data'!Y123="Yes",'Omega Data'!Z123="Yes"),1,0)</f>
        <v>0</v>
      </c>
      <c r="X123">
        <f>IF(OR('Omega Data'!AA123="Yes",'Omega Data'!AB123="Yes"),1,0)</f>
        <v>0</v>
      </c>
      <c r="Y123">
        <f>IF('Omega Data'!AU123="Yes",1,0)</f>
        <v>0</v>
      </c>
      <c r="Z123">
        <f>IF('Omega Data'!AD123="Yes",1,0)</f>
        <v>0</v>
      </c>
      <c r="AA123">
        <f>IF('Omega Data'!AC123="Yes",1,0)</f>
        <v>0</v>
      </c>
      <c r="AB123">
        <f>IF('Omega Data'!AE123="Yes",1,0)</f>
        <v>0</v>
      </c>
      <c r="AC123">
        <f>IF(OR('Omega Data'!AK123="Yes",'Omega Data'!AN123="Yes"),1,0)</f>
        <v>1</v>
      </c>
      <c r="AD123" s="41">
        <f t="shared" si="7"/>
        <v>0</v>
      </c>
      <c r="AE123" s="41">
        <f t="shared" si="8"/>
        <v>0</v>
      </c>
      <c r="AF123" s="41">
        <f t="shared" si="9"/>
        <v>1</v>
      </c>
      <c r="AG123" s="41">
        <f t="shared" si="10"/>
        <v>0</v>
      </c>
      <c r="AH123" s="41">
        <f t="shared" si="11"/>
        <v>0</v>
      </c>
    </row>
    <row r="124" spans="1:34" x14ac:dyDescent="0.2">
      <c r="A124">
        <v>120</v>
      </c>
      <c r="B124" s="43">
        <f>'Omega Data'!C124</f>
        <v>44143</v>
      </c>
      <c r="C124">
        <f>'Omega Data'!D124</f>
        <v>238</v>
      </c>
      <c r="D124" s="44">
        <f>'Omega Data'!E124</f>
        <v>4000</v>
      </c>
      <c r="E124" s="44">
        <f>'Omega Data'!F124</f>
        <v>5000</v>
      </c>
      <c r="F124" s="45">
        <f t="shared" si="6"/>
        <v>8.2940496401020276</v>
      </c>
      <c r="G124">
        <f>IF('Omega Data'!L124="Stainless Steel",1,0)</f>
        <v>1</v>
      </c>
      <c r="H124">
        <f>IF(OR('Omega Data'!L124="YG 18K",'Omega Data'!L124="YG &lt;18K",'Omega Data'!L124="PG 18K",'Omega Data'!L124="PG &lt;18K",'Omega Data'!L124="WG 18K",'Omega Data'!L124="Mixes of 18K",'Omega Data'!L124="Mixes &lt;18K",'Omega Data'!L124="Platinum"),1,0)</f>
        <v>0</v>
      </c>
      <c r="I124">
        <f>IF(OR('Omega Data'!L124="PVD",'Omega Data'!L124="Gold Plate",'Omega Data'!L124="Other"),1,0)</f>
        <v>0</v>
      </c>
      <c r="J124">
        <f>IF('Omega Data'!P124="Stainless Steel",1,0)</f>
        <v>0</v>
      </c>
      <c r="K124">
        <f>IF(OR('Omega Data'!P124="Leather",'Omega Data'!P124="Two-tone"),1,0)</f>
        <v>1</v>
      </c>
      <c r="L124">
        <f>IF(OR('Omega Data'!P124="YG 18K",'Omega Data'!P124="PG 18K",'Omega Data'!P124="WG 18K",'Omega Data'!P124="Mixes of 18K"),1,0)</f>
        <v>0</v>
      </c>
      <c r="M124">
        <f>IF(OR('Omega Data'!AX124="Yes",'Omega Data'!AY124="Yes",'Omega Data'!AW124="Yes"),1,0)</f>
        <v>0</v>
      </c>
      <c r="N124">
        <f>IF(OR(ISTEXT('Omega Data'!AZ124), ISTEXT('Omega Data'!BA124)),1,0)</f>
        <v>0</v>
      </c>
      <c r="O124">
        <f>IF('Omega Data'!BB124="Yes",1,0)</f>
        <v>0</v>
      </c>
      <c r="P124">
        <f>IF('Omega Data'!BC124="Yes",1,0)</f>
        <v>0</v>
      </c>
      <c r="Q124">
        <f>IF(OR('Omega Data'!BF124="Yes",'Omega Data'!AS364="Yes"),1,0)</f>
        <v>0</v>
      </c>
      <c r="R124">
        <f>IF('Omega Data'!BG124="A",1,0)</f>
        <v>0</v>
      </c>
      <c r="S124">
        <f>IF('Omega Data'!BG124="AA",1,0)</f>
        <v>1</v>
      </c>
      <c r="T124">
        <f>IF('Omega Data'!BG124="AAA",1,0)</f>
        <v>0</v>
      </c>
      <c r="U124">
        <f>IF('Omega Data'!BG124="AAAA",1,0)</f>
        <v>0</v>
      </c>
      <c r="V124">
        <f>IF('Omega Data'!R124="Yes",1,0)</f>
        <v>0</v>
      </c>
      <c r="W124">
        <f>IF(OR('Omega Data'!X124="Yes", 'Omega Data'!Y124="Yes",'Omega Data'!Z124="Yes"),1,0)</f>
        <v>0</v>
      </c>
      <c r="X124">
        <f>IF(OR('Omega Data'!AA124="Yes",'Omega Data'!AB124="Yes"),1,0)</f>
        <v>0</v>
      </c>
      <c r="Y124">
        <f>IF('Omega Data'!AU124="Yes",1,0)</f>
        <v>0</v>
      </c>
      <c r="Z124">
        <f>IF('Omega Data'!AD124="Yes",1,0)</f>
        <v>0</v>
      </c>
      <c r="AA124">
        <f>IF('Omega Data'!AC124="Yes",1,0)</f>
        <v>0</v>
      </c>
      <c r="AB124">
        <f>IF('Omega Data'!AE124="Yes",1,0)</f>
        <v>0</v>
      </c>
      <c r="AC124">
        <f>IF(OR('Omega Data'!AK124="Yes",'Omega Data'!AN124="Yes"),1,0)</f>
        <v>1</v>
      </c>
      <c r="AD124" s="41">
        <f t="shared" si="7"/>
        <v>0</v>
      </c>
      <c r="AE124" s="41">
        <f t="shared" si="8"/>
        <v>0</v>
      </c>
      <c r="AF124" s="41">
        <f t="shared" si="9"/>
        <v>1</v>
      </c>
      <c r="AG124" s="41">
        <f t="shared" si="10"/>
        <v>0</v>
      </c>
      <c r="AH124" s="41">
        <f t="shared" si="11"/>
        <v>0</v>
      </c>
    </row>
    <row r="125" spans="1:34" x14ac:dyDescent="0.2">
      <c r="A125">
        <v>121</v>
      </c>
      <c r="B125" s="43">
        <f>'Omega Data'!C125</f>
        <v>44143</v>
      </c>
      <c r="C125">
        <f>'Omega Data'!D125</f>
        <v>346</v>
      </c>
      <c r="D125" s="44">
        <f>'Omega Data'!E125</f>
        <v>31000</v>
      </c>
      <c r="E125" s="44">
        <f>'Omega Data'!F125</f>
        <v>38750</v>
      </c>
      <c r="F125" s="45">
        <f t="shared" si="6"/>
        <v>10.341742483467284</v>
      </c>
      <c r="G125">
        <f>IF('Omega Data'!L125="Stainless Steel",1,0)</f>
        <v>1</v>
      </c>
      <c r="H125">
        <f>IF(OR('Omega Data'!L125="YG 18K",'Omega Data'!L125="YG &lt;18K",'Omega Data'!L125="PG 18K",'Omega Data'!L125="PG &lt;18K",'Omega Data'!L125="WG 18K",'Omega Data'!L125="Mixes of 18K",'Omega Data'!L125="Mixes &lt;18K",'Omega Data'!L125="Platinum"),1,0)</f>
        <v>0</v>
      </c>
      <c r="I125">
        <f>IF(OR('Omega Data'!L125="PVD",'Omega Data'!L125="Gold Plate",'Omega Data'!L125="Other"),1,0)</f>
        <v>0</v>
      </c>
      <c r="J125">
        <f>IF('Omega Data'!P125="Stainless Steel",1,0)</f>
        <v>1</v>
      </c>
      <c r="K125">
        <f>IF(OR('Omega Data'!P125="Leather",'Omega Data'!P125="Two-tone"),1,0)</f>
        <v>0</v>
      </c>
      <c r="L125">
        <f>IF(OR('Omega Data'!P125="YG 18K",'Omega Data'!P125="PG 18K",'Omega Data'!P125="WG 18K",'Omega Data'!P125="Mixes of 18K"),1,0)</f>
        <v>0</v>
      </c>
      <c r="M125">
        <f>IF(OR('Omega Data'!AX125="Yes",'Omega Data'!AY125="Yes",'Omega Data'!AW125="Yes"),1,0)</f>
        <v>0</v>
      </c>
      <c r="N125">
        <f>IF(OR(ISTEXT('Omega Data'!AZ125), ISTEXT('Omega Data'!BA125)),1,0)</f>
        <v>0</v>
      </c>
      <c r="O125">
        <f>IF('Omega Data'!BB125="Yes",1,0)</f>
        <v>1</v>
      </c>
      <c r="P125">
        <f>IF('Omega Data'!BC125="Yes",1,0)</f>
        <v>0</v>
      </c>
      <c r="Q125">
        <f>IF(OR('Omega Data'!BF125="Yes",'Omega Data'!AS365="Yes"),1,0)</f>
        <v>0</v>
      </c>
      <c r="R125">
        <f>IF('Omega Data'!BG125="A",1,0)</f>
        <v>0</v>
      </c>
      <c r="S125">
        <f>IF('Omega Data'!BG125="AA",1,0)</f>
        <v>0</v>
      </c>
      <c r="T125">
        <f>IF('Omega Data'!BG125="AAA",1,0)</f>
        <v>1</v>
      </c>
      <c r="U125">
        <f>IF('Omega Data'!BG125="AAAA",1,0)</f>
        <v>0</v>
      </c>
      <c r="V125">
        <f>IF('Omega Data'!R125="Yes",1,0)</f>
        <v>0</v>
      </c>
      <c r="W125">
        <f>IF(OR('Omega Data'!X125="Yes", 'Omega Data'!Y125="Yes",'Omega Data'!Z125="Yes"),1,0)</f>
        <v>0</v>
      </c>
      <c r="X125">
        <f>IF(OR('Omega Data'!AA125="Yes",'Omega Data'!AB125="Yes"),1,0)</f>
        <v>0</v>
      </c>
      <c r="Y125">
        <f>IF('Omega Data'!AU125="Yes",1,0)</f>
        <v>0</v>
      </c>
      <c r="Z125">
        <f>IF('Omega Data'!AD125="Yes",1,0)</f>
        <v>0</v>
      </c>
      <c r="AA125">
        <f>IF('Omega Data'!AC125="Yes",1,0)</f>
        <v>0</v>
      </c>
      <c r="AB125">
        <f>IF('Omega Data'!AE125="Yes",1,0)</f>
        <v>0</v>
      </c>
      <c r="AC125">
        <f>IF(OR('Omega Data'!AK125="Yes",'Omega Data'!AN125="Yes"),1,0)</f>
        <v>1</v>
      </c>
      <c r="AD125" s="41">
        <f t="shared" si="7"/>
        <v>0</v>
      </c>
      <c r="AE125" s="41">
        <f t="shared" si="8"/>
        <v>0</v>
      </c>
      <c r="AF125" s="41">
        <f t="shared" si="9"/>
        <v>1</v>
      </c>
      <c r="AG125" s="41">
        <f t="shared" si="10"/>
        <v>0</v>
      </c>
      <c r="AH125" s="41">
        <f t="shared" si="11"/>
        <v>0</v>
      </c>
    </row>
    <row r="126" spans="1:34" x14ac:dyDescent="0.2">
      <c r="A126">
        <v>122</v>
      </c>
      <c r="B126" s="43">
        <f>'Omega Data'!C126</f>
        <v>44143</v>
      </c>
      <c r="C126">
        <f>'Omega Data'!D126</f>
        <v>348</v>
      </c>
      <c r="D126" s="44">
        <f>'Omega Data'!E126</f>
        <v>8000</v>
      </c>
      <c r="E126" s="44">
        <f>'Omega Data'!F126</f>
        <v>10000</v>
      </c>
      <c r="F126" s="45">
        <f t="shared" si="6"/>
        <v>8.987196820661973</v>
      </c>
      <c r="G126">
        <f>IF('Omega Data'!L126="Stainless Steel",1,0)</f>
        <v>1</v>
      </c>
      <c r="H126">
        <f>IF(OR('Omega Data'!L126="YG 18K",'Omega Data'!L126="YG &lt;18K",'Omega Data'!L126="PG 18K",'Omega Data'!L126="PG &lt;18K",'Omega Data'!L126="WG 18K",'Omega Data'!L126="Mixes of 18K",'Omega Data'!L126="Mixes &lt;18K",'Omega Data'!L126="Platinum"),1,0)</f>
        <v>0</v>
      </c>
      <c r="I126">
        <f>IF(OR('Omega Data'!L126="PVD",'Omega Data'!L126="Gold Plate",'Omega Data'!L126="Other"),1,0)</f>
        <v>0</v>
      </c>
      <c r="J126">
        <f>IF('Omega Data'!P126="Stainless Steel",1,0)</f>
        <v>0</v>
      </c>
      <c r="K126">
        <f>IF(OR('Omega Data'!P126="Leather",'Omega Data'!P126="Two-tone"),1,0)</f>
        <v>1</v>
      </c>
      <c r="L126">
        <f>IF(OR('Omega Data'!P126="YG 18K",'Omega Data'!P126="PG 18K",'Omega Data'!P126="WG 18K",'Omega Data'!P126="Mixes of 18K"),1,0)</f>
        <v>0</v>
      </c>
      <c r="M126">
        <f>IF(OR('Omega Data'!AX126="Yes",'Omega Data'!AY126="Yes",'Omega Data'!AW126="Yes"),1,0)</f>
        <v>0</v>
      </c>
      <c r="N126">
        <f>IF(OR(ISTEXT('Omega Data'!AZ126), ISTEXT('Omega Data'!BA126)),1,0)</f>
        <v>0</v>
      </c>
      <c r="O126">
        <f>IF('Omega Data'!BB126="Yes",1,0)</f>
        <v>0</v>
      </c>
      <c r="P126">
        <f>IF('Omega Data'!BC126="Yes",1,0)</f>
        <v>0</v>
      </c>
      <c r="Q126">
        <f>IF(OR('Omega Data'!BF126="Yes",'Omega Data'!AS366="Yes"),1,0)</f>
        <v>0</v>
      </c>
      <c r="R126">
        <f>IF('Omega Data'!BG126="A",1,0)</f>
        <v>0</v>
      </c>
      <c r="S126">
        <f>IF('Omega Data'!BG126="AA",1,0)</f>
        <v>0</v>
      </c>
      <c r="T126">
        <f>IF('Omega Data'!BG126="AAA",1,0)</f>
        <v>1</v>
      </c>
      <c r="U126">
        <f>IF('Omega Data'!BG126="AAAA",1,0)</f>
        <v>0</v>
      </c>
      <c r="V126">
        <f>IF('Omega Data'!R126="Yes",1,0)</f>
        <v>0</v>
      </c>
      <c r="W126">
        <f>IF(OR('Omega Data'!X126="Yes", 'Omega Data'!Y126="Yes",'Omega Data'!Z126="Yes"),1,0)</f>
        <v>0</v>
      </c>
      <c r="X126">
        <f>IF(OR('Omega Data'!AA126="Yes",'Omega Data'!AB126="Yes"),1,0)</f>
        <v>0</v>
      </c>
      <c r="Y126">
        <f>IF('Omega Data'!AU126="Yes",1,0)</f>
        <v>0</v>
      </c>
      <c r="Z126">
        <f>IF('Omega Data'!AD126="Yes",1,0)</f>
        <v>0</v>
      </c>
      <c r="AA126">
        <f>IF('Omega Data'!AC126="Yes",1,0)</f>
        <v>0</v>
      </c>
      <c r="AB126">
        <f>IF('Omega Data'!AE126="Yes",1,0)</f>
        <v>0</v>
      </c>
      <c r="AC126">
        <f>IF(OR('Omega Data'!AK126="Yes",'Omega Data'!AN126="Yes"),1,0)</f>
        <v>1</v>
      </c>
      <c r="AD126" s="41">
        <f t="shared" si="7"/>
        <v>0</v>
      </c>
      <c r="AE126" s="41">
        <f t="shared" si="8"/>
        <v>0</v>
      </c>
      <c r="AF126" s="41">
        <f t="shared" si="9"/>
        <v>1</v>
      </c>
      <c r="AG126" s="41">
        <f t="shared" si="10"/>
        <v>0</v>
      </c>
      <c r="AH126" s="41">
        <f t="shared" si="11"/>
        <v>0</v>
      </c>
    </row>
    <row r="127" spans="1:34" x14ac:dyDescent="0.2">
      <c r="A127">
        <v>123</v>
      </c>
      <c r="B127" s="43">
        <f>'Omega Data'!C127</f>
        <v>44143</v>
      </c>
      <c r="C127">
        <f>'Omega Data'!D127</f>
        <v>349</v>
      </c>
      <c r="D127" s="44">
        <f>'Omega Data'!E127</f>
        <v>6500</v>
      </c>
      <c r="E127" s="44">
        <f>'Omega Data'!F127</f>
        <v>8125</v>
      </c>
      <c r="F127" s="45">
        <f t="shared" si="6"/>
        <v>8.7795574558837277</v>
      </c>
      <c r="G127">
        <f>IF('Omega Data'!L127="Stainless Steel",1,0)</f>
        <v>1</v>
      </c>
      <c r="H127">
        <f>IF(OR('Omega Data'!L127="YG 18K",'Omega Data'!L127="YG &lt;18K",'Omega Data'!L127="PG 18K",'Omega Data'!L127="PG &lt;18K",'Omega Data'!L127="WG 18K",'Omega Data'!L127="Mixes of 18K",'Omega Data'!L127="Mixes &lt;18K",'Omega Data'!L127="Platinum"),1,0)</f>
        <v>0</v>
      </c>
      <c r="I127">
        <f>IF(OR('Omega Data'!L127="PVD",'Omega Data'!L127="Gold Plate",'Omega Data'!L127="Other"),1,0)</f>
        <v>0</v>
      </c>
      <c r="J127">
        <f>IF('Omega Data'!P127="Stainless Steel",1,0)</f>
        <v>0</v>
      </c>
      <c r="K127">
        <f>IF(OR('Omega Data'!P127="Leather",'Omega Data'!P127="Two-tone"),1,0)</f>
        <v>1</v>
      </c>
      <c r="L127">
        <f>IF(OR('Omega Data'!P127="YG 18K",'Omega Data'!P127="PG 18K",'Omega Data'!P127="WG 18K",'Omega Data'!P127="Mixes of 18K"),1,0)</f>
        <v>0</v>
      </c>
      <c r="M127">
        <f>IF(OR('Omega Data'!AX127="Yes",'Omega Data'!AY127="Yes",'Omega Data'!AW127="Yes"),1,0)</f>
        <v>0</v>
      </c>
      <c r="N127">
        <f>IF(OR(ISTEXT('Omega Data'!AZ127), ISTEXT('Omega Data'!BA127)),1,0)</f>
        <v>0</v>
      </c>
      <c r="O127">
        <f>IF('Omega Data'!BB127="Yes",1,0)</f>
        <v>0</v>
      </c>
      <c r="P127">
        <f>IF('Omega Data'!BC127="Yes",1,0)</f>
        <v>0</v>
      </c>
      <c r="Q127">
        <f>IF(OR('Omega Data'!BF127="Yes",'Omega Data'!AS367="Yes"),1,0)</f>
        <v>0</v>
      </c>
      <c r="R127">
        <f>IF('Omega Data'!BG127="A",1,0)</f>
        <v>0</v>
      </c>
      <c r="S127">
        <f>IF('Omega Data'!BG127="AA",1,0)</f>
        <v>1</v>
      </c>
      <c r="T127">
        <f>IF('Omega Data'!BG127="AAA",1,0)</f>
        <v>0</v>
      </c>
      <c r="U127">
        <f>IF('Omega Data'!BG127="AAAA",1,0)</f>
        <v>0</v>
      </c>
      <c r="V127">
        <f>IF('Omega Data'!R127="Yes",1,0)</f>
        <v>0</v>
      </c>
      <c r="W127">
        <f>IF(OR('Omega Data'!X127="Yes", 'Omega Data'!Y127="Yes",'Omega Data'!Z127="Yes"),1,0)</f>
        <v>0</v>
      </c>
      <c r="X127">
        <f>IF(OR('Omega Data'!AA127="Yes",'Omega Data'!AB127="Yes"),1,0)</f>
        <v>0</v>
      </c>
      <c r="Y127">
        <f>IF('Omega Data'!AU127="Yes",1,0)</f>
        <v>0</v>
      </c>
      <c r="Z127">
        <f>IF('Omega Data'!AD127="Yes",1,0)</f>
        <v>0</v>
      </c>
      <c r="AA127">
        <f>IF('Omega Data'!AC127="Yes",1,0)</f>
        <v>0</v>
      </c>
      <c r="AB127">
        <f>IF('Omega Data'!AE127="Yes",1,0)</f>
        <v>0</v>
      </c>
      <c r="AC127">
        <f>IF(OR('Omega Data'!AK127="Yes",'Omega Data'!AN127="Yes"),1,0)</f>
        <v>1</v>
      </c>
      <c r="AD127" s="41">
        <f t="shared" si="7"/>
        <v>0</v>
      </c>
      <c r="AE127" s="41">
        <f t="shared" si="8"/>
        <v>0</v>
      </c>
      <c r="AF127" s="41">
        <f t="shared" si="9"/>
        <v>1</v>
      </c>
      <c r="AG127" s="41">
        <f t="shared" si="10"/>
        <v>0</v>
      </c>
      <c r="AH127" s="41">
        <f t="shared" si="11"/>
        <v>0</v>
      </c>
    </row>
    <row r="128" spans="1:34" x14ac:dyDescent="0.2">
      <c r="A128">
        <v>124</v>
      </c>
      <c r="B128" s="43">
        <f>'Omega Data'!C128</f>
        <v>44143</v>
      </c>
      <c r="C128">
        <f>'Omega Data'!D128</f>
        <v>458</v>
      </c>
      <c r="D128" s="44">
        <f>'Omega Data'!E128</f>
        <v>1800</v>
      </c>
      <c r="E128" s="44">
        <f>'Omega Data'!F128</f>
        <v>2250</v>
      </c>
      <c r="F128" s="45">
        <f t="shared" si="6"/>
        <v>7.4955419438842563</v>
      </c>
      <c r="G128">
        <f>IF('Omega Data'!L128="Stainless Steel",1,0)</f>
        <v>0</v>
      </c>
      <c r="H128">
        <f>IF(OR('Omega Data'!L128="YG 18K",'Omega Data'!L128="YG &lt;18K",'Omega Data'!L128="PG 18K",'Omega Data'!L128="PG &lt;18K",'Omega Data'!L128="WG 18K",'Omega Data'!L128="Mixes of 18K",'Omega Data'!L128="Mixes &lt;18K",'Omega Data'!L128="Platinum"),1,0)</f>
        <v>1</v>
      </c>
      <c r="I128">
        <f>IF(OR('Omega Data'!L128="PVD",'Omega Data'!L128="Gold Plate",'Omega Data'!L128="Other"),1,0)</f>
        <v>0</v>
      </c>
      <c r="J128">
        <f>IF('Omega Data'!P128="Stainless Steel",1,0)</f>
        <v>0</v>
      </c>
      <c r="K128">
        <f>IF(OR('Omega Data'!P128="Leather",'Omega Data'!P128="Two-tone"),1,0)</f>
        <v>1</v>
      </c>
      <c r="L128">
        <f>IF(OR('Omega Data'!P128="YG 18K",'Omega Data'!P128="PG 18K",'Omega Data'!P128="WG 18K",'Omega Data'!P128="Mixes of 18K"),1,0)</f>
        <v>0</v>
      </c>
      <c r="M128">
        <f>IF(OR('Omega Data'!AX128="Yes",'Omega Data'!AY128="Yes",'Omega Data'!AW128="Yes"),1,0)</f>
        <v>0</v>
      </c>
      <c r="N128">
        <f>IF(OR(ISTEXT('Omega Data'!AZ128), ISTEXT('Omega Data'!BA128)),1,0)</f>
        <v>0</v>
      </c>
      <c r="O128">
        <f>IF('Omega Data'!BB128="Yes",1,0)</f>
        <v>0</v>
      </c>
      <c r="P128">
        <f>IF('Omega Data'!BC128="Yes",1,0)</f>
        <v>0</v>
      </c>
      <c r="Q128">
        <f>IF(OR('Omega Data'!BF128="Yes",'Omega Data'!AS368="Yes"),1,0)</f>
        <v>0</v>
      </c>
      <c r="R128">
        <f>IF('Omega Data'!BG128="A",1,0)</f>
        <v>0</v>
      </c>
      <c r="S128">
        <f>IF('Omega Data'!BG128="AA",1,0)</f>
        <v>1</v>
      </c>
      <c r="T128">
        <f>IF('Omega Data'!BG128="AAA",1,0)</f>
        <v>0</v>
      </c>
      <c r="U128">
        <f>IF('Omega Data'!BG128="AAAA",1,0)</f>
        <v>0</v>
      </c>
      <c r="V128">
        <f>IF('Omega Data'!R128="Yes",1,0)</f>
        <v>1</v>
      </c>
      <c r="W128">
        <f>IF(OR('Omega Data'!X128="Yes", 'Omega Data'!Y128="Yes",'Omega Data'!Z128="Yes"),1,0)</f>
        <v>0</v>
      </c>
      <c r="X128">
        <f>IF(OR('Omega Data'!AA128="Yes",'Omega Data'!AB128="Yes"),1,0)</f>
        <v>0</v>
      </c>
      <c r="Y128">
        <f>IF('Omega Data'!AU128="Yes",1,0)</f>
        <v>0</v>
      </c>
      <c r="Z128">
        <f>IF('Omega Data'!AD128="Yes",1,0)</f>
        <v>0</v>
      </c>
      <c r="AA128">
        <f>IF('Omega Data'!AC128="Yes",1,0)</f>
        <v>0</v>
      </c>
      <c r="AB128">
        <f>IF('Omega Data'!AE128="Yes",1,0)</f>
        <v>0</v>
      </c>
      <c r="AC128">
        <f>IF(OR('Omega Data'!AK128="Yes",'Omega Data'!AN128="Yes"),1,0)</f>
        <v>0</v>
      </c>
      <c r="AD128" s="41">
        <f t="shared" si="7"/>
        <v>0</v>
      </c>
      <c r="AE128" s="41">
        <f t="shared" si="8"/>
        <v>0</v>
      </c>
      <c r="AF128" s="41">
        <f t="shared" si="9"/>
        <v>1</v>
      </c>
      <c r="AG128" s="41">
        <f t="shared" si="10"/>
        <v>0</v>
      </c>
      <c r="AH128" s="41">
        <f t="shared" si="11"/>
        <v>0</v>
      </c>
    </row>
    <row r="129" spans="1:34" x14ac:dyDescent="0.2">
      <c r="A129">
        <v>125</v>
      </c>
      <c r="B129" s="43">
        <f>'Omega Data'!C129</f>
        <v>44143</v>
      </c>
      <c r="C129">
        <f>'Omega Data'!D129</f>
        <v>459</v>
      </c>
      <c r="D129" s="44">
        <f>'Omega Data'!E129</f>
        <v>1900</v>
      </c>
      <c r="E129" s="44">
        <f>'Omega Data'!F129</f>
        <v>2375</v>
      </c>
      <c r="F129" s="45">
        <f t="shared" si="6"/>
        <v>7.5496091651545321</v>
      </c>
      <c r="G129">
        <f>IF('Omega Data'!L129="Stainless Steel",1,0)</f>
        <v>0</v>
      </c>
      <c r="H129">
        <f>IF(OR('Omega Data'!L129="YG 18K",'Omega Data'!L129="YG &lt;18K",'Omega Data'!L129="PG 18K",'Omega Data'!L129="PG &lt;18K",'Omega Data'!L129="WG 18K",'Omega Data'!L129="Mixes of 18K",'Omega Data'!L129="Mixes &lt;18K",'Omega Data'!L129="Platinum"),1,0)</f>
        <v>1</v>
      </c>
      <c r="I129">
        <f>IF(OR('Omega Data'!L129="PVD",'Omega Data'!L129="Gold Plate",'Omega Data'!L129="Other"),1,0)</f>
        <v>0</v>
      </c>
      <c r="J129">
        <f>IF('Omega Data'!P129="Stainless Steel",1,0)</f>
        <v>0</v>
      </c>
      <c r="K129">
        <f>IF(OR('Omega Data'!P129="Leather",'Omega Data'!P129="Two-tone"),1,0)</f>
        <v>1</v>
      </c>
      <c r="L129">
        <f>IF(OR('Omega Data'!P129="YG 18K",'Omega Data'!P129="PG 18K",'Omega Data'!P129="WG 18K",'Omega Data'!P129="Mixes of 18K"),1,0)</f>
        <v>0</v>
      </c>
      <c r="M129">
        <f>IF(OR('Omega Data'!AX129="Yes",'Omega Data'!AY129="Yes",'Omega Data'!AW129="Yes"),1,0)</f>
        <v>0</v>
      </c>
      <c r="N129">
        <f>IF(OR(ISTEXT('Omega Data'!AZ129), ISTEXT('Omega Data'!BA129)),1,0)</f>
        <v>0</v>
      </c>
      <c r="O129">
        <f>IF('Omega Data'!BB129="Yes",1,0)</f>
        <v>0</v>
      </c>
      <c r="P129">
        <f>IF('Omega Data'!BC129="Yes",1,0)</f>
        <v>0</v>
      </c>
      <c r="Q129">
        <f>IF(OR('Omega Data'!BF129="Yes",'Omega Data'!AS369="Yes"),1,0)</f>
        <v>0</v>
      </c>
      <c r="R129">
        <f>IF('Omega Data'!BG129="A",1,0)</f>
        <v>0</v>
      </c>
      <c r="S129">
        <f>IF('Omega Data'!BG129="AA",1,0)</f>
        <v>1</v>
      </c>
      <c r="T129">
        <f>IF('Omega Data'!BG129="AAA",1,0)</f>
        <v>0</v>
      </c>
      <c r="U129">
        <f>IF('Omega Data'!BG129="AAAA",1,0)</f>
        <v>0</v>
      </c>
      <c r="V129">
        <f>IF('Omega Data'!R129="Yes",1,0)</f>
        <v>0</v>
      </c>
      <c r="W129">
        <f>IF(OR('Omega Data'!X129="Yes", 'Omega Data'!Y129="Yes",'Omega Data'!Z129="Yes"),1,0)</f>
        <v>1</v>
      </c>
      <c r="X129">
        <f>IF(OR('Omega Data'!AA129="Yes",'Omega Data'!AB129="Yes"),1,0)</f>
        <v>0</v>
      </c>
      <c r="Y129">
        <f>IF('Omega Data'!AU129="Yes",1,0)</f>
        <v>0</v>
      </c>
      <c r="Z129">
        <f>IF('Omega Data'!AD129="Yes",1,0)</f>
        <v>0</v>
      </c>
      <c r="AA129">
        <f>IF('Omega Data'!AC129="Yes",1,0)</f>
        <v>0</v>
      </c>
      <c r="AB129">
        <f>IF('Omega Data'!AE129="Yes",1,0)</f>
        <v>0</v>
      </c>
      <c r="AC129">
        <f>IF(OR('Omega Data'!AK129="Yes",'Omega Data'!AN129="Yes"),1,0)</f>
        <v>0</v>
      </c>
      <c r="AD129" s="41">
        <f t="shared" si="7"/>
        <v>0</v>
      </c>
      <c r="AE129" s="41">
        <f t="shared" si="8"/>
        <v>0</v>
      </c>
      <c r="AF129" s="41">
        <f t="shared" si="9"/>
        <v>1</v>
      </c>
      <c r="AG129" s="41">
        <f t="shared" si="10"/>
        <v>0</v>
      </c>
      <c r="AH129" s="41">
        <f t="shared" si="11"/>
        <v>0</v>
      </c>
    </row>
    <row r="130" spans="1:34" x14ac:dyDescent="0.2">
      <c r="A130">
        <v>126</v>
      </c>
      <c r="B130" s="43">
        <f>'Omega Data'!C130</f>
        <v>44143</v>
      </c>
      <c r="C130">
        <f>'Omega Data'!D130</f>
        <v>463</v>
      </c>
      <c r="D130" s="44">
        <f>'Omega Data'!E130</f>
        <v>2400</v>
      </c>
      <c r="E130" s="44">
        <f>'Omega Data'!F130</f>
        <v>3000</v>
      </c>
      <c r="F130" s="45">
        <f t="shared" si="6"/>
        <v>7.7832240163360371</v>
      </c>
      <c r="G130">
        <f>IF('Omega Data'!L130="Stainless Steel",1,0)</f>
        <v>0</v>
      </c>
      <c r="H130">
        <f>IF(OR('Omega Data'!L130="YG 18K",'Omega Data'!L130="YG &lt;18K",'Omega Data'!L130="PG 18K",'Omega Data'!L130="PG &lt;18K",'Omega Data'!L130="WG 18K",'Omega Data'!L130="Mixes of 18K",'Omega Data'!L130="Mixes &lt;18K",'Omega Data'!L130="Platinum"),1,0)</f>
        <v>1</v>
      </c>
      <c r="I130">
        <f>IF(OR('Omega Data'!L130="PVD",'Omega Data'!L130="Gold Plate",'Omega Data'!L130="Other"),1,0)</f>
        <v>0</v>
      </c>
      <c r="J130">
        <f>IF('Omega Data'!P130="Stainless Steel",1,0)</f>
        <v>0</v>
      </c>
      <c r="K130">
        <f>IF(OR('Omega Data'!P130="Leather",'Omega Data'!P130="Two-tone"),1,0)</f>
        <v>1</v>
      </c>
      <c r="L130">
        <f>IF(OR('Omega Data'!P130="YG 18K",'Omega Data'!P130="PG 18K",'Omega Data'!P130="WG 18K",'Omega Data'!P130="Mixes of 18K"),1,0)</f>
        <v>0</v>
      </c>
      <c r="M130">
        <f>IF(OR('Omega Data'!AX130="Yes",'Omega Data'!AY130="Yes",'Omega Data'!AW130="Yes"),1,0)</f>
        <v>1</v>
      </c>
      <c r="N130">
        <f>IF(OR(ISTEXT('Omega Data'!AZ130), ISTEXT('Omega Data'!BA130)),1,0)</f>
        <v>0</v>
      </c>
      <c r="O130">
        <f>IF('Omega Data'!BB130="Yes",1,0)</f>
        <v>0</v>
      </c>
      <c r="P130">
        <f>IF('Omega Data'!BC130="Yes",1,0)</f>
        <v>0</v>
      </c>
      <c r="Q130">
        <f>IF(OR('Omega Data'!BF130="Yes",'Omega Data'!AS370="Yes"),1,0)</f>
        <v>0</v>
      </c>
      <c r="R130">
        <f>IF('Omega Data'!BG130="A",1,0)</f>
        <v>0</v>
      </c>
      <c r="S130">
        <f>IF('Omega Data'!BG130="AA",1,0)</f>
        <v>1</v>
      </c>
      <c r="T130">
        <f>IF('Omega Data'!BG130="AAA",1,0)</f>
        <v>0</v>
      </c>
      <c r="U130">
        <f>IF('Omega Data'!BG130="AAAA",1,0)</f>
        <v>0</v>
      </c>
      <c r="V130">
        <f>IF('Omega Data'!R130="Yes",1,0)</f>
        <v>1</v>
      </c>
      <c r="W130">
        <f>IF(OR('Omega Data'!X130="Yes", 'Omega Data'!Y130="Yes",'Omega Data'!Z130="Yes"),1,0)</f>
        <v>0</v>
      </c>
      <c r="X130">
        <f>IF(OR('Omega Data'!AA130="Yes",'Omega Data'!AB130="Yes"),1,0)</f>
        <v>0</v>
      </c>
      <c r="Y130">
        <f>IF('Omega Data'!AU130="Yes",1,0)</f>
        <v>0</v>
      </c>
      <c r="Z130">
        <f>IF('Omega Data'!AD130="Yes",1,0)</f>
        <v>0</v>
      </c>
      <c r="AA130">
        <f>IF('Omega Data'!AC130="Yes",1,0)</f>
        <v>0</v>
      </c>
      <c r="AB130">
        <f>IF('Omega Data'!AE130="Yes",1,0)</f>
        <v>0</v>
      </c>
      <c r="AC130">
        <f>IF(OR('Omega Data'!AK130="Yes",'Omega Data'!AN130="Yes"),1,0)</f>
        <v>0</v>
      </c>
      <c r="AD130" s="41">
        <f t="shared" si="7"/>
        <v>0</v>
      </c>
      <c r="AE130" s="41">
        <f t="shared" si="8"/>
        <v>0</v>
      </c>
      <c r="AF130" s="41">
        <f t="shared" si="9"/>
        <v>1</v>
      </c>
      <c r="AG130" s="41">
        <f t="shared" si="10"/>
        <v>0</v>
      </c>
      <c r="AH130" s="41">
        <f t="shared" si="11"/>
        <v>0</v>
      </c>
    </row>
    <row r="131" spans="1:34" x14ac:dyDescent="0.2">
      <c r="A131">
        <v>127</v>
      </c>
      <c r="B131" s="43">
        <f>'Omega Data'!C131</f>
        <v>44143</v>
      </c>
      <c r="C131">
        <f>'Omega Data'!D131</f>
        <v>464</v>
      </c>
      <c r="D131" s="44">
        <f>'Omega Data'!E131</f>
        <v>1600</v>
      </c>
      <c r="E131" s="44">
        <f>'Omega Data'!F131</f>
        <v>2000</v>
      </c>
      <c r="F131" s="45">
        <f t="shared" si="6"/>
        <v>7.3777589082278725</v>
      </c>
      <c r="G131">
        <f>IF('Omega Data'!L131="Stainless Steel",1,0)</f>
        <v>0</v>
      </c>
      <c r="H131">
        <f>IF(OR('Omega Data'!L131="YG 18K",'Omega Data'!L131="YG &lt;18K",'Omega Data'!L131="PG 18K",'Omega Data'!L131="PG &lt;18K",'Omega Data'!L131="WG 18K",'Omega Data'!L131="Mixes of 18K",'Omega Data'!L131="Mixes &lt;18K",'Omega Data'!L131="Platinum"),1,0)</f>
        <v>1</v>
      </c>
      <c r="I131">
        <f>IF(OR('Omega Data'!L131="PVD",'Omega Data'!L131="Gold Plate",'Omega Data'!L131="Other"),1,0)</f>
        <v>0</v>
      </c>
      <c r="J131">
        <f>IF('Omega Data'!P131="Stainless Steel",1,0)</f>
        <v>0</v>
      </c>
      <c r="K131">
        <f>IF(OR('Omega Data'!P131="Leather",'Omega Data'!P131="Two-tone"),1,0)</f>
        <v>1</v>
      </c>
      <c r="L131">
        <f>IF(OR('Omega Data'!P131="YG 18K",'Omega Data'!P131="PG 18K",'Omega Data'!P131="WG 18K",'Omega Data'!P131="Mixes of 18K"),1,0)</f>
        <v>0</v>
      </c>
      <c r="M131">
        <f>IF(OR('Omega Data'!AX131="Yes",'Omega Data'!AY131="Yes",'Omega Data'!AW131="Yes"),1,0)</f>
        <v>0</v>
      </c>
      <c r="N131">
        <f>IF(OR(ISTEXT('Omega Data'!AZ131), ISTEXT('Omega Data'!BA131)),1,0)</f>
        <v>0</v>
      </c>
      <c r="O131">
        <f>IF('Omega Data'!BB131="Yes",1,0)</f>
        <v>0</v>
      </c>
      <c r="P131">
        <f>IF('Omega Data'!BC131="Yes",1,0)</f>
        <v>0</v>
      </c>
      <c r="Q131">
        <f>IF(OR('Omega Data'!BF131="Yes",'Omega Data'!AS371="Yes"),1,0)</f>
        <v>0</v>
      </c>
      <c r="R131">
        <f>IF('Omega Data'!BG131="A",1,0)</f>
        <v>0</v>
      </c>
      <c r="S131">
        <f>IF('Omega Data'!BG131="AA",1,0)</f>
        <v>1</v>
      </c>
      <c r="T131">
        <f>IF('Omega Data'!BG131="AAA",1,0)</f>
        <v>0</v>
      </c>
      <c r="U131">
        <f>IF('Omega Data'!BG131="AAAA",1,0)</f>
        <v>0</v>
      </c>
      <c r="V131">
        <f>IF('Omega Data'!R131="Yes",1,0)</f>
        <v>1</v>
      </c>
      <c r="W131">
        <f>IF(OR('Omega Data'!X131="Yes", 'Omega Data'!Y131="Yes",'Omega Data'!Z131="Yes"),1,0)</f>
        <v>0</v>
      </c>
      <c r="X131">
        <f>IF(OR('Omega Data'!AA131="Yes",'Omega Data'!AB131="Yes"),1,0)</f>
        <v>0</v>
      </c>
      <c r="Y131">
        <f>IF('Omega Data'!AU131="Yes",1,0)</f>
        <v>0</v>
      </c>
      <c r="Z131">
        <f>IF('Omega Data'!AD131="Yes",1,0)</f>
        <v>0</v>
      </c>
      <c r="AA131">
        <f>IF('Omega Data'!AC131="Yes",1,0)</f>
        <v>0</v>
      </c>
      <c r="AB131">
        <f>IF('Omega Data'!AE131="Yes",1,0)</f>
        <v>0</v>
      </c>
      <c r="AC131">
        <f>IF(OR('Omega Data'!AK131="Yes",'Omega Data'!AN131="Yes"),1,0)</f>
        <v>0</v>
      </c>
      <c r="AD131" s="41">
        <f t="shared" si="7"/>
        <v>0</v>
      </c>
      <c r="AE131" s="41">
        <f t="shared" si="8"/>
        <v>0</v>
      </c>
      <c r="AF131" s="41">
        <f t="shared" si="9"/>
        <v>1</v>
      </c>
      <c r="AG131" s="41">
        <f t="shared" si="10"/>
        <v>0</v>
      </c>
      <c r="AH131" s="41">
        <f t="shared" si="11"/>
        <v>0</v>
      </c>
    </row>
    <row r="132" spans="1:34" x14ac:dyDescent="0.2">
      <c r="A132">
        <v>128</v>
      </c>
      <c r="B132" s="43">
        <f>'Omega Data'!C132</f>
        <v>44143</v>
      </c>
      <c r="C132">
        <f>'Omega Data'!D132</f>
        <v>465</v>
      </c>
      <c r="D132" s="44">
        <f>'Omega Data'!E132</f>
        <v>2200</v>
      </c>
      <c r="E132" s="44">
        <f>'Omega Data'!F132</f>
        <v>2750</v>
      </c>
      <c r="F132" s="45">
        <f t="shared" si="6"/>
        <v>7.696212639346407</v>
      </c>
      <c r="G132">
        <f>IF('Omega Data'!L132="Stainless Steel",1,0)</f>
        <v>0</v>
      </c>
      <c r="H132">
        <f>IF(OR('Omega Data'!L132="YG 18K",'Omega Data'!L132="YG &lt;18K",'Omega Data'!L132="PG 18K",'Omega Data'!L132="PG &lt;18K",'Omega Data'!L132="WG 18K",'Omega Data'!L132="Mixes of 18K",'Omega Data'!L132="Mixes &lt;18K",'Omega Data'!L132="Platinum"),1,0)</f>
        <v>1</v>
      </c>
      <c r="I132">
        <f>IF(OR('Omega Data'!L132="PVD",'Omega Data'!L132="Gold Plate",'Omega Data'!L132="Other"),1,0)</f>
        <v>0</v>
      </c>
      <c r="J132">
        <f>IF('Omega Data'!P132="Stainless Steel",1,0)</f>
        <v>0</v>
      </c>
      <c r="K132">
        <f>IF(OR('Omega Data'!P132="Leather",'Omega Data'!P132="Two-tone"),1,0)</f>
        <v>1</v>
      </c>
      <c r="L132">
        <f>IF(OR('Omega Data'!P132="YG 18K",'Omega Data'!P132="PG 18K",'Omega Data'!P132="WG 18K",'Omega Data'!P132="Mixes of 18K"),1,0)</f>
        <v>0</v>
      </c>
      <c r="M132">
        <f>IF(OR('Omega Data'!AX132="Yes",'Omega Data'!AY132="Yes",'Omega Data'!AW132="Yes"),1,0)</f>
        <v>0</v>
      </c>
      <c r="N132">
        <f>IF(OR(ISTEXT('Omega Data'!AZ132), ISTEXT('Omega Data'!BA132)),1,0)</f>
        <v>0</v>
      </c>
      <c r="O132">
        <f>IF('Omega Data'!BB132="Yes",1,0)</f>
        <v>0</v>
      </c>
      <c r="P132">
        <f>IF('Omega Data'!BC132="Yes",1,0)</f>
        <v>0</v>
      </c>
      <c r="Q132">
        <f>IF(OR('Omega Data'!BF132="Yes",'Omega Data'!AS372="Yes"),1,0)</f>
        <v>0</v>
      </c>
      <c r="R132">
        <f>IF('Omega Data'!BG132="A",1,0)</f>
        <v>0</v>
      </c>
      <c r="S132">
        <f>IF('Omega Data'!BG132="AA",1,0)</f>
        <v>1</v>
      </c>
      <c r="T132">
        <f>IF('Omega Data'!BG132="AAA",1,0)</f>
        <v>0</v>
      </c>
      <c r="U132">
        <f>IF('Omega Data'!BG132="AAAA",1,0)</f>
        <v>0</v>
      </c>
      <c r="V132">
        <f>IF('Omega Data'!R132="Yes",1,0)</f>
        <v>0</v>
      </c>
      <c r="W132">
        <f>IF(OR('Omega Data'!X132="Yes", 'Omega Data'!Y132="Yes",'Omega Data'!Z132="Yes"),1,0)</f>
        <v>1</v>
      </c>
      <c r="X132">
        <f>IF(OR('Omega Data'!AA132="Yes",'Omega Data'!AB132="Yes"),1,0)</f>
        <v>0</v>
      </c>
      <c r="Y132">
        <f>IF('Omega Data'!AU132="Yes",1,0)</f>
        <v>0</v>
      </c>
      <c r="Z132">
        <f>IF('Omega Data'!AD132="Yes",1,0)</f>
        <v>0</v>
      </c>
      <c r="AA132">
        <f>IF('Omega Data'!AC132="Yes",1,0)</f>
        <v>0</v>
      </c>
      <c r="AB132">
        <f>IF('Omega Data'!AE132="Yes",1,0)</f>
        <v>0</v>
      </c>
      <c r="AC132">
        <f>IF(OR('Omega Data'!AK132="Yes",'Omega Data'!AN132="Yes"),1,0)</f>
        <v>0</v>
      </c>
      <c r="AD132" s="41">
        <f t="shared" si="7"/>
        <v>0</v>
      </c>
      <c r="AE132" s="41">
        <f t="shared" si="8"/>
        <v>0</v>
      </c>
      <c r="AF132" s="41">
        <f t="shared" si="9"/>
        <v>1</v>
      </c>
      <c r="AG132" s="41">
        <f t="shared" si="10"/>
        <v>0</v>
      </c>
      <c r="AH132" s="41">
        <f t="shared" si="11"/>
        <v>0</v>
      </c>
    </row>
    <row r="133" spans="1:34" x14ac:dyDescent="0.2">
      <c r="A133">
        <v>129</v>
      </c>
      <c r="B133" s="43">
        <f>'Omega Data'!C133</f>
        <v>44143</v>
      </c>
      <c r="C133">
        <f>'Omega Data'!D133</f>
        <v>466</v>
      </c>
      <c r="D133" s="44">
        <f>'Omega Data'!E133</f>
        <v>20000</v>
      </c>
      <c r="E133" s="44">
        <f>'Omega Data'!F133</f>
        <v>25000</v>
      </c>
      <c r="F133" s="45">
        <f t="shared" si="6"/>
        <v>9.9034875525361272</v>
      </c>
      <c r="G133">
        <f>IF('Omega Data'!L133="Stainless Steel",1,0)</f>
        <v>0</v>
      </c>
      <c r="H133">
        <f>IF(OR('Omega Data'!L133="YG 18K",'Omega Data'!L133="YG &lt;18K",'Omega Data'!L133="PG 18K",'Omega Data'!L133="PG &lt;18K",'Omega Data'!L133="WG 18K",'Omega Data'!L133="Mixes of 18K",'Omega Data'!L133="Mixes &lt;18K",'Omega Data'!L133="Platinum"),1,0)</f>
        <v>1</v>
      </c>
      <c r="I133">
        <f>IF(OR('Omega Data'!L133="PVD",'Omega Data'!L133="Gold Plate",'Omega Data'!L133="Other"),1,0)</f>
        <v>0</v>
      </c>
      <c r="J133">
        <f>IF('Omega Data'!P133="Stainless Steel",1,0)</f>
        <v>0</v>
      </c>
      <c r="K133">
        <f>IF(OR('Omega Data'!P133="Leather",'Omega Data'!P133="Two-tone"),1,0)</f>
        <v>0</v>
      </c>
      <c r="L133">
        <f>IF(OR('Omega Data'!P133="YG 18K",'Omega Data'!P133="PG 18K",'Omega Data'!P133="WG 18K",'Omega Data'!P133="Mixes of 18K"),1,0)</f>
        <v>1</v>
      </c>
      <c r="M133">
        <f>IF(OR('Omega Data'!AX133="Yes",'Omega Data'!AY133="Yes",'Omega Data'!AW133="Yes"),1,0)</f>
        <v>0</v>
      </c>
      <c r="N133">
        <f>IF(OR(ISTEXT('Omega Data'!AZ133), ISTEXT('Omega Data'!BA133)),1,0)</f>
        <v>0</v>
      </c>
      <c r="O133">
        <f>IF('Omega Data'!BB133="Yes",1,0)</f>
        <v>0</v>
      </c>
      <c r="P133">
        <f>IF('Omega Data'!BC133="Yes",1,0)</f>
        <v>0</v>
      </c>
      <c r="Q133">
        <f>IF(OR('Omega Data'!BF133="Yes",'Omega Data'!AS373="Yes"),1,0)</f>
        <v>0</v>
      </c>
      <c r="R133">
        <f>IF('Omega Data'!BG133="A",1,0)</f>
        <v>0</v>
      </c>
      <c r="S133">
        <f>IF('Omega Data'!BG133="AA",1,0)</f>
        <v>0</v>
      </c>
      <c r="T133">
        <f>IF('Omega Data'!BG133="AAA",1,0)</f>
        <v>1</v>
      </c>
      <c r="U133">
        <f>IF('Omega Data'!BG133="AAAA",1,0)</f>
        <v>0</v>
      </c>
      <c r="V133">
        <f>IF('Omega Data'!R133="Yes",1,0)</f>
        <v>0</v>
      </c>
      <c r="W133">
        <f>IF(OR('Omega Data'!X133="Yes", 'Omega Data'!Y133="Yes",'Omega Data'!Z133="Yes"),1,0)</f>
        <v>0</v>
      </c>
      <c r="X133">
        <f>IF(OR('Omega Data'!AA133="Yes",'Omega Data'!AB133="Yes"),1,0)</f>
        <v>0</v>
      </c>
      <c r="Y133">
        <f>IF('Omega Data'!AU133="Yes",1,0)</f>
        <v>0</v>
      </c>
      <c r="Z133">
        <f>IF('Omega Data'!AD133="Yes",1,0)</f>
        <v>0</v>
      </c>
      <c r="AA133">
        <f>IF('Omega Data'!AC133="Yes",1,0)</f>
        <v>0</v>
      </c>
      <c r="AB133">
        <f>IF('Omega Data'!AE133="Yes",1,0)</f>
        <v>0</v>
      </c>
      <c r="AC133">
        <f>IF(OR('Omega Data'!AK133="Yes",'Omega Data'!AN133="Yes"),1,0)</f>
        <v>1</v>
      </c>
      <c r="AD133" s="41">
        <f t="shared" si="7"/>
        <v>0</v>
      </c>
      <c r="AE133" s="41">
        <f t="shared" si="8"/>
        <v>0</v>
      </c>
      <c r="AF133" s="41">
        <f t="shared" si="9"/>
        <v>1</v>
      </c>
      <c r="AG133" s="41">
        <f t="shared" si="10"/>
        <v>0</v>
      </c>
      <c r="AH133" s="41">
        <f t="shared" si="11"/>
        <v>0</v>
      </c>
    </row>
    <row r="134" spans="1:34" x14ac:dyDescent="0.2">
      <c r="A134">
        <v>130</v>
      </c>
      <c r="B134" s="43">
        <f>'Omega Data'!C134</f>
        <v>44143</v>
      </c>
      <c r="C134">
        <f>'Omega Data'!D134</f>
        <v>472</v>
      </c>
      <c r="D134" s="44">
        <f>'Omega Data'!E134</f>
        <v>2000</v>
      </c>
      <c r="E134" s="44">
        <f>'Omega Data'!F134</f>
        <v>2500</v>
      </c>
      <c r="F134" s="45">
        <f t="shared" ref="F134:F197" si="12">LN(D134)</f>
        <v>7.6009024595420822</v>
      </c>
      <c r="G134">
        <f>IF('Omega Data'!L134="Stainless Steel",1,0)</f>
        <v>1</v>
      </c>
      <c r="H134">
        <f>IF(OR('Omega Data'!L134="YG 18K",'Omega Data'!L134="YG &lt;18K",'Omega Data'!L134="PG 18K",'Omega Data'!L134="PG &lt;18K",'Omega Data'!L134="WG 18K",'Omega Data'!L134="Mixes of 18K",'Omega Data'!L134="Mixes &lt;18K",'Omega Data'!L134="Platinum"),1,0)</f>
        <v>0</v>
      </c>
      <c r="I134">
        <f>IF(OR('Omega Data'!L134="PVD",'Omega Data'!L134="Gold Plate",'Omega Data'!L134="Other"),1,0)</f>
        <v>0</v>
      </c>
      <c r="J134">
        <f>IF('Omega Data'!P134="Stainless Steel",1,0)</f>
        <v>1</v>
      </c>
      <c r="K134">
        <f>IF(OR('Omega Data'!P134="Leather",'Omega Data'!P134="Two-tone"),1,0)</f>
        <v>0</v>
      </c>
      <c r="L134">
        <f>IF(OR('Omega Data'!P134="YG 18K",'Omega Data'!P134="PG 18K",'Omega Data'!P134="WG 18K",'Omega Data'!P134="Mixes of 18K"),1,0)</f>
        <v>0</v>
      </c>
      <c r="M134">
        <f>IF(OR('Omega Data'!AX134="Yes",'Omega Data'!AY134="Yes",'Omega Data'!AW134="Yes"),1,0)</f>
        <v>0</v>
      </c>
      <c r="N134">
        <f>IF(OR(ISTEXT('Omega Data'!AZ134), ISTEXT('Omega Data'!BA134)),1,0)</f>
        <v>0</v>
      </c>
      <c r="O134">
        <f>IF('Omega Data'!BB134="Yes",1,0)</f>
        <v>0</v>
      </c>
      <c r="P134">
        <f>IF('Omega Data'!BC134="Yes",1,0)</f>
        <v>0</v>
      </c>
      <c r="Q134">
        <f>IF(OR('Omega Data'!BF134="Yes",'Omega Data'!AS374="Yes"),1,0)</f>
        <v>0</v>
      </c>
      <c r="R134">
        <f>IF('Omega Data'!BG134="A",1,0)</f>
        <v>0</v>
      </c>
      <c r="S134">
        <f>IF('Omega Data'!BG134="AA",1,0)</f>
        <v>1</v>
      </c>
      <c r="T134">
        <f>IF('Omega Data'!BG134="AAA",1,0)</f>
        <v>0</v>
      </c>
      <c r="U134">
        <f>IF('Omega Data'!BG134="AAAA",1,0)</f>
        <v>0</v>
      </c>
      <c r="V134">
        <f>IF('Omega Data'!R134="Yes",1,0)</f>
        <v>0</v>
      </c>
      <c r="W134">
        <f>IF(OR('Omega Data'!X134="Yes", 'Omega Data'!Y134="Yes",'Omega Data'!Z134="Yes"),1,0)</f>
        <v>1</v>
      </c>
      <c r="X134">
        <f>IF(OR('Omega Data'!AA134="Yes",'Omega Data'!AB134="Yes"),1,0)</f>
        <v>0</v>
      </c>
      <c r="Y134">
        <f>IF('Omega Data'!AU134="Yes",1,0)</f>
        <v>0</v>
      </c>
      <c r="Z134">
        <f>IF('Omega Data'!AD134="Yes",1,0)</f>
        <v>0</v>
      </c>
      <c r="AA134">
        <f>IF('Omega Data'!AC134="Yes",1,0)</f>
        <v>0</v>
      </c>
      <c r="AB134">
        <f>IF('Omega Data'!AE134="Yes",1,0)</f>
        <v>0</v>
      </c>
      <c r="AC134">
        <f>IF(OR('Omega Data'!AK134="Yes",'Omega Data'!AN134="Yes"),1,0)</f>
        <v>1</v>
      </c>
      <c r="AD134" s="41">
        <f t="shared" ref="AD134:AD197" si="13">IF(AND($B134&gt;=DATEVALUE("1/1/2018"),$B134&lt;=DATEVALUE("12/31/2018")),1,0)</f>
        <v>0</v>
      </c>
      <c r="AE134" s="41">
        <f t="shared" ref="AE134:AE197" si="14">IF(AND($B134&gt;=DATEVALUE("1/1/2019"),$B134&lt;=DATEVALUE("12/31/2019")),1,0)</f>
        <v>0</v>
      </c>
      <c r="AF134" s="41">
        <f t="shared" ref="AF134:AF197" si="15">IF(AND($B134&gt;=DATEVALUE("1/1/2020"),$B134&lt;=DATEVALUE("12/31/2020")),1,0)</f>
        <v>1</v>
      </c>
      <c r="AG134" s="41">
        <f t="shared" ref="AG134:AG197" si="16">IF(AND($B134&gt;=DATEVALUE("1/1/2021"),$B134&lt;=DATEVALUE("12/31/2021")),1,0)</f>
        <v>0</v>
      </c>
      <c r="AH134" s="41">
        <f t="shared" ref="AH134:AH197" si="17">IF(AND($B134&gt;=DATEVALUE("1/1/2022"),$B134&lt;=DATEVALUE("12/31/2022")),1,0)</f>
        <v>0</v>
      </c>
    </row>
    <row r="135" spans="1:34" x14ac:dyDescent="0.2">
      <c r="A135">
        <v>131</v>
      </c>
      <c r="B135" s="43">
        <f>'Omega Data'!C135</f>
        <v>44143</v>
      </c>
      <c r="C135">
        <f>'Omega Data'!D135</f>
        <v>473</v>
      </c>
      <c r="D135" s="44">
        <f>'Omega Data'!E135</f>
        <v>12000</v>
      </c>
      <c r="E135" s="44">
        <f>'Omega Data'!F135</f>
        <v>15000</v>
      </c>
      <c r="F135" s="45">
        <f t="shared" si="12"/>
        <v>9.3926619287701367</v>
      </c>
      <c r="G135">
        <f>IF('Omega Data'!L135="Stainless Steel",1,0)</f>
        <v>1</v>
      </c>
      <c r="H135">
        <f>IF(OR('Omega Data'!L135="YG 18K",'Omega Data'!L135="YG &lt;18K",'Omega Data'!L135="PG 18K",'Omega Data'!L135="PG &lt;18K",'Omega Data'!L135="WG 18K",'Omega Data'!L135="Mixes of 18K",'Omega Data'!L135="Mixes &lt;18K",'Omega Data'!L135="Platinum"),1,0)</f>
        <v>0</v>
      </c>
      <c r="I135">
        <f>IF(OR('Omega Data'!L135="PVD",'Omega Data'!L135="Gold Plate",'Omega Data'!L135="Other"),1,0)</f>
        <v>0</v>
      </c>
      <c r="J135">
        <f>IF('Omega Data'!P135="Stainless Steel",1,0)</f>
        <v>0</v>
      </c>
      <c r="K135">
        <f>IF(OR('Omega Data'!P135="Leather",'Omega Data'!P135="Two-tone"),1,0)</f>
        <v>1</v>
      </c>
      <c r="L135">
        <f>IF(OR('Omega Data'!P135="YG 18K",'Omega Data'!P135="PG 18K",'Omega Data'!P135="WG 18K",'Omega Data'!P135="Mixes of 18K"),1,0)</f>
        <v>0</v>
      </c>
      <c r="M135">
        <f>IF(OR('Omega Data'!AX135="Yes",'Omega Data'!AY135="Yes",'Omega Data'!AW135="Yes"),1,0)</f>
        <v>0</v>
      </c>
      <c r="N135">
        <f>IF(OR(ISTEXT('Omega Data'!AZ135), ISTEXT('Omega Data'!BA135)),1,0)</f>
        <v>0</v>
      </c>
      <c r="O135">
        <f>IF('Omega Data'!BB135="Yes",1,0)</f>
        <v>0</v>
      </c>
      <c r="P135">
        <f>IF('Omega Data'!BC135="Yes",1,0)</f>
        <v>0</v>
      </c>
      <c r="Q135">
        <f>IF(OR('Omega Data'!BF135="Yes",'Omega Data'!AS375="Yes"),1,0)</f>
        <v>0</v>
      </c>
      <c r="R135">
        <f>IF('Omega Data'!BG135="A",1,0)</f>
        <v>0</v>
      </c>
      <c r="S135">
        <f>IF('Omega Data'!BG135="AA",1,0)</f>
        <v>1</v>
      </c>
      <c r="T135">
        <f>IF('Omega Data'!BG135="AAA",1,0)</f>
        <v>0</v>
      </c>
      <c r="U135">
        <f>IF('Omega Data'!BG135="AAAA",1,0)</f>
        <v>0</v>
      </c>
      <c r="V135">
        <f>IF('Omega Data'!R135="Yes",1,0)</f>
        <v>0</v>
      </c>
      <c r="W135">
        <f>IF(OR('Omega Data'!X135="Yes", 'Omega Data'!Y135="Yes",'Omega Data'!Z135="Yes"),1,0)</f>
        <v>0</v>
      </c>
      <c r="X135">
        <f>IF(OR('Omega Data'!AA135="Yes",'Omega Data'!AB135="Yes"),1,0)</f>
        <v>0</v>
      </c>
      <c r="Y135">
        <f>IF('Omega Data'!AU135="Yes",1,0)</f>
        <v>0</v>
      </c>
      <c r="Z135">
        <f>IF('Omega Data'!AD135="Yes",1,0)</f>
        <v>0</v>
      </c>
      <c r="AA135">
        <f>IF('Omega Data'!AC135="Yes",1,0)</f>
        <v>0</v>
      </c>
      <c r="AB135">
        <f>IF('Omega Data'!AE135="Yes",1,0)</f>
        <v>0</v>
      </c>
      <c r="AC135">
        <f>IF(OR('Omega Data'!AK135="Yes",'Omega Data'!AN135="Yes"),1,0)</f>
        <v>1</v>
      </c>
      <c r="AD135" s="41">
        <f t="shared" si="13"/>
        <v>0</v>
      </c>
      <c r="AE135" s="41">
        <f t="shared" si="14"/>
        <v>0</v>
      </c>
      <c r="AF135" s="41">
        <f t="shared" si="15"/>
        <v>1</v>
      </c>
      <c r="AG135" s="41">
        <f t="shared" si="16"/>
        <v>0</v>
      </c>
      <c r="AH135" s="41">
        <f t="shared" si="17"/>
        <v>0</v>
      </c>
    </row>
    <row r="136" spans="1:34" x14ac:dyDescent="0.2">
      <c r="A136">
        <v>132</v>
      </c>
      <c r="B136" s="43">
        <f>'Omega Data'!C136</f>
        <v>44143</v>
      </c>
      <c r="C136">
        <f>'Omega Data'!D136</f>
        <v>474</v>
      </c>
      <c r="D136" s="44">
        <f>'Omega Data'!E136</f>
        <v>4000</v>
      </c>
      <c r="E136" s="44">
        <f>'Omega Data'!F136</f>
        <v>5000</v>
      </c>
      <c r="F136" s="45">
        <f t="shared" si="12"/>
        <v>8.2940496401020276</v>
      </c>
      <c r="G136">
        <f>IF('Omega Data'!L136="Stainless Steel",1,0)</f>
        <v>1</v>
      </c>
      <c r="H136">
        <f>IF(OR('Omega Data'!L136="YG 18K",'Omega Data'!L136="YG &lt;18K",'Omega Data'!L136="PG 18K",'Omega Data'!L136="PG &lt;18K",'Omega Data'!L136="WG 18K",'Omega Data'!L136="Mixes of 18K",'Omega Data'!L136="Mixes &lt;18K",'Omega Data'!L136="Platinum"),1,0)</f>
        <v>0</v>
      </c>
      <c r="I136">
        <f>IF(OR('Omega Data'!L136="PVD",'Omega Data'!L136="Gold Plate",'Omega Data'!L136="Other"),1,0)</f>
        <v>0</v>
      </c>
      <c r="J136">
        <f>IF('Omega Data'!P136="Stainless Steel",1,0)</f>
        <v>0</v>
      </c>
      <c r="K136">
        <f>IF(OR('Omega Data'!P136="Leather",'Omega Data'!P136="Two-tone"),1,0)</f>
        <v>1</v>
      </c>
      <c r="L136">
        <f>IF(OR('Omega Data'!P136="YG 18K",'Omega Data'!P136="PG 18K",'Omega Data'!P136="WG 18K",'Omega Data'!P136="Mixes of 18K"),1,0)</f>
        <v>0</v>
      </c>
      <c r="M136">
        <f>IF(OR('Omega Data'!AX136="Yes",'Omega Data'!AY136="Yes",'Omega Data'!AW136="Yes"),1,0)</f>
        <v>0</v>
      </c>
      <c r="N136">
        <f>IF(OR(ISTEXT('Omega Data'!AZ136), ISTEXT('Omega Data'!BA136)),1,0)</f>
        <v>0</v>
      </c>
      <c r="O136">
        <f>IF('Omega Data'!BB136="Yes",1,0)</f>
        <v>0</v>
      </c>
      <c r="P136">
        <f>IF('Omega Data'!BC136="Yes",1,0)</f>
        <v>0</v>
      </c>
      <c r="Q136">
        <f>IF(OR('Omega Data'!BF136="Yes",'Omega Data'!AS376="Yes"),1,0)</f>
        <v>0</v>
      </c>
      <c r="R136">
        <f>IF('Omega Data'!BG136="A",1,0)</f>
        <v>1</v>
      </c>
      <c r="S136">
        <f>IF('Omega Data'!BG136="AA",1,0)</f>
        <v>0</v>
      </c>
      <c r="T136">
        <f>IF('Omega Data'!BG136="AAA",1,0)</f>
        <v>0</v>
      </c>
      <c r="U136">
        <f>IF('Omega Data'!BG136="AAAA",1,0)</f>
        <v>0</v>
      </c>
      <c r="V136">
        <f>IF('Omega Data'!R136="Yes",1,0)</f>
        <v>0</v>
      </c>
      <c r="W136">
        <f>IF(OR('Omega Data'!X136="Yes", 'Omega Data'!Y136="Yes",'Omega Data'!Z136="Yes"),1,0)</f>
        <v>1</v>
      </c>
      <c r="X136">
        <f>IF(OR('Omega Data'!AA136="Yes",'Omega Data'!AB136="Yes"),1,0)</f>
        <v>0</v>
      </c>
      <c r="Y136">
        <f>IF('Omega Data'!AU136="Yes",1,0)</f>
        <v>0</v>
      </c>
      <c r="Z136">
        <f>IF('Omega Data'!AD136="Yes",1,0)</f>
        <v>0</v>
      </c>
      <c r="AA136">
        <f>IF('Omega Data'!AC136="Yes",1,0)</f>
        <v>1</v>
      </c>
      <c r="AB136">
        <f>IF('Omega Data'!AE136="Yes",1,0)</f>
        <v>0</v>
      </c>
      <c r="AC136">
        <f>IF(OR('Omega Data'!AK136="Yes",'Omega Data'!AN136="Yes"),1,0)</f>
        <v>0</v>
      </c>
      <c r="AD136" s="41">
        <f t="shared" si="13"/>
        <v>0</v>
      </c>
      <c r="AE136" s="41">
        <f t="shared" si="14"/>
        <v>0</v>
      </c>
      <c r="AF136" s="41">
        <f t="shared" si="15"/>
        <v>1</v>
      </c>
      <c r="AG136" s="41">
        <f t="shared" si="16"/>
        <v>0</v>
      </c>
      <c r="AH136" s="41">
        <f t="shared" si="17"/>
        <v>0</v>
      </c>
    </row>
    <row r="137" spans="1:34" x14ac:dyDescent="0.2">
      <c r="A137">
        <v>133</v>
      </c>
      <c r="B137" s="43">
        <f>'Omega Data'!C137</f>
        <v>44143</v>
      </c>
      <c r="C137">
        <f>'Omega Data'!D137</f>
        <v>475</v>
      </c>
      <c r="D137" s="44">
        <f>'Omega Data'!E137</f>
        <v>1900</v>
      </c>
      <c r="E137" s="44">
        <f>'Omega Data'!F137</f>
        <v>2375</v>
      </c>
      <c r="F137" s="45">
        <f t="shared" si="12"/>
        <v>7.5496091651545321</v>
      </c>
      <c r="G137">
        <f>IF('Omega Data'!L137="Stainless Steel",1,0)</f>
        <v>1</v>
      </c>
      <c r="H137">
        <f>IF(OR('Omega Data'!L137="YG 18K",'Omega Data'!L137="YG &lt;18K",'Omega Data'!L137="PG 18K",'Omega Data'!L137="PG &lt;18K",'Omega Data'!L137="WG 18K",'Omega Data'!L137="Mixes of 18K",'Omega Data'!L137="Mixes &lt;18K",'Omega Data'!L137="Platinum"),1,0)</f>
        <v>0</v>
      </c>
      <c r="I137">
        <f>IF(OR('Omega Data'!L137="PVD",'Omega Data'!L137="Gold Plate",'Omega Data'!L137="Other"),1,0)</f>
        <v>0</v>
      </c>
      <c r="J137">
        <f>IF('Omega Data'!P137="Stainless Steel",1,0)</f>
        <v>1</v>
      </c>
      <c r="K137">
        <f>IF(OR('Omega Data'!P137="Leather",'Omega Data'!P137="Two-tone"),1,0)</f>
        <v>0</v>
      </c>
      <c r="L137">
        <f>IF(OR('Omega Data'!P137="YG 18K",'Omega Data'!P137="PG 18K",'Omega Data'!P137="WG 18K",'Omega Data'!P137="Mixes of 18K"),1,0)</f>
        <v>0</v>
      </c>
      <c r="M137">
        <f>IF(OR('Omega Data'!AX137="Yes",'Omega Data'!AY137="Yes",'Omega Data'!AW137="Yes"),1,0)</f>
        <v>0</v>
      </c>
      <c r="N137">
        <f>IF(OR(ISTEXT('Omega Data'!AZ137), ISTEXT('Omega Data'!BA137)),1,0)</f>
        <v>0</v>
      </c>
      <c r="O137">
        <f>IF('Omega Data'!BB137="Yes",1,0)</f>
        <v>0</v>
      </c>
      <c r="P137">
        <f>IF('Omega Data'!BC137="Yes",1,0)</f>
        <v>0</v>
      </c>
      <c r="Q137">
        <f>IF(OR('Omega Data'!BF137="Yes",'Omega Data'!AS377="Yes"),1,0)</f>
        <v>0</v>
      </c>
      <c r="R137">
        <f>IF('Omega Data'!BG137="A",1,0)</f>
        <v>0</v>
      </c>
      <c r="S137">
        <f>IF('Omega Data'!BG137="AA",1,0)</f>
        <v>1</v>
      </c>
      <c r="T137">
        <f>IF('Omega Data'!BG137="AAA",1,0)</f>
        <v>0</v>
      </c>
      <c r="U137">
        <f>IF('Omega Data'!BG137="AAAA",1,0)</f>
        <v>0</v>
      </c>
      <c r="V137">
        <f>IF('Omega Data'!R137="Yes",1,0)</f>
        <v>0</v>
      </c>
      <c r="W137">
        <f>IF(OR('Omega Data'!X137="Yes", 'Omega Data'!Y137="Yes",'Omega Data'!Z137="Yes"),1,0)</f>
        <v>1</v>
      </c>
      <c r="X137">
        <f>IF(OR('Omega Data'!AA137="Yes",'Omega Data'!AB137="Yes"),1,0)</f>
        <v>0</v>
      </c>
      <c r="Y137">
        <f>IF('Omega Data'!AU137="Yes",1,0)</f>
        <v>0</v>
      </c>
      <c r="Z137">
        <f>IF('Omega Data'!AD137="Yes",1,0)</f>
        <v>0</v>
      </c>
      <c r="AA137">
        <f>IF('Omega Data'!AC137="Yes",1,0)</f>
        <v>0</v>
      </c>
      <c r="AB137">
        <f>IF('Omega Data'!AE137="Yes",1,0)</f>
        <v>0</v>
      </c>
      <c r="AC137">
        <f>IF(OR('Omega Data'!AK137="Yes",'Omega Data'!AN137="Yes"),1,0)</f>
        <v>1</v>
      </c>
      <c r="AD137" s="41">
        <f t="shared" si="13"/>
        <v>0</v>
      </c>
      <c r="AE137" s="41">
        <f t="shared" si="14"/>
        <v>0</v>
      </c>
      <c r="AF137" s="41">
        <f t="shared" si="15"/>
        <v>1</v>
      </c>
      <c r="AG137" s="41">
        <f t="shared" si="16"/>
        <v>0</v>
      </c>
      <c r="AH137" s="41">
        <f t="shared" si="17"/>
        <v>0</v>
      </c>
    </row>
    <row r="138" spans="1:34" x14ac:dyDescent="0.2">
      <c r="A138">
        <v>134</v>
      </c>
      <c r="B138" s="43">
        <f>'Omega Data'!C138</f>
        <v>44010</v>
      </c>
      <c r="C138">
        <f>'Omega Data'!D138</f>
        <v>13</v>
      </c>
      <c r="D138" s="44">
        <f>'Omega Data'!E138</f>
        <v>4800</v>
      </c>
      <c r="E138" s="44">
        <f>'Omega Data'!F138</f>
        <v>6000</v>
      </c>
      <c r="F138" s="45">
        <f t="shared" si="12"/>
        <v>8.4763711968959825</v>
      </c>
      <c r="G138">
        <f>IF('Omega Data'!L138="Stainless Steel",1,0)</f>
        <v>0</v>
      </c>
      <c r="H138">
        <f>IF(OR('Omega Data'!L138="YG 18K",'Omega Data'!L138="YG &lt;18K",'Omega Data'!L138="PG 18K",'Omega Data'!L138="PG &lt;18K",'Omega Data'!L138="WG 18K",'Omega Data'!L138="Mixes of 18K",'Omega Data'!L138="Mixes &lt;18K",'Omega Data'!L138="Platinum"),1,0)</f>
        <v>1</v>
      </c>
      <c r="I138">
        <f>IF(OR('Omega Data'!L138="PVD",'Omega Data'!L138="Gold Plate",'Omega Data'!L138="Other"),1,0)</f>
        <v>0</v>
      </c>
      <c r="J138">
        <f>IF('Omega Data'!P138="Stainless Steel",1,0)</f>
        <v>0</v>
      </c>
      <c r="K138">
        <f>IF(OR('Omega Data'!P138="Leather",'Omega Data'!P138="Two-tone"),1,0)</f>
        <v>0</v>
      </c>
      <c r="L138">
        <f>IF(OR('Omega Data'!P138="YG 18K",'Omega Data'!P138="PG 18K",'Omega Data'!P138="WG 18K",'Omega Data'!P138="Mixes of 18K"),1,0)</f>
        <v>1</v>
      </c>
      <c r="M138">
        <f>IF(OR('Omega Data'!AX138="Yes",'Omega Data'!AY138="Yes",'Omega Data'!AW138="Yes"),1,0)</f>
        <v>0</v>
      </c>
      <c r="N138">
        <f>IF(OR(ISTEXT('Omega Data'!AZ138), ISTEXT('Omega Data'!BA138)),1,0)</f>
        <v>0</v>
      </c>
      <c r="O138">
        <f>IF('Omega Data'!BB138="Yes",1,0)</f>
        <v>0</v>
      </c>
      <c r="P138">
        <f>IF('Omega Data'!BC138="Yes",1,0)</f>
        <v>0</v>
      </c>
      <c r="Q138">
        <f>IF(OR('Omega Data'!BF138="Yes",'Omega Data'!AS378="Yes"),1,0)</f>
        <v>0</v>
      </c>
      <c r="R138">
        <f>IF('Omega Data'!BG138="A",1,0)</f>
        <v>0</v>
      </c>
      <c r="S138">
        <f>IF('Omega Data'!BG138="AA",1,0)</f>
        <v>0</v>
      </c>
      <c r="T138">
        <f>IF('Omega Data'!BG138="AAA",1,0)</f>
        <v>1</v>
      </c>
      <c r="U138">
        <f>IF('Omega Data'!BG138="AAAA",1,0)</f>
        <v>0</v>
      </c>
      <c r="V138">
        <f>IF('Omega Data'!R138="Yes",1,0)</f>
        <v>0</v>
      </c>
      <c r="W138">
        <f>IF(OR('Omega Data'!X138="Yes", 'Omega Data'!Y138="Yes",'Omega Data'!Z138="Yes"),1,0)</f>
        <v>1</v>
      </c>
      <c r="X138">
        <f>IF(OR('Omega Data'!AA138="Yes",'Omega Data'!AB138="Yes"),1,0)</f>
        <v>0</v>
      </c>
      <c r="Y138">
        <f>IF('Omega Data'!AU138="Yes",1,0)</f>
        <v>0</v>
      </c>
      <c r="Z138">
        <f>IF('Omega Data'!AD138="Yes",1,0)</f>
        <v>0</v>
      </c>
      <c r="AA138">
        <f>IF('Omega Data'!AC138="Yes",1,0)</f>
        <v>0</v>
      </c>
      <c r="AB138">
        <f>IF('Omega Data'!AE138="Yes",1,0)</f>
        <v>0</v>
      </c>
      <c r="AC138">
        <f>IF(OR('Omega Data'!AK138="Yes",'Omega Data'!AN138="Yes"),1,0)</f>
        <v>0</v>
      </c>
      <c r="AD138" s="41">
        <f t="shared" si="13"/>
        <v>0</v>
      </c>
      <c r="AE138" s="41">
        <f t="shared" si="14"/>
        <v>0</v>
      </c>
      <c r="AF138" s="41">
        <f t="shared" si="15"/>
        <v>1</v>
      </c>
      <c r="AG138" s="41">
        <f t="shared" si="16"/>
        <v>0</v>
      </c>
      <c r="AH138" s="41">
        <f t="shared" si="17"/>
        <v>0</v>
      </c>
    </row>
    <row r="139" spans="1:34" x14ac:dyDescent="0.2">
      <c r="A139">
        <v>135</v>
      </c>
      <c r="B139" s="43">
        <f>'Omega Data'!C139</f>
        <v>44010</v>
      </c>
      <c r="C139">
        <f>'Omega Data'!D139</f>
        <v>15</v>
      </c>
      <c r="D139" s="44">
        <f>'Omega Data'!E139</f>
        <v>3600</v>
      </c>
      <c r="E139" s="44">
        <f>'Omega Data'!F139</f>
        <v>4500</v>
      </c>
      <c r="F139" s="45">
        <f t="shared" si="12"/>
        <v>8.1886891244442008</v>
      </c>
      <c r="G139">
        <f>IF('Omega Data'!L139="Stainless Steel",1,0)</f>
        <v>0</v>
      </c>
      <c r="H139">
        <f>IF(OR('Omega Data'!L139="YG 18K",'Omega Data'!L139="YG &lt;18K",'Omega Data'!L139="PG 18K",'Omega Data'!L139="PG &lt;18K",'Omega Data'!L139="WG 18K",'Omega Data'!L139="Mixes of 18K",'Omega Data'!L139="Mixes &lt;18K",'Omega Data'!L139="Platinum"),1,0)</f>
        <v>1</v>
      </c>
      <c r="I139">
        <f>IF(OR('Omega Data'!L139="PVD",'Omega Data'!L139="Gold Plate",'Omega Data'!L139="Other"),1,0)</f>
        <v>0</v>
      </c>
      <c r="J139">
        <f>IF('Omega Data'!P139="Stainless Steel",1,0)</f>
        <v>0</v>
      </c>
      <c r="K139">
        <f>IF(OR('Omega Data'!P139="Leather",'Omega Data'!P139="Two-tone"),1,0)</f>
        <v>0</v>
      </c>
      <c r="L139">
        <f>IF(OR('Omega Data'!P139="YG 18K",'Omega Data'!P139="PG 18K",'Omega Data'!P139="WG 18K",'Omega Data'!P139="Mixes of 18K"),1,0)</f>
        <v>1</v>
      </c>
      <c r="M139">
        <f>IF(OR('Omega Data'!AX139="Yes",'Omega Data'!AY139="Yes",'Omega Data'!AW139="Yes"),1,0)</f>
        <v>0</v>
      </c>
      <c r="N139">
        <f>IF(OR(ISTEXT('Omega Data'!AZ139), ISTEXT('Omega Data'!BA139)),1,0)</f>
        <v>0</v>
      </c>
      <c r="O139">
        <f>IF('Omega Data'!BB139="Yes",1,0)</f>
        <v>0</v>
      </c>
      <c r="P139">
        <f>IF('Omega Data'!BC139="Yes",1,0)</f>
        <v>0</v>
      </c>
      <c r="Q139">
        <f>IF(OR('Omega Data'!BF139="Yes",'Omega Data'!AS379="Yes"),1,0)</f>
        <v>0</v>
      </c>
      <c r="R139">
        <f>IF('Omega Data'!BG139="A",1,0)</f>
        <v>0</v>
      </c>
      <c r="S139">
        <f>IF('Omega Data'!BG139="AA",1,0)</f>
        <v>1</v>
      </c>
      <c r="T139">
        <f>IF('Omega Data'!BG139="AAA",1,0)</f>
        <v>0</v>
      </c>
      <c r="U139">
        <f>IF('Omega Data'!BG139="AAAA",1,0)</f>
        <v>0</v>
      </c>
      <c r="V139">
        <f>IF('Omega Data'!R139="Yes",1,0)</f>
        <v>0</v>
      </c>
      <c r="W139">
        <f>IF(OR('Omega Data'!X139="Yes", 'Omega Data'!Y139="Yes",'Omega Data'!Z139="Yes"),1,0)</f>
        <v>1</v>
      </c>
      <c r="X139">
        <f>IF(OR('Omega Data'!AA139="Yes",'Omega Data'!AB139="Yes"),1,0)</f>
        <v>0</v>
      </c>
      <c r="Y139">
        <f>IF('Omega Data'!AU139="Yes",1,0)</f>
        <v>0</v>
      </c>
      <c r="Z139">
        <f>IF('Omega Data'!AD139="Yes",1,0)</f>
        <v>0</v>
      </c>
      <c r="AA139">
        <f>IF('Omega Data'!AC139="Yes",1,0)</f>
        <v>0</v>
      </c>
      <c r="AB139">
        <f>IF('Omega Data'!AE139="Yes",1,0)</f>
        <v>0</v>
      </c>
      <c r="AC139">
        <f>IF(OR('Omega Data'!AK139="Yes",'Omega Data'!AN139="Yes"),1,0)</f>
        <v>0</v>
      </c>
      <c r="AD139" s="41">
        <f t="shared" si="13"/>
        <v>0</v>
      </c>
      <c r="AE139" s="41">
        <f t="shared" si="14"/>
        <v>0</v>
      </c>
      <c r="AF139" s="41">
        <f t="shared" si="15"/>
        <v>1</v>
      </c>
      <c r="AG139" s="41">
        <f t="shared" si="16"/>
        <v>0</v>
      </c>
      <c r="AH139" s="41">
        <f t="shared" si="17"/>
        <v>0</v>
      </c>
    </row>
    <row r="140" spans="1:34" x14ac:dyDescent="0.2">
      <c r="A140">
        <v>136</v>
      </c>
      <c r="B140" s="43">
        <f>'Omega Data'!C140</f>
        <v>44010</v>
      </c>
      <c r="C140">
        <f>'Omega Data'!D140</f>
        <v>33</v>
      </c>
      <c r="D140" s="44">
        <f>'Omega Data'!E140</f>
        <v>38000</v>
      </c>
      <c r="E140" s="44">
        <f>'Omega Data'!F140</f>
        <v>47500</v>
      </c>
      <c r="F140" s="45">
        <f t="shared" si="12"/>
        <v>10.545341438708522</v>
      </c>
      <c r="G140">
        <f>IF('Omega Data'!L140="Stainless Steel",1,0)</f>
        <v>1</v>
      </c>
      <c r="H140">
        <f>IF(OR('Omega Data'!L140="YG 18K",'Omega Data'!L140="YG &lt;18K",'Omega Data'!L140="PG 18K",'Omega Data'!L140="PG &lt;18K",'Omega Data'!L140="WG 18K",'Omega Data'!L140="Mixes of 18K",'Omega Data'!L140="Mixes &lt;18K",'Omega Data'!L140="Platinum"),1,0)</f>
        <v>0</v>
      </c>
      <c r="I140">
        <f>IF(OR('Omega Data'!L140="PVD",'Omega Data'!L140="Gold Plate",'Omega Data'!L140="Other"),1,0)</f>
        <v>0</v>
      </c>
      <c r="J140">
        <f>IF('Omega Data'!P140="Stainless Steel",1,0)</f>
        <v>0</v>
      </c>
      <c r="K140">
        <f>IF(OR('Omega Data'!P140="Leather",'Omega Data'!P140="Two-tone"),1,0)</f>
        <v>1</v>
      </c>
      <c r="L140">
        <f>IF(OR('Omega Data'!P140="YG 18K",'Omega Data'!P140="PG 18K",'Omega Data'!P140="WG 18K",'Omega Data'!P140="Mixes of 18K"),1,0)</f>
        <v>0</v>
      </c>
      <c r="M140">
        <f>IF(OR('Omega Data'!AX140="Yes",'Omega Data'!AY140="Yes",'Omega Data'!AW140="Yes"),1,0)</f>
        <v>0</v>
      </c>
      <c r="N140">
        <f>IF(OR(ISTEXT('Omega Data'!AZ140), ISTEXT('Omega Data'!BA140)),1,0)</f>
        <v>0</v>
      </c>
      <c r="O140">
        <f>IF('Omega Data'!BB140="Yes",1,0)</f>
        <v>0</v>
      </c>
      <c r="P140">
        <f>IF('Omega Data'!BC140="Yes",1,0)</f>
        <v>0</v>
      </c>
      <c r="Q140">
        <f>IF(OR('Omega Data'!BF140="Yes",'Omega Data'!AS380="Yes"),1,0)</f>
        <v>0</v>
      </c>
      <c r="R140">
        <f>IF('Omega Data'!BG140="A",1,0)</f>
        <v>0</v>
      </c>
      <c r="S140">
        <f>IF('Omega Data'!BG140="AA",1,0)</f>
        <v>0</v>
      </c>
      <c r="T140">
        <f>IF('Omega Data'!BG140="AAA",1,0)</f>
        <v>1</v>
      </c>
      <c r="U140">
        <f>IF('Omega Data'!BG140="AAAA",1,0)</f>
        <v>0</v>
      </c>
      <c r="V140">
        <f>IF('Omega Data'!R140="Yes",1,0)</f>
        <v>0</v>
      </c>
      <c r="W140">
        <f>IF(OR('Omega Data'!X140="Yes", 'Omega Data'!Y140="Yes",'Omega Data'!Z140="Yes"),1,0)</f>
        <v>0</v>
      </c>
      <c r="X140">
        <f>IF(OR('Omega Data'!AA140="Yes",'Omega Data'!AB140="Yes"),1,0)</f>
        <v>0</v>
      </c>
      <c r="Y140">
        <f>IF('Omega Data'!AU140="Yes",1,0)</f>
        <v>0</v>
      </c>
      <c r="Z140">
        <f>IF('Omega Data'!AD140="Yes",1,0)</f>
        <v>0</v>
      </c>
      <c r="AA140">
        <f>IF('Omega Data'!AC140="Yes",1,0)</f>
        <v>0</v>
      </c>
      <c r="AB140">
        <f>IF('Omega Data'!AE140="Yes",1,0)</f>
        <v>0</v>
      </c>
      <c r="AC140">
        <f>IF(OR('Omega Data'!AK140="Yes",'Omega Data'!AN140="Yes"),1,0)</f>
        <v>1</v>
      </c>
      <c r="AD140" s="41">
        <f t="shared" si="13"/>
        <v>0</v>
      </c>
      <c r="AE140" s="41">
        <f t="shared" si="14"/>
        <v>0</v>
      </c>
      <c r="AF140" s="41">
        <f t="shared" si="15"/>
        <v>1</v>
      </c>
      <c r="AG140" s="41">
        <f t="shared" si="16"/>
        <v>0</v>
      </c>
      <c r="AH140" s="41">
        <f t="shared" si="17"/>
        <v>0</v>
      </c>
    </row>
    <row r="141" spans="1:34" x14ac:dyDescent="0.2">
      <c r="A141">
        <v>137</v>
      </c>
      <c r="B141" s="43">
        <f>'Omega Data'!C141</f>
        <v>44010</v>
      </c>
      <c r="C141">
        <f>'Omega Data'!D141</f>
        <v>39</v>
      </c>
      <c r="D141" s="44">
        <f>'Omega Data'!E141</f>
        <v>5000</v>
      </c>
      <c r="E141" s="44">
        <f>'Omega Data'!F141</f>
        <v>6250</v>
      </c>
      <c r="F141" s="45">
        <f t="shared" si="12"/>
        <v>8.5171931914162382</v>
      </c>
      <c r="G141">
        <f>IF('Omega Data'!L141="Stainless Steel",1,0)</f>
        <v>1</v>
      </c>
      <c r="H141">
        <f>IF(OR('Omega Data'!L141="YG 18K",'Omega Data'!L141="YG &lt;18K",'Omega Data'!L141="PG 18K",'Omega Data'!L141="PG &lt;18K",'Omega Data'!L141="WG 18K",'Omega Data'!L141="Mixes of 18K",'Omega Data'!L141="Mixes &lt;18K",'Omega Data'!L141="Platinum"),1,0)</f>
        <v>0</v>
      </c>
      <c r="I141">
        <f>IF(OR('Omega Data'!L141="PVD",'Omega Data'!L141="Gold Plate",'Omega Data'!L141="Other"),1,0)</f>
        <v>0</v>
      </c>
      <c r="J141">
        <f>IF('Omega Data'!P141="Stainless Steel",1,0)</f>
        <v>0</v>
      </c>
      <c r="K141">
        <f>IF(OR('Omega Data'!P141="Leather",'Omega Data'!P141="Two-tone"),1,0)</f>
        <v>1</v>
      </c>
      <c r="L141">
        <f>IF(OR('Omega Data'!P141="YG 18K",'Omega Data'!P141="PG 18K",'Omega Data'!P141="WG 18K",'Omega Data'!P141="Mixes of 18K"),1,0)</f>
        <v>0</v>
      </c>
      <c r="M141">
        <f>IF(OR('Omega Data'!AX141="Yes",'Omega Data'!AY141="Yes",'Omega Data'!AW141="Yes"),1,0)</f>
        <v>0</v>
      </c>
      <c r="N141">
        <f>IF(OR(ISTEXT('Omega Data'!AZ141), ISTEXT('Omega Data'!BA141)),1,0)</f>
        <v>0</v>
      </c>
      <c r="O141">
        <f>IF('Omega Data'!BB141="Yes",1,0)</f>
        <v>0</v>
      </c>
      <c r="P141">
        <f>IF('Omega Data'!BC141="Yes",1,0)</f>
        <v>1</v>
      </c>
      <c r="Q141">
        <f>IF(OR('Omega Data'!BF141="Yes",'Omega Data'!AS381="Yes"),1,0)</f>
        <v>0</v>
      </c>
      <c r="R141">
        <f>IF('Omega Data'!BG141="A",1,0)</f>
        <v>0</v>
      </c>
      <c r="S141">
        <f>IF('Omega Data'!BG141="AA",1,0)</f>
        <v>1</v>
      </c>
      <c r="T141">
        <f>IF('Omega Data'!BG141="AAA",1,0)</f>
        <v>0</v>
      </c>
      <c r="U141">
        <f>IF('Omega Data'!BG141="AAAA",1,0)</f>
        <v>0</v>
      </c>
      <c r="V141">
        <f>IF('Omega Data'!R141="Yes",1,0)</f>
        <v>1</v>
      </c>
      <c r="W141">
        <f>IF(OR('Omega Data'!X141="Yes", 'Omega Data'!Y141="Yes",'Omega Data'!Z141="Yes"),1,0)</f>
        <v>0</v>
      </c>
      <c r="X141">
        <f>IF(OR('Omega Data'!AA141="Yes",'Omega Data'!AB141="Yes"),1,0)</f>
        <v>0</v>
      </c>
      <c r="Y141">
        <f>IF('Omega Data'!AU141="Yes",1,0)</f>
        <v>0</v>
      </c>
      <c r="Z141">
        <f>IF('Omega Data'!AD141="Yes",1,0)</f>
        <v>0</v>
      </c>
      <c r="AA141">
        <f>IF('Omega Data'!AC141="Yes",1,0)</f>
        <v>0</v>
      </c>
      <c r="AB141">
        <f>IF('Omega Data'!AE141="Yes",1,0)</f>
        <v>0</v>
      </c>
      <c r="AC141">
        <f>IF(OR('Omega Data'!AK141="Yes",'Omega Data'!AN141="Yes"),1,0)</f>
        <v>0</v>
      </c>
      <c r="AD141" s="41">
        <f t="shared" si="13"/>
        <v>0</v>
      </c>
      <c r="AE141" s="41">
        <f t="shared" si="14"/>
        <v>0</v>
      </c>
      <c r="AF141" s="41">
        <f t="shared" si="15"/>
        <v>1</v>
      </c>
      <c r="AG141" s="41">
        <f t="shared" si="16"/>
        <v>0</v>
      </c>
      <c r="AH141" s="41">
        <f t="shared" si="17"/>
        <v>0</v>
      </c>
    </row>
    <row r="142" spans="1:34" x14ac:dyDescent="0.2">
      <c r="A142">
        <v>138</v>
      </c>
      <c r="B142" s="43">
        <f>'Omega Data'!C142</f>
        <v>44010</v>
      </c>
      <c r="C142">
        <f>'Omega Data'!D142</f>
        <v>40</v>
      </c>
      <c r="D142" s="44">
        <f>'Omega Data'!E142</f>
        <v>2400</v>
      </c>
      <c r="E142" s="44">
        <f>'Omega Data'!F142</f>
        <v>3000</v>
      </c>
      <c r="F142" s="45">
        <f t="shared" si="12"/>
        <v>7.7832240163360371</v>
      </c>
      <c r="G142">
        <f>IF('Omega Data'!L142="Stainless Steel",1,0)</f>
        <v>1</v>
      </c>
      <c r="H142">
        <f>IF(OR('Omega Data'!L142="YG 18K",'Omega Data'!L142="YG &lt;18K",'Omega Data'!L142="PG 18K",'Omega Data'!L142="PG &lt;18K",'Omega Data'!L142="WG 18K",'Omega Data'!L142="Mixes of 18K",'Omega Data'!L142="Mixes &lt;18K",'Omega Data'!L142="Platinum"),1,0)</f>
        <v>0</v>
      </c>
      <c r="I142">
        <f>IF(OR('Omega Data'!L142="PVD",'Omega Data'!L142="Gold Plate",'Omega Data'!L142="Other"),1,0)</f>
        <v>0</v>
      </c>
      <c r="J142">
        <f>IF('Omega Data'!P142="Stainless Steel",1,0)</f>
        <v>1</v>
      </c>
      <c r="K142">
        <f>IF(OR('Omega Data'!P142="Leather",'Omega Data'!P142="Two-tone"),1,0)</f>
        <v>0</v>
      </c>
      <c r="L142">
        <f>IF(OR('Omega Data'!P142="YG 18K",'Omega Data'!P142="PG 18K",'Omega Data'!P142="WG 18K",'Omega Data'!P142="Mixes of 18K"),1,0)</f>
        <v>0</v>
      </c>
      <c r="M142">
        <f>IF(OR('Omega Data'!AX142="Yes",'Omega Data'!AY142="Yes",'Omega Data'!AW142="Yes"),1,0)</f>
        <v>0</v>
      </c>
      <c r="N142">
        <f>IF(OR(ISTEXT('Omega Data'!AZ142), ISTEXT('Omega Data'!BA142)),1,0)</f>
        <v>0</v>
      </c>
      <c r="O142">
        <f>IF('Omega Data'!BB142="Yes",1,0)</f>
        <v>0</v>
      </c>
      <c r="P142">
        <f>IF('Omega Data'!BC142="Yes",1,0)</f>
        <v>0</v>
      </c>
      <c r="Q142">
        <f>IF(OR('Omega Data'!BF142="Yes",'Omega Data'!AS382="Yes"),1,0)</f>
        <v>0</v>
      </c>
      <c r="R142">
        <f>IF('Omega Data'!BG142="A",1,0)</f>
        <v>0</v>
      </c>
      <c r="S142">
        <f>IF('Omega Data'!BG142="AA",1,0)</f>
        <v>1</v>
      </c>
      <c r="T142">
        <f>IF('Omega Data'!BG142="AAA",1,0)</f>
        <v>0</v>
      </c>
      <c r="U142">
        <f>IF('Omega Data'!BG142="AAAA",1,0)</f>
        <v>0</v>
      </c>
      <c r="V142">
        <f>IF('Omega Data'!R142="Yes",1,0)</f>
        <v>0</v>
      </c>
      <c r="W142">
        <f>IF(OR('Omega Data'!X142="Yes", 'Omega Data'!Y142="Yes",'Omega Data'!Z142="Yes"),1,0)</f>
        <v>1</v>
      </c>
      <c r="X142">
        <f>IF(OR('Omega Data'!AA142="Yes",'Omega Data'!AB142="Yes"),1,0)</f>
        <v>0</v>
      </c>
      <c r="Y142">
        <f>IF('Omega Data'!AU142="Yes",1,0)</f>
        <v>0</v>
      </c>
      <c r="Z142">
        <f>IF('Omega Data'!AD142="Yes",1,0)</f>
        <v>0</v>
      </c>
      <c r="AA142">
        <f>IF('Omega Data'!AC142="Yes",1,0)</f>
        <v>0</v>
      </c>
      <c r="AB142">
        <f>IF('Omega Data'!AE142="Yes",1,0)</f>
        <v>0</v>
      </c>
      <c r="AC142">
        <f>IF(OR('Omega Data'!AK142="Yes",'Omega Data'!AN142="Yes"),1,0)</f>
        <v>1</v>
      </c>
      <c r="AD142" s="41">
        <f t="shared" si="13"/>
        <v>0</v>
      </c>
      <c r="AE142" s="41">
        <f t="shared" si="14"/>
        <v>0</v>
      </c>
      <c r="AF142" s="41">
        <f t="shared" si="15"/>
        <v>1</v>
      </c>
      <c r="AG142" s="41">
        <f t="shared" si="16"/>
        <v>0</v>
      </c>
      <c r="AH142" s="41">
        <f t="shared" si="17"/>
        <v>0</v>
      </c>
    </row>
    <row r="143" spans="1:34" x14ac:dyDescent="0.2">
      <c r="A143">
        <v>139</v>
      </c>
      <c r="B143" s="43">
        <f>'Omega Data'!C143</f>
        <v>44010</v>
      </c>
      <c r="C143">
        <f>'Omega Data'!D143</f>
        <v>225</v>
      </c>
      <c r="D143" s="44">
        <f>'Omega Data'!E143</f>
        <v>8500</v>
      </c>
      <c r="E143" s="44">
        <f>'Omega Data'!F143</f>
        <v>10625</v>
      </c>
      <c r="F143" s="45">
        <f t="shared" si="12"/>
        <v>9.0478214424784085</v>
      </c>
      <c r="G143">
        <f>IF('Omega Data'!L143="Stainless Steel",1,0)</f>
        <v>1</v>
      </c>
      <c r="H143">
        <f>IF(OR('Omega Data'!L143="YG 18K",'Omega Data'!L143="YG &lt;18K",'Omega Data'!L143="PG 18K",'Omega Data'!L143="PG &lt;18K",'Omega Data'!L143="WG 18K",'Omega Data'!L143="Mixes of 18K",'Omega Data'!L143="Mixes &lt;18K",'Omega Data'!L143="Platinum"),1,0)</f>
        <v>0</v>
      </c>
      <c r="I143">
        <f>IF(OR('Omega Data'!L143="PVD",'Omega Data'!L143="Gold Plate",'Omega Data'!L143="Other"),1,0)</f>
        <v>0</v>
      </c>
      <c r="J143">
        <f>IF('Omega Data'!P143="Stainless Steel",1,0)</f>
        <v>0</v>
      </c>
      <c r="K143">
        <f>IF(OR('Omega Data'!P143="Leather",'Omega Data'!P143="Two-tone"),1,0)</f>
        <v>1</v>
      </c>
      <c r="L143">
        <f>IF(OR('Omega Data'!P143="YG 18K",'Omega Data'!P143="PG 18K",'Omega Data'!P143="WG 18K",'Omega Data'!P143="Mixes of 18K"),1,0)</f>
        <v>0</v>
      </c>
      <c r="M143">
        <f>IF(OR('Omega Data'!AX143="Yes",'Omega Data'!AY143="Yes",'Omega Data'!AW143="Yes"),1,0)</f>
        <v>0</v>
      </c>
      <c r="N143">
        <f>IF(OR(ISTEXT('Omega Data'!AZ143), ISTEXT('Omega Data'!BA143)),1,0)</f>
        <v>0</v>
      </c>
      <c r="O143">
        <f>IF('Omega Data'!BB143="Yes",1,0)</f>
        <v>0</v>
      </c>
      <c r="P143">
        <f>IF('Omega Data'!BC143="Yes",1,0)</f>
        <v>0</v>
      </c>
      <c r="Q143">
        <f>IF(OR('Omega Data'!BF143="Yes",'Omega Data'!AS383="Yes"),1,0)</f>
        <v>0</v>
      </c>
      <c r="R143">
        <f>IF('Omega Data'!BG143="A",1,0)</f>
        <v>0</v>
      </c>
      <c r="S143">
        <f>IF('Omega Data'!BG143="AA",1,0)</f>
        <v>0</v>
      </c>
      <c r="T143">
        <f>IF('Omega Data'!BG143="AAA",1,0)</f>
        <v>1</v>
      </c>
      <c r="U143">
        <f>IF('Omega Data'!BG143="AAAA",1,0)</f>
        <v>0</v>
      </c>
      <c r="V143">
        <f>IF('Omega Data'!R143="Yes",1,0)</f>
        <v>0</v>
      </c>
      <c r="W143">
        <f>IF(OR('Omega Data'!X143="Yes", 'Omega Data'!Y143="Yes",'Omega Data'!Z143="Yes"),1,0)</f>
        <v>0</v>
      </c>
      <c r="X143">
        <f>IF(OR('Omega Data'!AA143="Yes",'Omega Data'!AB143="Yes"),1,0)</f>
        <v>0</v>
      </c>
      <c r="Y143">
        <f>IF('Omega Data'!AU143="Yes",1,0)</f>
        <v>0</v>
      </c>
      <c r="Z143">
        <f>IF('Omega Data'!AD143="Yes",1,0)</f>
        <v>0</v>
      </c>
      <c r="AA143">
        <f>IF('Omega Data'!AC143="Yes",1,0)</f>
        <v>0</v>
      </c>
      <c r="AB143">
        <f>IF('Omega Data'!AE143="Yes",1,0)</f>
        <v>0</v>
      </c>
      <c r="AC143">
        <f>IF(OR('Omega Data'!AK143="Yes",'Omega Data'!AN143="Yes"),1,0)</f>
        <v>1</v>
      </c>
      <c r="AD143" s="41">
        <f t="shared" si="13"/>
        <v>0</v>
      </c>
      <c r="AE143" s="41">
        <f t="shared" si="14"/>
        <v>0</v>
      </c>
      <c r="AF143" s="41">
        <f t="shared" si="15"/>
        <v>1</v>
      </c>
      <c r="AG143" s="41">
        <f t="shared" si="16"/>
        <v>0</v>
      </c>
      <c r="AH143" s="41">
        <f t="shared" si="17"/>
        <v>0</v>
      </c>
    </row>
    <row r="144" spans="1:34" x14ac:dyDescent="0.2">
      <c r="A144">
        <v>140</v>
      </c>
      <c r="B144" s="43">
        <f>'Omega Data'!C144</f>
        <v>44010</v>
      </c>
      <c r="C144">
        <f>'Omega Data'!D144</f>
        <v>333</v>
      </c>
      <c r="D144" s="44">
        <f>'Omega Data'!E144</f>
        <v>2200</v>
      </c>
      <c r="E144" s="44">
        <f>'Omega Data'!F144</f>
        <v>2750</v>
      </c>
      <c r="F144" s="45">
        <f t="shared" si="12"/>
        <v>7.696212639346407</v>
      </c>
      <c r="G144">
        <f>IF('Omega Data'!L144="Stainless Steel",1,0)</f>
        <v>0</v>
      </c>
      <c r="H144">
        <f>IF(OR('Omega Data'!L144="YG 18K",'Omega Data'!L144="YG &lt;18K",'Omega Data'!L144="PG 18K",'Omega Data'!L144="PG &lt;18K",'Omega Data'!L144="WG 18K",'Omega Data'!L144="Mixes of 18K",'Omega Data'!L144="Mixes &lt;18K",'Omega Data'!L144="Platinum"),1,0)</f>
        <v>1</v>
      </c>
      <c r="I144">
        <f>IF(OR('Omega Data'!L144="PVD",'Omega Data'!L144="Gold Plate",'Omega Data'!L144="Other"),1,0)</f>
        <v>0</v>
      </c>
      <c r="J144">
        <f>IF('Omega Data'!P144="Stainless Steel",1,0)</f>
        <v>0</v>
      </c>
      <c r="K144">
        <f>IF(OR('Omega Data'!P144="Leather",'Omega Data'!P144="Two-tone"),1,0)</f>
        <v>0</v>
      </c>
      <c r="L144">
        <f>IF(OR('Omega Data'!P144="YG 18K",'Omega Data'!P144="PG 18K",'Omega Data'!P144="WG 18K",'Omega Data'!P144="Mixes of 18K"),1,0)</f>
        <v>1</v>
      </c>
      <c r="M144">
        <f>IF(OR('Omega Data'!AX144="Yes",'Omega Data'!AY144="Yes",'Omega Data'!AW144="Yes"),1,0)</f>
        <v>0</v>
      </c>
      <c r="N144">
        <f>IF(OR(ISTEXT('Omega Data'!AZ144), ISTEXT('Omega Data'!BA144)),1,0)</f>
        <v>0</v>
      </c>
      <c r="O144">
        <f>IF('Omega Data'!BB144="Yes",1,0)</f>
        <v>0</v>
      </c>
      <c r="P144">
        <f>IF('Omega Data'!BC144="Yes",1,0)</f>
        <v>0</v>
      </c>
      <c r="Q144">
        <f>IF(OR('Omega Data'!BF144="Yes",'Omega Data'!AS384="Yes"),1,0)</f>
        <v>0</v>
      </c>
      <c r="R144">
        <f>IF('Omega Data'!BG144="A",1,0)</f>
        <v>1</v>
      </c>
      <c r="S144">
        <f>IF('Omega Data'!BG144="AA",1,0)</f>
        <v>0</v>
      </c>
      <c r="T144">
        <f>IF('Omega Data'!BG144="AAA",1,0)</f>
        <v>0</v>
      </c>
      <c r="U144">
        <f>IF('Omega Data'!BG144="AAAA",1,0)</f>
        <v>0</v>
      </c>
      <c r="V144">
        <f>IF('Omega Data'!R144="Yes",1,0)</f>
        <v>1</v>
      </c>
      <c r="W144">
        <f>IF(OR('Omega Data'!X144="Yes", 'Omega Data'!Y144="Yes",'Omega Data'!Z144="Yes"),1,0)</f>
        <v>0</v>
      </c>
      <c r="X144">
        <f>IF(OR('Omega Data'!AA144="Yes",'Omega Data'!AB144="Yes"),1,0)</f>
        <v>0</v>
      </c>
      <c r="Y144">
        <f>IF('Omega Data'!AU144="Yes",1,0)</f>
        <v>0</v>
      </c>
      <c r="Z144">
        <f>IF('Omega Data'!AD144="Yes",1,0)</f>
        <v>0</v>
      </c>
      <c r="AA144">
        <f>IF('Omega Data'!AC144="Yes",1,0)</f>
        <v>0</v>
      </c>
      <c r="AB144">
        <f>IF('Omega Data'!AE144="Yes",1,0)</f>
        <v>0</v>
      </c>
      <c r="AC144">
        <f>IF(OR('Omega Data'!AK144="Yes",'Omega Data'!AN144="Yes"),1,0)</f>
        <v>0</v>
      </c>
      <c r="AD144" s="41">
        <f t="shared" si="13"/>
        <v>0</v>
      </c>
      <c r="AE144" s="41">
        <f t="shared" si="14"/>
        <v>0</v>
      </c>
      <c r="AF144" s="41">
        <f t="shared" si="15"/>
        <v>1</v>
      </c>
      <c r="AG144" s="41">
        <f t="shared" si="16"/>
        <v>0</v>
      </c>
      <c r="AH144" s="41">
        <f t="shared" si="17"/>
        <v>0</v>
      </c>
    </row>
    <row r="145" spans="1:34" x14ac:dyDescent="0.2">
      <c r="A145">
        <v>141</v>
      </c>
      <c r="B145" s="43">
        <f>'Omega Data'!C145</f>
        <v>44010</v>
      </c>
      <c r="C145">
        <f>'Omega Data'!D145</f>
        <v>336</v>
      </c>
      <c r="D145" s="44">
        <f>'Omega Data'!E145</f>
        <v>7500</v>
      </c>
      <c r="E145" s="44">
        <f>'Omega Data'!F145</f>
        <v>9375</v>
      </c>
      <c r="F145" s="45">
        <f t="shared" si="12"/>
        <v>8.9226582995244019</v>
      </c>
      <c r="G145">
        <f>IF('Omega Data'!L145="Stainless Steel",1,0)</f>
        <v>0</v>
      </c>
      <c r="H145">
        <f>IF(OR('Omega Data'!L145="YG 18K",'Omega Data'!L145="YG &lt;18K",'Omega Data'!L145="PG 18K",'Omega Data'!L145="PG &lt;18K",'Omega Data'!L145="WG 18K",'Omega Data'!L145="Mixes of 18K",'Omega Data'!L145="Mixes &lt;18K",'Omega Data'!L145="Platinum"),1,0)</f>
        <v>1</v>
      </c>
      <c r="I145">
        <f>IF(OR('Omega Data'!L145="PVD",'Omega Data'!L145="Gold Plate",'Omega Data'!L145="Other"),1,0)</f>
        <v>0</v>
      </c>
      <c r="J145">
        <f>IF('Omega Data'!P145="Stainless Steel",1,0)</f>
        <v>0</v>
      </c>
      <c r="K145">
        <f>IF(OR('Omega Data'!P145="Leather",'Omega Data'!P145="Two-tone"),1,0)</f>
        <v>1</v>
      </c>
      <c r="L145">
        <f>IF(OR('Omega Data'!P145="YG 18K",'Omega Data'!P145="PG 18K",'Omega Data'!P145="WG 18K",'Omega Data'!P145="Mixes of 18K"),1,0)</f>
        <v>0</v>
      </c>
      <c r="M145">
        <f>IF(OR('Omega Data'!AX145="Yes",'Omega Data'!AY145="Yes",'Omega Data'!AW145="Yes"),1,0)</f>
        <v>0</v>
      </c>
      <c r="N145">
        <f>IF(OR(ISTEXT('Omega Data'!AZ145), ISTEXT('Omega Data'!BA145)),1,0)</f>
        <v>0</v>
      </c>
      <c r="O145">
        <f>IF('Omega Data'!BB145="Yes",1,0)</f>
        <v>0</v>
      </c>
      <c r="P145">
        <f>IF('Omega Data'!BC145="Yes",1,0)</f>
        <v>0</v>
      </c>
      <c r="Q145">
        <f>IF(OR('Omega Data'!BF145="Yes",'Omega Data'!AS385="Yes"),1,0)</f>
        <v>0</v>
      </c>
      <c r="R145">
        <f>IF('Omega Data'!BG145="A",1,0)</f>
        <v>0</v>
      </c>
      <c r="S145">
        <f>IF('Omega Data'!BG145="AA",1,0)</f>
        <v>0</v>
      </c>
      <c r="T145">
        <f>IF('Omega Data'!BG145="AAA",1,0)</f>
        <v>1</v>
      </c>
      <c r="U145">
        <f>IF('Omega Data'!BG145="AAAA",1,0)</f>
        <v>0</v>
      </c>
      <c r="V145">
        <f>IF('Omega Data'!R145="Yes",1,0)</f>
        <v>1</v>
      </c>
      <c r="W145">
        <f>IF(OR('Omega Data'!X145="Yes", 'Omega Data'!Y145="Yes",'Omega Data'!Z145="Yes"),1,0)</f>
        <v>0</v>
      </c>
      <c r="X145">
        <f>IF(OR('Omega Data'!AA145="Yes",'Omega Data'!AB145="Yes"),1,0)</f>
        <v>0</v>
      </c>
      <c r="Y145">
        <f>IF('Omega Data'!AU145="Yes",1,0)</f>
        <v>0</v>
      </c>
      <c r="Z145">
        <f>IF('Omega Data'!AD145="Yes",1,0)</f>
        <v>0</v>
      </c>
      <c r="AA145">
        <f>IF('Omega Data'!AC145="Yes",1,0)</f>
        <v>0</v>
      </c>
      <c r="AB145">
        <f>IF('Omega Data'!AE145="Yes",1,0)</f>
        <v>0</v>
      </c>
      <c r="AC145">
        <f>IF(OR('Omega Data'!AK145="Yes",'Omega Data'!AN145="Yes"),1,0)</f>
        <v>0</v>
      </c>
      <c r="AD145" s="41">
        <f t="shared" si="13"/>
        <v>0</v>
      </c>
      <c r="AE145" s="41">
        <f t="shared" si="14"/>
        <v>0</v>
      </c>
      <c r="AF145" s="41">
        <f t="shared" si="15"/>
        <v>1</v>
      </c>
      <c r="AG145" s="41">
        <f t="shared" si="16"/>
        <v>0</v>
      </c>
      <c r="AH145" s="41">
        <f t="shared" si="17"/>
        <v>0</v>
      </c>
    </row>
    <row r="146" spans="1:34" x14ac:dyDescent="0.2">
      <c r="A146">
        <v>142</v>
      </c>
      <c r="B146" s="43">
        <f>'Omega Data'!C146</f>
        <v>43911</v>
      </c>
      <c r="C146">
        <f>'Omega Data'!D146</f>
        <v>52</v>
      </c>
      <c r="D146" s="44">
        <f>'Omega Data'!E146</f>
        <v>1500</v>
      </c>
      <c r="E146" s="44">
        <f>'Omega Data'!F146</f>
        <v>1875</v>
      </c>
      <c r="F146" s="45">
        <f t="shared" si="12"/>
        <v>7.3132203870903014</v>
      </c>
      <c r="G146">
        <f>IF('Omega Data'!L146="Stainless Steel",1,0)</f>
        <v>1</v>
      </c>
      <c r="H146">
        <f>IF(OR('Omega Data'!L146="YG 18K",'Omega Data'!L146="YG &lt;18K",'Omega Data'!L146="PG 18K",'Omega Data'!L146="PG &lt;18K",'Omega Data'!L146="WG 18K",'Omega Data'!L146="Mixes of 18K",'Omega Data'!L146="Mixes &lt;18K",'Omega Data'!L146="Platinum"),1,0)</f>
        <v>0</v>
      </c>
      <c r="I146">
        <f>IF(OR('Omega Data'!L146="PVD",'Omega Data'!L146="Gold Plate",'Omega Data'!L146="Other"),1,0)</f>
        <v>0</v>
      </c>
      <c r="J146">
        <f>IF('Omega Data'!P146="Stainless Steel",1,0)</f>
        <v>1</v>
      </c>
      <c r="K146">
        <f>IF(OR('Omega Data'!P146="Leather",'Omega Data'!P146="Two-tone"),1,0)</f>
        <v>0</v>
      </c>
      <c r="L146">
        <f>IF(OR('Omega Data'!P146="YG 18K",'Omega Data'!P146="PG 18K",'Omega Data'!P146="WG 18K",'Omega Data'!P146="Mixes of 18K"),1,0)</f>
        <v>0</v>
      </c>
      <c r="M146">
        <f>IF(OR('Omega Data'!AX146="Yes",'Omega Data'!AY146="Yes",'Omega Data'!AW146="Yes"),1,0)</f>
        <v>0</v>
      </c>
      <c r="N146">
        <f>IF(OR(ISTEXT('Omega Data'!AZ146), ISTEXT('Omega Data'!BA146)),1,0)</f>
        <v>0</v>
      </c>
      <c r="O146">
        <f>IF('Omega Data'!BB146="Yes",1,0)</f>
        <v>0</v>
      </c>
      <c r="P146">
        <f>IF('Omega Data'!BC146="Yes",1,0)</f>
        <v>0</v>
      </c>
      <c r="Q146">
        <f>IF(OR('Omega Data'!BF146="Yes",'Omega Data'!AS386="Yes"),1,0)</f>
        <v>0</v>
      </c>
      <c r="R146">
        <f>IF('Omega Data'!BG146="A",1,0)</f>
        <v>0</v>
      </c>
      <c r="S146">
        <f>IF('Omega Data'!BG146="AA",1,0)</f>
        <v>1</v>
      </c>
      <c r="T146">
        <f>IF('Omega Data'!BG146="AAA",1,0)</f>
        <v>0</v>
      </c>
      <c r="U146">
        <f>IF('Omega Data'!BG146="AAAA",1,0)</f>
        <v>0</v>
      </c>
      <c r="V146">
        <f>IF('Omega Data'!R146="Yes",1,0)</f>
        <v>0</v>
      </c>
      <c r="W146">
        <f>IF(OR('Omega Data'!X146="Yes", 'Omega Data'!Y146="Yes",'Omega Data'!Z146="Yes"),1,0)</f>
        <v>1</v>
      </c>
      <c r="X146">
        <f>IF(OR('Omega Data'!AA146="Yes",'Omega Data'!AB146="Yes"),1,0)</f>
        <v>0</v>
      </c>
      <c r="Y146">
        <f>IF('Omega Data'!AU146="Yes",1,0)</f>
        <v>0</v>
      </c>
      <c r="Z146">
        <f>IF('Omega Data'!AD146="Yes",1,0)</f>
        <v>0</v>
      </c>
      <c r="AA146">
        <f>IF('Omega Data'!AC146="Yes",1,0)</f>
        <v>0</v>
      </c>
      <c r="AB146">
        <f>IF('Omega Data'!AE146="Yes",1,0)</f>
        <v>0</v>
      </c>
      <c r="AC146">
        <f>IF(OR('Omega Data'!AK146="Yes",'Omega Data'!AN146="Yes"),1,0)</f>
        <v>1</v>
      </c>
      <c r="AD146" s="41">
        <f t="shared" si="13"/>
        <v>0</v>
      </c>
      <c r="AE146" s="41">
        <f t="shared" si="14"/>
        <v>0</v>
      </c>
      <c r="AF146" s="41">
        <f t="shared" si="15"/>
        <v>1</v>
      </c>
      <c r="AG146" s="41">
        <f t="shared" si="16"/>
        <v>0</v>
      </c>
      <c r="AH146" s="41">
        <f t="shared" si="17"/>
        <v>0</v>
      </c>
    </row>
    <row r="147" spans="1:34" x14ac:dyDescent="0.2">
      <c r="A147">
        <v>143</v>
      </c>
      <c r="B147" s="43">
        <f>'Omega Data'!C147</f>
        <v>43911</v>
      </c>
      <c r="C147">
        <f>'Omega Data'!D147</f>
        <v>144</v>
      </c>
      <c r="D147" s="44">
        <f>'Omega Data'!E147</f>
        <v>2000</v>
      </c>
      <c r="E147" s="44">
        <f>'Omega Data'!F147</f>
        <v>2500</v>
      </c>
      <c r="F147" s="45">
        <f t="shared" si="12"/>
        <v>7.6009024595420822</v>
      </c>
      <c r="G147">
        <f>IF('Omega Data'!L147="Stainless Steel",1,0)</f>
        <v>1</v>
      </c>
      <c r="H147">
        <f>IF(OR('Omega Data'!L147="YG 18K",'Omega Data'!L147="YG &lt;18K",'Omega Data'!L147="PG 18K",'Omega Data'!L147="PG &lt;18K",'Omega Data'!L147="WG 18K",'Omega Data'!L147="Mixes of 18K",'Omega Data'!L147="Mixes &lt;18K",'Omega Data'!L147="Platinum"),1,0)</f>
        <v>0</v>
      </c>
      <c r="I147">
        <f>IF(OR('Omega Data'!L147="PVD",'Omega Data'!L147="Gold Plate",'Omega Data'!L147="Other"),1,0)</f>
        <v>0</v>
      </c>
      <c r="J147">
        <f>IF('Omega Data'!P147="Stainless Steel",1,0)</f>
        <v>1</v>
      </c>
      <c r="K147">
        <f>IF(OR('Omega Data'!P147="Leather",'Omega Data'!P147="Two-tone"),1,0)</f>
        <v>0</v>
      </c>
      <c r="L147">
        <f>IF(OR('Omega Data'!P147="YG 18K",'Omega Data'!P147="PG 18K",'Omega Data'!P147="WG 18K",'Omega Data'!P147="Mixes of 18K"),1,0)</f>
        <v>0</v>
      </c>
      <c r="M147">
        <f>IF(OR('Omega Data'!AX147="Yes",'Omega Data'!AY147="Yes",'Omega Data'!AW147="Yes"),1,0)</f>
        <v>0</v>
      </c>
      <c r="N147">
        <f>IF(OR(ISTEXT('Omega Data'!AZ147), ISTEXT('Omega Data'!BA147)),1,0)</f>
        <v>0</v>
      </c>
      <c r="O147">
        <f>IF('Omega Data'!BB147="Yes",1,0)</f>
        <v>0</v>
      </c>
      <c r="P147">
        <f>IF('Omega Data'!BC147="Yes",1,0)</f>
        <v>0</v>
      </c>
      <c r="Q147">
        <f>IF(OR('Omega Data'!BF147="Yes",'Omega Data'!AS387="Yes"),1,0)</f>
        <v>0</v>
      </c>
      <c r="R147">
        <f>IF('Omega Data'!BG147="A",1,0)</f>
        <v>0</v>
      </c>
      <c r="S147">
        <f>IF('Omega Data'!BG147="AA",1,0)</f>
        <v>1</v>
      </c>
      <c r="T147">
        <f>IF('Omega Data'!BG147="AAA",1,0)</f>
        <v>0</v>
      </c>
      <c r="U147">
        <f>IF('Omega Data'!BG147="AAAA",1,0)</f>
        <v>0</v>
      </c>
      <c r="V147">
        <f>IF('Omega Data'!R147="Yes",1,0)</f>
        <v>0</v>
      </c>
      <c r="W147">
        <f>IF(OR('Omega Data'!X147="Yes", 'Omega Data'!Y147="Yes",'Omega Data'!Z147="Yes"),1,0)</f>
        <v>0</v>
      </c>
      <c r="X147">
        <f>IF(OR('Omega Data'!AA147="Yes",'Omega Data'!AB147="Yes"),1,0)</f>
        <v>0</v>
      </c>
      <c r="Y147">
        <f>IF('Omega Data'!AU147="Yes",1,0)</f>
        <v>0</v>
      </c>
      <c r="Z147">
        <f>IF('Omega Data'!AD147="Yes",1,0)</f>
        <v>0</v>
      </c>
      <c r="AA147">
        <f>IF('Omega Data'!AC147="Yes",1,0)</f>
        <v>0</v>
      </c>
      <c r="AB147">
        <f>IF('Omega Data'!AE147="Yes",1,0)</f>
        <v>1</v>
      </c>
      <c r="AC147">
        <f>IF(OR('Omega Data'!AK147="Yes",'Omega Data'!AN147="Yes"),1,0)</f>
        <v>1</v>
      </c>
      <c r="AD147" s="41">
        <f t="shared" si="13"/>
        <v>0</v>
      </c>
      <c r="AE147" s="41">
        <f t="shared" si="14"/>
        <v>0</v>
      </c>
      <c r="AF147" s="41">
        <f t="shared" si="15"/>
        <v>1</v>
      </c>
      <c r="AG147" s="41">
        <f t="shared" si="16"/>
        <v>0</v>
      </c>
      <c r="AH147" s="41">
        <f t="shared" si="17"/>
        <v>0</v>
      </c>
    </row>
    <row r="148" spans="1:34" x14ac:dyDescent="0.2">
      <c r="A148">
        <v>144</v>
      </c>
      <c r="B148" s="43">
        <f>'Omega Data'!C148</f>
        <v>43911</v>
      </c>
      <c r="C148">
        <f>'Omega Data'!D148</f>
        <v>145</v>
      </c>
      <c r="D148" s="44">
        <f>'Omega Data'!E148</f>
        <v>4500</v>
      </c>
      <c r="E148" s="44">
        <f>'Omega Data'!F148</f>
        <v>5625</v>
      </c>
      <c r="F148" s="45">
        <f t="shared" si="12"/>
        <v>8.4118326757584114</v>
      </c>
      <c r="G148">
        <f>IF('Omega Data'!L148="Stainless Steel",1,0)</f>
        <v>1</v>
      </c>
      <c r="H148">
        <f>IF(OR('Omega Data'!L148="YG 18K",'Omega Data'!L148="YG &lt;18K",'Omega Data'!L148="PG 18K",'Omega Data'!L148="PG &lt;18K",'Omega Data'!L148="WG 18K",'Omega Data'!L148="Mixes of 18K",'Omega Data'!L148="Mixes &lt;18K",'Omega Data'!L148="Platinum"),1,0)</f>
        <v>0</v>
      </c>
      <c r="I148">
        <f>IF(OR('Omega Data'!L148="PVD",'Omega Data'!L148="Gold Plate",'Omega Data'!L148="Other"),1,0)</f>
        <v>0</v>
      </c>
      <c r="J148">
        <f>IF('Omega Data'!P148="Stainless Steel",1,0)</f>
        <v>1</v>
      </c>
      <c r="K148">
        <f>IF(OR('Omega Data'!P148="Leather",'Omega Data'!P148="Two-tone"),1,0)</f>
        <v>0</v>
      </c>
      <c r="L148">
        <f>IF(OR('Omega Data'!P148="YG 18K",'Omega Data'!P148="PG 18K",'Omega Data'!P148="WG 18K",'Omega Data'!P148="Mixes of 18K"),1,0)</f>
        <v>0</v>
      </c>
      <c r="M148">
        <f>IF(OR('Omega Data'!AX148="Yes",'Omega Data'!AY148="Yes",'Omega Data'!AW148="Yes"),1,0)</f>
        <v>0</v>
      </c>
      <c r="N148">
        <f>IF(OR(ISTEXT('Omega Data'!AZ148), ISTEXT('Omega Data'!BA148)),1,0)</f>
        <v>0</v>
      </c>
      <c r="O148">
        <f>IF('Omega Data'!BB148="Yes",1,0)</f>
        <v>0</v>
      </c>
      <c r="P148">
        <f>IF('Omega Data'!BC148="Yes",1,0)</f>
        <v>0</v>
      </c>
      <c r="Q148">
        <f>IF(OR('Omega Data'!BF148="Yes",'Omega Data'!AS388="Yes"),1,0)</f>
        <v>0</v>
      </c>
      <c r="R148">
        <f>IF('Omega Data'!BG148="A",1,0)</f>
        <v>0</v>
      </c>
      <c r="S148">
        <f>IF('Omega Data'!BG148="AA",1,0)</f>
        <v>1</v>
      </c>
      <c r="T148">
        <f>IF('Omega Data'!BG148="AAA",1,0)</f>
        <v>0</v>
      </c>
      <c r="U148">
        <f>IF('Omega Data'!BG148="AAAA",1,0)</f>
        <v>0</v>
      </c>
      <c r="V148">
        <f>IF('Omega Data'!R148="Yes",1,0)</f>
        <v>1</v>
      </c>
      <c r="W148">
        <f>IF(OR('Omega Data'!X148="Yes", 'Omega Data'!Y148="Yes",'Omega Data'!Z148="Yes"),1,0)</f>
        <v>0</v>
      </c>
      <c r="X148">
        <f>IF(OR('Omega Data'!AA148="Yes",'Omega Data'!AB148="Yes"),1,0)</f>
        <v>0</v>
      </c>
      <c r="Y148">
        <f>IF('Omega Data'!AU148="Yes",1,0)</f>
        <v>0</v>
      </c>
      <c r="Z148">
        <f>IF('Omega Data'!AD148="Yes",1,0)</f>
        <v>0</v>
      </c>
      <c r="AA148">
        <f>IF('Omega Data'!AC148="Yes",1,0)</f>
        <v>1</v>
      </c>
      <c r="AB148">
        <f>IF('Omega Data'!AE148="Yes",1,0)</f>
        <v>0</v>
      </c>
      <c r="AC148">
        <f>IF(OR('Omega Data'!AK148="Yes",'Omega Data'!AN148="Yes"),1,0)</f>
        <v>0</v>
      </c>
      <c r="AD148" s="41">
        <f t="shared" si="13"/>
        <v>0</v>
      </c>
      <c r="AE148" s="41">
        <f t="shared" si="14"/>
        <v>0</v>
      </c>
      <c r="AF148" s="41">
        <f t="shared" si="15"/>
        <v>1</v>
      </c>
      <c r="AG148" s="41">
        <f t="shared" si="16"/>
        <v>0</v>
      </c>
      <c r="AH148" s="41">
        <f t="shared" si="17"/>
        <v>0</v>
      </c>
    </row>
    <row r="149" spans="1:34" x14ac:dyDescent="0.2">
      <c r="A149">
        <v>145</v>
      </c>
      <c r="B149" s="43">
        <f>'Omega Data'!C149</f>
        <v>43911</v>
      </c>
      <c r="C149">
        <f>'Omega Data'!D149</f>
        <v>146</v>
      </c>
      <c r="D149" s="44">
        <f>'Omega Data'!E149</f>
        <v>3700</v>
      </c>
      <c r="E149" s="44">
        <f>'Omega Data'!F149</f>
        <v>4625</v>
      </c>
      <c r="F149" s="45">
        <f t="shared" si="12"/>
        <v>8.2160880986323157</v>
      </c>
      <c r="G149">
        <f>IF('Omega Data'!L149="Stainless Steel",1,0)</f>
        <v>1</v>
      </c>
      <c r="H149">
        <f>IF(OR('Omega Data'!L149="YG 18K",'Omega Data'!L149="YG &lt;18K",'Omega Data'!L149="PG 18K",'Omega Data'!L149="PG &lt;18K",'Omega Data'!L149="WG 18K",'Omega Data'!L149="Mixes of 18K",'Omega Data'!L149="Mixes &lt;18K",'Omega Data'!L149="Platinum"),1,0)</f>
        <v>0</v>
      </c>
      <c r="I149">
        <f>IF(OR('Omega Data'!L149="PVD",'Omega Data'!L149="Gold Plate",'Omega Data'!L149="Other"),1,0)</f>
        <v>0</v>
      </c>
      <c r="J149">
        <f>IF('Omega Data'!P149="Stainless Steel",1,0)</f>
        <v>1</v>
      </c>
      <c r="K149">
        <f>IF(OR('Omega Data'!P149="Leather",'Omega Data'!P149="Two-tone"),1,0)</f>
        <v>0</v>
      </c>
      <c r="L149">
        <f>IF(OR('Omega Data'!P149="YG 18K",'Omega Data'!P149="PG 18K",'Omega Data'!P149="WG 18K",'Omega Data'!P149="Mixes of 18K"),1,0)</f>
        <v>0</v>
      </c>
      <c r="M149">
        <f>IF(OR('Omega Data'!AX149="Yes",'Omega Data'!AY149="Yes",'Omega Data'!AW149="Yes"),1,0)</f>
        <v>0</v>
      </c>
      <c r="N149">
        <f>IF(OR(ISTEXT('Omega Data'!AZ149), ISTEXT('Omega Data'!BA149)),1,0)</f>
        <v>0</v>
      </c>
      <c r="O149">
        <f>IF('Omega Data'!BB149="Yes",1,0)</f>
        <v>0</v>
      </c>
      <c r="P149">
        <f>IF('Omega Data'!BC149="Yes",1,0)</f>
        <v>0</v>
      </c>
      <c r="Q149">
        <f>IF(OR('Omega Data'!BF149="Yes",'Omega Data'!AS389="Yes"),1,0)</f>
        <v>0</v>
      </c>
      <c r="R149">
        <f>IF('Omega Data'!BG149="A",1,0)</f>
        <v>0</v>
      </c>
      <c r="S149">
        <f>IF('Omega Data'!BG149="AA",1,0)</f>
        <v>1</v>
      </c>
      <c r="T149">
        <f>IF('Omega Data'!BG149="AAA",1,0)</f>
        <v>0</v>
      </c>
      <c r="U149">
        <f>IF('Omega Data'!BG149="AAAA",1,0)</f>
        <v>0</v>
      </c>
      <c r="V149">
        <f>IF('Omega Data'!R149="Yes",1,0)</f>
        <v>0</v>
      </c>
      <c r="W149">
        <f>IF(OR('Omega Data'!X149="Yes", 'Omega Data'!Y149="Yes",'Omega Data'!Z149="Yes"),1,0)</f>
        <v>0</v>
      </c>
      <c r="X149">
        <f>IF(OR('Omega Data'!AA149="Yes",'Omega Data'!AB149="Yes"),1,0)</f>
        <v>0</v>
      </c>
      <c r="Y149">
        <f>IF('Omega Data'!AU149="Yes",1,0)</f>
        <v>0</v>
      </c>
      <c r="Z149">
        <f>IF('Omega Data'!AD149="Yes",1,0)</f>
        <v>0</v>
      </c>
      <c r="AA149">
        <f>IF('Omega Data'!AC149="Yes",1,0)</f>
        <v>0</v>
      </c>
      <c r="AB149">
        <f>IF('Omega Data'!AE149="Yes",1,0)</f>
        <v>0</v>
      </c>
      <c r="AC149">
        <f>IF(OR('Omega Data'!AK149="Yes",'Omega Data'!AN149="Yes"),1,0)</f>
        <v>1</v>
      </c>
      <c r="AD149" s="41">
        <f t="shared" si="13"/>
        <v>0</v>
      </c>
      <c r="AE149" s="41">
        <f t="shared" si="14"/>
        <v>0</v>
      </c>
      <c r="AF149" s="41">
        <f t="shared" si="15"/>
        <v>1</v>
      </c>
      <c r="AG149" s="41">
        <f t="shared" si="16"/>
        <v>0</v>
      </c>
      <c r="AH149" s="41">
        <f t="shared" si="17"/>
        <v>0</v>
      </c>
    </row>
    <row r="150" spans="1:34" x14ac:dyDescent="0.2">
      <c r="A150">
        <v>146</v>
      </c>
      <c r="B150" s="43">
        <f>'Omega Data'!C150</f>
        <v>43911</v>
      </c>
      <c r="C150">
        <f>'Omega Data'!D150</f>
        <v>147</v>
      </c>
      <c r="D150" s="44">
        <f>'Omega Data'!E150</f>
        <v>3700</v>
      </c>
      <c r="E150" s="44">
        <f>'Omega Data'!F150</f>
        <v>4625</v>
      </c>
      <c r="F150" s="45">
        <f t="shared" si="12"/>
        <v>8.2160880986323157</v>
      </c>
      <c r="G150">
        <f>IF('Omega Data'!L150="Stainless Steel",1,0)</f>
        <v>1</v>
      </c>
      <c r="H150">
        <f>IF(OR('Omega Data'!L150="YG 18K",'Omega Data'!L150="YG &lt;18K",'Omega Data'!L150="PG 18K",'Omega Data'!L150="PG &lt;18K",'Omega Data'!L150="WG 18K",'Omega Data'!L150="Mixes of 18K",'Omega Data'!L150="Mixes &lt;18K",'Omega Data'!L150="Platinum"),1,0)</f>
        <v>0</v>
      </c>
      <c r="I150">
        <f>IF(OR('Omega Data'!L150="PVD",'Omega Data'!L150="Gold Plate",'Omega Data'!L150="Other"),1,0)</f>
        <v>0</v>
      </c>
      <c r="J150">
        <f>IF('Omega Data'!P150="Stainless Steel",1,0)</f>
        <v>1</v>
      </c>
      <c r="K150">
        <f>IF(OR('Omega Data'!P150="Leather",'Omega Data'!P150="Two-tone"),1,0)</f>
        <v>0</v>
      </c>
      <c r="L150">
        <f>IF(OR('Omega Data'!P150="YG 18K",'Omega Data'!P150="PG 18K",'Omega Data'!P150="WG 18K",'Omega Data'!P150="Mixes of 18K"),1,0)</f>
        <v>0</v>
      </c>
      <c r="M150">
        <f>IF(OR('Omega Data'!AX150="Yes",'Omega Data'!AY150="Yes",'Omega Data'!AW150="Yes"),1,0)</f>
        <v>0</v>
      </c>
      <c r="N150">
        <f>IF(OR(ISTEXT('Omega Data'!AZ150), ISTEXT('Omega Data'!BA150)),1,0)</f>
        <v>0</v>
      </c>
      <c r="O150">
        <f>IF('Omega Data'!BB150="Yes",1,0)</f>
        <v>0</v>
      </c>
      <c r="P150">
        <f>IF('Omega Data'!BC150="Yes",1,0)</f>
        <v>0</v>
      </c>
      <c r="Q150">
        <f>IF(OR('Omega Data'!BF150="Yes",'Omega Data'!AS390="Yes"),1,0)</f>
        <v>0</v>
      </c>
      <c r="R150">
        <f>IF('Omega Data'!BG150="A",1,0)</f>
        <v>0</v>
      </c>
      <c r="S150">
        <f>IF('Omega Data'!BG150="AA",1,0)</f>
        <v>0</v>
      </c>
      <c r="T150">
        <f>IF('Omega Data'!BG150="AAA",1,0)</f>
        <v>1</v>
      </c>
      <c r="U150">
        <f>IF('Omega Data'!BG150="AAAA",1,0)</f>
        <v>0</v>
      </c>
      <c r="V150">
        <f>IF('Omega Data'!R150="Yes",1,0)</f>
        <v>0</v>
      </c>
      <c r="W150">
        <f>IF(OR('Omega Data'!X150="Yes", 'Omega Data'!Y150="Yes",'Omega Data'!Z150="Yes"),1,0)</f>
        <v>0</v>
      </c>
      <c r="X150">
        <f>IF(OR('Omega Data'!AA150="Yes",'Omega Data'!AB150="Yes"),1,0)</f>
        <v>0</v>
      </c>
      <c r="Y150">
        <f>IF('Omega Data'!AU150="Yes",1,0)</f>
        <v>0</v>
      </c>
      <c r="Z150">
        <f>IF('Omega Data'!AD150="Yes",1,0)</f>
        <v>0</v>
      </c>
      <c r="AA150">
        <f>IF('Omega Data'!AC150="Yes",1,0)</f>
        <v>0</v>
      </c>
      <c r="AB150">
        <f>IF('Omega Data'!AE150="Yes",1,0)</f>
        <v>0</v>
      </c>
      <c r="AC150">
        <f>IF(OR('Omega Data'!AK150="Yes",'Omega Data'!AN150="Yes"),1,0)</f>
        <v>1</v>
      </c>
      <c r="AD150" s="41">
        <f t="shared" si="13"/>
        <v>0</v>
      </c>
      <c r="AE150" s="41">
        <f t="shared" si="14"/>
        <v>0</v>
      </c>
      <c r="AF150" s="41">
        <f t="shared" si="15"/>
        <v>1</v>
      </c>
      <c r="AG150" s="41">
        <f t="shared" si="16"/>
        <v>0</v>
      </c>
      <c r="AH150" s="41">
        <f t="shared" si="17"/>
        <v>0</v>
      </c>
    </row>
    <row r="151" spans="1:34" x14ac:dyDescent="0.2">
      <c r="A151">
        <v>147</v>
      </c>
      <c r="B151" s="43">
        <f>'Omega Data'!C151</f>
        <v>43911</v>
      </c>
      <c r="C151">
        <f>'Omega Data'!D151</f>
        <v>150</v>
      </c>
      <c r="D151" s="44">
        <f>'Omega Data'!E151</f>
        <v>10000</v>
      </c>
      <c r="E151" s="44">
        <f>'Omega Data'!F151</f>
        <v>12500</v>
      </c>
      <c r="F151" s="45">
        <f t="shared" si="12"/>
        <v>9.2103403719761836</v>
      </c>
      <c r="G151">
        <f>IF('Omega Data'!L151="Stainless Steel",1,0)</f>
        <v>1</v>
      </c>
      <c r="H151">
        <f>IF(OR('Omega Data'!L151="YG 18K",'Omega Data'!L151="YG &lt;18K",'Omega Data'!L151="PG 18K",'Omega Data'!L151="PG &lt;18K",'Omega Data'!L151="WG 18K",'Omega Data'!L151="Mixes of 18K",'Omega Data'!L151="Mixes &lt;18K",'Omega Data'!L151="Platinum"),1,0)</f>
        <v>0</v>
      </c>
      <c r="I151">
        <f>IF(OR('Omega Data'!L151="PVD",'Omega Data'!L151="Gold Plate",'Omega Data'!L151="Other"),1,0)</f>
        <v>0</v>
      </c>
      <c r="J151">
        <f>IF('Omega Data'!P151="Stainless Steel",1,0)</f>
        <v>1</v>
      </c>
      <c r="K151">
        <f>IF(OR('Omega Data'!P151="Leather",'Omega Data'!P151="Two-tone"),1,0)</f>
        <v>0</v>
      </c>
      <c r="L151">
        <f>IF(OR('Omega Data'!P151="YG 18K",'Omega Data'!P151="PG 18K",'Omega Data'!P151="WG 18K",'Omega Data'!P151="Mixes of 18K"),1,0)</f>
        <v>0</v>
      </c>
      <c r="M151">
        <f>IF(OR('Omega Data'!AX151="Yes",'Omega Data'!AY151="Yes",'Omega Data'!AW151="Yes"),1,0)</f>
        <v>0</v>
      </c>
      <c r="N151">
        <f>IF(OR(ISTEXT('Omega Data'!AZ151), ISTEXT('Omega Data'!BA151)),1,0)</f>
        <v>0</v>
      </c>
      <c r="O151">
        <f>IF('Omega Data'!BB151="Yes",1,0)</f>
        <v>0</v>
      </c>
      <c r="P151">
        <f>IF('Omega Data'!BC151="Yes",1,0)</f>
        <v>0</v>
      </c>
      <c r="Q151">
        <f>IF(OR('Omega Data'!BF151="Yes",'Omega Data'!AS391="Yes"),1,0)</f>
        <v>0</v>
      </c>
      <c r="R151">
        <f>IF('Omega Data'!BG151="A",1,0)</f>
        <v>1</v>
      </c>
      <c r="S151">
        <f>IF('Omega Data'!BG151="AA",1,0)</f>
        <v>0</v>
      </c>
      <c r="T151">
        <f>IF('Omega Data'!BG151="AAA",1,0)</f>
        <v>0</v>
      </c>
      <c r="U151">
        <f>IF('Omega Data'!BG151="AAAA",1,0)</f>
        <v>0</v>
      </c>
      <c r="V151">
        <f>IF('Omega Data'!R151="Yes",1,0)</f>
        <v>0</v>
      </c>
      <c r="W151">
        <f>IF(OR('Omega Data'!X151="Yes", 'Omega Data'!Y151="Yes",'Omega Data'!Z151="Yes"),1,0)</f>
        <v>0</v>
      </c>
      <c r="X151">
        <f>IF(OR('Omega Data'!AA151="Yes",'Omega Data'!AB151="Yes"),1,0)</f>
        <v>0</v>
      </c>
      <c r="Y151">
        <f>IF('Omega Data'!AU151="Yes",1,0)</f>
        <v>0</v>
      </c>
      <c r="Z151">
        <f>IF('Omega Data'!AD151="Yes",1,0)</f>
        <v>0</v>
      </c>
      <c r="AA151">
        <f>IF('Omega Data'!AC151="Yes",1,0)</f>
        <v>0</v>
      </c>
      <c r="AB151">
        <f>IF('Omega Data'!AE151="Yes",1,0)</f>
        <v>0</v>
      </c>
      <c r="AC151">
        <f>IF(OR('Omega Data'!AK151="Yes",'Omega Data'!AN151="Yes"),1,0)</f>
        <v>1</v>
      </c>
      <c r="AD151" s="41">
        <f t="shared" si="13"/>
        <v>0</v>
      </c>
      <c r="AE151" s="41">
        <f t="shared" si="14"/>
        <v>0</v>
      </c>
      <c r="AF151" s="41">
        <f t="shared" si="15"/>
        <v>1</v>
      </c>
      <c r="AG151" s="41">
        <f t="shared" si="16"/>
        <v>0</v>
      </c>
      <c r="AH151" s="41">
        <f t="shared" si="17"/>
        <v>0</v>
      </c>
    </row>
    <row r="152" spans="1:34" x14ac:dyDescent="0.2">
      <c r="A152">
        <v>148</v>
      </c>
      <c r="B152" s="43">
        <f>'Omega Data'!C152</f>
        <v>43911</v>
      </c>
      <c r="C152">
        <f>'Omega Data'!D152</f>
        <v>151</v>
      </c>
      <c r="D152" s="44">
        <f>'Omega Data'!E152</f>
        <v>8500</v>
      </c>
      <c r="E152" s="44">
        <f>'Omega Data'!F152</f>
        <v>10625</v>
      </c>
      <c r="F152" s="45">
        <f t="shared" si="12"/>
        <v>9.0478214424784085</v>
      </c>
      <c r="G152">
        <f>IF('Omega Data'!L152="Stainless Steel",1,0)</f>
        <v>1</v>
      </c>
      <c r="H152">
        <f>IF(OR('Omega Data'!L152="YG 18K",'Omega Data'!L152="YG &lt;18K",'Omega Data'!L152="PG 18K",'Omega Data'!L152="PG &lt;18K",'Omega Data'!L152="WG 18K",'Omega Data'!L152="Mixes of 18K",'Omega Data'!L152="Mixes &lt;18K",'Omega Data'!L152="Platinum"),1,0)</f>
        <v>0</v>
      </c>
      <c r="I152">
        <f>IF(OR('Omega Data'!L152="PVD",'Omega Data'!L152="Gold Plate",'Omega Data'!L152="Other"),1,0)</f>
        <v>0</v>
      </c>
      <c r="J152">
        <f>IF('Omega Data'!P152="Stainless Steel",1,0)</f>
        <v>1</v>
      </c>
      <c r="K152">
        <f>IF(OR('Omega Data'!P152="Leather",'Omega Data'!P152="Two-tone"),1,0)</f>
        <v>0</v>
      </c>
      <c r="L152">
        <f>IF(OR('Omega Data'!P152="YG 18K",'Omega Data'!P152="PG 18K",'Omega Data'!P152="WG 18K",'Omega Data'!P152="Mixes of 18K"),1,0)</f>
        <v>0</v>
      </c>
      <c r="M152">
        <f>IF(OR('Omega Data'!AX152="Yes",'Omega Data'!AY152="Yes",'Omega Data'!AW152="Yes"),1,0)</f>
        <v>0</v>
      </c>
      <c r="N152">
        <f>IF(OR(ISTEXT('Omega Data'!AZ152), ISTEXT('Omega Data'!BA152)),1,0)</f>
        <v>0</v>
      </c>
      <c r="O152">
        <f>IF('Omega Data'!BB152="Yes",1,0)</f>
        <v>0</v>
      </c>
      <c r="P152">
        <f>IF('Omega Data'!BC152="Yes",1,0)</f>
        <v>0</v>
      </c>
      <c r="Q152">
        <f>IF(OR('Omega Data'!BF152="Yes",'Omega Data'!AS392="Yes"),1,0)</f>
        <v>0</v>
      </c>
      <c r="R152">
        <f>IF('Omega Data'!BG152="A",1,0)</f>
        <v>0</v>
      </c>
      <c r="S152">
        <f>IF('Omega Data'!BG152="AA",1,0)</f>
        <v>1</v>
      </c>
      <c r="T152">
        <f>IF('Omega Data'!BG152="AAA",1,0)</f>
        <v>0</v>
      </c>
      <c r="U152">
        <f>IF('Omega Data'!BG152="AAAA",1,0)</f>
        <v>0</v>
      </c>
      <c r="V152">
        <f>IF('Omega Data'!R152="Yes",1,0)</f>
        <v>0</v>
      </c>
      <c r="W152">
        <f>IF(OR('Omega Data'!X152="Yes", 'Omega Data'!Y152="Yes",'Omega Data'!Z152="Yes"),1,0)</f>
        <v>0</v>
      </c>
      <c r="X152">
        <f>IF(OR('Omega Data'!AA152="Yes",'Omega Data'!AB152="Yes"),1,0)</f>
        <v>0</v>
      </c>
      <c r="Y152">
        <f>IF('Omega Data'!AU152="Yes",1,0)</f>
        <v>0</v>
      </c>
      <c r="Z152">
        <f>IF('Omega Data'!AD152="Yes",1,0)</f>
        <v>0</v>
      </c>
      <c r="AA152">
        <f>IF('Omega Data'!AC152="Yes",1,0)</f>
        <v>0</v>
      </c>
      <c r="AB152">
        <f>IF('Omega Data'!AE152="Yes",1,0)</f>
        <v>0</v>
      </c>
      <c r="AC152">
        <f>IF(OR('Omega Data'!AK152="Yes",'Omega Data'!AN152="Yes"),1,0)</f>
        <v>1</v>
      </c>
      <c r="AD152" s="41">
        <f t="shared" si="13"/>
        <v>0</v>
      </c>
      <c r="AE152" s="41">
        <f t="shared" si="14"/>
        <v>0</v>
      </c>
      <c r="AF152" s="41">
        <f t="shared" si="15"/>
        <v>1</v>
      </c>
      <c r="AG152" s="41">
        <f t="shared" si="16"/>
        <v>0</v>
      </c>
      <c r="AH152" s="41">
        <f t="shared" si="17"/>
        <v>0</v>
      </c>
    </row>
    <row r="153" spans="1:34" x14ac:dyDescent="0.2">
      <c r="A153">
        <v>149</v>
      </c>
      <c r="B153" s="43">
        <f>'Omega Data'!C153</f>
        <v>43911</v>
      </c>
      <c r="C153">
        <f>'Omega Data'!D153</f>
        <v>152</v>
      </c>
      <c r="D153" s="44">
        <f>'Omega Data'!E153</f>
        <v>12000</v>
      </c>
      <c r="E153" s="44">
        <f>'Omega Data'!F153</f>
        <v>15000</v>
      </c>
      <c r="F153" s="45">
        <f t="shared" si="12"/>
        <v>9.3926619287701367</v>
      </c>
      <c r="G153">
        <f>IF('Omega Data'!L153="Stainless Steel",1,0)</f>
        <v>1</v>
      </c>
      <c r="H153">
        <f>IF(OR('Omega Data'!L153="YG 18K",'Omega Data'!L153="YG &lt;18K",'Omega Data'!L153="PG 18K",'Omega Data'!L153="PG &lt;18K",'Omega Data'!L153="WG 18K",'Omega Data'!L153="Mixes of 18K",'Omega Data'!L153="Mixes &lt;18K",'Omega Data'!L153="Platinum"),1,0)</f>
        <v>0</v>
      </c>
      <c r="I153">
        <f>IF(OR('Omega Data'!L153="PVD",'Omega Data'!L153="Gold Plate",'Omega Data'!L153="Other"),1,0)</f>
        <v>0</v>
      </c>
      <c r="J153">
        <f>IF('Omega Data'!P153="Stainless Steel",1,0)</f>
        <v>1</v>
      </c>
      <c r="K153">
        <f>IF(OR('Omega Data'!P153="Leather",'Omega Data'!P153="Two-tone"),1,0)</f>
        <v>0</v>
      </c>
      <c r="L153">
        <f>IF(OR('Omega Data'!P153="YG 18K",'Omega Data'!P153="PG 18K",'Omega Data'!P153="WG 18K",'Omega Data'!P153="Mixes of 18K"),1,0)</f>
        <v>0</v>
      </c>
      <c r="M153">
        <f>IF(OR('Omega Data'!AX153="Yes",'Omega Data'!AY153="Yes",'Omega Data'!AW153="Yes"),1,0)</f>
        <v>0</v>
      </c>
      <c r="N153">
        <f>IF(OR(ISTEXT('Omega Data'!AZ153), ISTEXT('Omega Data'!BA153)),1,0)</f>
        <v>0</v>
      </c>
      <c r="O153">
        <f>IF('Omega Data'!BB153="Yes",1,0)</f>
        <v>0</v>
      </c>
      <c r="P153">
        <f>IF('Omega Data'!BC153="Yes",1,0)</f>
        <v>0</v>
      </c>
      <c r="Q153">
        <f>IF(OR('Omega Data'!BF153="Yes",'Omega Data'!AS393="Yes"),1,0)</f>
        <v>0</v>
      </c>
      <c r="R153">
        <f>IF('Omega Data'!BG153="A",1,0)</f>
        <v>0</v>
      </c>
      <c r="S153">
        <f>IF('Omega Data'!BG153="AA",1,0)</f>
        <v>1</v>
      </c>
      <c r="T153">
        <f>IF('Omega Data'!BG153="AAA",1,0)</f>
        <v>0</v>
      </c>
      <c r="U153">
        <f>IF('Omega Data'!BG153="AAAA",1,0)</f>
        <v>0</v>
      </c>
      <c r="V153">
        <f>IF('Omega Data'!R153="Yes",1,0)</f>
        <v>0</v>
      </c>
      <c r="W153">
        <f>IF(OR('Omega Data'!X153="Yes", 'Omega Data'!Y153="Yes",'Omega Data'!Z153="Yes"),1,0)</f>
        <v>1</v>
      </c>
      <c r="X153">
        <f>IF(OR('Omega Data'!AA153="Yes",'Omega Data'!AB153="Yes"),1,0)</f>
        <v>1</v>
      </c>
      <c r="Y153">
        <f>IF('Omega Data'!AU153="Yes",1,0)</f>
        <v>0</v>
      </c>
      <c r="Z153">
        <f>IF('Omega Data'!AD153="Yes",1,0)</f>
        <v>0</v>
      </c>
      <c r="AA153">
        <f>IF('Omega Data'!AC153="Yes",1,0)</f>
        <v>0</v>
      </c>
      <c r="AB153">
        <f>IF('Omega Data'!AE153="Yes",1,0)</f>
        <v>0</v>
      </c>
      <c r="AC153">
        <f>IF(OR('Omega Data'!AK153="Yes",'Omega Data'!AN153="Yes"),1,0)</f>
        <v>1</v>
      </c>
      <c r="AD153" s="41">
        <f t="shared" si="13"/>
        <v>0</v>
      </c>
      <c r="AE153" s="41">
        <f t="shared" si="14"/>
        <v>0</v>
      </c>
      <c r="AF153" s="41">
        <f t="shared" si="15"/>
        <v>1</v>
      </c>
      <c r="AG153" s="41">
        <f t="shared" si="16"/>
        <v>0</v>
      </c>
      <c r="AH153" s="41">
        <f t="shared" si="17"/>
        <v>0</v>
      </c>
    </row>
    <row r="154" spans="1:34" x14ac:dyDescent="0.2">
      <c r="A154">
        <v>150</v>
      </c>
      <c r="B154" s="43">
        <f>'Omega Data'!C154</f>
        <v>43911</v>
      </c>
      <c r="C154">
        <f>'Omega Data'!D154</f>
        <v>288</v>
      </c>
      <c r="D154" s="44">
        <f>'Omega Data'!E154</f>
        <v>16000</v>
      </c>
      <c r="E154" s="44">
        <f>'Omega Data'!F154</f>
        <v>20000</v>
      </c>
      <c r="F154" s="45">
        <f t="shared" si="12"/>
        <v>9.6803440012219184</v>
      </c>
      <c r="G154">
        <f>IF('Omega Data'!L154="Stainless Steel",1,0)</f>
        <v>1</v>
      </c>
      <c r="H154">
        <f>IF(OR('Omega Data'!L154="YG 18K",'Omega Data'!L154="YG &lt;18K",'Omega Data'!L154="PG 18K",'Omega Data'!L154="PG &lt;18K",'Omega Data'!L154="WG 18K",'Omega Data'!L154="Mixes of 18K",'Omega Data'!L154="Mixes &lt;18K",'Omega Data'!L154="Platinum"),1,0)</f>
        <v>0</v>
      </c>
      <c r="I154">
        <f>IF(OR('Omega Data'!L154="PVD",'Omega Data'!L154="Gold Plate",'Omega Data'!L154="Other"),1,0)</f>
        <v>0</v>
      </c>
      <c r="J154">
        <f>IF('Omega Data'!P154="Stainless Steel",1,0)</f>
        <v>1</v>
      </c>
      <c r="K154">
        <f>IF(OR('Omega Data'!P154="Leather",'Omega Data'!P154="Two-tone"),1,0)</f>
        <v>0</v>
      </c>
      <c r="L154">
        <f>IF(OR('Omega Data'!P154="YG 18K",'Omega Data'!P154="PG 18K",'Omega Data'!P154="WG 18K",'Omega Data'!P154="Mixes of 18K"),1,0)</f>
        <v>0</v>
      </c>
      <c r="M154">
        <f>IF(OR('Omega Data'!AX154="Yes",'Omega Data'!AY154="Yes",'Omega Data'!AW154="Yes"),1,0)</f>
        <v>0</v>
      </c>
      <c r="N154">
        <f>IF(OR(ISTEXT('Omega Data'!AZ154), ISTEXT('Omega Data'!BA154)),1,0)</f>
        <v>0</v>
      </c>
      <c r="O154">
        <f>IF('Omega Data'!BB154="Yes",1,0)</f>
        <v>0</v>
      </c>
      <c r="P154">
        <f>IF('Omega Data'!BC154="Yes",1,0)</f>
        <v>0</v>
      </c>
      <c r="Q154">
        <f>IF(OR('Omega Data'!BF154="Yes",'Omega Data'!AS394="Yes"),1,0)</f>
        <v>0</v>
      </c>
      <c r="R154">
        <f>IF('Omega Data'!BG154="A",1,0)</f>
        <v>0</v>
      </c>
      <c r="S154">
        <f>IF('Omega Data'!BG154="AA",1,0)</f>
        <v>1</v>
      </c>
      <c r="T154">
        <f>IF('Omega Data'!BG154="AAA",1,0)</f>
        <v>0</v>
      </c>
      <c r="U154">
        <f>IF('Omega Data'!BG154="AAAA",1,0)</f>
        <v>0</v>
      </c>
      <c r="V154">
        <f>IF('Omega Data'!R154="Yes",1,0)</f>
        <v>0</v>
      </c>
      <c r="W154">
        <f>IF(OR('Omega Data'!X154="Yes", 'Omega Data'!Y154="Yes",'Omega Data'!Z154="Yes"),1,0)</f>
        <v>1</v>
      </c>
      <c r="X154">
        <f>IF(OR('Omega Data'!AA154="Yes",'Omega Data'!AB154="Yes"),1,0)</f>
        <v>0</v>
      </c>
      <c r="Y154">
        <f>IF('Omega Data'!AU154="Yes",1,0)</f>
        <v>0</v>
      </c>
      <c r="Z154">
        <f>IF('Omega Data'!AD154="Yes",1,0)</f>
        <v>0</v>
      </c>
      <c r="AA154">
        <f>IF('Omega Data'!AC154="Yes",1,0)</f>
        <v>0</v>
      </c>
      <c r="AB154">
        <f>IF('Omega Data'!AE154="Yes",1,0)</f>
        <v>0</v>
      </c>
      <c r="AC154">
        <f>IF(OR('Omega Data'!AK154="Yes",'Omega Data'!AN154="Yes"),1,0)</f>
        <v>1</v>
      </c>
      <c r="AD154" s="41">
        <f t="shared" si="13"/>
        <v>0</v>
      </c>
      <c r="AE154" s="41">
        <f t="shared" si="14"/>
        <v>0</v>
      </c>
      <c r="AF154" s="41">
        <f t="shared" si="15"/>
        <v>1</v>
      </c>
      <c r="AG154" s="41">
        <f t="shared" si="16"/>
        <v>0</v>
      </c>
      <c r="AH154" s="41">
        <f t="shared" si="17"/>
        <v>0</v>
      </c>
    </row>
    <row r="155" spans="1:34" x14ac:dyDescent="0.2">
      <c r="A155">
        <v>151</v>
      </c>
      <c r="B155" s="43">
        <f>'Omega Data'!C155</f>
        <v>43911</v>
      </c>
      <c r="C155">
        <f>'Omega Data'!D155</f>
        <v>290</v>
      </c>
      <c r="D155" s="44">
        <f>'Omega Data'!E155</f>
        <v>41000</v>
      </c>
      <c r="E155" s="44">
        <f>'Omega Data'!F155</f>
        <v>51250</v>
      </c>
      <c r="F155" s="45">
        <f t="shared" si="12"/>
        <v>10.621327345686446</v>
      </c>
      <c r="G155">
        <f>IF('Omega Data'!L155="Stainless Steel",1,0)</f>
        <v>1</v>
      </c>
      <c r="H155">
        <f>IF(OR('Omega Data'!L155="YG 18K",'Omega Data'!L155="YG &lt;18K",'Omega Data'!L155="PG 18K",'Omega Data'!L155="PG &lt;18K",'Omega Data'!L155="WG 18K",'Omega Data'!L155="Mixes of 18K",'Omega Data'!L155="Mixes &lt;18K",'Omega Data'!L155="Platinum"),1,0)</f>
        <v>0</v>
      </c>
      <c r="I155">
        <f>IF(OR('Omega Data'!L155="PVD",'Omega Data'!L155="Gold Plate",'Omega Data'!L155="Other"),1,0)</f>
        <v>0</v>
      </c>
      <c r="J155">
        <f>IF('Omega Data'!P155="Stainless Steel",1,0)</f>
        <v>1</v>
      </c>
      <c r="K155">
        <f>IF(OR('Omega Data'!P155="Leather",'Omega Data'!P155="Two-tone"),1,0)</f>
        <v>0</v>
      </c>
      <c r="L155">
        <f>IF(OR('Omega Data'!P155="YG 18K",'Omega Data'!P155="PG 18K",'Omega Data'!P155="WG 18K",'Omega Data'!P155="Mixes of 18K"),1,0)</f>
        <v>0</v>
      </c>
      <c r="M155">
        <f>IF(OR('Omega Data'!AX155="Yes",'Omega Data'!AY155="Yes",'Omega Data'!AW155="Yes"),1,0)</f>
        <v>0</v>
      </c>
      <c r="N155">
        <f>IF(OR(ISTEXT('Omega Data'!AZ155), ISTEXT('Omega Data'!BA155)),1,0)</f>
        <v>0</v>
      </c>
      <c r="O155">
        <f>IF('Omega Data'!BB155="Yes",1,0)</f>
        <v>1</v>
      </c>
      <c r="P155">
        <f>IF('Omega Data'!BC155="Yes",1,0)</f>
        <v>0</v>
      </c>
      <c r="Q155">
        <f>IF(OR('Omega Data'!BF155="Yes",'Omega Data'!AS395="Yes"),1,0)</f>
        <v>0</v>
      </c>
      <c r="R155">
        <f>IF('Omega Data'!BG155="A",1,0)</f>
        <v>0</v>
      </c>
      <c r="S155">
        <f>IF('Omega Data'!BG155="AA",1,0)</f>
        <v>0</v>
      </c>
      <c r="T155">
        <f>IF('Omega Data'!BG155="AAA",1,0)</f>
        <v>0</v>
      </c>
      <c r="U155">
        <f>IF('Omega Data'!BG155="AAAA",1,0)</f>
        <v>1</v>
      </c>
      <c r="V155">
        <f>IF('Omega Data'!R155="Yes",1,0)</f>
        <v>0</v>
      </c>
      <c r="W155">
        <f>IF(OR('Omega Data'!X155="Yes", 'Omega Data'!Y155="Yes",'Omega Data'!Z155="Yes"),1,0)</f>
        <v>0</v>
      </c>
      <c r="X155">
        <f>IF(OR('Omega Data'!AA155="Yes",'Omega Data'!AB155="Yes"),1,0)</f>
        <v>0</v>
      </c>
      <c r="Y155">
        <f>IF('Omega Data'!AU155="Yes",1,0)</f>
        <v>0</v>
      </c>
      <c r="Z155">
        <f>IF('Omega Data'!AD155="Yes",1,0)</f>
        <v>0</v>
      </c>
      <c r="AA155">
        <f>IF('Omega Data'!AC155="Yes",1,0)</f>
        <v>0</v>
      </c>
      <c r="AB155">
        <f>IF('Omega Data'!AE155="Yes",1,0)</f>
        <v>0</v>
      </c>
      <c r="AC155">
        <f>IF(OR('Omega Data'!AK155="Yes",'Omega Data'!AN155="Yes"),1,0)</f>
        <v>1</v>
      </c>
      <c r="AD155" s="41">
        <f t="shared" si="13"/>
        <v>0</v>
      </c>
      <c r="AE155" s="41">
        <f t="shared" si="14"/>
        <v>0</v>
      </c>
      <c r="AF155" s="41">
        <f t="shared" si="15"/>
        <v>1</v>
      </c>
      <c r="AG155" s="41">
        <f t="shared" si="16"/>
        <v>0</v>
      </c>
      <c r="AH155" s="41">
        <f t="shared" si="17"/>
        <v>0</v>
      </c>
    </row>
    <row r="156" spans="1:34" x14ac:dyDescent="0.2">
      <c r="A156">
        <v>152</v>
      </c>
      <c r="B156" s="43">
        <f>'Omega Data'!C156</f>
        <v>43779</v>
      </c>
      <c r="C156">
        <f>'Omega Data'!D156</f>
        <v>1</v>
      </c>
      <c r="D156" s="44">
        <f>'Omega Data'!E156</f>
        <v>1800</v>
      </c>
      <c r="E156" s="44">
        <f>'Omega Data'!F156</f>
        <v>2250</v>
      </c>
      <c r="F156" s="45">
        <f t="shared" si="12"/>
        <v>7.4955419438842563</v>
      </c>
      <c r="G156">
        <f>IF('Omega Data'!L156="Stainless Steel",1,0)</f>
        <v>0</v>
      </c>
      <c r="H156">
        <f>IF(OR('Omega Data'!L156="YG 18K",'Omega Data'!L156="YG &lt;18K",'Omega Data'!L156="PG 18K",'Omega Data'!L156="PG &lt;18K",'Omega Data'!L156="WG 18K",'Omega Data'!L156="Mixes of 18K",'Omega Data'!L156="Mixes &lt;18K",'Omega Data'!L156="Platinum"),1,0)</f>
        <v>1</v>
      </c>
      <c r="I156">
        <f>IF(OR('Omega Data'!L156="PVD",'Omega Data'!L156="Gold Plate",'Omega Data'!L156="Other"),1,0)</f>
        <v>0</v>
      </c>
      <c r="J156">
        <f>IF('Omega Data'!P156="Stainless Steel",1,0)</f>
        <v>0</v>
      </c>
      <c r="K156">
        <f>IF(OR('Omega Data'!P156="Leather",'Omega Data'!P156="Two-tone"),1,0)</f>
        <v>1</v>
      </c>
      <c r="L156">
        <f>IF(OR('Omega Data'!P156="YG 18K",'Omega Data'!P156="PG 18K",'Omega Data'!P156="WG 18K",'Omega Data'!P156="Mixes of 18K"),1,0)</f>
        <v>0</v>
      </c>
      <c r="M156">
        <f>IF(OR('Omega Data'!AX156="Yes",'Omega Data'!AY156="Yes",'Omega Data'!AW156="Yes"),1,0)</f>
        <v>0</v>
      </c>
      <c r="N156">
        <f>IF(OR(ISTEXT('Omega Data'!AZ156), ISTEXT('Omega Data'!BA156)),1,0)</f>
        <v>0</v>
      </c>
      <c r="O156">
        <f>IF('Omega Data'!BB156="Yes",1,0)</f>
        <v>0</v>
      </c>
      <c r="P156">
        <f>IF('Omega Data'!BC156="Yes",1,0)</f>
        <v>0</v>
      </c>
      <c r="Q156">
        <f>IF(OR('Omega Data'!BF156="Yes",'Omega Data'!AS396="Yes"),1,0)</f>
        <v>0</v>
      </c>
      <c r="R156">
        <f>IF('Omega Data'!BG156="A",1,0)</f>
        <v>0</v>
      </c>
      <c r="S156">
        <f>IF('Omega Data'!BG156="AA",1,0)</f>
        <v>1</v>
      </c>
      <c r="T156">
        <f>IF('Omega Data'!BG156="AAA",1,0)</f>
        <v>0</v>
      </c>
      <c r="U156">
        <f>IF('Omega Data'!BG156="AAAA",1,0)</f>
        <v>0</v>
      </c>
      <c r="V156">
        <f>IF('Omega Data'!R156="Yes",1,0)</f>
        <v>1</v>
      </c>
      <c r="W156">
        <f>IF(OR('Omega Data'!X156="Yes", 'Omega Data'!Y156="Yes",'Omega Data'!Z156="Yes"),1,0)</f>
        <v>0</v>
      </c>
      <c r="X156">
        <f>IF(OR('Omega Data'!AA156="Yes",'Omega Data'!AB156="Yes"),1,0)</f>
        <v>0</v>
      </c>
      <c r="Y156">
        <f>IF('Omega Data'!AU156="Yes",1,0)</f>
        <v>0</v>
      </c>
      <c r="Z156">
        <f>IF('Omega Data'!AD156="Yes",1,0)</f>
        <v>0</v>
      </c>
      <c r="AA156">
        <f>IF('Omega Data'!AC156="Yes",1,0)</f>
        <v>0</v>
      </c>
      <c r="AB156">
        <f>IF('Omega Data'!AE156="Yes",1,0)</f>
        <v>0</v>
      </c>
      <c r="AC156">
        <f>IF(OR('Omega Data'!AK156="Yes",'Omega Data'!AN156="Yes"),1,0)</f>
        <v>0</v>
      </c>
      <c r="AD156" s="41">
        <f t="shared" si="13"/>
        <v>0</v>
      </c>
      <c r="AE156" s="41">
        <f t="shared" si="14"/>
        <v>1</v>
      </c>
      <c r="AF156" s="41">
        <f t="shared" si="15"/>
        <v>0</v>
      </c>
      <c r="AG156" s="41">
        <f t="shared" si="16"/>
        <v>0</v>
      </c>
      <c r="AH156" s="41">
        <f t="shared" si="17"/>
        <v>0</v>
      </c>
    </row>
    <row r="157" spans="1:34" x14ac:dyDescent="0.2">
      <c r="A157">
        <v>153</v>
      </c>
      <c r="B157" s="43">
        <f>'Omega Data'!C157</f>
        <v>43779</v>
      </c>
      <c r="C157">
        <f>'Omega Data'!D157</f>
        <v>2</v>
      </c>
      <c r="D157" s="44">
        <f>'Omega Data'!E157</f>
        <v>1600</v>
      </c>
      <c r="E157" s="44">
        <f>'Omega Data'!F157</f>
        <v>2000</v>
      </c>
      <c r="F157" s="45">
        <f t="shared" si="12"/>
        <v>7.3777589082278725</v>
      </c>
      <c r="G157">
        <f>IF('Omega Data'!L157="Stainless Steel",1,0)</f>
        <v>0</v>
      </c>
      <c r="H157">
        <f>IF(OR('Omega Data'!L157="YG 18K",'Omega Data'!L157="YG &lt;18K",'Omega Data'!L157="PG 18K",'Omega Data'!L157="PG &lt;18K",'Omega Data'!L157="WG 18K",'Omega Data'!L157="Mixes of 18K",'Omega Data'!L157="Mixes &lt;18K",'Omega Data'!L157="Platinum"),1,0)</f>
        <v>1</v>
      </c>
      <c r="I157">
        <f>IF(OR('Omega Data'!L157="PVD",'Omega Data'!L157="Gold Plate",'Omega Data'!L157="Other"),1,0)</f>
        <v>0</v>
      </c>
      <c r="J157">
        <f>IF('Omega Data'!P157="Stainless Steel",1,0)</f>
        <v>0</v>
      </c>
      <c r="K157">
        <f>IF(OR('Omega Data'!P157="Leather",'Omega Data'!P157="Two-tone"),1,0)</f>
        <v>1</v>
      </c>
      <c r="L157">
        <f>IF(OR('Omega Data'!P157="YG 18K",'Omega Data'!P157="PG 18K",'Omega Data'!P157="WG 18K",'Omega Data'!P157="Mixes of 18K"),1,0)</f>
        <v>0</v>
      </c>
      <c r="M157">
        <f>IF(OR('Omega Data'!AX157="Yes",'Omega Data'!AY157="Yes",'Omega Data'!AW157="Yes"),1,0)</f>
        <v>0</v>
      </c>
      <c r="N157">
        <f>IF(OR(ISTEXT('Omega Data'!AZ157), ISTEXT('Omega Data'!BA157)),1,0)</f>
        <v>0</v>
      </c>
      <c r="O157">
        <f>IF('Omega Data'!BB157="Yes",1,0)</f>
        <v>0</v>
      </c>
      <c r="P157">
        <f>IF('Omega Data'!BC157="Yes",1,0)</f>
        <v>0</v>
      </c>
      <c r="Q157">
        <f>IF(OR('Omega Data'!BF157="Yes",'Omega Data'!AS397="Yes"),1,0)</f>
        <v>0</v>
      </c>
      <c r="R157">
        <f>IF('Omega Data'!BG157="A",1,0)</f>
        <v>0</v>
      </c>
      <c r="S157">
        <f>IF('Omega Data'!BG157="AA",1,0)</f>
        <v>1</v>
      </c>
      <c r="T157">
        <f>IF('Omega Data'!BG157="AAA",1,0)</f>
        <v>0</v>
      </c>
      <c r="U157">
        <f>IF('Omega Data'!BG157="AAAA",1,0)</f>
        <v>0</v>
      </c>
      <c r="V157">
        <f>IF('Omega Data'!R157="Yes",1,0)</f>
        <v>1</v>
      </c>
      <c r="W157">
        <f>IF(OR('Omega Data'!X157="Yes", 'Omega Data'!Y157="Yes",'Omega Data'!Z157="Yes"),1,0)</f>
        <v>0</v>
      </c>
      <c r="X157">
        <f>IF(OR('Omega Data'!AA157="Yes",'Omega Data'!AB157="Yes"),1,0)</f>
        <v>0</v>
      </c>
      <c r="Y157">
        <f>IF('Omega Data'!AU157="Yes",1,0)</f>
        <v>0</v>
      </c>
      <c r="Z157">
        <f>IF('Omega Data'!AD157="Yes",1,0)</f>
        <v>0</v>
      </c>
      <c r="AA157">
        <f>IF('Omega Data'!AC157="Yes",1,0)</f>
        <v>0</v>
      </c>
      <c r="AB157">
        <f>IF('Omega Data'!AE157="Yes",1,0)</f>
        <v>0</v>
      </c>
      <c r="AC157">
        <f>IF(OR('Omega Data'!AK157="Yes",'Omega Data'!AN157="Yes"),1,0)</f>
        <v>0</v>
      </c>
      <c r="AD157" s="41">
        <f t="shared" si="13"/>
        <v>0</v>
      </c>
      <c r="AE157" s="41">
        <f t="shared" si="14"/>
        <v>1</v>
      </c>
      <c r="AF157" s="41">
        <f t="shared" si="15"/>
        <v>0</v>
      </c>
      <c r="AG157" s="41">
        <f t="shared" si="16"/>
        <v>0</v>
      </c>
      <c r="AH157" s="41">
        <f t="shared" si="17"/>
        <v>0</v>
      </c>
    </row>
    <row r="158" spans="1:34" x14ac:dyDescent="0.2">
      <c r="A158">
        <v>154</v>
      </c>
      <c r="B158" s="43">
        <f>'Omega Data'!C158</f>
        <v>43779</v>
      </c>
      <c r="C158">
        <f>'Omega Data'!D158</f>
        <v>3</v>
      </c>
      <c r="D158" s="44">
        <f>'Omega Data'!E158</f>
        <v>2400</v>
      </c>
      <c r="E158" s="44">
        <f>'Omega Data'!F158</f>
        <v>3000</v>
      </c>
      <c r="F158" s="45">
        <f t="shared" si="12"/>
        <v>7.7832240163360371</v>
      </c>
      <c r="G158">
        <f>IF('Omega Data'!L158="Stainless Steel",1,0)</f>
        <v>0</v>
      </c>
      <c r="H158">
        <f>IF(OR('Omega Data'!L158="YG 18K",'Omega Data'!L158="YG &lt;18K",'Omega Data'!L158="PG 18K",'Omega Data'!L158="PG &lt;18K",'Omega Data'!L158="WG 18K",'Omega Data'!L158="Mixes of 18K",'Omega Data'!L158="Mixes &lt;18K",'Omega Data'!L158="Platinum"),1,0)</f>
        <v>1</v>
      </c>
      <c r="I158">
        <f>IF(OR('Omega Data'!L158="PVD",'Omega Data'!L158="Gold Plate",'Omega Data'!L158="Other"),1,0)</f>
        <v>0</v>
      </c>
      <c r="J158">
        <f>IF('Omega Data'!P158="Stainless Steel",1,0)</f>
        <v>0</v>
      </c>
      <c r="K158">
        <f>IF(OR('Omega Data'!P158="Leather",'Omega Data'!P158="Two-tone"),1,0)</f>
        <v>1</v>
      </c>
      <c r="L158">
        <f>IF(OR('Omega Data'!P158="YG 18K",'Omega Data'!P158="PG 18K",'Omega Data'!P158="WG 18K",'Omega Data'!P158="Mixes of 18K"),1,0)</f>
        <v>0</v>
      </c>
      <c r="M158">
        <f>IF(OR('Omega Data'!AX158="Yes",'Omega Data'!AY158="Yes",'Omega Data'!AW158="Yes"),1,0)</f>
        <v>0</v>
      </c>
      <c r="N158">
        <f>IF(OR(ISTEXT('Omega Data'!AZ158), ISTEXT('Omega Data'!BA158)),1,0)</f>
        <v>0</v>
      </c>
      <c r="O158">
        <f>IF('Omega Data'!BB158="Yes",1,0)</f>
        <v>0</v>
      </c>
      <c r="P158">
        <f>IF('Omega Data'!BC158="Yes",1,0)</f>
        <v>0</v>
      </c>
      <c r="Q158">
        <f>IF(OR('Omega Data'!BF158="Yes",'Omega Data'!AS398="Yes"),1,0)</f>
        <v>0</v>
      </c>
      <c r="R158">
        <f>IF('Omega Data'!BG158="A",1,0)</f>
        <v>0</v>
      </c>
      <c r="S158">
        <f>IF('Omega Data'!BG158="AA",1,0)</f>
        <v>1</v>
      </c>
      <c r="T158">
        <f>IF('Omega Data'!BG158="AAA",1,0)</f>
        <v>0</v>
      </c>
      <c r="U158">
        <f>IF('Omega Data'!BG158="AAAA",1,0)</f>
        <v>0</v>
      </c>
      <c r="V158">
        <f>IF('Omega Data'!R158="Yes",1,0)</f>
        <v>1</v>
      </c>
      <c r="W158">
        <f>IF(OR('Omega Data'!X158="Yes", 'Omega Data'!Y158="Yes",'Omega Data'!Z158="Yes"),1,0)</f>
        <v>0</v>
      </c>
      <c r="X158">
        <f>IF(OR('Omega Data'!AA158="Yes",'Omega Data'!AB158="Yes"),1,0)</f>
        <v>0</v>
      </c>
      <c r="Y158">
        <f>IF('Omega Data'!AU158="Yes",1,0)</f>
        <v>0</v>
      </c>
      <c r="Z158">
        <f>IF('Omega Data'!AD158="Yes",1,0)</f>
        <v>0</v>
      </c>
      <c r="AA158">
        <f>IF('Omega Data'!AC158="Yes",1,0)</f>
        <v>0</v>
      </c>
      <c r="AB158">
        <f>IF('Omega Data'!AE158="Yes",1,0)</f>
        <v>0</v>
      </c>
      <c r="AC158">
        <f>IF(OR('Omega Data'!AK158="Yes",'Omega Data'!AN158="Yes"),1,0)</f>
        <v>0</v>
      </c>
      <c r="AD158" s="41">
        <f t="shared" si="13"/>
        <v>0</v>
      </c>
      <c r="AE158" s="41">
        <f t="shared" si="14"/>
        <v>1</v>
      </c>
      <c r="AF158" s="41">
        <f t="shared" si="15"/>
        <v>0</v>
      </c>
      <c r="AG158" s="41">
        <f t="shared" si="16"/>
        <v>0</v>
      </c>
      <c r="AH158" s="41">
        <f t="shared" si="17"/>
        <v>0</v>
      </c>
    </row>
    <row r="159" spans="1:34" x14ac:dyDescent="0.2">
      <c r="A159">
        <v>155</v>
      </c>
      <c r="B159" s="43">
        <f>'Omega Data'!C159</f>
        <v>43779</v>
      </c>
      <c r="C159">
        <f>'Omega Data'!D159</f>
        <v>4</v>
      </c>
      <c r="D159" s="44">
        <f>'Omega Data'!E159</f>
        <v>1600</v>
      </c>
      <c r="E159" s="44">
        <f>'Omega Data'!F159</f>
        <v>2000</v>
      </c>
      <c r="F159" s="45">
        <f t="shared" si="12"/>
        <v>7.3777589082278725</v>
      </c>
      <c r="G159">
        <f>IF('Omega Data'!L159="Stainless Steel",1,0)</f>
        <v>0</v>
      </c>
      <c r="H159">
        <f>IF(OR('Omega Data'!L159="YG 18K",'Omega Data'!L159="YG &lt;18K",'Omega Data'!L159="PG 18K",'Omega Data'!L159="PG &lt;18K",'Omega Data'!L159="WG 18K",'Omega Data'!L159="Mixes of 18K",'Omega Data'!L159="Mixes &lt;18K",'Omega Data'!L159="Platinum"),1,0)</f>
        <v>1</v>
      </c>
      <c r="I159">
        <f>IF(OR('Omega Data'!L159="PVD",'Omega Data'!L159="Gold Plate",'Omega Data'!L159="Other"),1,0)</f>
        <v>0</v>
      </c>
      <c r="J159">
        <f>IF('Omega Data'!P159="Stainless Steel",1,0)</f>
        <v>0</v>
      </c>
      <c r="K159">
        <f>IF(OR('Omega Data'!P159="Leather",'Omega Data'!P159="Two-tone"),1,0)</f>
        <v>1</v>
      </c>
      <c r="L159">
        <f>IF(OR('Omega Data'!P159="YG 18K",'Omega Data'!P159="PG 18K",'Omega Data'!P159="WG 18K",'Omega Data'!P159="Mixes of 18K"),1,0)</f>
        <v>0</v>
      </c>
      <c r="M159">
        <f>IF(OR('Omega Data'!AX159="Yes",'Omega Data'!AY159="Yes",'Omega Data'!AW159="Yes"),1,0)</f>
        <v>0</v>
      </c>
      <c r="N159">
        <f>IF(OR(ISTEXT('Omega Data'!AZ159), ISTEXT('Omega Data'!BA159)),1,0)</f>
        <v>0</v>
      </c>
      <c r="O159">
        <f>IF('Omega Data'!BB159="Yes",1,0)</f>
        <v>0</v>
      </c>
      <c r="P159">
        <f>IF('Omega Data'!BC159="Yes",1,0)</f>
        <v>0</v>
      </c>
      <c r="Q159">
        <f>IF(OR('Omega Data'!BF159="Yes",'Omega Data'!AS399="Yes"),1,0)</f>
        <v>0</v>
      </c>
      <c r="R159">
        <f>IF('Omega Data'!BG159="A",1,0)</f>
        <v>0</v>
      </c>
      <c r="S159">
        <f>IF('Omega Data'!BG159="AA",1,0)</f>
        <v>1</v>
      </c>
      <c r="T159">
        <f>IF('Omega Data'!BG159="AAA",1,0)</f>
        <v>0</v>
      </c>
      <c r="U159">
        <f>IF('Omega Data'!BG159="AAAA",1,0)</f>
        <v>0</v>
      </c>
      <c r="V159">
        <f>IF('Omega Data'!R159="Yes",1,0)</f>
        <v>1</v>
      </c>
      <c r="W159">
        <f>IF(OR('Omega Data'!X159="Yes", 'Omega Data'!Y159="Yes",'Omega Data'!Z159="Yes"),1,0)</f>
        <v>0</v>
      </c>
      <c r="X159">
        <f>IF(OR('Omega Data'!AA159="Yes",'Omega Data'!AB159="Yes"),1,0)</f>
        <v>0</v>
      </c>
      <c r="Y159">
        <f>IF('Omega Data'!AU159="Yes",1,0)</f>
        <v>0</v>
      </c>
      <c r="Z159">
        <f>IF('Omega Data'!AD159="Yes",1,0)</f>
        <v>0</v>
      </c>
      <c r="AA159">
        <f>IF('Omega Data'!AC159="Yes",1,0)</f>
        <v>0</v>
      </c>
      <c r="AB159">
        <f>IF('Omega Data'!AE159="Yes",1,0)</f>
        <v>0</v>
      </c>
      <c r="AC159">
        <f>IF(OR('Omega Data'!AK159="Yes",'Omega Data'!AN159="Yes"),1,0)</f>
        <v>0</v>
      </c>
      <c r="AD159" s="41">
        <f t="shared" si="13"/>
        <v>0</v>
      </c>
      <c r="AE159" s="41">
        <f t="shared" si="14"/>
        <v>1</v>
      </c>
      <c r="AF159" s="41">
        <f t="shared" si="15"/>
        <v>0</v>
      </c>
      <c r="AG159" s="41">
        <f t="shared" si="16"/>
        <v>0</v>
      </c>
      <c r="AH159" s="41">
        <f t="shared" si="17"/>
        <v>0</v>
      </c>
    </row>
    <row r="160" spans="1:34" x14ac:dyDescent="0.2">
      <c r="A160">
        <v>156</v>
      </c>
      <c r="B160" s="43">
        <f>'Omega Data'!C160</f>
        <v>43779</v>
      </c>
      <c r="C160">
        <f>'Omega Data'!D160</f>
        <v>5</v>
      </c>
      <c r="D160" s="44">
        <f>'Omega Data'!E160</f>
        <v>4500</v>
      </c>
      <c r="E160" s="44">
        <f>'Omega Data'!F160</f>
        <v>5625</v>
      </c>
      <c r="F160" s="45">
        <f t="shared" si="12"/>
        <v>8.4118326757584114</v>
      </c>
      <c r="G160">
        <f>IF('Omega Data'!L160="Stainless Steel",1,0)</f>
        <v>0</v>
      </c>
      <c r="H160">
        <f>IF(OR('Omega Data'!L160="YG 18K",'Omega Data'!L160="YG &lt;18K",'Omega Data'!L160="PG 18K",'Omega Data'!L160="PG &lt;18K",'Omega Data'!L160="WG 18K",'Omega Data'!L160="Mixes of 18K",'Omega Data'!L160="Mixes &lt;18K",'Omega Data'!L160="Platinum"),1,0)</f>
        <v>1</v>
      </c>
      <c r="I160">
        <f>IF(OR('Omega Data'!L160="PVD",'Omega Data'!L160="Gold Plate",'Omega Data'!L160="Other"),1,0)</f>
        <v>0</v>
      </c>
      <c r="J160">
        <f>IF('Omega Data'!P160="Stainless Steel",1,0)</f>
        <v>0</v>
      </c>
      <c r="K160">
        <f>IF(OR('Omega Data'!P160="Leather",'Omega Data'!P160="Two-tone"),1,0)</f>
        <v>1</v>
      </c>
      <c r="L160">
        <f>IF(OR('Omega Data'!P160="YG 18K",'Omega Data'!P160="PG 18K",'Omega Data'!P160="WG 18K",'Omega Data'!P160="Mixes of 18K"),1,0)</f>
        <v>0</v>
      </c>
      <c r="M160">
        <f>IF(OR('Omega Data'!AX160="Yes",'Omega Data'!AY160="Yes",'Omega Data'!AW160="Yes"),1,0)</f>
        <v>0</v>
      </c>
      <c r="N160">
        <f>IF(OR(ISTEXT('Omega Data'!AZ160), ISTEXT('Omega Data'!BA160)),1,0)</f>
        <v>0</v>
      </c>
      <c r="O160">
        <f>IF('Omega Data'!BB160="Yes",1,0)</f>
        <v>0</v>
      </c>
      <c r="P160">
        <f>IF('Omega Data'!BC160="Yes",1,0)</f>
        <v>0</v>
      </c>
      <c r="Q160">
        <f>IF(OR('Omega Data'!BF160="Yes",'Omega Data'!AS400="Yes"),1,0)</f>
        <v>0</v>
      </c>
      <c r="R160">
        <f>IF('Omega Data'!BG160="A",1,0)</f>
        <v>0</v>
      </c>
      <c r="S160">
        <f>IF('Omega Data'!BG160="AA",1,0)</f>
        <v>0</v>
      </c>
      <c r="T160">
        <f>IF('Omega Data'!BG160="AAA",1,0)</f>
        <v>1</v>
      </c>
      <c r="U160">
        <f>IF('Omega Data'!BG160="AAAA",1,0)</f>
        <v>0</v>
      </c>
      <c r="V160">
        <f>IF('Omega Data'!R160="Yes",1,0)</f>
        <v>0</v>
      </c>
      <c r="W160">
        <f>IF(OR('Omega Data'!X160="Yes", 'Omega Data'!Y160="Yes",'Omega Data'!Z160="Yes"),1,0)</f>
        <v>1</v>
      </c>
      <c r="X160">
        <f>IF(OR('Omega Data'!AA160="Yes",'Omega Data'!AB160="Yes"),1,0)</f>
        <v>1</v>
      </c>
      <c r="Y160">
        <f>IF('Omega Data'!AU160="Yes",1,0)</f>
        <v>0</v>
      </c>
      <c r="Z160">
        <f>IF('Omega Data'!AD160="Yes",1,0)</f>
        <v>0</v>
      </c>
      <c r="AA160">
        <f>IF('Omega Data'!AC160="Yes",1,0)</f>
        <v>0</v>
      </c>
      <c r="AB160">
        <f>IF('Omega Data'!AE160="Yes",1,0)</f>
        <v>0</v>
      </c>
      <c r="AC160">
        <f>IF(OR('Omega Data'!AK160="Yes",'Omega Data'!AN160="Yes"),1,0)</f>
        <v>0</v>
      </c>
      <c r="AD160" s="41">
        <f t="shared" si="13"/>
        <v>0</v>
      </c>
      <c r="AE160" s="41">
        <f t="shared" si="14"/>
        <v>1</v>
      </c>
      <c r="AF160" s="41">
        <f t="shared" si="15"/>
        <v>0</v>
      </c>
      <c r="AG160" s="41">
        <f t="shared" si="16"/>
        <v>0</v>
      </c>
      <c r="AH160" s="41">
        <f t="shared" si="17"/>
        <v>0</v>
      </c>
    </row>
    <row r="161" spans="1:34" x14ac:dyDescent="0.2">
      <c r="A161">
        <v>157</v>
      </c>
      <c r="B161" s="43">
        <f>'Omega Data'!C161</f>
        <v>43779</v>
      </c>
      <c r="C161">
        <f>'Omega Data'!D161</f>
        <v>6</v>
      </c>
      <c r="D161" s="44">
        <f>'Omega Data'!E161</f>
        <v>3500</v>
      </c>
      <c r="E161" s="44">
        <f>'Omega Data'!F161</f>
        <v>4375</v>
      </c>
      <c r="F161" s="45">
        <f t="shared" si="12"/>
        <v>8.1605182474775049</v>
      </c>
      <c r="G161">
        <f>IF('Omega Data'!L161="Stainless Steel",1,0)</f>
        <v>0</v>
      </c>
      <c r="H161">
        <f>IF(OR('Omega Data'!L161="YG 18K",'Omega Data'!L161="YG &lt;18K",'Omega Data'!L161="PG 18K",'Omega Data'!L161="PG &lt;18K",'Omega Data'!L161="WG 18K",'Omega Data'!L161="Mixes of 18K",'Omega Data'!L161="Mixes &lt;18K",'Omega Data'!L161="Platinum"),1,0)</f>
        <v>1</v>
      </c>
      <c r="I161">
        <f>IF(OR('Omega Data'!L161="PVD",'Omega Data'!L161="Gold Plate",'Omega Data'!L161="Other"),1,0)</f>
        <v>0</v>
      </c>
      <c r="J161">
        <f>IF('Omega Data'!P161="Stainless Steel",1,0)</f>
        <v>0</v>
      </c>
      <c r="K161">
        <f>IF(OR('Omega Data'!P161="Leather",'Omega Data'!P161="Two-tone"),1,0)</f>
        <v>1</v>
      </c>
      <c r="L161">
        <f>IF(OR('Omega Data'!P161="YG 18K",'Omega Data'!P161="PG 18K",'Omega Data'!P161="WG 18K",'Omega Data'!P161="Mixes of 18K"),1,0)</f>
        <v>0</v>
      </c>
      <c r="M161">
        <f>IF(OR('Omega Data'!AX161="Yes",'Omega Data'!AY161="Yes",'Omega Data'!AW161="Yes"),1,0)</f>
        <v>1</v>
      </c>
      <c r="N161">
        <f>IF(OR(ISTEXT('Omega Data'!AZ161), ISTEXT('Omega Data'!BA161)),1,0)</f>
        <v>0</v>
      </c>
      <c r="O161">
        <f>IF('Omega Data'!BB161="Yes",1,0)</f>
        <v>0</v>
      </c>
      <c r="P161">
        <f>IF('Omega Data'!BC161="Yes",1,0)</f>
        <v>0</v>
      </c>
      <c r="Q161">
        <f>IF(OR('Omega Data'!BF161="Yes",'Omega Data'!AS401="Yes"),1,0)</f>
        <v>0</v>
      </c>
      <c r="R161">
        <f>IF('Omega Data'!BG161="A",1,0)</f>
        <v>0</v>
      </c>
      <c r="S161">
        <f>IF('Omega Data'!BG161="AA",1,0)</f>
        <v>1</v>
      </c>
      <c r="T161">
        <f>IF('Omega Data'!BG161="AAA",1,0)</f>
        <v>0</v>
      </c>
      <c r="U161">
        <f>IF('Omega Data'!BG161="AAAA",1,0)</f>
        <v>0</v>
      </c>
      <c r="V161">
        <f>IF('Omega Data'!R161="Yes",1,0)</f>
        <v>1</v>
      </c>
      <c r="W161">
        <f>IF(OR('Omega Data'!X161="Yes", 'Omega Data'!Y161="Yes",'Omega Data'!Z161="Yes"),1,0)</f>
        <v>0</v>
      </c>
      <c r="X161">
        <f>IF(OR('Omega Data'!AA161="Yes",'Omega Data'!AB161="Yes"),1,0)</f>
        <v>0</v>
      </c>
      <c r="Y161">
        <f>IF('Omega Data'!AU161="Yes",1,0)</f>
        <v>0</v>
      </c>
      <c r="Z161">
        <f>IF('Omega Data'!AD161="Yes",1,0)</f>
        <v>0</v>
      </c>
      <c r="AA161">
        <f>IF('Omega Data'!AC161="Yes",1,0)</f>
        <v>0</v>
      </c>
      <c r="AB161">
        <f>IF('Omega Data'!AE161="Yes",1,0)</f>
        <v>0</v>
      </c>
      <c r="AC161">
        <f>IF(OR('Omega Data'!AK161="Yes",'Omega Data'!AN161="Yes"),1,0)</f>
        <v>0</v>
      </c>
      <c r="AD161" s="41">
        <f t="shared" si="13"/>
        <v>0</v>
      </c>
      <c r="AE161" s="41">
        <f t="shared" si="14"/>
        <v>1</v>
      </c>
      <c r="AF161" s="41">
        <f t="shared" si="15"/>
        <v>0</v>
      </c>
      <c r="AG161" s="41">
        <f t="shared" si="16"/>
        <v>0</v>
      </c>
      <c r="AH161" s="41">
        <f t="shared" si="17"/>
        <v>0</v>
      </c>
    </row>
    <row r="162" spans="1:34" x14ac:dyDescent="0.2">
      <c r="A162">
        <v>158</v>
      </c>
      <c r="B162" s="43">
        <f>'Omega Data'!C162</f>
        <v>43779</v>
      </c>
      <c r="C162">
        <f>'Omega Data'!D162</f>
        <v>7</v>
      </c>
      <c r="D162" s="44">
        <f>'Omega Data'!E162</f>
        <v>850</v>
      </c>
      <c r="E162" s="44">
        <f>'Omega Data'!F162</f>
        <v>1062</v>
      </c>
      <c r="F162" s="45">
        <f t="shared" si="12"/>
        <v>6.7452363494843626</v>
      </c>
      <c r="G162">
        <f>IF('Omega Data'!L162="Stainless Steel",1,0)</f>
        <v>0</v>
      </c>
      <c r="H162">
        <f>IF(OR('Omega Data'!L162="YG 18K",'Omega Data'!L162="YG &lt;18K",'Omega Data'!L162="PG 18K",'Omega Data'!L162="PG &lt;18K",'Omega Data'!L162="WG 18K",'Omega Data'!L162="Mixes of 18K",'Omega Data'!L162="Mixes &lt;18K",'Omega Data'!L162="Platinum"),1,0)</f>
        <v>1</v>
      </c>
      <c r="I162">
        <f>IF(OR('Omega Data'!L162="PVD",'Omega Data'!L162="Gold Plate",'Omega Data'!L162="Other"),1,0)</f>
        <v>0</v>
      </c>
      <c r="J162">
        <f>IF('Omega Data'!P162="Stainless Steel",1,0)</f>
        <v>0</v>
      </c>
      <c r="K162">
        <f>IF(OR('Omega Data'!P162="Leather",'Omega Data'!P162="Two-tone"),1,0)</f>
        <v>1</v>
      </c>
      <c r="L162">
        <f>IF(OR('Omega Data'!P162="YG 18K",'Omega Data'!P162="PG 18K",'Omega Data'!P162="WG 18K",'Omega Data'!P162="Mixes of 18K"),1,0)</f>
        <v>0</v>
      </c>
      <c r="M162">
        <f>IF(OR('Omega Data'!AX162="Yes",'Omega Data'!AY162="Yes",'Omega Data'!AW162="Yes"),1,0)</f>
        <v>0</v>
      </c>
      <c r="N162">
        <f>IF(OR(ISTEXT('Omega Data'!AZ162), ISTEXT('Omega Data'!BA162)),1,0)</f>
        <v>0</v>
      </c>
      <c r="O162">
        <f>IF('Omega Data'!BB162="Yes",1,0)</f>
        <v>0</v>
      </c>
      <c r="P162">
        <f>IF('Omega Data'!BC162="Yes",1,0)</f>
        <v>0</v>
      </c>
      <c r="Q162">
        <f>IF(OR('Omega Data'!BF162="Yes",'Omega Data'!AS402="Yes"),1,0)</f>
        <v>0</v>
      </c>
      <c r="R162">
        <f>IF('Omega Data'!BG162="A",1,0)</f>
        <v>0</v>
      </c>
      <c r="S162">
        <f>IF('Omega Data'!BG162="AA",1,0)</f>
        <v>1</v>
      </c>
      <c r="T162">
        <f>IF('Omega Data'!BG162="AAA",1,0)</f>
        <v>0</v>
      </c>
      <c r="U162">
        <f>IF('Omega Data'!BG162="AAAA",1,0)</f>
        <v>0</v>
      </c>
      <c r="V162">
        <f>IF('Omega Data'!R162="Yes",1,0)</f>
        <v>1</v>
      </c>
      <c r="W162">
        <f>IF(OR('Omega Data'!X162="Yes", 'Omega Data'!Y162="Yes",'Omega Data'!Z162="Yes"),1,0)</f>
        <v>0</v>
      </c>
      <c r="X162">
        <f>IF(OR('Omega Data'!AA162="Yes",'Omega Data'!AB162="Yes"),1,0)</f>
        <v>0</v>
      </c>
      <c r="Y162">
        <f>IF('Omega Data'!AU162="Yes",1,0)</f>
        <v>0</v>
      </c>
      <c r="Z162">
        <f>IF('Omega Data'!AD162="Yes",1,0)</f>
        <v>0</v>
      </c>
      <c r="AA162">
        <f>IF('Omega Data'!AC162="Yes",1,0)</f>
        <v>0</v>
      </c>
      <c r="AB162">
        <f>IF('Omega Data'!AE162="Yes",1,0)</f>
        <v>0</v>
      </c>
      <c r="AC162">
        <f>IF(OR('Omega Data'!AK162="Yes",'Omega Data'!AN162="Yes"),1,0)</f>
        <v>0</v>
      </c>
      <c r="AD162" s="41">
        <f t="shared" si="13"/>
        <v>0</v>
      </c>
      <c r="AE162" s="41">
        <f t="shared" si="14"/>
        <v>1</v>
      </c>
      <c r="AF162" s="41">
        <f t="shared" si="15"/>
        <v>0</v>
      </c>
      <c r="AG162" s="41">
        <f t="shared" si="16"/>
        <v>0</v>
      </c>
      <c r="AH162" s="41">
        <f t="shared" si="17"/>
        <v>0</v>
      </c>
    </row>
    <row r="163" spans="1:34" x14ac:dyDescent="0.2">
      <c r="A163">
        <v>159</v>
      </c>
      <c r="B163" s="43">
        <f>'Omega Data'!C163</f>
        <v>43779</v>
      </c>
      <c r="C163">
        <f>'Omega Data'!D163</f>
        <v>8</v>
      </c>
      <c r="D163" s="44">
        <f>'Omega Data'!E163</f>
        <v>1200</v>
      </c>
      <c r="E163" s="44">
        <f>'Omega Data'!F163</f>
        <v>1500</v>
      </c>
      <c r="F163" s="45">
        <f t="shared" si="12"/>
        <v>7.0900768357760917</v>
      </c>
      <c r="G163">
        <f>IF('Omega Data'!L163="Stainless Steel",1,0)</f>
        <v>0</v>
      </c>
      <c r="H163">
        <f>IF(OR('Omega Data'!L163="YG 18K",'Omega Data'!L163="YG &lt;18K",'Omega Data'!L163="PG 18K",'Omega Data'!L163="PG &lt;18K",'Omega Data'!L163="WG 18K",'Omega Data'!L163="Mixes of 18K",'Omega Data'!L163="Mixes &lt;18K",'Omega Data'!L163="Platinum"),1,0)</f>
        <v>1</v>
      </c>
      <c r="I163">
        <f>IF(OR('Omega Data'!L163="PVD",'Omega Data'!L163="Gold Plate",'Omega Data'!L163="Other"),1,0)</f>
        <v>0</v>
      </c>
      <c r="J163">
        <f>IF('Omega Data'!P163="Stainless Steel",1,0)</f>
        <v>0</v>
      </c>
      <c r="K163">
        <f>IF(OR('Omega Data'!P163="Leather",'Omega Data'!P163="Two-tone"),1,0)</f>
        <v>1</v>
      </c>
      <c r="L163">
        <f>IF(OR('Omega Data'!P163="YG 18K",'Omega Data'!P163="PG 18K",'Omega Data'!P163="WG 18K",'Omega Data'!P163="Mixes of 18K"),1,0)</f>
        <v>0</v>
      </c>
      <c r="M163">
        <f>IF(OR('Omega Data'!AX163="Yes",'Omega Data'!AY163="Yes",'Omega Data'!AW163="Yes"),1,0)</f>
        <v>0</v>
      </c>
      <c r="N163">
        <f>IF(OR(ISTEXT('Omega Data'!AZ163), ISTEXT('Omega Data'!BA163)),1,0)</f>
        <v>0</v>
      </c>
      <c r="O163">
        <f>IF('Omega Data'!BB163="Yes",1,0)</f>
        <v>0</v>
      </c>
      <c r="P163">
        <f>IF('Omega Data'!BC163="Yes",1,0)</f>
        <v>0</v>
      </c>
      <c r="Q163">
        <f>IF(OR('Omega Data'!BF163="Yes",'Omega Data'!AS403="Yes"),1,0)</f>
        <v>0</v>
      </c>
      <c r="R163">
        <f>IF('Omega Data'!BG163="A",1,0)</f>
        <v>0</v>
      </c>
      <c r="S163">
        <f>IF('Omega Data'!BG163="AA",1,0)</f>
        <v>1</v>
      </c>
      <c r="T163">
        <f>IF('Omega Data'!BG163="AAA",1,0)</f>
        <v>0</v>
      </c>
      <c r="U163">
        <f>IF('Omega Data'!BG163="AAAA",1,0)</f>
        <v>0</v>
      </c>
      <c r="V163">
        <f>IF('Omega Data'!R163="Yes",1,0)</f>
        <v>1</v>
      </c>
      <c r="W163">
        <f>IF(OR('Omega Data'!X163="Yes", 'Omega Data'!Y163="Yes",'Omega Data'!Z163="Yes"),1,0)</f>
        <v>0</v>
      </c>
      <c r="X163">
        <f>IF(OR('Omega Data'!AA163="Yes",'Omega Data'!AB163="Yes"),1,0)</f>
        <v>0</v>
      </c>
      <c r="Y163">
        <f>IF('Omega Data'!AU163="Yes",1,0)</f>
        <v>0</v>
      </c>
      <c r="Z163">
        <f>IF('Omega Data'!AD163="Yes",1,0)</f>
        <v>0</v>
      </c>
      <c r="AA163">
        <f>IF('Omega Data'!AC163="Yes",1,0)</f>
        <v>0</v>
      </c>
      <c r="AB163">
        <f>IF('Omega Data'!AE163="Yes",1,0)</f>
        <v>0</v>
      </c>
      <c r="AC163">
        <f>IF(OR('Omega Data'!AK163="Yes",'Omega Data'!AN163="Yes"),1,0)</f>
        <v>0</v>
      </c>
      <c r="AD163" s="41">
        <f t="shared" si="13"/>
        <v>0</v>
      </c>
      <c r="AE163" s="41">
        <f t="shared" si="14"/>
        <v>1</v>
      </c>
      <c r="AF163" s="41">
        <f t="shared" si="15"/>
        <v>0</v>
      </c>
      <c r="AG163" s="41">
        <f t="shared" si="16"/>
        <v>0</v>
      </c>
      <c r="AH163" s="41">
        <f t="shared" si="17"/>
        <v>0</v>
      </c>
    </row>
    <row r="164" spans="1:34" x14ac:dyDescent="0.2">
      <c r="A164">
        <v>160</v>
      </c>
      <c r="B164" s="43">
        <f>'Omega Data'!C164</f>
        <v>43779</v>
      </c>
      <c r="C164">
        <f>'Omega Data'!D164</f>
        <v>9</v>
      </c>
      <c r="D164" s="44">
        <f>'Omega Data'!E164</f>
        <v>1100</v>
      </c>
      <c r="E164" s="44">
        <f>'Omega Data'!F164</f>
        <v>1375</v>
      </c>
      <c r="F164" s="45">
        <f t="shared" si="12"/>
        <v>7.0030654587864616</v>
      </c>
      <c r="G164">
        <f>IF('Omega Data'!L164="Stainless Steel",1,0)</f>
        <v>1</v>
      </c>
      <c r="H164">
        <f>IF(OR('Omega Data'!L164="YG 18K",'Omega Data'!L164="YG &lt;18K",'Omega Data'!L164="PG 18K",'Omega Data'!L164="PG &lt;18K",'Omega Data'!L164="WG 18K",'Omega Data'!L164="Mixes of 18K",'Omega Data'!L164="Mixes &lt;18K",'Omega Data'!L164="Platinum"),1,0)</f>
        <v>0</v>
      </c>
      <c r="I164">
        <f>IF(OR('Omega Data'!L164="PVD",'Omega Data'!L164="Gold Plate",'Omega Data'!L164="Other"),1,0)</f>
        <v>0</v>
      </c>
      <c r="J164">
        <f>IF('Omega Data'!P164="Stainless Steel",1,0)</f>
        <v>0</v>
      </c>
      <c r="K164">
        <f>IF(OR('Omega Data'!P164="Leather",'Omega Data'!P164="Two-tone"),1,0)</f>
        <v>1</v>
      </c>
      <c r="L164">
        <f>IF(OR('Omega Data'!P164="YG 18K",'Omega Data'!P164="PG 18K",'Omega Data'!P164="WG 18K",'Omega Data'!P164="Mixes of 18K"),1,0)</f>
        <v>0</v>
      </c>
      <c r="M164">
        <f>IF(OR('Omega Data'!AX164="Yes",'Omega Data'!AY164="Yes",'Omega Data'!AW164="Yes"),1,0)</f>
        <v>0</v>
      </c>
      <c r="N164">
        <f>IF(OR(ISTEXT('Omega Data'!AZ164), ISTEXT('Omega Data'!BA164)),1,0)</f>
        <v>0</v>
      </c>
      <c r="O164">
        <f>IF('Omega Data'!BB164="Yes",1,0)</f>
        <v>0</v>
      </c>
      <c r="P164">
        <f>IF('Omega Data'!BC164="Yes",1,0)</f>
        <v>0</v>
      </c>
      <c r="Q164">
        <f>IF(OR('Omega Data'!BF164="Yes",'Omega Data'!AS404="Yes"),1,0)</f>
        <v>0</v>
      </c>
      <c r="R164">
        <f>IF('Omega Data'!BG164="A",1,0)</f>
        <v>0</v>
      </c>
      <c r="S164">
        <f>IF('Omega Data'!BG164="AA",1,0)</f>
        <v>1</v>
      </c>
      <c r="T164">
        <f>IF('Omega Data'!BG164="AAA",1,0)</f>
        <v>0</v>
      </c>
      <c r="U164">
        <f>IF('Omega Data'!BG164="AAAA",1,0)</f>
        <v>0</v>
      </c>
      <c r="V164">
        <f>IF('Omega Data'!R164="Yes",1,0)</f>
        <v>1</v>
      </c>
      <c r="W164">
        <f>IF(OR('Omega Data'!X164="Yes", 'Omega Data'!Y164="Yes",'Omega Data'!Z164="Yes"),1,0)</f>
        <v>0</v>
      </c>
      <c r="X164">
        <f>IF(OR('Omega Data'!AA164="Yes",'Omega Data'!AB164="Yes"),1,0)</f>
        <v>0</v>
      </c>
      <c r="Y164">
        <f>IF('Omega Data'!AU164="Yes",1,0)</f>
        <v>0</v>
      </c>
      <c r="Z164">
        <f>IF('Omega Data'!AD164="Yes",1,0)</f>
        <v>0</v>
      </c>
      <c r="AA164">
        <f>IF('Omega Data'!AC164="Yes",1,0)</f>
        <v>0</v>
      </c>
      <c r="AB164">
        <f>IF('Omega Data'!AE164="Yes",1,0)</f>
        <v>0</v>
      </c>
      <c r="AC164">
        <f>IF(OR('Omega Data'!AK164="Yes",'Omega Data'!AN164="Yes"),1,0)</f>
        <v>0</v>
      </c>
      <c r="AD164" s="41">
        <f t="shared" si="13"/>
        <v>0</v>
      </c>
      <c r="AE164" s="41">
        <f t="shared" si="14"/>
        <v>1</v>
      </c>
      <c r="AF164" s="41">
        <f t="shared" si="15"/>
        <v>0</v>
      </c>
      <c r="AG164" s="41">
        <f t="shared" si="16"/>
        <v>0</v>
      </c>
      <c r="AH164" s="41">
        <f t="shared" si="17"/>
        <v>0</v>
      </c>
    </row>
    <row r="165" spans="1:34" x14ac:dyDescent="0.2">
      <c r="A165">
        <v>161</v>
      </c>
      <c r="B165" s="43">
        <f>'Omega Data'!C165</f>
        <v>43779</v>
      </c>
      <c r="C165">
        <f>'Omega Data'!D165</f>
        <v>13</v>
      </c>
      <c r="D165" s="44">
        <f>'Omega Data'!E165</f>
        <v>3200</v>
      </c>
      <c r="E165" s="44">
        <f>'Omega Data'!F165</f>
        <v>4000</v>
      </c>
      <c r="F165" s="45">
        <f t="shared" si="12"/>
        <v>8.0709060887878188</v>
      </c>
      <c r="G165">
        <f>IF('Omega Data'!L165="Stainless Steel",1,0)</f>
        <v>0</v>
      </c>
      <c r="H165">
        <f>IF(OR('Omega Data'!L165="YG 18K",'Omega Data'!L165="YG &lt;18K",'Omega Data'!L165="PG 18K",'Omega Data'!L165="PG &lt;18K",'Omega Data'!L165="WG 18K",'Omega Data'!L165="Mixes of 18K",'Omega Data'!L165="Mixes &lt;18K",'Omega Data'!L165="Platinum"),1,0)</f>
        <v>1</v>
      </c>
      <c r="I165">
        <f>IF(OR('Omega Data'!L165="PVD",'Omega Data'!L165="Gold Plate",'Omega Data'!L165="Other"),1,0)</f>
        <v>0</v>
      </c>
      <c r="J165">
        <f>IF('Omega Data'!P165="Stainless Steel",1,0)</f>
        <v>0</v>
      </c>
      <c r="K165">
        <f>IF(OR('Omega Data'!P165="Leather",'Omega Data'!P165="Two-tone"),1,0)</f>
        <v>1</v>
      </c>
      <c r="L165">
        <f>IF(OR('Omega Data'!P165="YG 18K",'Omega Data'!P165="PG 18K",'Omega Data'!P165="WG 18K",'Omega Data'!P165="Mixes of 18K"),1,0)</f>
        <v>0</v>
      </c>
      <c r="M165">
        <f>IF(OR('Omega Data'!AX165="Yes",'Omega Data'!AY165="Yes",'Omega Data'!AW165="Yes"),1,0)</f>
        <v>0</v>
      </c>
      <c r="N165">
        <f>IF(OR(ISTEXT('Omega Data'!AZ165), ISTEXT('Omega Data'!BA165)),1,0)</f>
        <v>0</v>
      </c>
      <c r="O165">
        <f>IF('Omega Data'!BB165="Yes",1,0)</f>
        <v>1</v>
      </c>
      <c r="P165">
        <f>IF('Omega Data'!BC165="Yes",1,0)</f>
        <v>0</v>
      </c>
      <c r="Q165">
        <f>IF(OR('Omega Data'!BF165="Yes",'Omega Data'!AS405="Yes"),1,0)</f>
        <v>0</v>
      </c>
      <c r="R165">
        <f>IF('Omega Data'!BG165="A",1,0)</f>
        <v>0</v>
      </c>
      <c r="S165">
        <f>IF('Omega Data'!BG165="AA",1,0)</f>
        <v>1</v>
      </c>
      <c r="T165">
        <f>IF('Omega Data'!BG165="AAA",1,0)</f>
        <v>0</v>
      </c>
      <c r="U165">
        <f>IF('Omega Data'!BG165="AAAA",1,0)</f>
        <v>0</v>
      </c>
      <c r="V165">
        <f>IF('Omega Data'!R165="Yes",1,0)</f>
        <v>0</v>
      </c>
      <c r="W165">
        <f>IF(OR('Omega Data'!X165="Yes", 'Omega Data'!Y165="Yes",'Omega Data'!Z165="Yes"),1,0)</f>
        <v>0</v>
      </c>
      <c r="X165">
        <f>IF(OR('Omega Data'!AA165="Yes",'Omega Data'!AB165="Yes"),1,0)</f>
        <v>0</v>
      </c>
      <c r="Y165">
        <f>IF('Omega Data'!AU165="Yes",1,0)</f>
        <v>0</v>
      </c>
      <c r="Z165">
        <f>IF('Omega Data'!AD165="Yes",1,0)</f>
        <v>0</v>
      </c>
      <c r="AA165">
        <f>IF('Omega Data'!AC165="Yes",1,0)</f>
        <v>0</v>
      </c>
      <c r="AB165">
        <f>IF('Omega Data'!AE165="Yes",1,0)</f>
        <v>0</v>
      </c>
      <c r="AC165">
        <f>IF(OR('Omega Data'!AK165="Yes",'Omega Data'!AN165="Yes"),1,0)</f>
        <v>1</v>
      </c>
      <c r="AD165" s="41">
        <f t="shared" si="13"/>
        <v>0</v>
      </c>
      <c r="AE165" s="41">
        <f t="shared" si="14"/>
        <v>1</v>
      </c>
      <c r="AF165" s="41">
        <f t="shared" si="15"/>
        <v>0</v>
      </c>
      <c r="AG165" s="41">
        <f t="shared" si="16"/>
        <v>0</v>
      </c>
      <c r="AH165" s="41">
        <f t="shared" si="17"/>
        <v>0</v>
      </c>
    </row>
    <row r="166" spans="1:34" x14ac:dyDescent="0.2">
      <c r="A166">
        <v>162</v>
      </c>
      <c r="B166" s="43">
        <f>'Omega Data'!C166</f>
        <v>43779</v>
      </c>
      <c r="C166">
        <f>'Omega Data'!D166</f>
        <v>14</v>
      </c>
      <c r="D166" s="44">
        <f>'Omega Data'!E166</f>
        <v>4000</v>
      </c>
      <c r="E166" s="44">
        <f>'Omega Data'!F166</f>
        <v>5000</v>
      </c>
      <c r="F166" s="45">
        <f t="shared" si="12"/>
        <v>8.2940496401020276</v>
      </c>
      <c r="G166">
        <f>IF('Omega Data'!L166="Stainless Steel",1,0)</f>
        <v>0</v>
      </c>
      <c r="H166">
        <f>IF(OR('Omega Data'!L166="YG 18K",'Omega Data'!L166="YG &lt;18K",'Omega Data'!L166="PG 18K",'Omega Data'!L166="PG &lt;18K",'Omega Data'!L166="WG 18K",'Omega Data'!L166="Mixes of 18K",'Omega Data'!L166="Mixes &lt;18K",'Omega Data'!L166="Platinum"),1,0)</f>
        <v>1</v>
      </c>
      <c r="I166">
        <f>IF(OR('Omega Data'!L166="PVD",'Omega Data'!L166="Gold Plate",'Omega Data'!L166="Other"),1,0)</f>
        <v>0</v>
      </c>
      <c r="J166">
        <f>IF('Omega Data'!P166="Stainless Steel",1,0)</f>
        <v>0</v>
      </c>
      <c r="K166">
        <f>IF(OR('Omega Data'!P166="Leather",'Omega Data'!P166="Two-tone"),1,0)</f>
        <v>1</v>
      </c>
      <c r="L166">
        <f>IF(OR('Omega Data'!P166="YG 18K",'Omega Data'!P166="PG 18K",'Omega Data'!P166="WG 18K",'Omega Data'!P166="Mixes of 18K"),1,0)</f>
        <v>0</v>
      </c>
      <c r="M166">
        <f>IF(OR('Omega Data'!AX166="Yes",'Omega Data'!AY166="Yes",'Omega Data'!AW166="Yes"),1,0)</f>
        <v>0</v>
      </c>
      <c r="N166">
        <f>IF(OR(ISTEXT('Omega Data'!AZ166), ISTEXT('Omega Data'!BA166)),1,0)</f>
        <v>0</v>
      </c>
      <c r="O166">
        <f>IF('Omega Data'!BB166="Yes",1,0)</f>
        <v>0</v>
      </c>
      <c r="P166">
        <f>IF('Omega Data'!BC166="Yes",1,0)</f>
        <v>0</v>
      </c>
      <c r="Q166">
        <f>IF(OR('Omega Data'!BF166="Yes",'Omega Data'!AS406="Yes"),1,0)</f>
        <v>0</v>
      </c>
      <c r="R166">
        <f>IF('Omega Data'!BG166="A",1,0)</f>
        <v>0</v>
      </c>
      <c r="S166">
        <f>IF('Omega Data'!BG166="AA",1,0)</f>
        <v>1</v>
      </c>
      <c r="T166">
        <f>IF('Omega Data'!BG166="AAA",1,0)</f>
        <v>0</v>
      </c>
      <c r="U166">
        <f>IF('Omega Data'!BG166="AAAA",1,0)</f>
        <v>0</v>
      </c>
      <c r="V166">
        <f>IF('Omega Data'!R166="Yes",1,0)</f>
        <v>0</v>
      </c>
      <c r="W166">
        <f>IF(OR('Omega Data'!X166="Yes", 'Omega Data'!Y166="Yes",'Omega Data'!Z166="Yes"),1,0)</f>
        <v>0</v>
      </c>
      <c r="X166">
        <f>IF(OR('Omega Data'!AA166="Yes",'Omega Data'!AB166="Yes"),1,0)</f>
        <v>0</v>
      </c>
      <c r="Y166">
        <f>IF('Omega Data'!AU166="Yes",1,0)</f>
        <v>0</v>
      </c>
      <c r="Z166">
        <f>IF('Omega Data'!AD166="Yes",1,0)</f>
        <v>0</v>
      </c>
      <c r="AA166">
        <f>IF('Omega Data'!AC166="Yes",1,0)</f>
        <v>0</v>
      </c>
      <c r="AB166">
        <f>IF('Omega Data'!AE166="Yes",1,0)</f>
        <v>0</v>
      </c>
      <c r="AC166">
        <f>IF(OR('Omega Data'!AK166="Yes",'Omega Data'!AN166="Yes"),1,0)</f>
        <v>1</v>
      </c>
      <c r="AD166" s="41">
        <f t="shared" si="13"/>
        <v>0</v>
      </c>
      <c r="AE166" s="41">
        <f t="shared" si="14"/>
        <v>1</v>
      </c>
      <c r="AF166" s="41">
        <f t="shared" si="15"/>
        <v>0</v>
      </c>
      <c r="AG166" s="41">
        <f t="shared" si="16"/>
        <v>0</v>
      </c>
      <c r="AH166" s="41">
        <f t="shared" si="17"/>
        <v>0</v>
      </c>
    </row>
    <row r="167" spans="1:34" x14ac:dyDescent="0.2">
      <c r="A167">
        <v>163</v>
      </c>
      <c r="B167" s="43">
        <f>'Omega Data'!C167</f>
        <v>43779</v>
      </c>
      <c r="C167">
        <f>'Omega Data'!D167</f>
        <v>15</v>
      </c>
      <c r="D167" s="44">
        <f>'Omega Data'!E167</f>
        <v>1500</v>
      </c>
      <c r="E167" s="44">
        <f>'Omega Data'!F167</f>
        <v>1875</v>
      </c>
      <c r="F167" s="45">
        <f t="shared" si="12"/>
        <v>7.3132203870903014</v>
      </c>
      <c r="G167">
        <f>IF('Omega Data'!L167="Stainless Steel",1,0)</f>
        <v>1</v>
      </c>
      <c r="H167">
        <f>IF(OR('Omega Data'!L167="YG 18K",'Omega Data'!L167="YG &lt;18K",'Omega Data'!L167="PG 18K",'Omega Data'!L167="PG &lt;18K",'Omega Data'!L167="WG 18K",'Omega Data'!L167="Mixes of 18K",'Omega Data'!L167="Mixes &lt;18K",'Omega Data'!L167="Platinum"),1,0)</f>
        <v>0</v>
      </c>
      <c r="I167">
        <f>IF(OR('Omega Data'!L167="PVD",'Omega Data'!L167="Gold Plate",'Omega Data'!L167="Other"),1,0)</f>
        <v>0</v>
      </c>
      <c r="J167">
        <f>IF('Omega Data'!P167="Stainless Steel",1,0)</f>
        <v>1</v>
      </c>
      <c r="K167">
        <f>IF(OR('Omega Data'!P167="Leather",'Omega Data'!P167="Two-tone"),1,0)</f>
        <v>0</v>
      </c>
      <c r="L167">
        <f>IF(OR('Omega Data'!P167="YG 18K",'Omega Data'!P167="PG 18K",'Omega Data'!P167="WG 18K",'Omega Data'!P167="Mixes of 18K"),1,0)</f>
        <v>0</v>
      </c>
      <c r="M167">
        <f>IF(OR('Omega Data'!AX167="Yes",'Omega Data'!AY167="Yes",'Omega Data'!AW167="Yes"),1,0)</f>
        <v>0</v>
      </c>
      <c r="N167">
        <f>IF(OR(ISTEXT('Omega Data'!AZ167), ISTEXT('Omega Data'!BA167)),1,0)</f>
        <v>0</v>
      </c>
      <c r="O167">
        <f>IF('Omega Data'!BB167="Yes",1,0)</f>
        <v>0</v>
      </c>
      <c r="P167">
        <f>IF('Omega Data'!BC167="Yes",1,0)</f>
        <v>0</v>
      </c>
      <c r="Q167">
        <f>IF(OR('Omega Data'!BF167="Yes",'Omega Data'!AS407="Yes"),1,0)</f>
        <v>0</v>
      </c>
      <c r="R167">
        <f>IF('Omega Data'!BG167="A",1,0)</f>
        <v>1</v>
      </c>
      <c r="S167">
        <f>IF('Omega Data'!BG167="AA",1,0)</f>
        <v>0</v>
      </c>
      <c r="T167">
        <f>IF('Omega Data'!BG167="AAA",1,0)</f>
        <v>0</v>
      </c>
      <c r="U167">
        <f>IF('Omega Data'!BG167="AAAA",1,0)</f>
        <v>0</v>
      </c>
      <c r="V167">
        <f>IF('Omega Data'!R167="Yes",1,0)</f>
        <v>0</v>
      </c>
      <c r="W167">
        <f>IF(OR('Omega Data'!X167="Yes", 'Omega Data'!Y167="Yes",'Omega Data'!Z167="Yes"),1,0)</f>
        <v>0</v>
      </c>
      <c r="X167">
        <f>IF(OR('Omega Data'!AA167="Yes",'Omega Data'!AB167="Yes"),1,0)</f>
        <v>0</v>
      </c>
      <c r="Y167">
        <f>IF('Omega Data'!AU167="Yes",1,0)</f>
        <v>0</v>
      </c>
      <c r="Z167">
        <f>IF('Omega Data'!AD167="Yes",1,0)</f>
        <v>0</v>
      </c>
      <c r="AA167">
        <f>IF('Omega Data'!AC167="Yes",1,0)</f>
        <v>0</v>
      </c>
      <c r="AB167">
        <f>IF('Omega Data'!AE167="Yes",1,0)</f>
        <v>0</v>
      </c>
      <c r="AC167">
        <f>IF(OR('Omega Data'!AK167="Yes",'Omega Data'!AN167="Yes"),1,0)</f>
        <v>1</v>
      </c>
      <c r="AD167" s="41">
        <f t="shared" si="13"/>
        <v>0</v>
      </c>
      <c r="AE167" s="41">
        <f t="shared" si="14"/>
        <v>1</v>
      </c>
      <c r="AF167" s="41">
        <f t="shared" si="15"/>
        <v>0</v>
      </c>
      <c r="AG167" s="41">
        <f t="shared" si="16"/>
        <v>0</v>
      </c>
      <c r="AH167" s="41">
        <f t="shared" si="17"/>
        <v>0</v>
      </c>
    </row>
    <row r="168" spans="1:34" x14ac:dyDescent="0.2">
      <c r="A168">
        <v>164</v>
      </c>
      <c r="B168" s="43">
        <f>'Omega Data'!C168</f>
        <v>43779</v>
      </c>
      <c r="C168">
        <f>'Omega Data'!D168</f>
        <v>20</v>
      </c>
      <c r="D168" s="44">
        <f>'Omega Data'!E168</f>
        <v>8000</v>
      </c>
      <c r="E168" s="44">
        <f>'Omega Data'!F168</f>
        <v>10000</v>
      </c>
      <c r="F168" s="45">
        <f t="shared" si="12"/>
        <v>8.987196820661973</v>
      </c>
      <c r="G168">
        <f>IF('Omega Data'!L168="Stainless Steel",1,0)</f>
        <v>0</v>
      </c>
      <c r="H168">
        <f>IF(OR('Omega Data'!L168="YG 18K",'Omega Data'!L168="YG &lt;18K",'Omega Data'!L168="PG 18K",'Omega Data'!L168="PG &lt;18K",'Omega Data'!L168="WG 18K",'Omega Data'!L168="Mixes of 18K",'Omega Data'!L168="Mixes &lt;18K",'Omega Data'!L168="Platinum"),1,0)</f>
        <v>1</v>
      </c>
      <c r="I168">
        <f>IF(OR('Omega Data'!L168="PVD",'Omega Data'!L168="Gold Plate",'Omega Data'!L168="Other"),1,0)</f>
        <v>0</v>
      </c>
      <c r="J168">
        <f>IF('Omega Data'!P168="Stainless Steel",1,0)</f>
        <v>0</v>
      </c>
      <c r="K168">
        <f>IF(OR('Omega Data'!P168="Leather",'Omega Data'!P168="Two-tone"),1,0)</f>
        <v>0</v>
      </c>
      <c r="L168">
        <f>IF(OR('Omega Data'!P168="YG 18K",'Omega Data'!P168="PG 18K",'Omega Data'!P168="WG 18K",'Omega Data'!P168="Mixes of 18K"),1,0)</f>
        <v>1</v>
      </c>
      <c r="M168">
        <f>IF(OR('Omega Data'!AX168="Yes",'Omega Data'!AY168="Yes",'Omega Data'!AW168="Yes"),1,0)</f>
        <v>0</v>
      </c>
      <c r="N168">
        <f>IF(OR(ISTEXT('Omega Data'!AZ168), ISTEXT('Omega Data'!BA168)),1,0)</f>
        <v>0</v>
      </c>
      <c r="O168">
        <f>IF('Omega Data'!BB168="Yes",1,0)</f>
        <v>0</v>
      </c>
      <c r="P168">
        <f>IF('Omega Data'!BC168="Yes",1,0)</f>
        <v>0</v>
      </c>
      <c r="Q168">
        <f>IF(OR('Omega Data'!BF168="Yes",'Omega Data'!AS408="Yes"),1,0)</f>
        <v>0</v>
      </c>
      <c r="R168">
        <f>IF('Omega Data'!BG168="A",1,0)</f>
        <v>0</v>
      </c>
      <c r="S168">
        <f>IF('Omega Data'!BG168="AA",1,0)</f>
        <v>1</v>
      </c>
      <c r="T168">
        <f>IF('Omega Data'!BG168="AAA",1,0)</f>
        <v>0</v>
      </c>
      <c r="U168">
        <f>IF('Omega Data'!BG168="AAAA",1,0)</f>
        <v>0</v>
      </c>
      <c r="V168">
        <f>IF('Omega Data'!R168="Yes",1,0)</f>
        <v>1</v>
      </c>
      <c r="W168">
        <f>IF(OR('Omega Data'!X168="Yes", 'Omega Data'!Y168="Yes",'Omega Data'!Z168="Yes"),1,0)</f>
        <v>0</v>
      </c>
      <c r="X168">
        <f>IF(OR('Omega Data'!AA168="Yes",'Omega Data'!AB168="Yes"),1,0)</f>
        <v>0</v>
      </c>
      <c r="Y168">
        <f>IF('Omega Data'!AU168="Yes",1,0)</f>
        <v>0</v>
      </c>
      <c r="Z168">
        <f>IF('Omega Data'!AD168="Yes",1,0)</f>
        <v>0</v>
      </c>
      <c r="AA168">
        <f>IF('Omega Data'!AC168="Yes",1,0)</f>
        <v>0</v>
      </c>
      <c r="AB168">
        <f>IF('Omega Data'!AE168="Yes",1,0)</f>
        <v>0</v>
      </c>
      <c r="AC168">
        <f>IF(OR('Omega Data'!AK168="Yes",'Omega Data'!AN168="Yes"),1,0)</f>
        <v>0</v>
      </c>
      <c r="AD168" s="41">
        <f t="shared" si="13"/>
        <v>0</v>
      </c>
      <c r="AE168" s="41">
        <f t="shared" si="14"/>
        <v>1</v>
      </c>
      <c r="AF168" s="41">
        <f t="shared" si="15"/>
        <v>0</v>
      </c>
      <c r="AG168" s="41">
        <f t="shared" si="16"/>
        <v>0</v>
      </c>
      <c r="AH168" s="41">
        <f t="shared" si="17"/>
        <v>0</v>
      </c>
    </row>
    <row r="169" spans="1:34" x14ac:dyDescent="0.2">
      <c r="A169">
        <v>165</v>
      </c>
      <c r="B169" s="43">
        <f>'Omega Data'!C169</f>
        <v>43779</v>
      </c>
      <c r="C169">
        <f>'Omega Data'!D169</f>
        <v>22</v>
      </c>
      <c r="D169" s="44">
        <f>'Omega Data'!E169</f>
        <v>2200</v>
      </c>
      <c r="E169" s="44">
        <f>'Omega Data'!F169</f>
        <v>2750</v>
      </c>
      <c r="F169" s="45">
        <f t="shared" si="12"/>
        <v>7.696212639346407</v>
      </c>
      <c r="G169">
        <f>IF('Omega Data'!L169="Stainless Steel",1,0)</f>
        <v>0</v>
      </c>
      <c r="H169">
        <f>IF(OR('Omega Data'!L169="YG 18K",'Omega Data'!L169="YG &lt;18K",'Omega Data'!L169="PG 18K",'Omega Data'!L169="PG &lt;18K",'Omega Data'!L169="WG 18K",'Omega Data'!L169="Mixes of 18K",'Omega Data'!L169="Mixes &lt;18K",'Omega Data'!L169="Platinum"),1,0)</f>
        <v>0</v>
      </c>
      <c r="I169">
        <f>IF(OR('Omega Data'!L169="PVD",'Omega Data'!L169="Gold Plate",'Omega Data'!L169="Other"),1,0)</f>
        <v>1</v>
      </c>
      <c r="J169">
        <f>IF('Omega Data'!P169="Stainless Steel",1,0)</f>
        <v>1</v>
      </c>
      <c r="K169">
        <f>IF(OR('Omega Data'!P169="Leather",'Omega Data'!P169="Two-tone"),1,0)</f>
        <v>0</v>
      </c>
      <c r="L169">
        <f>IF(OR('Omega Data'!P169="YG 18K",'Omega Data'!P169="PG 18K",'Omega Data'!P169="WG 18K",'Omega Data'!P169="Mixes of 18K"),1,0)</f>
        <v>0</v>
      </c>
      <c r="M169">
        <f>IF(OR('Omega Data'!AX169="Yes",'Omega Data'!AY169="Yes",'Omega Data'!AW169="Yes"),1,0)</f>
        <v>0</v>
      </c>
      <c r="N169">
        <f>IF(OR(ISTEXT('Omega Data'!AZ169), ISTEXT('Omega Data'!BA169)),1,0)</f>
        <v>0</v>
      </c>
      <c r="O169">
        <f>IF('Omega Data'!BB169="Yes",1,0)</f>
        <v>0</v>
      </c>
      <c r="P169">
        <f>IF('Omega Data'!BC169="Yes",1,0)</f>
        <v>0</v>
      </c>
      <c r="Q169">
        <f>IF(OR('Omega Data'!BF169="Yes",'Omega Data'!AS409="Yes"),1,0)</f>
        <v>0</v>
      </c>
      <c r="R169">
        <f>IF('Omega Data'!BG169="A",1,0)</f>
        <v>0</v>
      </c>
      <c r="S169">
        <f>IF('Omega Data'!BG169="AA",1,0)</f>
        <v>1</v>
      </c>
      <c r="T169">
        <f>IF('Omega Data'!BG169="AAA",1,0)</f>
        <v>0</v>
      </c>
      <c r="U169">
        <f>IF('Omega Data'!BG169="AAAA",1,0)</f>
        <v>0</v>
      </c>
      <c r="V169">
        <f>IF('Omega Data'!R169="Yes",1,0)</f>
        <v>0</v>
      </c>
      <c r="W169">
        <f>IF(OR('Omega Data'!X169="Yes", 'Omega Data'!Y169="Yes",'Omega Data'!Z169="Yes"),1,0)</f>
        <v>0</v>
      </c>
      <c r="X169">
        <f>IF(OR('Omega Data'!AA169="Yes",'Omega Data'!AB169="Yes"),1,0)</f>
        <v>0</v>
      </c>
      <c r="Y169">
        <f>IF('Omega Data'!AU169="Yes",1,0)</f>
        <v>0</v>
      </c>
      <c r="Z169">
        <f>IF('Omega Data'!AD169="Yes",1,0)</f>
        <v>0</v>
      </c>
      <c r="AA169">
        <f>IF('Omega Data'!AC169="Yes",1,0)</f>
        <v>0</v>
      </c>
      <c r="AB169">
        <f>IF('Omega Data'!AE169="Yes",1,0)</f>
        <v>0</v>
      </c>
      <c r="AC169">
        <f>IF(OR('Omega Data'!AK169="Yes",'Omega Data'!AN169="Yes"),1,0)</f>
        <v>1</v>
      </c>
      <c r="AD169" s="41">
        <f t="shared" si="13"/>
        <v>0</v>
      </c>
      <c r="AE169" s="41">
        <f t="shared" si="14"/>
        <v>1</v>
      </c>
      <c r="AF169" s="41">
        <f t="shared" si="15"/>
        <v>0</v>
      </c>
      <c r="AG169" s="41">
        <f t="shared" si="16"/>
        <v>0</v>
      </c>
      <c r="AH169" s="41">
        <f t="shared" si="17"/>
        <v>0</v>
      </c>
    </row>
    <row r="170" spans="1:34" x14ac:dyDescent="0.2">
      <c r="A170">
        <v>166</v>
      </c>
      <c r="B170" s="43">
        <f>'Omega Data'!C170</f>
        <v>43779</v>
      </c>
      <c r="C170">
        <f>'Omega Data'!D170</f>
        <v>23</v>
      </c>
      <c r="D170" s="44">
        <f>'Omega Data'!E170</f>
        <v>900</v>
      </c>
      <c r="E170" s="44">
        <f>'Omega Data'!F170</f>
        <v>1125</v>
      </c>
      <c r="F170" s="45">
        <f t="shared" si="12"/>
        <v>6.8023947633243109</v>
      </c>
      <c r="G170">
        <f>IF('Omega Data'!L170="Stainless Steel",1,0)</f>
        <v>1</v>
      </c>
      <c r="H170">
        <f>IF(OR('Omega Data'!L170="YG 18K",'Omega Data'!L170="YG &lt;18K",'Omega Data'!L170="PG 18K",'Omega Data'!L170="PG &lt;18K",'Omega Data'!L170="WG 18K",'Omega Data'!L170="Mixes of 18K",'Omega Data'!L170="Mixes &lt;18K",'Omega Data'!L170="Platinum"),1,0)</f>
        <v>0</v>
      </c>
      <c r="I170">
        <f>IF(OR('Omega Data'!L170="PVD",'Omega Data'!L170="Gold Plate",'Omega Data'!L170="Other"),1,0)</f>
        <v>0</v>
      </c>
      <c r="J170">
        <f>IF('Omega Data'!P170="Stainless Steel",1,0)</f>
        <v>1</v>
      </c>
      <c r="K170">
        <f>IF(OR('Omega Data'!P170="Leather",'Omega Data'!P170="Two-tone"),1,0)</f>
        <v>0</v>
      </c>
      <c r="L170">
        <f>IF(OR('Omega Data'!P170="YG 18K",'Omega Data'!P170="PG 18K",'Omega Data'!P170="WG 18K",'Omega Data'!P170="Mixes of 18K"),1,0)</f>
        <v>0</v>
      </c>
      <c r="M170">
        <f>IF(OR('Omega Data'!AX170="Yes",'Omega Data'!AY170="Yes",'Omega Data'!AW170="Yes"),1,0)</f>
        <v>0</v>
      </c>
      <c r="N170">
        <f>IF(OR(ISTEXT('Omega Data'!AZ170), ISTEXT('Omega Data'!BA170)),1,0)</f>
        <v>0</v>
      </c>
      <c r="O170">
        <f>IF('Omega Data'!BB170="Yes",1,0)</f>
        <v>0</v>
      </c>
      <c r="P170">
        <f>IF('Omega Data'!BC170="Yes",1,0)</f>
        <v>0</v>
      </c>
      <c r="Q170">
        <f>IF(OR('Omega Data'!BF170="Yes",'Omega Data'!AS410="Yes"),1,0)</f>
        <v>0</v>
      </c>
      <c r="R170">
        <f>IF('Omega Data'!BG170="A",1,0)</f>
        <v>0</v>
      </c>
      <c r="S170">
        <f>IF('Omega Data'!BG170="AA",1,0)</f>
        <v>1</v>
      </c>
      <c r="T170">
        <f>IF('Omega Data'!BG170="AAA",1,0)</f>
        <v>0</v>
      </c>
      <c r="U170">
        <f>IF('Omega Data'!BG170="AAAA",1,0)</f>
        <v>0</v>
      </c>
      <c r="V170">
        <f>IF('Omega Data'!R170="Yes",1,0)</f>
        <v>0</v>
      </c>
      <c r="W170">
        <f>IF(OR('Omega Data'!X170="Yes", 'Omega Data'!Y170="Yes",'Omega Data'!Z170="Yes"),1,0)</f>
        <v>1</v>
      </c>
      <c r="X170">
        <f>IF(OR('Omega Data'!AA170="Yes",'Omega Data'!AB170="Yes"),1,0)</f>
        <v>0</v>
      </c>
      <c r="Y170">
        <f>IF('Omega Data'!AU170="Yes",1,0)</f>
        <v>1</v>
      </c>
      <c r="Z170">
        <f>IF('Omega Data'!AD170="Yes",1,0)</f>
        <v>0</v>
      </c>
      <c r="AA170">
        <f>IF('Omega Data'!AC170="Yes",1,0)</f>
        <v>0</v>
      </c>
      <c r="AB170">
        <f>IF('Omega Data'!AE170="Yes",1,0)</f>
        <v>0</v>
      </c>
      <c r="AC170">
        <f>IF(OR('Omega Data'!AK170="Yes",'Omega Data'!AN170="Yes"),1,0)</f>
        <v>0</v>
      </c>
      <c r="AD170" s="41">
        <f t="shared" si="13"/>
        <v>0</v>
      </c>
      <c r="AE170" s="41">
        <f t="shared" si="14"/>
        <v>1</v>
      </c>
      <c r="AF170" s="41">
        <f t="shared" si="15"/>
        <v>0</v>
      </c>
      <c r="AG170" s="41">
        <f t="shared" si="16"/>
        <v>0</v>
      </c>
      <c r="AH170" s="41">
        <f t="shared" si="17"/>
        <v>0</v>
      </c>
    </row>
    <row r="171" spans="1:34" x14ac:dyDescent="0.2">
      <c r="A171">
        <v>167</v>
      </c>
      <c r="B171" s="43">
        <f>'Omega Data'!C171</f>
        <v>43779</v>
      </c>
      <c r="C171">
        <f>'Omega Data'!D171</f>
        <v>26</v>
      </c>
      <c r="D171" s="44">
        <f>'Omega Data'!E171</f>
        <v>800</v>
      </c>
      <c r="E171" s="44">
        <f>'Omega Data'!F171</f>
        <v>1000</v>
      </c>
      <c r="F171" s="45">
        <f t="shared" si="12"/>
        <v>6.6846117276679271</v>
      </c>
      <c r="G171">
        <f>IF('Omega Data'!L171="Stainless Steel",1,0)</f>
        <v>1</v>
      </c>
      <c r="H171">
        <f>IF(OR('Omega Data'!L171="YG 18K",'Omega Data'!L171="YG &lt;18K",'Omega Data'!L171="PG 18K",'Omega Data'!L171="PG &lt;18K",'Omega Data'!L171="WG 18K",'Omega Data'!L171="Mixes of 18K",'Omega Data'!L171="Mixes &lt;18K",'Omega Data'!L171="Platinum"),1,0)</f>
        <v>0</v>
      </c>
      <c r="I171">
        <f>IF(OR('Omega Data'!L171="PVD",'Omega Data'!L171="Gold Plate",'Omega Data'!L171="Other"),1,0)</f>
        <v>0</v>
      </c>
      <c r="J171">
        <f>IF('Omega Data'!P171="Stainless Steel",1,0)</f>
        <v>1</v>
      </c>
      <c r="K171">
        <f>IF(OR('Omega Data'!P171="Leather",'Omega Data'!P171="Two-tone"),1,0)</f>
        <v>0</v>
      </c>
      <c r="L171">
        <f>IF(OR('Omega Data'!P171="YG 18K",'Omega Data'!P171="PG 18K",'Omega Data'!P171="WG 18K",'Omega Data'!P171="Mixes of 18K"),1,0)</f>
        <v>0</v>
      </c>
      <c r="M171">
        <f>IF(OR('Omega Data'!AX171="Yes",'Omega Data'!AY171="Yes",'Omega Data'!AW171="Yes"),1,0)</f>
        <v>0</v>
      </c>
      <c r="N171">
        <f>IF(OR(ISTEXT('Omega Data'!AZ171), ISTEXT('Omega Data'!BA171)),1,0)</f>
        <v>0</v>
      </c>
      <c r="O171">
        <f>IF('Omega Data'!BB171="Yes",1,0)</f>
        <v>0</v>
      </c>
      <c r="P171">
        <f>IF('Omega Data'!BC171="Yes",1,0)</f>
        <v>0</v>
      </c>
      <c r="Q171">
        <f>IF(OR('Omega Data'!BF171="Yes",'Omega Data'!AS411="Yes"),1,0)</f>
        <v>0</v>
      </c>
      <c r="R171">
        <f>IF('Omega Data'!BG171="A",1,0)</f>
        <v>0</v>
      </c>
      <c r="S171">
        <f>IF('Omega Data'!BG171="AA",1,0)</f>
        <v>1</v>
      </c>
      <c r="T171">
        <f>IF('Omega Data'!BG171="AAA",1,0)</f>
        <v>0</v>
      </c>
      <c r="U171">
        <f>IF('Omega Data'!BG171="AAAA",1,0)</f>
        <v>0</v>
      </c>
      <c r="V171">
        <f>IF('Omega Data'!R171="Yes",1,0)</f>
        <v>1</v>
      </c>
      <c r="W171">
        <f>IF(OR('Omega Data'!X171="Yes", 'Omega Data'!Y171="Yes",'Omega Data'!Z171="Yes"),1,0)</f>
        <v>0</v>
      </c>
      <c r="X171">
        <f>IF(OR('Omega Data'!AA171="Yes",'Omega Data'!AB171="Yes"),1,0)</f>
        <v>0</v>
      </c>
      <c r="Y171">
        <f>IF('Omega Data'!AU171="Yes",1,0)</f>
        <v>0</v>
      </c>
      <c r="Z171">
        <f>IF('Omega Data'!AD171="Yes",1,0)</f>
        <v>0</v>
      </c>
      <c r="AA171">
        <f>IF('Omega Data'!AC171="Yes",1,0)</f>
        <v>0</v>
      </c>
      <c r="AB171">
        <f>IF('Omega Data'!AE171="Yes",1,0)</f>
        <v>0</v>
      </c>
      <c r="AC171">
        <f>IF(OR('Omega Data'!AK171="Yes",'Omega Data'!AN171="Yes"),1,0)</f>
        <v>0</v>
      </c>
      <c r="AD171" s="41">
        <f t="shared" si="13"/>
        <v>0</v>
      </c>
      <c r="AE171" s="41">
        <f t="shared" si="14"/>
        <v>1</v>
      </c>
      <c r="AF171" s="41">
        <f t="shared" si="15"/>
        <v>0</v>
      </c>
      <c r="AG171" s="41">
        <f t="shared" si="16"/>
        <v>0</v>
      </c>
      <c r="AH171" s="41">
        <f t="shared" si="17"/>
        <v>0</v>
      </c>
    </row>
    <row r="172" spans="1:34" x14ac:dyDescent="0.2">
      <c r="A172">
        <v>168</v>
      </c>
      <c r="B172" s="43">
        <f>'Omega Data'!C172</f>
        <v>43779</v>
      </c>
      <c r="C172">
        <f>'Omega Data'!D172</f>
        <v>27</v>
      </c>
      <c r="D172" s="44">
        <f>'Omega Data'!E172</f>
        <v>300</v>
      </c>
      <c r="E172" s="44">
        <f>'Omega Data'!F172</f>
        <v>375</v>
      </c>
      <c r="F172" s="45">
        <f t="shared" si="12"/>
        <v>5.7037824746562009</v>
      </c>
      <c r="G172">
        <f>IF('Omega Data'!L172="Stainless Steel",1,0)</f>
        <v>1</v>
      </c>
      <c r="H172">
        <f>IF(OR('Omega Data'!L172="YG 18K",'Omega Data'!L172="YG &lt;18K",'Omega Data'!L172="PG 18K",'Omega Data'!L172="PG &lt;18K",'Omega Data'!L172="WG 18K",'Omega Data'!L172="Mixes of 18K",'Omega Data'!L172="Mixes &lt;18K",'Omega Data'!L172="Platinum"),1,0)</f>
        <v>0</v>
      </c>
      <c r="I172">
        <f>IF(OR('Omega Data'!L172="PVD",'Omega Data'!L172="Gold Plate",'Omega Data'!L172="Other"),1,0)</f>
        <v>0</v>
      </c>
      <c r="J172">
        <f>IF('Omega Data'!P172="Stainless Steel",1,0)</f>
        <v>1</v>
      </c>
      <c r="K172">
        <f>IF(OR('Omega Data'!P172="Leather",'Omega Data'!P172="Two-tone"),1,0)</f>
        <v>0</v>
      </c>
      <c r="L172">
        <f>IF(OR('Omega Data'!P172="YG 18K",'Omega Data'!P172="PG 18K",'Omega Data'!P172="WG 18K",'Omega Data'!P172="Mixes of 18K"),1,0)</f>
        <v>0</v>
      </c>
      <c r="M172">
        <f>IF(OR('Omega Data'!AX172="Yes",'Omega Data'!AY172="Yes",'Omega Data'!AW172="Yes"),1,0)</f>
        <v>0</v>
      </c>
      <c r="N172">
        <f>IF(OR(ISTEXT('Omega Data'!AZ172), ISTEXT('Omega Data'!BA172)),1,0)</f>
        <v>0</v>
      </c>
      <c r="O172">
        <f>IF('Omega Data'!BB172="Yes",1,0)</f>
        <v>0</v>
      </c>
      <c r="P172">
        <f>IF('Omega Data'!BC172="Yes",1,0)</f>
        <v>0</v>
      </c>
      <c r="Q172">
        <f>IF(OR('Omega Data'!BF172="Yes",'Omega Data'!AS412="Yes"),1,0)</f>
        <v>0</v>
      </c>
      <c r="R172">
        <f>IF('Omega Data'!BG172="A",1,0)</f>
        <v>1</v>
      </c>
      <c r="S172">
        <f>IF('Omega Data'!BG172="AA",1,0)</f>
        <v>0</v>
      </c>
      <c r="T172">
        <f>IF('Omega Data'!BG172="AAA",1,0)</f>
        <v>0</v>
      </c>
      <c r="U172">
        <f>IF('Omega Data'!BG172="AAAA",1,0)</f>
        <v>0</v>
      </c>
      <c r="V172">
        <f>IF('Omega Data'!R172="Yes",1,0)</f>
        <v>0</v>
      </c>
      <c r="W172">
        <f>IF(OR('Omega Data'!X172="Yes", 'Omega Data'!Y172="Yes",'Omega Data'!Z172="Yes"),1,0)</f>
        <v>1</v>
      </c>
      <c r="X172">
        <f>IF(OR('Omega Data'!AA172="Yes",'Omega Data'!AB172="Yes"),1,0)</f>
        <v>0</v>
      </c>
      <c r="Y172">
        <f>IF('Omega Data'!AU172="Yes",1,0)</f>
        <v>0</v>
      </c>
      <c r="Z172">
        <f>IF('Omega Data'!AD172="Yes",1,0)</f>
        <v>0</v>
      </c>
      <c r="AA172">
        <f>IF('Omega Data'!AC172="Yes",1,0)</f>
        <v>0</v>
      </c>
      <c r="AB172">
        <f>IF('Omega Data'!AE172="Yes",1,0)</f>
        <v>0</v>
      </c>
      <c r="AC172">
        <f>IF(OR('Omega Data'!AK172="Yes",'Omega Data'!AN172="Yes"),1,0)</f>
        <v>0</v>
      </c>
      <c r="AD172" s="41">
        <f t="shared" si="13"/>
        <v>0</v>
      </c>
      <c r="AE172" s="41">
        <f t="shared" si="14"/>
        <v>1</v>
      </c>
      <c r="AF172" s="41">
        <f t="shared" si="15"/>
        <v>0</v>
      </c>
      <c r="AG172" s="41">
        <f t="shared" si="16"/>
        <v>0</v>
      </c>
      <c r="AH172" s="41">
        <f t="shared" si="17"/>
        <v>0</v>
      </c>
    </row>
    <row r="173" spans="1:34" x14ac:dyDescent="0.2">
      <c r="A173">
        <v>169</v>
      </c>
      <c r="B173" s="43">
        <f>'Omega Data'!C173</f>
        <v>43779</v>
      </c>
      <c r="C173">
        <f>'Omega Data'!D173</f>
        <v>35</v>
      </c>
      <c r="D173" s="44">
        <f>'Omega Data'!E173</f>
        <v>2900</v>
      </c>
      <c r="E173" s="44">
        <f>'Omega Data'!F173</f>
        <v>3625</v>
      </c>
      <c r="F173" s="45">
        <f t="shared" si="12"/>
        <v>7.9724660159745655</v>
      </c>
      <c r="G173">
        <f>IF('Omega Data'!L173="Stainless Steel",1,0)</f>
        <v>1</v>
      </c>
      <c r="H173">
        <f>IF(OR('Omega Data'!L173="YG 18K",'Omega Data'!L173="YG &lt;18K",'Omega Data'!L173="PG 18K",'Omega Data'!L173="PG &lt;18K",'Omega Data'!L173="WG 18K",'Omega Data'!L173="Mixes of 18K",'Omega Data'!L173="Mixes &lt;18K",'Omega Data'!L173="Platinum"),1,0)</f>
        <v>0</v>
      </c>
      <c r="I173">
        <f>IF(OR('Omega Data'!L173="PVD",'Omega Data'!L173="Gold Plate",'Omega Data'!L173="Other"),1,0)</f>
        <v>0</v>
      </c>
      <c r="J173">
        <f>IF('Omega Data'!P173="Stainless Steel",1,0)</f>
        <v>0</v>
      </c>
      <c r="K173">
        <f>IF(OR('Omega Data'!P173="Leather",'Omega Data'!P173="Two-tone"),1,0)</f>
        <v>1</v>
      </c>
      <c r="L173">
        <f>IF(OR('Omega Data'!P173="YG 18K",'Omega Data'!P173="PG 18K",'Omega Data'!P173="WG 18K",'Omega Data'!P173="Mixes of 18K"),1,0)</f>
        <v>0</v>
      </c>
      <c r="M173">
        <f>IF(OR('Omega Data'!AX173="Yes",'Omega Data'!AY173="Yes",'Omega Data'!AW173="Yes"),1,0)</f>
        <v>0</v>
      </c>
      <c r="N173">
        <f>IF(OR(ISTEXT('Omega Data'!AZ173), ISTEXT('Omega Data'!BA173)),1,0)</f>
        <v>0</v>
      </c>
      <c r="O173">
        <f>IF('Omega Data'!BB173="Yes",1,0)</f>
        <v>0</v>
      </c>
      <c r="P173">
        <f>IF('Omega Data'!BC173="Yes",1,0)</f>
        <v>0</v>
      </c>
      <c r="Q173">
        <f>IF(OR('Omega Data'!BF173="Yes",'Omega Data'!AS413="Yes"),1,0)</f>
        <v>0</v>
      </c>
      <c r="R173">
        <f>IF('Omega Data'!BG173="A",1,0)</f>
        <v>0</v>
      </c>
      <c r="S173">
        <f>IF('Omega Data'!BG173="AA",1,0)</f>
        <v>1</v>
      </c>
      <c r="T173">
        <f>IF('Omega Data'!BG173="AAA",1,0)</f>
        <v>0</v>
      </c>
      <c r="U173">
        <f>IF('Omega Data'!BG173="AAAA",1,0)</f>
        <v>0</v>
      </c>
      <c r="V173">
        <f>IF('Omega Data'!R173="Yes",1,0)</f>
        <v>0</v>
      </c>
      <c r="W173">
        <f>IF(OR('Omega Data'!X173="Yes", 'Omega Data'!Y173="Yes",'Omega Data'!Z173="Yes"),1,0)</f>
        <v>0</v>
      </c>
      <c r="X173">
        <f>IF(OR('Omega Data'!AA173="Yes",'Omega Data'!AB173="Yes"),1,0)</f>
        <v>0</v>
      </c>
      <c r="Y173">
        <f>IF('Omega Data'!AU173="Yes",1,0)</f>
        <v>0</v>
      </c>
      <c r="Z173">
        <f>IF('Omega Data'!AD173="Yes",1,0)</f>
        <v>0</v>
      </c>
      <c r="AA173">
        <f>IF('Omega Data'!AC173="Yes",1,0)</f>
        <v>0</v>
      </c>
      <c r="AB173">
        <f>IF('Omega Data'!AE173="Yes",1,0)</f>
        <v>0</v>
      </c>
      <c r="AC173">
        <f>IF(OR('Omega Data'!AK173="Yes",'Omega Data'!AN173="Yes"),1,0)</f>
        <v>1</v>
      </c>
      <c r="AD173" s="41">
        <f t="shared" si="13"/>
        <v>0</v>
      </c>
      <c r="AE173" s="41">
        <f t="shared" si="14"/>
        <v>1</v>
      </c>
      <c r="AF173" s="41">
        <f t="shared" si="15"/>
        <v>0</v>
      </c>
      <c r="AG173" s="41">
        <f t="shared" si="16"/>
        <v>0</v>
      </c>
      <c r="AH173" s="41">
        <f t="shared" si="17"/>
        <v>0</v>
      </c>
    </row>
    <row r="174" spans="1:34" x14ac:dyDescent="0.2">
      <c r="A174">
        <v>170</v>
      </c>
      <c r="B174" s="43">
        <f>'Omega Data'!C174</f>
        <v>43779</v>
      </c>
      <c r="C174">
        <f>'Omega Data'!D174</f>
        <v>67</v>
      </c>
      <c r="D174" s="44">
        <f>'Omega Data'!E174</f>
        <v>1000</v>
      </c>
      <c r="E174" s="44">
        <f>'Omega Data'!F174</f>
        <v>1250</v>
      </c>
      <c r="F174" s="45">
        <f t="shared" si="12"/>
        <v>6.9077552789821368</v>
      </c>
      <c r="G174">
        <f>IF('Omega Data'!L174="Stainless Steel",1,0)</f>
        <v>0</v>
      </c>
      <c r="H174">
        <f>IF(OR('Omega Data'!L174="YG 18K",'Omega Data'!L174="YG &lt;18K",'Omega Data'!L174="PG 18K",'Omega Data'!L174="PG &lt;18K",'Omega Data'!L174="WG 18K",'Omega Data'!L174="Mixes of 18K",'Omega Data'!L174="Mixes &lt;18K",'Omega Data'!L174="Platinum"),1,0)</f>
        <v>0</v>
      </c>
      <c r="I174">
        <f>IF(OR('Omega Data'!L174="PVD",'Omega Data'!L174="Gold Plate",'Omega Data'!L174="Other"),1,0)</f>
        <v>1</v>
      </c>
      <c r="J174">
        <f>IF('Omega Data'!P174="Stainless Steel",1,0)</f>
        <v>1</v>
      </c>
      <c r="K174">
        <f>IF(OR('Omega Data'!P174="Leather",'Omega Data'!P174="Two-tone"),1,0)</f>
        <v>0</v>
      </c>
      <c r="L174">
        <f>IF(OR('Omega Data'!P174="YG 18K",'Omega Data'!P174="PG 18K",'Omega Data'!P174="WG 18K",'Omega Data'!P174="Mixes of 18K"),1,0)</f>
        <v>0</v>
      </c>
      <c r="M174">
        <f>IF(OR('Omega Data'!AX174="Yes",'Omega Data'!AY174="Yes",'Omega Data'!AW174="Yes"),1,0)</f>
        <v>0</v>
      </c>
      <c r="N174">
        <f>IF(OR(ISTEXT('Omega Data'!AZ174), ISTEXT('Omega Data'!BA174)),1,0)</f>
        <v>0</v>
      </c>
      <c r="O174">
        <f>IF('Omega Data'!BB174="Yes",1,0)</f>
        <v>0</v>
      </c>
      <c r="P174">
        <f>IF('Omega Data'!BC174="Yes",1,0)</f>
        <v>0</v>
      </c>
      <c r="Q174">
        <f>IF(OR('Omega Data'!BF174="Yes",'Omega Data'!AS414="Yes"),1,0)</f>
        <v>0</v>
      </c>
      <c r="R174">
        <f>IF('Omega Data'!BG174="A",1,0)</f>
        <v>0</v>
      </c>
      <c r="S174">
        <f>IF('Omega Data'!BG174="AA",1,0)</f>
        <v>1</v>
      </c>
      <c r="T174">
        <f>IF('Omega Data'!BG174="AAA",1,0)</f>
        <v>0</v>
      </c>
      <c r="U174">
        <f>IF('Omega Data'!BG174="AAAA",1,0)</f>
        <v>0</v>
      </c>
      <c r="V174">
        <f>IF('Omega Data'!R174="Yes",1,0)</f>
        <v>0</v>
      </c>
      <c r="W174">
        <f>IF(OR('Omega Data'!X174="Yes", 'Omega Data'!Y174="Yes",'Omega Data'!Z174="Yes"),1,0)</f>
        <v>1</v>
      </c>
      <c r="X174">
        <f>IF(OR('Omega Data'!AA174="Yes",'Omega Data'!AB174="Yes"),1,0)</f>
        <v>0</v>
      </c>
      <c r="Y174">
        <f>IF('Omega Data'!AU174="Yes",1,0)</f>
        <v>0</v>
      </c>
      <c r="Z174">
        <f>IF('Omega Data'!AD174="Yes",1,0)</f>
        <v>0</v>
      </c>
      <c r="AA174">
        <f>IF('Omega Data'!AC174="Yes",1,0)</f>
        <v>0</v>
      </c>
      <c r="AB174">
        <f>IF('Omega Data'!AE174="Yes",1,0)</f>
        <v>0</v>
      </c>
      <c r="AC174">
        <f>IF(OR('Omega Data'!AK174="Yes",'Omega Data'!AN174="Yes"),1,0)</f>
        <v>0</v>
      </c>
      <c r="AD174" s="41">
        <f t="shared" si="13"/>
        <v>0</v>
      </c>
      <c r="AE174" s="41">
        <f t="shared" si="14"/>
        <v>1</v>
      </c>
      <c r="AF174" s="41">
        <f t="shared" si="15"/>
        <v>0</v>
      </c>
      <c r="AG174" s="41">
        <f t="shared" si="16"/>
        <v>0</v>
      </c>
      <c r="AH174" s="41">
        <f t="shared" si="17"/>
        <v>0</v>
      </c>
    </row>
    <row r="175" spans="1:34" x14ac:dyDescent="0.2">
      <c r="A175">
        <v>171</v>
      </c>
      <c r="B175" s="43">
        <f>'Omega Data'!C175</f>
        <v>43779</v>
      </c>
      <c r="C175">
        <f>'Omega Data'!D175</f>
        <v>70</v>
      </c>
      <c r="D175" s="44">
        <f>'Omega Data'!E175</f>
        <v>2000</v>
      </c>
      <c r="E175" s="44">
        <f>'Omega Data'!F175</f>
        <v>2500</v>
      </c>
      <c r="F175" s="45">
        <f t="shared" si="12"/>
        <v>7.6009024595420822</v>
      </c>
      <c r="G175">
        <f>IF('Omega Data'!L175="Stainless Steel",1,0)</f>
        <v>1</v>
      </c>
      <c r="H175">
        <f>IF(OR('Omega Data'!L175="YG 18K",'Omega Data'!L175="YG &lt;18K",'Omega Data'!L175="PG 18K",'Omega Data'!L175="PG &lt;18K",'Omega Data'!L175="WG 18K",'Omega Data'!L175="Mixes of 18K",'Omega Data'!L175="Mixes &lt;18K",'Omega Data'!L175="Platinum"),1,0)</f>
        <v>0</v>
      </c>
      <c r="I175">
        <f>IF(OR('Omega Data'!L175="PVD",'Omega Data'!L175="Gold Plate",'Omega Data'!L175="Other"),1,0)</f>
        <v>0</v>
      </c>
      <c r="J175">
        <f>IF('Omega Data'!P175="Stainless Steel",1,0)</f>
        <v>0</v>
      </c>
      <c r="K175">
        <f>IF(OR('Omega Data'!P175="Leather",'Omega Data'!P175="Two-tone"),1,0)</f>
        <v>1</v>
      </c>
      <c r="L175">
        <f>IF(OR('Omega Data'!P175="YG 18K",'Omega Data'!P175="PG 18K",'Omega Data'!P175="WG 18K",'Omega Data'!P175="Mixes of 18K"),1,0)</f>
        <v>0</v>
      </c>
      <c r="M175">
        <f>IF(OR('Omega Data'!AX175="Yes",'Omega Data'!AY175="Yes",'Omega Data'!AW175="Yes"),1,0)</f>
        <v>0</v>
      </c>
      <c r="N175">
        <f>IF(OR(ISTEXT('Omega Data'!AZ175), ISTEXT('Omega Data'!BA175)),1,0)</f>
        <v>0</v>
      </c>
      <c r="O175">
        <f>IF('Omega Data'!BB175="Yes",1,0)</f>
        <v>0</v>
      </c>
      <c r="P175">
        <f>IF('Omega Data'!BC175="Yes",1,0)</f>
        <v>0</v>
      </c>
      <c r="Q175">
        <f>IF(OR('Omega Data'!BF175="Yes",'Omega Data'!AS415="Yes"),1,0)</f>
        <v>0</v>
      </c>
      <c r="R175">
        <f>IF('Omega Data'!BG175="A",1,0)</f>
        <v>0</v>
      </c>
      <c r="S175">
        <f>IF('Omega Data'!BG175="AA",1,0)</f>
        <v>0</v>
      </c>
      <c r="T175">
        <f>IF('Omega Data'!BG175="AAA",1,0)</f>
        <v>1</v>
      </c>
      <c r="U175">
        <f>IF('Omega Data'!BG175="AAAA",1,0)</f>
        <v>0</v>
      </c>
      <c r="V175">
        <f>IF('Omega Data'!R175="Yes",1,0)</f>
        <v>0</v>
      </c>
      <c r="W175">
        <f>IF(OR('Omega Data'!X175="Yes", 'Omega Data'!Y175="Yes",'Omega Data'!Z175="Yes"),1,0)</f>
        <v>1</v>
      </c>
      <c r="X175">
        <f>IF(OR('Omega Data'!AA175="Yes",'Omega Data'!AB175="Yes"),1,0)</f>
        <v>0</v>
      </c>
      <c r="Y175">
        <f>IF('Omega Data'!AU175="Yes",1,0)</f>
        <v>0</v>
      </c>
      <c r="Z175">
        <f>IF('Omega Data'!AD175="Yes",1,0)</f>
        <v>0</v>
      </c>
      <c r="AA175">
        <f>IF('Omega Data'!AC175="Yes",1,0)</f>
        <v>0</v>
      </c>
      <c r="AB175">
        <f>IF('Omega Data'!AE175="Yes",1,0)</f>
        <v>0</v>
      </c>
      <c r="AC175">
        <f>IF(OR('Omega Data'!AK175="Yes",'Omega Data'!AN175="Yes"),1,0)</f>
        <v>1</v>
      </c>
      <c r="AD175" s="41">
        <f t="shared" si="13"/>
        <v>0</v>
      </c>
      <c r="AE175" s="41">
        <f t="shared" si="14"/>
        <v>1</v>
      </c>
      <c r="AF175" s="41">
        <f t="shared" si="15"/>
        <v>0</v>
      </c>
      <c r="AG175" s="41">
        <f t="shared" si="16"/>
        <v>0</v>
      </c>
      <c r="AH175" s="41">
        <f t="shared" si="17"/>
        <v>0</v>
      </c>
    </row>
    <row r="176" spans="1:34" x14ac:dyDescent="0.2">
      <c r="A176">
        <v>172</v>
      </c>
      <c r="B176" s="43">
        <f>'Omega Data'!C176</f>
        <v>43779</v>
      </c>
      <c r="C176">
        <f>'Omega Data'!D176</f>
        <v>312</v>
      </c>
      <c r="D176" s="44">
        <f>'Omega Data'!E176</f>
        <v>11000</v>
      </c>
      <c r="E176" s="44">
        <f>'Omega Data'!F176</f>
        <v>13750</v>
      </c>
      <c r="F176" s="45">
        <f t="shared" si="12"/>
        <v>9.3056505517805075</v>
      </c>
      <c r="G176">
        <f>IF('Omega Data'!L176="Stainless Steel",1,0)</f>
        <v>1</v>
      </c>
      <c r="H176">
        <f>IF(OR('Omega Data'!L176="YG 18K",'Omega Data'!L176="YG &lt;18K",'Omega Data'!L176="PG 18K",'Omega Data'!L176="PG &lt;18K",'Omega Data'!L176="WG 18K",'Omega Data'!L176="Mixes of 18K",'Omega Data'!L176="Mixes &lt;18K",'Omega Data'!L176="Platinum"),1,0)</f>
        <v>0</v>
      </c>
      <c r="I176">
        <f>IF(OR('Omega Data'!L176="PVD",'Omega Data'!L176="Gold Plate",'Omega Data'!L176="Other"),1,0)</f>
        <v>0</v>
      </c>
      <c r="J176">
        <f>IF('Omega Data'!P176="Stainless Steel",1,0)</f>
        <v>0</v>
      </c>
      <c r="K176">
        <f>IF(OR('Omega Data'!P176="Leather",'Omega Data'!P176="Two-tone"),1,0)</f>
        <v>1</v>
      </c>
      <c r="L176">
        <f>IF(OR('Omega Data'!P176="YG 18K",'Omega Data'!P176="PG 18K",'Omega Data'!P176="WG 18K",'Omega Data'!P176="Mixes of 18K"),1,0)</f>
        <v>0</v>
      </c>
      <c r="M176">
        <f>IF(OR('Omega Data'!AX176="Yes",'Omega Data'!AY176="Yes",'Omega Data'!AW176="Yes"),1,0)</f>
        <v>0</v>
      </c>
      <c r="N176">
        <f>IF(OR(ISTEXT('Omega Data'!AZ176), ISTEXT('Omega Data'!BA176)),1,0)</f>
        <v>0</v>
      </c>
      <c r="O176">
        <f>IF('Omega Data'!BB176="Yes",1,0)</f>
        <v>0</v>
      </c>
      <c r="P176">
        <f>IF('Omega Data'!BC176="Yes",1,0)</f>
        <v>1</v>
      </c>
      <c r="Q176">
        <f>IF(OR('Omega Data'!BF176="Yes",'Omega Data'!AS416="Yes"),1,0)</f>
        <v>0</v>
      </c>
      <c r="R176">
        <f>IF('Omega Data'!BG176="A",1,0)</f>
        <v>0</v>
      </c>
      <c r="S176">
        <f>IF('Omega Data'!BG176="AA",1,0)</f>
        <v>0</v>
      </c>
      <c r="T176">
        <f>IF('Omega Data'!BG176="AAA",1,0)</f>
        <v>1</v>
      </c>
      <c r="U176">
        <f>IF('Omega Data'!BG176="AAAA",1,0)</f>
        <v>0</v>
      </c>
      <c r="V176">
        <f>IF('Omega Data'!R176="Yes",1,0)</f>
        <v>1</v>
      </c>
      <c r="W176">
        <f>IF(OR('Omega Data'!X176="Yes", 'Omega Data'!Y176="Yes",'Omega Data'!Z176="Yes"),1,0)</f>
        <v>0</v>
      </c>
      <c r="X176">
        <f>IF(OR('Omega Data'!AA176="Yes",'Omega Data'!AB176="Yes"),1,0)</f>
        <v>0</v>
      </c>
      <c r="Y176">
        <f>IF('Omega Data'!AU176="Yes",1,0)</f>
        <v>0</v>
      </c>
      <c r="Z176">
        <f>IF('Omega Data'!AD176="Yes",1,0)</f>
        <v>0</v>
      </c>
      <c r="AA176">
        <f>IF('Omega Data'!AC176="Yes",1,0)</f>
        <v>0</v>
      </c>
      <c r="AB176">
        <f>IF('Omega Data'!AE176="Yes",1,0)</f>
        <v>0</v>
      </c>
      <c r="AC176">
        <f>IF(OR('Omega Data'!AK176="Yes",'Omega Data'!AN176="Yes"),1,0)</f>
        <v>0</v>
      </c>
      <c r="AD176" s="41">
        <f t="shared" si="13"/>
        <v>0</v>
      </c>
      <c r="AE176" s="41">
        <f t="shared" si="14"/>
        <v>1</v>
      </c>
      <c r="AF176" s="41">
        <f t="shared" si="15"/>
        <v>0</v>
      </c>
      <c r="AG176" s="41">
        <f t="shared" si="16"/>
        <v>0</v>
      </c>
      <c r="AH176" s="41">
        <f t="shared" si="17"/>
        <v>0</v>
      </c>
    </row>
    <row r="177" spans="1:34" x14ac:dyDescent="0.2">
      <c r="A177">
        <v>173</v>
      </c>
      <c r="B177" s="43">
        <f>'Omega Data'!C177</f>
        <v>43779</v>
      </c>
      <c r="C177">
        <f>'Omega Data'!D177</f>
        <v>313</v>
      </c>
      <c r="D177" s="44">
        <f>'Omega Data'!E177</f>
        <v>8000</v>
      </c>
      <c r="E177" s="44">
        <f>'Omega Data'!F177</f>
        <v>10000</v>
      </c>
      <c r="F177" s="45">
        <f t="shared" si="12"/>
        <v>8.987196820661973</v>
      </c>
      <c r="G177">
        <f>IF('Omega Data'!L177="Stainless Steel",1,0)</f>
        <v>1</v>
      </c>
      <c r="H177">
        <f>IF(OR('Omega Data'!L177="YG 18K",'Omega Data'!L177="YG &lt;18K",'Omega Data'!L177="PG 18K",'Omega Data'!L177="PG &lt;18K",'Omega Data'!L177="WG 18K",'Omega Data'!L177="Mixes of 18K",'Omega Data'!L177="Mixes &lt;18K",'Omega Data'!L177="Platinum"),1,0)</f>
        <v>0</v>
      </c>
      <c r="I177">
        <f>IF(OR('Omega Data'!L177="PVD",'Omega Data'!L177="Gold Plate",'Omega Data'!L177="Other"),1,0)</f>
        <v>0</v>
      </c>
      <c r="J177">
        <f>IF('Omega Data'!P177="Stainless Steel",1,0)</f>
        <v>0</v>
      </c>
      <c r="K177">
        <f>IF(OR('Omega Data'!P177="Leather",'Omega Data'!P177="Two-tone"),1,0)</f>
        <v>1</v>
      </c>
      <c r="L177">
        <f>IF(OR('Omega Data'!P177="YG 18K",'Omega Data'!P177="PG 18K",'Omega Data'!P177="WG 18K",'Omega Data'!P177="Mixes of 18K"),1,0)</f>
        <v>0</v>
      </c>
      <c r="M177">
        <f>IF(OR('Omega Data'!AX177="Yes",'Omega Data'!AY177="Yes",'Omega Data'!AW177="Yes"),1,0)</f>
        <v>0</v>
      </c>
      <c r="N177">
        <f>IF(OR(ISTEXT('Omega Data'!AZ177), ISTEXT('Omega Data'!BA177)),1,0)</f>
        <v>0</v>
      </c>
      <c r="O177">
        <f>IF('Omega Data'!BB177="Yes",1,0)</f>
        <v>0</v>
      </c>
      <c r="P177">
        <f>IF('Omega Data'!BC177="Yes",1,0)</f>
        <v>0</v>
      </c>
      <c r="Q177">
        <f>IF(OR('Omega Data'!BF177="Yes",'Omega Data'!AS417="Yes"),1,0)</f>
        <v>0</v>
      </c>
      <c r="R177">
        <f>IF('Omega Data'!BG177="A",1,0)</f>
        <v>0</v>
      </c>
      <c r="S177">
        <f>IF('Omega Data'!BG177="AA",1,0)</f>
        <v>0</v>
      </c>
      <c r="T177">
        <f>IF('Omega Data'!BG177="AAA",1,0)</f>
        <v>1</v>
      </c>
      <c r="U177">
        <f>IF('Omega Data'!BG177="AAAA",1,0)</f>
        <v>0</v>
      </c>
      <c r="V177">
        <f>IF('Omega Data'!R177="Yes",1,0)</f>
        <v>1</v>
      </c>
      <c r="W177">
        <f>IF(OR('Omega Data'!X177="Yes", 'Omega Data'!Y177="Yes",'Omega Data'!Z177="Yes"),1,0)</f>
        <v>0</v>
      </c>
      <c r="X177">
        <f>IF(OR('Omega Data'!AA177="Yes",'Omega Data'!AB177="Yes"),1,0)</f>
        <v>0</v>
      </c>
      <c r="Y177">
        <f>IF('Omega Data'!AU177="Yes",1,0)</f>
        <v>0</v>
      </c>
      <c r="Z177">
        <f>IF('Omega Data'!AD177="Yes",1,0)</f>
        <v>1</v>
      </c>
      <c r="AA177">
        <f>IF('Omega Data'!AC177="Yes",1,0)</f>
        <v>0</v>
      </c>
      <c r="AB177">
        <f>IF('Omega Data'!AE177="Yes",1,0)</f>
        <v>0</v>
      </c>
      <c r="AC177">
        <f>IF(OR('Omega Data'!AK177="Yes",'Omega Data'!AN177="Yes"),1,0)</f>
        <v>0</v>
      </c>
      <c r="AD177" s="41">
        <f t="shared" si="13"/>
        <v>0</v>
      </c>
      <c r="AE177" s="41">
        <f t="shared" si="14"/>
        <v>1</v>
      </c>
      <c r="AF177" s="41">
        <f t="shared" si="15"/>
        <v>0</v>
      </c>
      <c r="AG177" s="41">
        <f t="shared" si="16"/>
        <v>0</v>
      </c>
      <c r="AH177" s="41">
        <f t="shared" si="17"/>
        <v>0</v>
      </c>
    </row>
    <row r="178" spans="1:34" x14ac:dyDescent="0.2">
      <c r="A178">
        <v>174</v>
      </c>
      <c r="B178" s="43">
        <f>'Omega Data'!C178</f>
        <v>43779</v>
      </c>
      <c r="C178">
        <f>'Omega Data'!D178</f>
        <v>316</v>
      </c>
      <c r="D178" s="44">
        <f>'Omega Data'!E178</f>
        <v>4400</v>
      </c>
      <c r="E178" s="44">
        <f>'Omega Data'!F178</f>
        <v>5500</v>
      </c>
      <c r="F178" s="45">
        <f t="shared" si="12"/>
        <v>8.3893598199063533</v>
      </c>
      <c r="G178">
        <f>IF('Omega Data'!L178="Stainless Steel",1,0)</f>
        <v>1</v>
      </c>
      <c r="H178">
        <f>IF(OR('Omega Data'!L178="YG 18K",'Omega Data'!L178="YG &lt;18K",'Omega Data'!L178="PG 18K",'Omega Data'!L178="PG &lt;18K",'Omega Data'!L178="WG 18K",'Omega Data'!L178="Mixes of 18K",'Omega Data'!L178="Mixes &lt;18K",'Omega Data'!L178="Platinum"),1,0)</f>
        <v>0</v>
      </c>
      <c r="I178">
        <f>IF(OR('Omega Data'!L178="PVD",'Omega Data'!L178="Gold Plate",'Omega Data'!L178="Other"),1,0)</f>
        <v>0</v>
      </c>
      <c r="J178">
        <f>IF('Omega Data'!P178="Stainless Steel",1,0)</f>
        <v>1</v>
      </c>
      <c r="K178">
        <f>IF(OR('Omega Data'!P178="Leather",'Omega Data'!P178="Two-tone"),1,0)</f>
        <v>0</v>
      </c>
      <c r="L178">
        <f>IF(OR('Omega Data'!P178="YG 18K",'Omega Data'!P178="PG 18K",'Omega Data'!P178="WG 18K",'Omega Data'!P178="Mixes of 18K"),1,0)</f>
        <v>0</v>
      </c>
      <c r="M178">
        <f>IF(OR('Omega Data'!AX178="Yes",'Omega Data'!AY178="Yes",'Omega Data'!AW178="Yes"),1,0)</f>
        <v>0</v>
      </c>
      <c r="N178">
        <f>IF(OR(ISTEXT('Omega Data'!AZ178), ISTEXT('Omega Data'!BA178)),1,0)</f>
        <v>0</v>
      </c>
      <c r="O178">
        <f>IF('Omega Data'!BB178="Yes",1,0)</f>
        <v>1</v>
      </c>
      <c r="P178">
        <f>IF('Omega Data'!BC178="Yes",1,0)</f>
        <v>0</v>
      </c>
      <c r="Q178">
        <f>IF(OR('Omega Data'!BF178="Yes",'Omega Data'!AS418="Yes"),1,0)</f>
        <v>0</v>
      </c>
      <c r="R178">
        <f>IF('Omega Data'!BG178="A",1,0)</f>
        <v>0</v>
      </c>
      <c r="S178">
        <f>IF('Omega Data'!BG178="AA",1,0)</f>
        <v>0</v>
      </c>
      <c r="T178">
        <f>IF('Omega Data'!BG178="AAA",1,0)</f>
        <v>1</v>
      </c>
      <c r="U178">
        <f>IF('Omega Data'!BG178="AAAA",1,0)</f>
        <v>0</v>
      </c>
      <c r="V178">
        <f>IF('Omega Data'!R178="Yes",1,0)</f>
        <v>0</v>
      </c>
      <c r="W178">
        <f>IF(OR('Omega Data'!X178="Yes", 'Omega Data'!Y178="Yes",'Omega Data'!Z178="Yes"),1,0)</f>
        <v>0</v>
      </c>
      <c r="X178">
        <f>IF(OR('Omega Data'!AA178="Yes",'Omega Data'!AB178="Yes"),1,0)</f>
        <v>0</v>
      </c>
      <c r="Y178">
        <f>IF('Omega Data'!AU178="Yes",1,0)</f>
        <v>0</v>
      </c>
      <c r="Z178">
        <f>IF('Omega Data'!AD178="Yes",1,0)</f>
        <v>0</v>
      </c>
      <c r="AA178">
        <f>IF('Omega Data'!AC178="Yes",1,0)</f>
        <v>0</v>
      </c>
      <c r="AB178">
        <f>IF('Omega Data'!AE178="Yes",1,0)</f>
        <v>0</v>
      </c>
      <c r="AC178">
        <f>IF(OR('Omega Data'!AK178="Yes",'Omega Data'!AN178="Yes"),1,0)</f>
        <v>1</v>
      </c>
      <c r="AD178" s="41">
        <f t="shared" si="13"/>
        <v>0</v>
      </c>
      <c r="AE178" s="41">
        <f t="shared" si="14"/>
        <v>1</v>
      </c>
      <c r="AF178" s="41">
        <f t="shared" si="15"/>
        <v>0</v>
      </c>
      <c r="AG178" s="41">
        <f t="shared" si="16"/>
        <v>0</v>
      </c>
      <c r="AH178" s="41">
        <f t="shared" si="17"/>
        <v>0</v>
      </c>
    </row>
    <row r="179" spans="1:34" x14ac:dyDescent="0.2">
      <c r="A179">
        <v>175</v>
      </c>
      <c r="B179" s="43">
        <f>'Omega Data'!C179</f>
        <v>43779</v>
      </c>
      <c r="C179">
        <f>'Omega Data'!D179</f>
        <v>317</v>
      </c>
      <c r="D179" s="44">
        <f>'Omega Data'!E179</f>
        <v>10000</v>
      </c>
      <c r="E179" s="44">
        <f>'Omega Data'!F179</f>
        <v>12500</v>
      </c>
      <c r="F179" s="45">
        <f t="shared" si="12"/>
        <v>9.2103403719761836</v>
      </c>
      <c r="G179">
        <f>IF('Omega Data'!L179="Stainless Steel",1,0)</f>
        <v>1</v>
      </c>
      <c r="H179">
        <f>IF(OR('Omega Data'!L179="YG 18K",'Omega Data'!L179="YG &lt;18K",'Omega Data'!L179="PG 18K",'Omega Data'!L179="PG &lt;18K",'Omega Data'!L179="WG 18K",'Omega Data'!L179="Mixes of 18K",'Omega Data'!L179="Mixes &lt;18K",'Omega Data'!L179="Platinum"),1,0)</f>
        <v>0</v>
      </c>
      <c r="I179">
        <f>IF(OR('Omega Data'!L179="PVD",'Omega Data'!L179="Gold Plate",'Omega Data'!L179="Other"),1,0)</f>
        <v>0</v>
      </c>
      <c r="J179">
        <f>IF('Omega Data'!P179="Stainless Steel",1,0)</f>
        <v>1</v>
      </c>
      <c r="K179">
        <f>IF(OR('Omega Data'!P179="Leather",'Omega Data'!P179="Two-tone"),1,0)</f>
        <v>0</v>
      </c>
      <c r="L179">
        <f>IF(OR('Omega Data'!P179="YG 18K",'Omega Data'!P179="PG 18K",'Omega Data'!P179="WG 18K",'Omega Data'!P179="Mixes of 18K"),1,0)</f>
        <v>0</v>
      </c>
      <c r="M179">
        <f>IF(OR('Omega Data'!AX179="Yes",'Omega Data'!AY179="Yes",'Omega Data'!AW179="Yes"),1,0)</f>
        <v>0</v>
      </c>
      <c r="N179">
        <f>IF(OR(ISTEXT('Omega Data'!AZ179), ISTEXT('Omega Data'!BA179)),1,0)</f>
        <v>0</v>
      </c>
      <c r="O179">
        <f>IF('Omega Data'!BB179="Yes",1,0)</f>
        <v>0</v>
      </c>
      <c r="P179">
        <f>IF('Omega Data'!BC179="Yes",1,0)</f>
        <v>0</v>
      </c>
      <c r="Q179">
        <f>IF(OR('Omega Data'!BF179="Yes",'Omega Data'!AS419="Yes"),1,0)</f>
        <v>0</v>
      </c>
      <c r="R179">
        <f>IF('Omega Data'!BG179="A",1,0)</f>
        <v>0</v>
      </c>
      <c r="S179">
        <f>IF('Omega Data'!BG179="AA",1,0)</f>
        <v>0</v>
      </c>
      <c r="T179">
        <f>IF('Omega Data'!BG179="AAA",1,0)</f>
        <v>1</v>
      </c>
      <c r="U179">
        <f>IF('Omega Data'!BG179="AAAA",1,0)</f>
        <v>0</v>
      </c>
      <c r="V179">
        <f>IF('Omega Data'!R179="Yes",1,0)</f>
        <v>0</v>
      </c>
      <c r="W179">
        <f>IF(OR('Omega Data'!X179="Yes", 'Omega Data'!Y179="Yes",'Omega Data'!Z179="Yes"),1,0)</f>
        <v>0</v>
      </c>
      <c r="X179">
        <f>IF(OR('Omega Data'!AA179="Yes",'Omega Data'!AB179="Yes"),1,0)</f>
        <v>0</v>
      </c>
      <c r="Y179">
        <f>IF('Omega Data'!AU179="Yes",1,0)</f>
        <v>0</v>
      </c>
      <c r="Z179">
        <f>IF('Omega Data'!AD179="Yes",1,0)</f>
        <v>0</v>
      </c>
      <c r="AA179">
        <f>IF('Omega Data'!AC179="Yes",1,0)</f>
        <v>0</v>
      </c>
      <c r="AB179">
        <f>IF('Omega Data'!AE179="Yes",1,0)</f>
        <v>0</v>
      </c>
      <c r="AC179">
        <f>IF(OR('Omega Data'!AK179="Yes",'Omega Data'!AN179="Yes"),1,0)</f>
        <v>1</v>
      </c>
      <c r="AD179" s="41">
        <f t="shared" si="13"/>
        <v>0</v>
      </c>
      <c r="AE179" s="41">
        <f t="shared" si="14"/>
        <v>1</v>
      </c>
      <c r="AF179" s="41">
        <f t="shared" si="15"/>
        <v>0</v>
      </c>
      <c r="AG179" s="41">
        <f t="shared" si="16"/>
        <v>0</v>
      </c>
      <c r="AH179" s="41">
        <f t="shared" si="17"/>
        <v>0</v>
      </c>
    </row>
    <row r="180" spans="1:34" x14ac:dyDescent="0.2">
      <c r="A180">
        <v>176</v>
      </c>
      <c r="B180" s="43">
        <f>'Omega Data'!C180</f>
        <v>43779</v>
      </c>
      <c r="C180">
        <f>'Omega Data'!D180</f>
        <v>318</v>
      </c>
      <c r="D180" s="44">
        <f>'Omega Data'!E180</f>
        <v>6000</v>
      </c>
      <c r="E180" s="44">
        <f>'Omega Data'!F180</f>
        <v>7500</v>
      </c>
      <c r="F180" s="45">
        <f t="shared" si="12"/>
        <v>8.6995147482101913</v>
      </c>
      <c r="G180">
        <f>IF('Omega Data'!L180="Stainless Steel",1,0)</f>
        <v>1</v>
      </c>
      <c r="H180">
        <f>IF(OR('Omega Data'!L180="YG 18K",'Omega Data'!L180="YG &lt;18K",'Omega Data'!L180="PG 18K",'Omega Data'!L180="PG &lt;18K",'Omega Data'!L180="WG 18K",'Omega Data'!L180="Mixes of 18K",'Omega Data'!L180="Mixes &lt;18K",'Omega Data'!L180="Platinum"),1,0)</f>
        <v>0</v>
      </c>
      <c r="I180">
        <f>IF(OR('Omega Data'!L180="PVD",'Omega Data'!L180="Gold Plate",'Omega Data'!L180="Other"),1,0)</f>
        <v>0</v>
      </c>
      <c r="J180">
        <f>IF('Omega Data'!P180="Stainless Steel",1,0)</f>
        <v>1</v>
      </c>
      <c r="K180">
        <f>IF(OR('Omega Data'!P180="Leather",'Omega Data'!P180="Two-tone"),1,0)</f>
        <v>0</v>
      </c>
      <c r="L180">
        <f>IF(OR('Omega Data'!P180="YG 18K",'Omega Data'!P180="PG 18K",'Omega Data'!P180="WG 18K",'Omega Data'!P180="Mixes of 18K"),1,0)</f>
        <v>0</v>
      </c>
      <c r="M180">
        <f>IF(OR('Omega Data'!AX180="Yes",'Omega Data'!AY180="Yes",'Omega Data'!AW180="Yes"),1,0)</f>
        <v>0</v>
      </c>
      <c r="N180">
        <f>IF(OR(ISTEXT('Omega Data'!AZ180), ISTEXT('Omega Data'!BA180)),1,0)</f>
        <v>0</v>
      </c>
      <c r="O180">
        <f>IF('Omega Data'!BB180="Yes",1,0)</f>
        <v>0</v>
      </c>
      <c r="P180">
        <f>IF('Omega Data'!BC180="Yes",1,0)</f>
        <v>0</v>
      </c>
      <c r="Q180">
        <f>IF(OR('Omega Data'!BF180="Yes",'Omega Data'!AS420="Yes"),1,0)</f>
        <v>0</v>
      </c>
      <c r="R180">
        <f>IF('Omega Data'!BG180="A",1,0)</f>
        <v>0</v>
      </c>
      <c r="S180">
        <f>IF('Omega Data'!BG180="AA",1,0)</f>
        <v>1</v>
      </c>
      <c r="T180">
        <f>IF('Omega Data'!BG180="AAA",1,0)</f>
        <v>0</v>
      </c>
      <c r="U180">
        <f>IF('Omega Data'!BG180="AAAA",1,0)</f>
        <v>0</v>
      </c>
      <c r="V180">
        <f>IF('Omega Data'!R180="Yes",1,0)</f>
        <v>0</v>
      </c>
      <c r="W180">
        <f>IF(OR('Omega Data'!X180="Yes", 'Omega Data'!Y180="Yes",'Omega Data'!Z180="Yes"),1,0)</f>
        <v>0</v>
      </c>
      <c r="X180">
        <f>IF(OR('Omega Data'!AA180="Yes",'Omega Data'!AB180="Yes"),1,0)</f>
        <v>0</v>
      </c>
      <c r="Y180">
        <f>IF('Omega Data'!AU180="Yes",1,0)</f>
        <v>0</v>
      </c>
      <c r="Z180">
        <f>IF('Omega Data'!AD180="Yes",1,0)</f>
        <v>0</v>
      </c>
      <c r="AA180">
        <f>IF('Omega Data'!AC180="Yes",1,0)</f>
        <v>0</v>
      </c>
      <c r="AB180">
        <f>IF('Omega Data'!AE180="Yes",1,0)</f>
        <v>0</v>
      </c>
      <c r="AC180">
        <f>IF(OR('Omega Data'!AK180="Yes",'Omega Data'!AN180="Yes"),1,0)</f>
        <v>1</v>
      </c>
      <c r="AD180" s="41">
        <f t="shared" si="13"/>
        <v>0</v>
      </c>
      <c r="AE180" s="41">
        <f t="shared" si="14"/>
        <v>1</v>
      </c>
      <c r="AF180" s="41">
        <f t="shared" si="15"/>
        <v>0</v>
      </c>
      <c r="AG180" s="41">
        <f t="shared" si="16"/>
        <v>0</v>
      </c>
      <c r="AH180" s="41">
        <f t="shared" si="17"/>
        <v>0</v>
      </c>
    </row>
    <row r="181" spans="1:34" x14ac:dyDescent="0.2">
      <c r="A181">
        <v>177</v>
      </c>
      <c r="B181" s="43">
        <f>'Omega Data'!C181</f>
        <v>43779</v>
      </c>
      <c r="C181">
        <f>'Omega Data'!D181</f>
        <v>319</v>
      </c>
      <c r="D181" s="44">
        <f>'Omega Data'!E181</f>
        <v>6500</v>
      </c>
      <c r="E181" s="44">
        <f>'Omega Data'!F181</f>
        <v>8125</v>
      </c>
      <c r="F181" s="45">
        <f t="shared" si="12"/>
        <v>8.7795574558837277</v>
      </c>
      <c r="G181">
        <f>IF('Omega Data'!L181="Stainless Steel",1,0)</f>
        <v>1</v>
      </c>
      <c r="H181">
        <f>IF(OR('Omega Data'!L181="YG 18K",'Omega Data'!L181="YG &lt;18K",'Omega Data'!L181="PG 18K",'Omega Data'!L181="PG &lt;18K",'Omega Data'!L181="WG 18K",'Omega Data'!L181="Mixes of 18K",'Omega Data'!L181="Mixes &lt;18K",'Omega Data'!L181="Platinum"),1,0)</f>
        <v>0</v>
      </c>
      <c r="I181">
        <f>IF(OR('Omega Data'!L181="PVD",'Omega Data'!L181="Gold Plate",'Omega Data'!L181="Other"),1,0)</f>
        <v>0</v>
      </c>
      <c r="J181">
        <f>IF('Omega Data'!P181="Stainless Steel",1,0)</f>
        <v>0</v>
      </c>
      <c r="K181">
        <f>IF(OR('Omega Data'!P181="Leather",'Omega Data'!P181="Two-tone"),1,0)</f>
        <v>1</v>
      </c>
      <c r="L181">
        <f>IF(OR('Omega Data'!P181="YG 18K",'Omega Data'!P181="PG 18K",'Omega Data'!P181="WG 18K",'Omega Data'!P181="Mixes of 18K"),1,0)</f>
        <v>0</v>
      </c>
      <c r="M181">
        <f>IF(OR('Omega Data'!AX181="Yes",'Omega Data'!AY181="Yes",'Omega Data'!AW181="Yes"),1,0)</f>
        <v>0</v>
      </c>
      <c r="N181">
        <f>IF(OR(ISTEXT('Omega Data'!AZ181), ISTEXT('Omega Data'!BA181)),1,0)</f>
        <v>0</v>
      </c>
      <c r="O181">
        <f>IF('Omega Data'!BB181="Yes",1,0)</f>
        <v>0</v>
      </c>
      <c r="P181">
        <f>IF('Omega Data'!BC181="Yes",1,0)</f>
        <v>0</v>
      </c>
      <c r="Q181">
        <f>IF(OR('Omega Data'!BF181="Yes",'Omega Data'!AS421="Yes"),1,0)</f>
        <v>0</v>
      </c>
      <c r="R181">
        <f>IF('Omega Data'!BG181="A",1,0)</f>
        <v>0</v>
      </c>
      <c r="S181">
        <f>IF('Omega Data'!BG181="AA",1,0)</f>
        <v>1</v>
      </c>
      <c r="T181">
        <f>IF('Omega Data'!BG181="AAA",1,0)</f>
        <v>0</v>
      </c>
      <c r="U181">
        <f>IF('Omega Data'!BG181="AAAA",1,0)</f>
        <v>0</v>
      </c>
      <c r="V181">
        <f>IF('Omega Data'!R181="Yes",1,0)</f>
        <v>0</v>
      </c>
      <c r="W181">
        <f>IF(OR('Omega Data'!X181="Yes", 'Omega Data'!Y181="Yes",'Omega Data'!Z181="Yes"),1,0)</f>
        <v>0</v>
      </c>
      <c r="X181">
        <f>IF(OR('Omega Data'!AA181="Yes",'Omega Data'!AB181="Yes"),1,0)</f>
        <v>0</v>
      </c>
      <c r="Y181">
        <f>IF('Omega Data'!AU181="Yes",1,0)</f>
        <v>0</v>
      </c>
      <c r="Z181">
        <f>IF('Omega Data'!AD181="Yes",1,0)</f>
        <v>0</v>
      </c>
      <c r="AA181">
        <f>IF('Omega Data'!AC181="Yes",1,0)</f>
        <v>0</v>
      </c>
      <c r="AB181">
        <f>IF('Omega Data'!AE181="Yes",1,0)</f>
        <v>0</v>
      </c>
      <c r="AC181">
        <f>IF(OR('Omega Data'!AK181="Yes",'Omega Data'!AN181="Yes"),1,0)</f>
        <v>1</v>
      </c>
      <c r="AD181" s="41">
        <f t="shared" si="13"/>
        <v>0</v>
      </c>
      <c r="AE181" s="41">
        <f t="shared" si="14"/>
        <v>1</v>
      </c>
      <c r="AF181" s="41">
        <f t="shared" si="15"/>
        <v>0</v>
      </c>
      <c r="AG181" s="41">
        <f t="shared" si="16"/>
        <v>0</v>
      </c>
      <c r="AH181" s="41">
        <f t="shared" si="17"/>
        <v>0</v>
      </c>
    </row>
    <row r="182" spans="1:34" x14ac:dyDescent="0.2">
      <c r="A182">
        <v>178</v>
      </c>
      <c r="B182" s="43">
        <f>'Omega Data'!C182</f>
        <v>43779</v>
      </c>
      <c r="C182">
        <f>'Omega Data'!D182</f>
        <v>320</v>
      </c>
      <c r="D182" s="44">
        <f>'Omega Data'!E182</f>
        <v>6500</v>
      </c>
      <c r="E182" s="44">
        <f>'Omega Data'!F182</f>
        <v>8125</v>
      </c>
      <c r="F182" s="45">
        <f t="shared" si="12"/>
        <v>8.7795574558837277</v>
      </c>
      <c r="G182">
        <f>IF('Omega Data'!L182="Stainless Steel",1,0)</f>
        <v>1</v>
      </c>
      <c r="H182">
        <f>IF(OR('Omega Data'!L182="YG 18K",'Omega Data'!L182="YG &lt;18K",'Omega Data'!L182="PG 18K",'Omega Data'!L182="PG &lt;18K",'Omega Data'!L182="WG 18K",'Omega Data'!L182="Mixes of 18K",'Omega Data'!L182="Mixes &lt;18K",'Omega Data'!L182="Platinum"),1,0)</f>
        <v>0</v>
      </c>
      <c r="I182">
        <f>IF(OR('Omega Data'!L182="PVD",'Omega Data'!L182="Gold Plate",'Omega Data'!L182="Other"),1,0)</f>
        <v>0</v>
      </c>
      <c r="J182">
        <f>IF('Omega Data'!P182="Stainless Steel",1,0)</f>
        <v>0</v>
      </c>
      <c r="K182">
        <f>IF(OR('Omega Data'!P182="Leather",'Omega Data'!P182="Two-tone"),1,0)</f>
        <v>1</v>
      </c>
      <c r="L182">
        <f>IF(OR('Omega Data'!P182="YG 18K",'Omega Data'!P182="PG 18K",'Omega Data'!P182="WG 18K",'Omega Data'!P182="Mixes of 18K"),1,0)</f>
        <v>0</v>
      </c>
      <c r="M182">
        <f>IF(OR('Omega Data'!AX182="Yes",'Omega Data'!AY182="Yes",'Omega Data'!AW182="Yes"),1,0)</f>
        <v>0</v>
      </c>
      <c r="N182">
        <f>IF(OR(ISTEXT('Omega Data'!AZ182), ISTEXT('Omega Data'!BA182)),1,0)</f>
        <v>1</v>
      </c>
      <c r="O182">
        <f>IF('Omega Data'!BB182="Yes",1,0)</f>
        <v>0</v>
      </c>
      <c r="P182">
        <f>IF('Omega Data'!BC182="Yes",1,0)</f>
        <v>0</v>
      </c>
      <c r="Q182">
        <f>IF(OR('Omega Data'!BF182="Yes",'Omega Data'!AS422="Yes"),1,0)</f>
        <v>0</v>
      </c>
      <c r="R182">
        <f>IF('Omega Data'!BG182="A",1,0)</f>
        <v>0</v>
      </c>
      <c r="S182">
        <f>IF('Omega Data'!BG182="AA",1,0)</f>
        <v>1</v>
      </c>
      <c r="T182">
        <f>IF('Omega Data'!BG182="AAA",1,0)</f>
        <v>0</v>
      </c>
      <c r="U182">
        <f>IF('Omega Data'!BG182="AAAA",1,0)</f>
        <v>0</v>
      </c>
      <c r="V182">
        <f>IF('Omega Data'!R182="Yes",1,0)</f>
        <v>0</v>
      </c>
      <c r="W182">
        <f>IF(OR('Omega Data'!X182="Yes", 'Omega Data'!Y182="Yes",'Omega Data'!Z182="Yes"),1,0)</f>
        <v>0</v>
      </c>
      <c r="X182">
        <f>IF(OR('Omega Data'!AA182="Yes",'Omega Data'!AB182="Yes"),1,0)</f>
        <v>0</v>
      </c>
      <c r="Y182">
        <f>IF('Omega Data'!AU182="Yes",1,0)</f>
        <v>0</v>
      </c>
      <c r="Z182">
        <f>IF('Omega Data'!AD182="Yes",1,0)</f>
        <v>0</v>
      </c>
      <c r="AA182">
        <f>IF('Omega Data'!AC182="Yes",1,0)</f>
        <v>0</v>
      </c>
      <c r="AB182">
        <f>IF('Omega Data'!AE182="Yes",1,0)</f>
        <v>0</v>
      </c>
      <c r="AC182">
        <f>IF(OR('Omega Data'!AK182="Yes",'Omega Data'!AN182="Yes"),1,0)</f>
        <v>1</v>
      </c>
      <c r="AD182" s="41">
        <f t="shared" si="13"/>
        <v>0</v>
      </c>
      <c r="AE182" s="41">
        <f t="shared" si="14"/>
        <v>1</v>
      </c>
      <c r="AF182" s="41">
        <f t="shared" si="15"/>
        <v>0</v>
      </c>
      <c r="AG182" s="41">
        <f t="shared" si="16"/>
        <v>0</v>
      </c>
      <c r="AH182" s="41">
        <f t="shared" si="17"/>
        <v>0</v>
      </c>
    </row>
    <row r="183" spans="1:34" x14ac:dyDescent="0.2">
      <c r="A183">
        <v>179</v>
      </c>
      <c r="B183" s="43">
        <f>'Omega Data'!C183</f>
        <v>43779</v>
      </c>
      <c r="C183">
        <f>'Omega Data'!D183</f>
        <v>321</v>
      </c>
      <c r="D183" s="44">
        <f>'Omega Data'!E183</f>
        <v>3200</v>
      </c>
      <c r="E183" s="44">
        <f>'Omega Data'!F183</f>
        <v>4000</v>
      </c>
      <c r="F183" s="45">
        <f t="shared" si="12"/>
        <v>8.0709060887878188</v>
      </c>
      <c r="G183">
        <f>IF('Omega Data'!L183="Stainless Steel",1,0)</f>
        <v>1</v>
      </c>
      <c r="H183">
        <f>IF(OR('Omega Data'!L183="YG 18K",'Omega Data'!L183="YG &lt;18K",'Omega Data'!L183="PG 18K",'Omega Data'!L183="PG &lt;18K",'Omega Data'!L183="WG 18K",'Omega Data'!L183="Mixes of 18K",'Omega Data'!L183="Mixes &lt;18K",'Omega Data'!L183="Platinum"),1,0)</f>
        <v>0</v>
      </c>
      <c r="I183">
        <f>IF(OR('Omega Data'!L183="PVD",'Omega Data'!L183="Gold Plate",'Omega Data'!L183="Other"),1,0)</f>
        <v>0</v>
      </c>
      <c r="J183">
        <f>IF('Omega Data'!P183="Stainless Steel",1,0)</f>
        <v>0</v>
      </c>
      <c r="K183">
        <f>IF(OR('Omega Data'!P183="Leather",'Omega Data'!P183="Two-tone"),1,0)</f>
        <v>1</v>
      </c>
      <c r="L183">
        <f>IF(OR('Omega Data'!P183="YG 18K",'Omega Data'!P183="PG 18K",'Omega Data'!P183="WG 18K",'Omega Data'!P183="Mixes of 18K"),1,0)</f>
        <v>0</v>
      </c>
      <c r="M183">
        <f>IF(OR('Omega Data'!AX183="Yes",'Omega Data'!AY183="Yes",'Omega Data'!AW183="Yes"),1,0)</f>
        <v>0</v>
      </c>
      <c r="N183">
        <f>IF(OR(ISTEXT('Omega Data'!AZ183), ISTEXT('Omega Data'!BA183)),1,0)</f>
        <v>0</v>
      </c>
      <c r="O183">
        <f>IF('Omega Data'!BB183="Yes",1,0)</f>
        <v>0</v>
      </c>
      <c r="P183">
        <f>IF('Omega Data'!BC183="Yes",1,0)</f>
        <v>0</v>
      </c>
      <c r="Q183">
        <f>IF(OR('Omega Data'!BF183="Yes",'Omega Data'!AS423="Yes"),1,0)</f>
        <v>0</v>
      </c>
      <c r="R183">
        <f>IF('Omega Data'!BG183="A",1,0)</f>
        <v>0</v>
      </c>
      <c r="S183">
        <f>IF('Omega Data'!BG183="AA",1,0)</f>
        <v>1</v>
      </c>
      <c r="T183">
        <f>IF('Omega Data'!BG183="AAA",1,0)</f>
        <v>0</v>
      </c>
      <c r="U183">
        <f>IF('Omega Data'!BG183="AAAA",1,0)</f>
        <v>0</v>
      </c>
      <c r="V183">
        <f>IF('Omega Data'!R183="Yes",1,0)</f>
        <v>0</v>
      </c>
      <c r="W183">
        <f>IF(OR('Omega Data'!X183="Yes", 'Omega Data'!Y183="Yes",'Omega Data'!Z183="Yes"),1,0)</f>
        <v>0</v>
      </c>
      <c r="X183">
        <f>IF(OR('Omega Data'!AA183="Yes",'Omega Data'!AB183="Yes"),1,0)</f>
        <v>0</v>
      </c>
      <c r="Y183">
        <f>IF('Omega Data'!AU183="Yes",1,0)</f>
        <v>0</v>
      </c>
      <c r="Z183">
        <f>IF('Omega Data'!AD183="Yes",1,0)</f>
        <v>0</v>
      </c>
      <c r="AA183">
        <f>IF('Omega Data'!AC183="Yes",1,0)</f>
        <v>0</v>
      </c>
      <c r="AB183">
        <f>IF('Omega Data'!AE183="Yes",1,0)</f>
        <v>0</v>
      </c>
      <c r="AC183">
        <f>IF(OR('Omega Data'!AK183="Yes",'Omega Data'!AN183="Yes"),1,0)</f>
        <v>1</v>
      </c>
      <c r="AD183" s="41">
        <f t="shared" si="13"/>
        <v>0</v>
      </c>
      <c r="AE183" s="41">
        <f t="shared" si="14"/>
        <v>1</v>
      </c>
      <c r="AF183" s="41">
        <f t="shared" si="15"/>
        <v>0</v>
      </c>
      <c r="AG183" s="41">
        <f t="shared" si="16"/>
        <v>0</v>
      </c>
      <c r="AH183" s="41">
        <f t="shared" si="17"/>
        <v>0</v>
      </c>
    </row>
    <row r="184" spans="1:34" x14ac:dyDescent="0.2">
      <c r="A184">
        <v>180</v>
      </c>
      <c r="B184" s="43">
        <f>'Omega Data'!C184</f>
        <v>43779</v>
      </c>
      <c r="C184">
        <f>'Omega Data'!D184</f>
        <v>325</v>
      </c>
      <c r="D184" s="44">
        <f>'Omega Data'!E184</f>
        <v>19000</v>
      </c>
      <c r="E184" s="44">
        <f>'Omega Data'!F184</f>
        <v>23750</v>
      </c>
      <c r="F184" s="45">
        <f t="shared" si="12"/>
        <v>9.8521942581485771</v>
      </c>
      <c r="G184">
        <f>IF('Omega Data'!L184="Stainless Steel",1,0)</f>
        <v>0</v>
      </c>
      <c r="H184">
        <f>IF(OR('Omega Data'!L184="YG 18K",'Omega Data'!L184="YG &lt;18K",'Omega Data'!L184="PG 18K",'Omega Data'!L184="PG &lt;18K",'Omega Data'!L184="WG 18K",'Omega Data'!L184="Mixes of 18K",'Omega Data'!L184="Mixes &lt;18K",'Omega Data'!L184="Platinum"),1,0)</f>
        <v>1</v>
      </c>
      <c r="I184">
        <f>IF(OR('Omega Data'!L184="PVD",'Omega Data'!L184="Gold Plate",'Omega Data'!L184="Other"),1,0)</f>
        <v>0</v>
      </c>
      <c r="J184">
        <f>IF('Omega Data'!P184="Stainless Steel",1,0)</f>
        <v>0</v>
      </c>
      <c r="K184">
        <f>IF(OR('Omega Data'!P184="Leather",'Omega Data'!P184="Two-tone"),1,0)</f>
        <v>0</v>
      </c>
      <c r="L184">
        <f>IF(OR('Omega Data'!P184="YG 18K",'Omega Data'!P184="PG 18K",'Omega Data'!P184="WG 18K",'Omega Data'!P184="Mixes of 18K"),1,0)</f>
        <v>1</v>
      </c>
      <c r="M184">
        <f>IF(OR('Omega Data'!AX184="Yes",'Omega Data'!AY184="Yes",'Omega Data'!AW184="Yes"),1,0)</f>
        <v>0</v>
      </c>
      <c r="N184">
        <f>IF(OR(ISTEXT('Omega Data'!AZ184), ISTEXT('Omega Data'!BA184)),1,0)</f>
        <v>0</v>
      </c>
      <c r="O184">
        <f>IF('Omega Data'!BB184="Yes",1,0)</f>
        <v>0</v>
      </c>
      <c r="P184">
        <f>IF('Omega Data'!BC184="Yes",1,0)</f>
        <v>0</v>
      </c>
      <c r="Q184">
        <f>IF(OR('Omega Data'!BF184="Yes",'Omega Data'!AS424="Yes"),1,0)</f>
        <v>0</v>
      </c>
      <c r="R184">
        <f>IF('Omega Data'!BG184="A",1,0)</f>
        <v>0</v>
      </c>
      <c r="S184">
        <f>IF('Omega Data'!BG184="AA",1,0)</f>
        <v>0</v>
      </c>
      <c r="T184">
        <f>IF('Omega Data'!BG184="AAA",1,0)</f>
        <v>1</v>
      </c>
      <c r="U184">
        <f>IF('Omega Data'!BG184="AAAA",1,0)</f>
        <v>0</v>
      </c>
      <c r="V184">
        <f>IF('Omega Data'!R184="Yes",1,0)</f>
        <v>0</v>
      </c>
      <c r="W184">
        <f>IF(OR('Omega Data'!X184="Yes", 'Omega Data'!Y184="Yes",'Omega Data'!Z184="Yes"),1,0)</f>
        <v>0</v>
      </c>
      <c r="X184">
        <f>IF(OR('Omega Data'!AA184="Yes",'Omega Data'!AB184="Yes"),1,0)</f>
        <v>0</v>
      </c>
      <c r="Y184">
        <f>IF('Omega Data'!AU184="Yes",1,0)</f>
        <v>0</v>
      </c>
      <c r="Z184">
        <f>IF('Omega Data'!AD184="Yes",1,0)</f>
        <v>0</v>
      </c>
      <c r="AA184">
        <f>IF('Omega Data'!AC184="Yes",1,0)</f>
        <v>0</v>
      </c>
      <c r="AB184">
        <f>IF('Omega Data'!AE184="Yes",1,0)</f>
        <v>0</v>
      </c>
      <c r="AC184">
        <f>IF(OR('Omega Data'!AK184="Yes",'Omega Data'!AN184="Yes"),1,0)</f>
        <v>1</v>
      </c>
      <c r="AD184" s="41">
        <f t="shared" si="13"/>
        <v>0</v>
      </c>
      <c r="AE184" s="41">
        <f t="shared" si="14"/>
        <v>1</v>
      </c>
      <c r="AF184" s="41">
        <f t="shared" si="15"/>
        <v>0</v>
      </c>
      <c r="AG184" s="41">
        <f t="shared" si="16"/>
        <v>0</v>
      </c>
      <c r="AH184" s="41">
        <f t="shared" si="17"/>
        <v>0</v>
      </c>
    </row>
    <row r="185" spans="1:34" x14ac:dyDescent="0.2">
      <c r="A185">
        <v>181</v>
      </c>
      <c r="B185" s="43">
        <f>'Omega Data'!C185</f>
        <v>43779</v>
      </c>
      <c r="C185">
        <f>'Omega Data'!D185</f>
        <v>510</v>
      </c>
      <c r="D185" s="44">
        <f>'Omega Data'!E185</f>
        <v>6000</v>
      </c>
      <c r="E185" s="44">
        <f>'Omega Data'!F185</f>
        <v>7500</v>
      </c>
      <c r="F185" s="45">
        <f t="shared" si="12"/>
        <v>8.6995147482101913</v>
      </c>
      <c r="G185">
        <f>IF('Omega Data'!L185="Stainless Steel",1,0)</f>
        <v>1</v>
      </c>
      <c r="H185">
        <f>IF(OR('Omega Data'!L185="YG 18K",'Omega Data'!L185="YG &lt;18K",'Omega Data'!L185="PG 18K",'Omega Data'!L185="PG &lt;18K",'Omega Data'!L185="WG 18K",'Omega Data'!L185="Mixes of 18K",'Omega Data'!L185="Mixes &lt;18K",'Omega Data'!L185="Platinum"),1,0)</f>
        <v>0</v>
      </c>
      <c r="I185">
        <f>IF(OR('Omega Data'!L185="PVD",'Omega Data'!L185="Gold Plate",'Omega Data'!L185="Other"),1,0)</f>
        <v>0</v>
      </c>
      <c r="J185">
        <f>IF('Omega Data'!P185="Stainless Steel",1,0)</f>
        <v>1</v>
      </c>
      <c r="K185">
        <f>IF(OR('Omega Data'!P185="Leather",'Omega Data'!P185="Two-tone"),1,0)</f>
        <v>0</v>
      </c>
      <c r="L185">
        <f>IF(OR('Omega Data'!P185="YG 18K",'Omega Data'!P185="PG 18K",'Omega Data'!P185="WG 18K",'Omega Data'!P185="Mixes of 18K"),1,0)</f>
        <v>0</v>
      </c>
      <c r="M185">
        <f>IF(OR('Omega Data'!AX185="Yes",'Omega Data'!AY185="Yes",'Omega Data'!AW185="Yes"),1,0)</f>
        <v>0</v>
      </c>
      <c r="N185">
        <f>IF(OR(ISTEXT('Omega Data'!AZ185), ISTEXT('Omega Data'!BA185)),1,0)</f>
        <v>0</v>
      </c>
      <c r="O185">
        <f>IF('Omega Data'!BB185="Yes",1,0)</f>
        <v>0</v>
      </c>
      <c r="P185">
        <f>IF('Omega Data'!BC185="Yes",1,0)</f>
        <v>0</v>
      </c>
      <c r="Q185">
        <f>IF(OR('Omega Data'!BF185="Yes",'Omega Data'!AS425="Yes"),1,0)</f>
        <v>0</v>
      </c>
      <c r="R185">
        <f>IF('Omega Data'!BG185="A",1,0)</f>
        <v>0</v>
      </c>
      <c r="S185">
        <f>IF('Omega Data'!BG185="AA",1,0)</f>
        <v>1</v>
      </c>
      <c r="T185">
        <f>IF('Omega Data'!BG185="AAA",1,0)</f>
        <v>0</v>
      </c>
      <c r="U185">
        <f>IF('Omega Data'!BG185="AAAA",1,0)</f>
        <v>0</v>
      </c>
      <c r="V185">
        <f>IF('Omega Data'!R185="Yes",1,0)</f>
        <v>0</v>
      </c>
      <c r="W185">
        <f>IF(OR('Omega Data'!X185="Yes", 'Omega Data'!Y185="Yes",'Omega Data'!Z185="Yes"),1,0)</f>
        <v>0</v>
      </c>
      <c r="X185">
        <f>IF(OR('Omega Data'!AA185="Yes",'Omega Data'!AB185="Yes"),1,0)</f>
        <v>0</v>
      </c>
      <c r="Y185">
        <f>IF('Omega Data'!AU185="Yes",1,0)</f>
        <v>0</v>
      </c>
      <c r="Z185">
        <f>IF('Omega Data'!AD185="Yes",1,0)</f>
        <v>0</v>
      </c>
      <c r="AA185">
        <f>IF('Omega Data'!AC185="Yes",1,0)</f>
        <v>0</v>
      </c>
      <c r="AB185">
        <f>IF('Omega Data'!AE185="Yes",1,0)</f>
        <v>0</v>
      </c>
      <c r="AC185">
        <f>IF(OR('Omega Data'!AK185="Yes",'Omega Data'!AN185="Yes"),1,0)</f>
        <v>1</v>
      </c>
      <c r="AD185" s="41">
        <f t="shared" si="13"/>
        <v>0</v>
      </c>
      <c r="AE185" s="41">
        <f t="shared" si="14"/>
        <v>1</v>
      </c>
      <c r="AF185" s="41">
        <f t="shared" si="15"/>
        <v>0</v>
      </c>
      <c r="AG185" s="41">
        <f t="shared" si="16"/>
        <v>0</v>
      </c>
      <c r="AH185" s="41">
        <f t="shared" si="17"/>
        <v>0</v>
      </c>
    </row>
    <row r="186" spans="1:34" x14ac:dyDescent="0.2">
      <c r="A186">
        <v>182</v>
      </c>
      <c r="B186" s="43">
        <f>'Omega Data'!C186</f>
        <v>43779</v>
      </c>
      <c r="C186">
        <f>'Omega Data'!D186</f>
        <v>511</v>
      </c>
      <c r="D186" s="44">
        <f>'Omega Data'!E186</f>
        <v>1900</v>
      </c>
      <c r="E186" s="44">
        <f>'Omega Data'!F186</f>
        <v>2375</v>
      </c>
      <c r="F186" s="45">
        <f t="shared" si="12"/>
        <v>7.5496091651545321</v>
      </c>
      <c r="G186">
        <f>IF('Omega Data'!L186="Stainless Steel",1,0)</f>
        <v>1</v>
      </c>
      <c r="H186">
        <f>IF(OR('Omega Data'!L186="YG 18K",'Omega Data'!L186="YG &lt;18K",'Omega Data'!L186="PG 18K",'Omega Data'!L186="PG &lt;18K",'Omega Data'!L186="WG 18K",'Omega Data'!L186="Mixes of 18K",'Omega Data'!L186="Mixes &lt;18K",'Omega Data'!L186="Platinum"),1,0)</f>
        <v>0</v>
      </c>
      <c r="I186">
        <f>IF(OR('Omega Data'!L186="PVD",'Omega Data'!L186="Gold Plate",'Omega Data'!L186="Other"),1,0)</f>
        <v>0</v>
      </c>
      <c r="J186">
        <f>IF('Omega Data'!P186="Stainless Steel",1,0)</f>
        <v>0</v>
      </c>
      <c r="K186">
        <f>IF(OR('Omega Data'!P186="Leather",'Omega Data'!P186="Two-tone"),1,0)</f>
        <v>1</v>
      </c>
      <c r="L186">
        <f>IF(OR('Omega Data'!P186="YG 18K",'Omega Data'!P186="PG 18K",'Omega Data'!P186="WG 18K",'Omega Data'!P186="Mixes of 18K"),1,0)</f>
        <v>0</v>
      </c>
      <c r="M186">
        <f>IF(OR('Omega Data'!AX186="Yes",'Omega Data'!AY186="Yes",'Omega Data'!AW186="Yes"),1,0)</f>
        <v>0</v>
      </c>
      <c r="N186">
        <f>IF(OR(ISTEXT('Omega Data'!AZ186), ISTEXT('Omega Data'!BA186)),1,0)</f>
        <v>0</v>
      </c>
      <c r="O186">
        <f>IF('Omega Data'!BB186="Yes",1,0)</f>
        <v>0</v>
      </c>
      <c r="P186">
        <f>IF('Omega Data'!BC186="Yes",1,0)</f>
        <v>0</v>
      </c>
      <c r="Q186">
        <f>IF(OR('Omega Data'!BF186="Yes",'Omega Data'!AS426="Yes"),1,0)</f>
        <v>0</v>
      </c>
      <c r="R186">
        <f>IF('Omega Data'!BG186="A",1,0)</f>
        <v>0</v>
      </c>
      <c r="S186">
        <f>IF('Omega Data'!BG186="AA",1,0)</f>
        <v>1</v>
      </c>
      <c r="T186">
        <f>IF('Omega Data'!BG186="AAA",1,0)</f>
        <v>0</v>
      </c>
      <c r="U186">
        <f>IF('Omega Data'!BG186="AAAA",1,0)</f>
        <v>0</v>
      </c>
      <c r="V186">
        <f>IF('Omega Data'!R186="Yes",1,0)</f>
        <v>0</v>
      </c>
      <c r="W186">
        <f>IF(OR('Omega Data'!X186="Yes", 'Omega Data'!Y186="Yes",'Omega Data'!Z186="Yes"),1,0)</f>
        <v>0</v>
      </c>
      <c r="X186">
        <f>IF(OR('Omega Data'!AA186="Yes",'Omega Data'!AB186="Yes"),1,0)</f>
        <v>0</v>
      </c>
      <c r="Y186">
        <f>IF('Omega Data'!AU186="Yes",1,0)</f>
        <v>0</v>
      </c>
      <c r="Z186">
        <f>IF('Omega Data'!AD186="Yes",1,0)</f>
        <v>0</v>
      </c>
      <c r="AA186">
        <f>IF('Omega Data'!AC186="Yes",1,0)</f>
        <v>0</v>
      </c>
      <c r="AB186">
        <f>IF('Omega Data'!AE186="Yes",1,0)</f>
        <v>1</v>
      </c>
      <c r="AC186">
        <f>IF(OR('Omega Data'!AK186="Yes",'Omega Data'!AN186="Yes"),1,0)</f>
        <v>1</v>
      </c>
      <c r="AD186" s="41">
        <f t="shared" si="13"/>
        <v>0</v>
      </c>
      <c r="AE186" s="41">
        <f t="shared" si="14"/>
        <v>1</v>
      </c>
      <c r="AF186" s="41">
        <f t="shared" si="15"/>
        <v>0</v>
      </c>
      <c r="AG186" s="41">
        <f t="shared" si="16"/>
        <v>0</v>
      </c>
      <c r="AH186" s="41">
        <f t="shared" si="17"/>
        <v>0</v>
      </c>
    </row>
    <row r="187" spans="1:34" x14ac:dyDescent="0.2">
      <c r="A187">
        <v>183</v>
      </c>
      <c r="B187" s="43">
        <f>'Omega Data'!C187</f>
        <v>43779</v>
      </c>
      <c r="C187">
        <f>'Omega Data'!D187</f>
        <v>513</v>
      </c>
      <c r="D187" s="44">
        <f>'Omega Data'!E187</f>
        <v>1600</v>
      </c>
      <c r="E187" s="44">
        <f>'Omega Data'!F187</f>
        <v>2000</v>
      </c>
      <c r="F187" s="45">
        <f t="shared" si="12"/>
        <v>7.3777589082278725</v>
      </c>
      <c r="G187">
        <f>IF('Omega Data'!L187="Stainless Steel",1,0)</f>
        <v>1</v>
      </c>
      <c r="H187">
        <f>IF(OR('Omega Data'!L187="YG 18K",'Omega Data'!L187="YG &lt;18K",'Omega Data'!L187="PG 18K",'Omega Data'!L187="PG &lt;18K",'Omega Data'!L187="WG 18K",'Omega Data'!L187="Mixes of 18K",'Omega Data'!L187="Mixes &lt;18K",'Omega Data'!L187="Platinum"),1,0)</f>
        <v>0</v>
      </c>
      <c r="I187">
        <f>IF(OR('Omega Data'!L187="PVD",'Omega Data'!L187="Gold Plate",'Omega Data'!L187="Other"),1,0)</f>
        <v>0</v>
      </c>
      <c r="J187">
        <f>IF('Omega Data'!P187="Stainless Steel",1,0)</f>
        <v>1</v>
      </c>
      <c r="K187">
        <f>IF(OR('Omega Data'!P187="Leather",'Omega Data'!P187="Two-tone"),1,0)</f>
        <v>0</v>
      </c>
      <c r="L187">
        <f>IF(OR('Omega Data'!P187="YG 18K",'Omega Data'!P187="PG 18K",'Omega Data'!P187="WG 18K",'Omega Data'!P187="Mixes of 18K"),1,0)</f>
        <v>0</v>
      </c>
      <c r="M187">
        <f>IF(OR('Omega Data'!AX187="Yes",'Omega Data'!AY187="Yes",'Omega Data'!AW187="Yes"),1,0)</f>
        <v>0</v>
      </c>
      <c r="N187">
        <f>IF(OR(ISTEXT('Omega Data'!AZ187), ISTEXT('Omega Data'!BA187)),1,0)</f>
        <v>0</v>
      </c>
      <c r="O187">
        <f>IF('Omega Data'!BB187="Yes",1,0)</f>
        <v>0</v>
      </c>
      <c r="P187">
        <f>IF('Omega Data'!BC187="Yes",1,0)</f>
        <v>0</v>
      </c>
      <c r="Q187">
        <f>IF(OR('Omega Data'!BF187="Yes",'Omega Data'!AS427="Yes"),1,0)</f>
        <v>0</v>
      </c>
      <c r="R187">
        <f>IF('Omega Data'!BG187="A",1,0)</f>
        <v>0</v>
      </c>
      <c r="S187">
        <f>IF('Omega Data'!BG187="AA",1,0)</f>
        <v>1</v>
      </c>
      <c r="T187">
        <f>IF('Omega Data'!BG187="AAA",1,0)</f>
        <v>0</v>
      </c>
      <c r="U187">
        <f>IF('Omega Data'!BG187="AAAA",1,0)</f>
        <v>0</v>
      </c>
      <c r="V187">
        <f>IF('Omega Data'!R187="Yes",1,0)</f>
        <v>0</v>
      </c>
      <c r="W187">
        <f>IF(OR('Omega Data'!X187="Yes", 'Omega Data'!Y187="Yes",'Omega Data'!Z187="Yes"),1,0)</f>
        <v>1</v>
      </c>
      <c r="X187">
        <f>IF(OR('Omega Data'!AA187="Yes",'Omega Data'!AB187="Yes"),1,0)</f>
        <v>0</v>
      </c>
      <c r="Y187">
        <f>IF('Omega Data'!AU187="Yes",1,0)</f>
        <v>0</v>
      </c>
      <c r="Z187">
        <f>IF('Omega Data'!AD187="Yes",1,0)</f>
        <v>0</v>
      </c>
      <c r="AA187">
        <f>IF('Omega Data'!AC187="Yes",1,0)</f>
        <v>1</v>
      </c>
      <c r="AB187">
        <f>IF('Omega Data'!AE187="Yes",1,0)</f>
        <v>0</v>
      </c>
      <c r="AC187">
        <f>IF(OR('Omega Data'!AK187="Yes",'Omega Data'!AN187="Yes"),1,0)</f>
        <v>0</v>
      </c>
      <c r="AD187" s="41">
        <f t="shared" si="13"/>
        <v>0</v>
      </c>
      <c r="AE187" s="41">
        <f t="shared" si="14"/>
        <v>1</v>
      </c>
      <c r="AF187" s="41">
        <f t="shared" si="15"/>
        <v>0</v>
      </c>
      <c r="AG187" s="41">
        <f t="shared" si="16"/>
        <v>0</v>
      </c>
      <c r="AH187" s="41">
        <f t="shared" si="17"/>
        <v>0</v>
      </c>
    </row>
    <row r="188" spans="1:34" x14ac:dyDescent="0.2">
      <c r="A188">
        <v>184</v>
      </c>
      <c r="B188" s="43">
        <f>'Omega Data'!C188</f>
        <v>43779</v>
      </c>
      <c r="C188">
        <f>'Omega Data'!D188</f>
        <v>515</v>
      </c>
      <c r="D188" s="44">
        <f>'Omega Data'!E188</f>
        <v>4100</v>
      </c>
      <c r="E188" s="44">
        <f>'Omega Data'!F188</f>
        <v>5125</v>
      </c>
      <c r="F188" s="45">
        <f t="shared" si="12"/>
        <v>8.3187422526923989</v>
      </c>
      <c r="G188">
        <f>IF('Omega Data'!L188="Stainless Steel",1,0)</f>
        <v>1</v>
      </c>
      <c r="H188">
        <f>IF(OR('Omega Data'!L188="YG 18K",'Omega Data'!L188="YG &lt;18K",'Omega Data'!L188="PG 18K",'Omega Data'!L188="PG &lt;18K",'Omega Data'!L188="WG 18K",'Omega Data'!L188="Mixes of 18K",'Omega Data'!L188="Mixes &lt;18K",'Omega Data'!L188="Platinum"),1,0)</f>
        <v>0</v>
      </c>
      <c r="I188">
        <f>IF(OR('Omega Data'!L188="PVD",'Omega Data'!L188="Gold Plate",'Omega Data'!L188="Other"),1,0)</f>
        <v>0</v>
      </c>
      <c r="J188">
        <f>IF('Omega Data'!P188="Stainless Steel",1,0)</f>
        <v>1</v>
      </c>
      <c r="K188">
        <f>IF(OR('Omega Data'!P188="Leather",'Omega Data'!P188="Two-tone"),1,0)</f>
        <v>0</v>
      </c>
      <c r="L188">
        <f>IF(OR('Omega Data'!P188="YG 18K",'Omega Data'!P188="PG 18K",'Omega Data'!P188="WG 18K",'Omega Data'!P188="Mixes of 18K"),1,0)</f>
        <v>0</v>
      </c>
      <c r="M188">
        <f>IF(OR('Omega Data'!AX188="Yes",'Omega Data'!AY188="Yes",'Omega Data'!AW188="Yes"),1,0)</f>
        <v>0</v>
      </c>
      <c r="N188">
        <f>IF(OR(ISTEXT('Omega Data'!AZ188), ISTEXT('Omega Data'!BA188)),1,0)</f>
        <v>0</v>
      </c>
      <c r="O188">
        <f>IF('Omega Data'!BB188="Yes",1,0)</f>
        <v>0</v>
      </c>
      <c r="P188">
        <f>IF('Omega Data'!BC188="Yes",1,0)</f>
        <v>0</v>
      </c>
      <c r="Q188">
        <f>IF(OR('Omega Data'!BF188="Yes",'Omega Data'!AS428="Yes"),1,0)</f>
        <v>0</v>
      </c>
      <c r="R188">
        <f>IF('Omega Data'!BG188="A",1,0)</f>
        <v>0</v>
      </c>
      <c r="S188">
        <f>IF('Omega Data'!BG188="AA",1,0)</f>
        <v>1</v>
      </c>
      <c r="T188">
        <f>IF('Omega Data'!BG188="AAA",1,0)</f>
        <v>0</v>
      </c>
      <c r="U188">
        <f>IF('Omega Data'!BG188="AAAA",1,0)</f>
        <v>0</v>
      </c>
      <c r="V188">
        <f>IF('Omega Data'!R188="Yes",1,0)</f>
        <v>0</v>
      </c>
      <c r="W188">
        <f>IF(OR('Omega Data'!X188="Yes", 'Omega Data'!Y188="Yes",'Omega Data'!Z188="Yes"),1,0)</f>
        <v>1</v>
      </c>
      <c r="X188">
        <f>IF(OR('Omega Data'!AA188="Yes",'Omega Data'!AB188="Yes"),1,0)</f>
        <v>0</v>
      </c>
      <c r="Y188">
        <f>IF('Omega Data'!AU188="Yes",1,0)</f>
        <v>0</v>
      </c>
      <c r="Z188">
        <f>IF('Omega Data'!AD188="Yes",1,0)</f>
        <v>0</v>
      </c>
      <c r="AA188">
        <f>IF('Omega Data'!AC188="Yes",1,0)</f>
        <v>1</v>
      </c>
      <c r="AB188">
        <f>IF('Omega Data'!AE188="Yes",1,0)</f>
        <v>0</v>
      </c>
      <c r="AC188">
        <f>IF(OR('Omega Data'!AK188="Yes",'Omega Data'!AN188="Yes"),1,0)</f>
        <v>1</v>
      </c>
      <c r="AD188" s="41">
        <f t="shared" si="13"/>
        <v>0</v>
      </c>
      <c r="AE188" s="41">
        <f t="shared" si="14"/>
        <v>1</v>
      </c>
      <c r="AF188" s="41">
        <f t="shared" si="15"/>
        <v>0</v>
      </c>
      <c r="AG188" s="41">
        <f t="shared" si="16"/>
        <v>0</v>
      </c>
      <c r="AH188" s="41">
        <f t="shared" si="17"/>
        <v>0</v>
      </c>
    </row>
    <row r="189" spans="1:34" x14ac:dyDescent="0.2">
      <c r="A189">
        <v>185</v>
      </c>
      <c r="B189" s="43">
        <f>'Omega Data'!C189</f>
        <v>43779</v>
      </c>
      <c r="C189">
        <f>'Omega Data'!D189</f>
        <v>516</v>
      </c>
      <c r="D189" s="44">
        <f>'Omega Data'!E189</f>
        <v>2200</v>
      </c>
      <c r="E189" s="44">
        <f>'Omega Data'!F189</f>
        <v>2750</v>
      </c>
      <c r="F189" s="45">
        <f t="shared" si="12"/>
        <v>7.696212639346407</v>
      </c>
      <c r="G189">
        <f>IF('Omega Data'!L189="Stainless Steel",1,0)</f>
        <v>1</v>
      </c>
      <c r="H189">
        <f>IF(OR('Omega Data'!L189="YG 18K",'Omega Data'!L189="YG &lt;18K",'Omega Data'!L189="PG 18K",'Omega Data'!L189="PG &lt;18K",'Omega Data'!L189="WG 18K",'Omega Data'!L189="Mixes of 18K",'Omega Data'!L189="Mixes &lt;18K",'Omega Data'!L189="Platinum"),1,0)</f>
        <v>0</v>
      </c>
      <c r="I189">
        <f>IF(OR('Omega Data'!L189="PVD",'Omega Data'!L189="Gold Plate",'Omega Data'!L189="Other"),1,0)</f>
        <v>0</v>
      </c>
      <c r="J189">
        <f>IF('Omega Data'!P189="Stainless Steel",1,0)</f>
        <v>1</v>
      </c>
      <c r="K189">
        <f>IF(OR('Omega Data'!P189="Leather",'Omega Data'!P189="Two-tone"),1,0)</f>
        <v>0</v>
      </c>
      <c r="L189">
        <f>IF(OR('Omega Data'!P189="YG 18K",'Omega Data'!P189="PG 18K",'Omega Data'!P189="WG 18K",'Omega Data'!P189="Mixes of 18K"),1,0)</f>
        <v>0</v>
      </c>
      <c r="M189">
        <f>IF(OR('Omega Data'!AX189="Yes",'Omega Data'!AY189="Yes",'Omega Data'!AW189="Yes"),1,0)</f>
        <v>0</v>
      </c>
      <c r="N189">
        <f>IF(OR(ISTEXT('Omega Data'!AZ189), ISTEXT('Omega Data'!BA189)),1,0)</f>
        <v>0</v>
      </c>
      <c r="O189">
        <f>IF('Omega Data'!BB189="Yes",1,0)</f>
        <v>0</v>
      </c>
      <c r="P189">
        <f>IF('Omega Data'!BC189="Yes",1,0)</f>
        <v>0</v>
      </c>
      <c r="Q189">
        <f>IF(OR('Omega Data'!BF189="Yes",'Omega Data'!AS429="Yes"),1,0)</f>
        <v>0</v>
      </c>
      <c r="R189">
        <f>IF('Omega Data'!BG189="A",1,0)</f>
        <v>0</v>
      </c>
      <c r="S189">
        <f>IF('Omega Data'!BG189="AA",1,0)</f>
        <v>1</v>
      </c>
      <c r="T189">
        <f>IF('Omega Data'!BG189="AAA",1,0)</f>
        <v>0</v>
      </c>
      <c r="U189">
        <f>IF('Omega Data'!BG189="AAAA",1,0)</f>
        <v>0</v>
      </c>
      <c r="V189">
        <f>IF('Omega Data'!R189="Yes",1,0)</f>
        <v>0</v>
      </c>
      <c r="W189">
        <f>IF(OR('Omega Data'!X189="Yes", 'Omega Data'!Y189="Yes",'Omega Data'!Z189="Yes"),1,0)</f>
        <v>0</v>
      </c>
      <c r="X189">
        <f>IF(OR('Omega Data'!AA189="Yes",'Omega Data'!AB189="Yes"),1,0)</f>
        <v>0</v>
      </c>
      <c r="Y189">
        <f>IF('Omega Data'!AU189="Yes",1,0)</f>
        <v>0</v>
      </c>
      <c r="Z189">
        <f>IF('Omega Data'!AD189="Yes",1,0)</f>
        <v>0</v>
      </c>
      <c r="AA189">
        <f>IF('Omega Data'!AC189="Yes",1,0)</f>
        <v>0</v>
      </c>
      <c r="AB189">
        <f>IF('Omega Data'!AE189="Yes",1,0)</f>
        <v>1</v>
      </c>
      <c r="AC189">
        <f>IF(OR('Omega Data'!AK189="Yes",'Omega Data'!AN189="Yes"),1,0)</f>
        <v>1</v>
      </c>
      <c r="AD189" s="41">
        <f t="shared" si="13"/>
        <v>0</v>
      </c>
      <c r="AE189" s="41">
        <f t="shared" si="14"/>
        <v>1</v>
      </c>
      <c r="AF189" s="41">
        <f t="shared" si="15"/>
        <v>0</v>
      </c>
      <c r="AG189" s="41">
        <f t="shared" si="16"/>
        <v>0</v>
      </c>
      <c r="AH189" s="41">
        <f t="shared" si="17"/>
        <v>0</v>
      </c>
    </row>
    <row r="190" spans="1:34" x14ac:dyDescent="0.2">
      <c r="A190">
        <v>186</v>
      </c>
      <c r="B190" s="43">
        <f>'Omega Data'!C190</f>
        <v>43779</v>
      </c>
      <c r="C190">
        <f>'Omega Data'!D190</f>
        <v>517</v>
      </c>
      <c r="D190" s="44">
        <f>'Omega Data'!E190</f>
        <v>2400</v>
      </c>
      <c r="E190" s="44">
        <f>'Omega Data'!F190</f>
        <v>3000</v>
      </c>
      <c r="F190" s="45">
        <f t="shared" si="12"/>
        <v>7.7832240163360371</v>
      </c>
      <c r="G190">
        <f>IF('Omega Data'!L190="Stainless Steel",1,0)</f>
        <v>1</v>
      </c>
      <c r="H190">
        <f>IF(OR('Omega Data'!L190="YG 18K",'Omega Data'!L190="YG &lt;18K",'Omega Data'!L190="PG 18K",'Omega Data'!L190="PG &lt;18K",'Omega Data'!L190="WG 18K",'Omega Data'!L190="Mixes of 18K",'Omega Data'!L190="Mixes &lt;18K",'Omega Data'!L190="Platinum"),1,0)</f>
        <v>0</v>
      </c>
      <c r="I190">
        <f>IF(OR('Omega Data'!L190="PVD",'Omega Data'!L190="Gold Plate",'Omega Data'!L190="Other"),1,0)</f>
        <v>0</v>
      </c>
      <c r="J190">
        <f>IF('Omega Data'!P190="Stainless Steel",1,0)</f>
        <v>0</v>
      </c>
      <c r="K190">
        <f>IF(OR('Omega Data'!P190="Leather",'Omega Data'!P190="Two-tone"),1,0)</f>
        <v>1</v>
      </c>
      <c r="L190">
        <f>IF(OR('Omega Data'!P190="YG 18K",'Omega Data'!P190="PG 18K",'Omega Data'!P190="WG 18K",'Omega Data'!P190="Mixes of 18K"),1,0)</f>
        <v>0</v>
      </c>
      <c r="M190">
        <f>IF(OR('Omega Data'!AX190="Yes",'Omega Data'!AY190="Yes",'Omega Data'!AW190="Yes"),1,0)</f>
        <v>0</v>
      </c>
      <c r="N190">
        <f>IF(OR(ISTEXT('Omega Data'!AZ190), ISTEXT('Omega Data'!BA190)),1,0)</f>
        <v>0</v>
      </c>
      <c r="O190">
        <f>IF('Omega Data'!BB190="Yes",1,0)</f>
        <v>1</v>
      </c>
      <c r="P190">
        <f>IF('Omega Data'!BC190="Yes",1,0)</f>
        <v>0</v>
      </c>
      <c r="Q190">
        <f>IF(OR('Omega Data'!BF190="Yes",'Omega Data'!AS430="Yes"),1,0)</f>
        <v>0</v>
      </c>
      <c r="R190">
        <f>IF('Omega Data'!BG190="A",1,0)</f>
        <v>0</v>
      </c>
      <c r="S190">
        <f>IF('Omega Data'!BG190="AA",1,0)</f>
        <v>1</v>
      </c>
      <c r="T190">
        <f>IF('Omega Data'!BG190="AAA",1,0)</f>
        <v>0</v>
      </c>
      <c r="U190">
        <f>IF('Omega Data'!BG190="AAAA",1,0)</f>
        <v>0</v>
      </c>
      <c r="V190">
        <f>IF('Omega Data'!R190="Yes",1,0)</f>
        <v>0</v>
      </c>
      <c r="W190">
        <f>IF(OR('Omega Data'!X190="Yes", 'Omega Data'!Y190="Yes",'Omega Data'!Z190="Yes"),1,0)</f>
        <v>0</v>
      </c>
      <c r="X190">
        <f>IF(OR('Omega Data'!AA190="Yes",'Omega Data'!AB190="Yes"),1,0)</f>
        <v>0</v>
      </c>
      <c r="Y190">
        <f>IF('Omega Data'!AU190="Yes",1,0)</f>
        <v>0</v>
      </c>
      <c r="Z190">
        <f>IF('Omega Data'!AD190="Yes",1,0)</f>
        <v>0</v>
      </c>
      <c r="AA190">
        <f>IF('Omega Data'!AC190="Yes",1,0)</f>
        <v>0</v>
      </c>
      <c r="AB190">
        <f>IF('Omega Data'!AE190="Yes",1,0)</f>
        <v>1</v>
      </c>
      <c r="AC190">
        <f>IF(OR('Omega Data'!AK190="Yes",'Omega Data'!AN190="Yes"),1,0)</f>
        <v>1</v>
      </c>
      <c r="AD190" s="41">
        <f t="shared" si="13"/>
        <v>0</v>
      </c>
      <c r="AE190" s="41">
        <f t="shared" si="14"/>
        <v>1</v>
      </c>
      <c r="AF190" s="41">
        <f t="shared" si="15"/>
        <v>0</v>
      </c>
      <c r="AG190" s="41">
        <f t="shared" si="16"/>
        <v>0</v>
      </c>
      <c r="AH190" s="41">
        <f t="shared" si="17"/>
        <v>0</v>
      </c>
    </row>
    <row r="191" spans="1:34" x14ac:dyDescent="0.2">
      <c r="A191">
        <v>187</v>
      </c>
      <c r="B191" s="43">
        <f>'Omega Data'!C191</f>
        <v>43779</v>
      </c>
      <c r="C191">
        <f>'Omega Data'!D191</f>
        <v>519</v>
      </c>
      <c r="D191" s="44">
        <f>'Omega Data'!E191</f>
        <v>1300</v>
      </c>
      <c r="E191" s="44">
        <f>'Omega Data'!F191</f>
        <v>1625</v>
      </c>
      <c r="F191" s="45">
        <f t="shared" si="12"/>
        <v>7.1701195434496281</v>
      </c>
      <c r="G191">
        <f>IF('Omega Data'!L191="Stainless Steel",1,0)</f>
        <v>1</v>
      </c>
      <c r="H191">
        <f>IF(OR('Omega Data'!L191="YG 18K",'Omega Data'!L191="YG &lt;18K",'Omega Data'!L191="PG 18K",'Omega Data'!L191="PG &lt;18K",'Omega Data'!L191="WG 18K",'Omega Data'!L191="Mixes of 18K",'Omega Data'!L191="Mixes &lt;18K",'Omega Data'!L191="Platinum"),1,0)</f>
        <v>0</v>
      </c>
      <c r="I191">
        <f>IF(OR('Omega Data'!L191="PVD",'Omega Data'!L191="Gold Plate",'Omega Data'!L191="Other"),1,0)</f>
        <v>0</v>
      </c>
      <c r="J191">
        <f>IF('Omega Data'!P191="Stainless Steel",1,0)</f>
        <v>1</v>
      </c>
      <c r="K191">
        <f>IF(OR('Omega Data'!P191="Leather",'Omega Data'!P191="Two-tone"),1,0)</f>
        <v>0</v>
      </c>
      <c r="L191">
        <f>IF(OR('Omega Data'!P191="YG 18K",'Omega Data'!P191="PG 18K",'Omega Data'!P191="WG 18K",'Omega Data'!P191="Mixes of 18K"),1,0)</f>
        <v>0</v>
      </c>
      <c r="M191">
        <f>IF(OR('Omega Data'!AX191="Yes",'Omega Data'!AY191="Yes",'Omega Data'!AW191="Yes"),1,0)</f>
        <v>0</v>
      </c>
      <c r="N191">
        <f>IF(OR(ISTEXT('Omega Data'!AZ191), ISTEXT('Omega Data'!BA191)),1,0)</f>
        <v>0</v>
      </c>
      <c r="O191">
        <f>IF('Omega Data'!BB191="Yes",1,0)</f>
        <v>0</v>
      </c>
      <c r="P191">
        <f>IF('Omega Data'!BC191="Yes",1,0)</f>
        <v>0</v>
      </c>
      <c r="Q191">
        <f>IF(OR('Omega Data'!BF191="Yes",'Omega Data'!AS431="Yes"),1,0)</f>
        <v>0</v>
      </c>
      <c r="R191">
        <f>IF('Omega Data'!BG191="A",1,0)</f>
        <v>1</v>
      </c>
      <c r="S191">
        <f>IF('Omega Data'!BG191="AA",1,0)</f>
        <v>0</v>
      </c>
      <c r="T191">
        <f>IF('Omega Data'!BG191="AAA",1,0)</f>
        <v>0</v>
      </c>
      <c r="U191">
        <f>IF('Omega Data'!BG191="AAAA",1,0)</f>
        <v>0</v>
      </c>
      <c r="V191">
        <f>IF('Omega Data'!R191="Yes",1,0)</f>
        <v>0</v>
      </c>
      <c r="W191">
        <f>IF(OR('Omega Data'!X191="Yes", 'Omega Data'!Y191="Yes",'Omega Data'!Z191="Yes"),1,0)</f>
        <v>1</v>
      </c>
      <c r="X191">
        <f>IF(OR('Omega Data'!AA191="Yes",'Omega Data'!AB191="Yes"),1,0)</f>
        <v>0</v>
      </c>
      <c r="Y191">
        <f>IF('Omega Data'!AU191="Yes",1,0)</f>
        <v>0</v>
      </c>
      <c r="Z191">
        <f>IF('Omega Data'!AD191="Yes",1,0)</f>
        <v>0</v>
      </c>
      <c r="AA191">
        <f>IF('Omega Data'!AC191="Yes",1,0)</f>
        <v>0</v>
      </c>
      <c r="AB191">
        <f>IF('Omega Data'!AE191="Yes",1,0)</f>
        <v>0</v>
      </c>
      <c r="AC191">
        <f>IF(OR('Omega Data'!AK191="Yes",'Omega Data'!AN191="Yes"),1,0)</f>
        <v>1</v>
      </c>
      <c r="AD191" s="41">
        <f t="shared" si="13"/>
        <v>0</v>
      </c>
      <c r="AE191" s="41">
        <f t="shared" si="14"/>
        <v>1</v>
      </c>
      <c r="AF191" s="41">
        <f t="shared" si="15"/>
        <v>0</v>
      </c>
      <c r="AG191" s="41">
        <f t="shared" si="16"/>
        <v>0</v>
      </c>
      <c r="AH191" s="41">
        <f t="shared" si="17"/>
        <v>0</v>
      </c>
    </row>
    <row r="192" spans="1:34" x14ac:dyDescent="0.2">
      <c r="A192">
        <v>188</v>
      </c>
      <c r="B192" s="43">
        <f>'Omega Data'!C192</f>
        <v>43779</v>
      </c>
      <c r="C192">
        <f>'Omega Data'!D192</f>
        <v>522</v>
      </c>
      <c r="D192" s="44">
        <f>'Omega Data'!E192</f>
        <v>4000</v>
      </c>
      <c r="E192" s="44">
        <f>'Omega Data'!F192</f>
        <v>5000</v>
      </c>
      <c r="F192" s="45">
        <f t="shared" si="12"/>
        <v>8.2940496401020276</v>
      </c>
      <c r="G192">
        <f>IF('Omega Data'!L192="Stainless Steel",1,0)</f>
        <v>1</v>
      </c>
      <c r="H192">
        <f>IF(OR('Omega Data'!L192="YG 18K",'Omega Data'!L192="YG &lt;18K",'Omega Data'!L192="PG 18K",'Omega Data'!L192="PG &lt;18K",'Omega Data'!L192="WG 18K",'Omega Data'!L192="Mixes of 18K",'Omega Data'!L192="Mixes &lt;18K",'Omega Data'!L192="Platinum"),1,0)</f>
        <v>0</v>
      </c>
      <c r="I192">
        <f>IF(OR('Omega Data'!L192="PVD",'Omega Data'!L192="Gold Plate",'Omega Data'!L192="Other"),1,0)</f>
        <v>0</v>
      </c>
      <c r="J192">
        <f>IF('Omega Data'!P192="Stainless Steel",1,0)</f>
        <v>1</v>
      </c>
      <c r="K192">
        <f>IF(OR('Omega Data'!P192="Leather",'Omega Data'!P192="Two-tone"),1,0)</f>
        <v>0</v>
      </c>
      <c r="L192">
        <f>IF(OR('Omega Data'!P192="YG 18K",'Omega Data'!P192="PG 18K",'Omega Data'!P192="WG 18K",'Omega Data'!P192="Mixes of 18K"),1,0)</f>
        <v>0</v>
      </c>
      <c r="M192">
        <f>IF(OR('Omega Data'!AX192="Yes",'Omega Data'!AY192="Yes",'Omega Data'!AW192="Yes"),1,0)</f>
        <v>0</v>
      </c>
      <c r="N192">
        <f>IF(OR(ISTEXT('Omega Data'!AZ192), ISTEXT('Omega Data'!BA192)),1,0)</f>
        <v>0</v>
      </c>
      <c r="O192">
        <f>IF('Omega Data'!BB192="Yes",1,0)</f>
        <v>0</v>
      </c>
      <c r="P192">
        <f>IF('Omega Data'!BC192="Yes",1,0)</f>
        <v>0</v>
      </c>
      <c r="Q192">
        <f>IF(OR('Omega Data'!BF192="Yes",'Omega Data'!AS432="Yes"),1,0)</f>
        <v>0</v>
      </c>
      <c r="R192">
        <f>IF('Omega Data'!BG192="A",1,0)</f>
        <v>0</v>
      </c>
      <c r="S192">
        <f>IF('Omega Data'!BG192="AA",1,0)</f>
        <v>0</v>
      </c>
      <c r="T192">
        <f>IF('Omega Data'!BG192="AAA",1,0)</f>
        <v>1</v>
      </c>
      <c r="U192">
        <f>IF('Omega Data'!BG192="AAAA",1,0)</f>
        <v>0</v>
      </c>
      <c r="V192">
        <f>IF('Omega Data'!R192="Yes",1,0)</f>
        <v>1</v>
      </c>
      <c r="W192">
        <f>IF(OR('Omega Data'!X192="Yes", 'Omega Data'!Y192="Yes",'Omega Data'!Z192="Yes"),1,0)</f>
        <v>0</v>
      </c>
      <c r="X192">
        <f>IF(OR('Omega Data'!AA192="Yes",'Omega Data'!AB192="Yes"),1,0)</f>
        <v>0</v>
      </c>
      <c r="Y192">
        <f>IF('Omega Data'!AU192="Yes",1,0)</f>
        <v>0</v>
      </c>
      <c r="Z192">
        <f>IF('Omega Data'!AD192="Yes",1,0)</f>
        <v>0</v>
      </c>
      <c r="AA192">
        <f>IF('Omega Data'!AC192="Yes",1,0)</f>
        <v>0</v>
      </c>
      <c r="AB192">
        <f>IF('Omega Data'!AE192="Yes",1,0)</f>
        <v>0</v>
      </c>
      <c r="AC192">
        <f>IF(OR('Omega Data'!AK192="Yes",'Omega Data'!AN192="Yes"),1,0)</f>
        <v>0</v>
      </c>
      <c r="AD192" s="41">
        <f t="shared" si="13"/>
        <v>0</v>
      </c>
      <c r="AE192" s="41">
        <f t="shared" si="14"/>
        <v>1</v>
      </c>
      <c r="AF192" s="41">
        <f t="shared" si="15"/>
        <v>0</v>
      </c>
      <c r="AG192" s="41">
        <f t="shared" si="16"/>
        <v>0</v>
      </c>
      <c r="AH192" s="41">
        <f t="shared" si="17"/>
        <v>0</v>
      </c>
    </row>
    <row r="193" spans="1:34" x14ac:dyDescent="0.2">
      <c r="A193">
        <v>189</v>
      </c>
      <c r="B193" s="43">
        <f>'Omega Data'!C193</f>
        <v>43779</v>
      </c>
      <c r="C193">
        <f>'Omega Data'!D193</f>
        <v>523</v>
      </c>
      <c r="D193" s="44">
        <f>'Omega Data'!E193</f>
        <v>7500</v>
      </c>
      <c r="E193" s="44">
        <f>'Omega Data'!F193</f>
        <v>9375</v>
      </c>
      <c r="F193" s="45">
        <f t="shared" si="12"/>
        <v>8.9226582995244019</v>
      </c>
      <c r="G193">
        <f>IF('Omega Data'!L193="Stainless Steel",1,0)</f>
        <v>1</v>
      </c>
      <c r="H193">
        <f>IF(OR('Omega Data'!L193="YG 18K",'Omega Data'!L193="YG &lt;18K",'Omega Data'!L193="PG 18K",'Omega Data'!L193="PG &lt;18K",'Omega Data'!L193="WG 18K",'Omega Data'!L193="Mixes of 18K",'Omega Data'!L193="Mixes &lt;18K",'Omega Data'!L193="Platinum"),1,0)</f>
        <v>0</v>
      </c>
      <c r="I193">
        <f>IF(OR('Omega Data'!L193="PVD",'Omega Data'!L193="Gold Plate",'Omega Data'!L193="Other"),1,0)</f>
        <v>0</v>
      </c>
      <c r="J193">
        <f>IF('Omega Data'!P193="Stainless Steel",1,0)</f>
        <v>0</v>
      </c>
      <c r="K193">
        <f>IF(OR('Omega Data'!P193="Leather",'Omega Data'!P193="Two-tone"),1,0)</f>
        <v>1</v>
      </c>
      <c r="L193">
        <f>IF(OR('Omega Data'!P193="YG 18K",'Omega Data'!P193="PG 18K",'Omega Data'!P193="WG 18K",'Omega Data'!P193="Mixes of 18K"),1,0)</f>
        <v>0</v>
      </c>
      <c r="M193">
        <f>IF(OR('Omega Data'!AX193="Yes",'Omega Data'!AY193="Yes",'Omega Data'!AW193="Yes"),1,0)</f>
        <v>0</v>
      </c>
      <c r="N193">
        <f>IF(OR(ISTEXT('Omega Data'!AZ193), ISTEXT('Omega Data'!BA193)),1,0)</f>
        <v>0</v>
      </c>
      <c r="O193">
        <f>IF('Omega Data'!BB193="Yes",1,0)</f>
        <v>0</v>
      </c>
      <c r="P193">
        <f>IF('Omega Data'!BC193="Yes",1,0)</f>
        <v>0</v>
      </c>
      <c r="Q193">
        <f>IF(OR('Omega Data'!BF193="Yes",'Omega Data'!AS433="Yes"),1,0)</f>
        <v>0</v>
      </c>
      <c r="R193">
        <f>IF('Omega Data'!BG193="A",1,0)</f>
        <v>0</v>
      </c>
      <c r="S193">
        <f>IF('Omega Data'!BG193="AA",1,0)</f>
        <v>0</v>
      </c>
      <c r="T193">
        <f>IF('Omega Data'!BG193="AAA",1,0)</f>
        <v>1</v>
      </c>
      <c r="U193">
        <f>IF('Omega Data'!BG193="AAAA",1,0)</f>
        <v>0</v>
      </c>
      <c r="V193">
        <f>IF('Omega Data'!R193="Yes",1,0)</f>
        <v>1</v>
      </c>
      <c r="W193">
        <f>IF(OR('Omega Data'!X193="Yes", 'Omega Data'!Y193="Yes",'Omega Data'!Z193="Yes"),1,0)</f>
        <v>0</v>
      </c>
      <c r="X193">
        <f>IF(OR('Omega Data'!AA193="Yes",'Omega Data'!AB193="Yes"),1,0)</f>
        <v>0</v>
      </c>
      <c r="Y193">
        <f>IF('Omega Data'!AU193="Yes",1,0)</f>
        <v>0</v>
      </c>
      <c r="Z193">
        <f>IF('Omega Data'!AD193="Yes",1,0)</f>
        <v>0</v>
      </c>
      <c r="AA193">
        <f>IF('Omega Data'!AC193="Yes",1,0)</f>
        <v>0</v>
      </c>
      <c r="AB193">
        <f>IF('Omega Data'!AE193="Yes",1,0)</f>
        <v>0</v>
      </c>
      <c r="AC193">
        <f>IF(OR('Omega Data'!AK193="Yes",'Omega Data'!AN193="Yes"),1,0)</f>
        <v>0</v>
      </c>
      <c r="AD193" s="41">
        <f t="shared" si="13"/>
        <v>0</v>
      </c>
      <c r="AE193" s="41">
        <f t="shared" si="14"/>
        <v>1</v>
      </c>
      <c r="AF193" s="41">
        <f t="shared" si="15"/>
        <v>0</v>
      </c>
      <c r="AG193" s="41">
        <f t="shared" si="16"/>
        <v>0</v>
      </c>
      <c r="AH193" s="41">
        <f t="shared" si="17"/>
        <v>0</v>
      </c>
    </row>
    <row r="194" spans="1:34" x14ac:dyDescent="0.2">
      <c r="A194">
        <v>190</v>
      </c>
      <c r="B194" s="43">
        <f>'Omega Data'!C194</f>
        <v>43779</v>
      </c>
      <c r="C194">
        <f>'Omega Data'!D194</f>
        <v>602</v>
      </c>
      <c r="D194" s="44">
        <f>'Omega Data'!E194</f>
        <v>15000</v>
      </c>
      <c r="E194" s="44">
        <f>'Omega Data'!F194</f>
        <v>18750</v>
      </c>
      <c r="F194" s="45">
        <f t="shared" si="12"/>
        <v>9.6158054800843473</v>
      </c>
      <c r="G194">
        <f>IF('Omega Data'!L194="Stainless Steel",1,0)</f>
        <v>1</v>
      </c>
      <c r="H194">
        <f>IF(OR('Omega Data'!L194="YG 18K",'Omega Data'!L194="YG &lt;18K",'Omega Data'!L194="PG 18K",'Omega Data'!L194="PG &lt;18K",'Omega Data'!L194="WG 18K",'Omega Data'!L194="Mixes of 18K",'Omega Data'!L194="Mixes &lt;18K",'Omega Data'!L194="Platinum"),1,0)</f>
        <v>0</v>
      </c>
      <c r="I194">
        <f>IF(OR('Omega Data'!L194="PVD",'Omega Data'!L194="Gold Plate",'Omega Data'!L194="Other"),1,0)</f>
        <v>0</v>
      </c>
      <c r="J194">
        <f>IF('Omega Data'!P194="Stainless Steel",1,0)</f>
        <v>0</v>
      </c>
      <c r="K194">
        <f>IF(OR('Omega Data'!P194="Leather",'Omega Data'!P194="Two-tone"),1,0)</f>
        <v>1</v>
      </c>
      <c r="L194">
        <f>IF(OR('Omega Data'!P194="YG 18K",'Omega Data'!P194="PG 18K",'Omega Data'!P194="WG 18K",'Omega Data'!P194="Mixes of 18K"),1,0)</f>
        <v>0</v>
      </c>
      <c r="M194">
        <f>IF(OR('Omega Data'!AX194="Yes",'Omega Data'!AY194="Yes",'Omega Data'!AW194="Yes"),1,0)</f>
        <v>0</v>
      </c>
      <c r="N194">
        <f>IF(OR(ISTEXT('Omega Data'!AZ194), ISTEXT('Omega Data'!BA194)),1,0)</f>
        <v>0</v>
      </c>
      <c r="O194">
        <f>IF('Omega Data'!BB194="Yes",1,0)</f>
        <v>0</v>
      </c>
      <c r="P194">
        <f>IF('Omega Data'!BC194="Yes",1,0)</f>
        <v>0</v>
      </c>
      <c r="Q194">
        <f>IF(OR('Omega Data'!BF194="Yes",'Omega Data'!AS434="Yes"),1,0)</f>
        <v>0</v>
      </c>
      <c r="R194">
        <f>IF('Omega Data'!BG194="A",1,0)</f>
        <v>0</v>
      </c>
      <c r="S194">
        <f>IF('Omega Data'!BG194="AA",1,0)</f>
        <v>0</v>
      </c>
      <c r="T194">
        <f>IF('Omega Data'!BG194="AAA",1,0)</f>
        <v>1</v>
      </c>
      <c r="U194">
        <f>IF('Omega Data'!BG194="AAAA",1,0)</f>
        <v>0</v>
      </c>
      <c r="V194">
        <f>IF('Omega Data'!R194="Yes",1,0)</f>
        <v>0</v>
      </c>
      <c r="W194">
        <f>IF(OR('Omega Data'!X194="Yes", 'Omega Data'!Y194="Yes",'Omega Data'!Z194="Yes"),1,0)</f>
        <v>0</v>
      </c>
      <c r="X194">
        <f>IF(OR('Omega Data'!AA194="Yes",'Omega Data'!AB194="Yes"),1,0)</f>
        <v>0</v>
      </c>
      <c r="Y194">
        <f>IF('Omega Data'!AU194="Yes",1,0)</f>
        <v>0</v>
      </c>
      <c r="Z194">
        <f>IF('Omega Data'!AD194="Yes",1,0)</f>
        <v>0</v>
      </c>
      <c r="AA194">
        <f>IF('Omega Data'!AC194="Yes",1,0)</f>
        <v>0</v>
      </c>
      <c r="AB194">
        <f>IF('Omega Data'!AE194="Yes",1,0)</f>
        <v>0</v>
      </c>
      <c r="AC194">
        <f>IF(OR('Omega Data'!AK194="Yes",'Omega Data'!AN194="Yes"),1,0)</f>
        <v>1</v>
      </c>
      <c r="AD194" s="41">
        <f t="shared" si="13"/>
        <v>0</v>
      </c>
      <c r="AE194" s="41">
        <f t="shared" si="14"/>
        <v>1</v>
      </c>
      <c r="AF194" s="41">
        <f t="shared" si="15"/>
        <v>0</v>
      </c>
      <c r="AG194" s="41">
        <f t="shared" si="16"/>
        <v>0</v>
      </c>
      <c r="AH194" s="41">
        <f t="shared" si="17"/>
        <v>0</v>
      </c>
    </row>
    <row r="195" spans="1:34" x14ac:dyDescent="0.2">
      <c r="A195">
        <v>191</v>
      </c>
      <c r="B195" s="43">
        <f>'Omega Data'!C195</f>
        <v>43779</v>
      </c>
      <c r="C195">
        <f>'Omega Data'!D195</f>
        <v>603</v>
      </c>
      <c r="D195" s="44">
        <f>'Omega Data'!E195</f>
        <v>60000</v>
      </c>
      <c r="E195" s="44">
        <f>'Omega Data'!F195</f>
        <v>75000</v>
      </c>
      <c r="F195" s="45">
        <f t="shared" si="12"/>
        <v>11.002099841204238</v>
      </c>
      <c r="G195">
        <f>IF('Omega Data'!L195="Stainless Steel",1,0)</f>
        <v>1</v>
      </c>
      <c r="H195">
        <f>IF(OR('Omega Data'!L195="YG 18K",'Omega Data'!L195="YG &lt;18K",'Omega Data'!L195="PG 18K",'Omega Data'!L195="PG &lt;18K",'Omega Data'!L195="WG 18K",'Omega Data'!L195="Mixes of 18K",'Omega Data'!L195="Mixes &lt;18K",'Omega Data'!L195="Platinum"),1,0)</f>
        <v>0</v>
      </c>
      <c r="I195">
        <f>IF(OR('Omega Data'!L195="PVD",'Omega Data'!L195="Gold Plate",'Omega Data'!L195="Other"),1,0)</f>
        <v>0</v>
      </c>
      <c r="J195">
        <f>IF('Omega Data'!P195="Stainless Steel",1,0)</f>
        <v>1</v>
      </c>
      <c r="K195">
        <f>IF(OR('Omega Data'!P195="Leather",'Omega Data'!P195="Two-tone"),1,0)</f>
        <v>0</v>
      </c>
      <c r="L195">
        <f>IF(OR('Omega Data'!P195="YG 18K",'Omega Data'!P195="PG 18K",'Omega Data'!P195="WG 18K",'Omega Data'!P195="Mixes of 18K"),1,0)</f>
        <v>0</v>
      </c>
      <c r="M195">
        <f>IF(OR('Omega Data'!AX195="Yes",'Omega Data'!AY195="Yes",'Omega Data'!AW195="Yes"),1,0)</f>
        <v>0</v>
      </c>
      <c r="N195">
        <f>IF(OR(ISTEXT('Omega Data'!AZ195), ISTEXT('Omega Data'!BA195)),1,0)</f>
        <v>0</v>
      </c>
      <c r="O195">
        <f>IF('Omega Data'!BB195="Yes",1,0)</f>
        <v>0</v>
      </c>
      <c r="P195">
        <f>IF('Omega Data'!BC195="Yes",1,0)</f>
        <v>0</v>
      </c>
      <c r="Q195">
        <f>IF(OR('Omega Data'!BF195="Yes",'Omega Data'!AS435="Yes"),1,0)</f>
        <v>0</v>
      </c>
      <c r="R195">
        <f>IF('Omega Data'!BG195="A",1,0)</f>
        <v>0</v>
      </c>
      <c r="S195">
        <f>IF('Omega Data'!BG195="AA",1,0)</f>
        <v>0</v>
      </c>
      <c r="T195">
        <f>IF('Omega Data'!BG195="AAA",1,0)</f>
        <v>0</v>
      </c>
      <c r="U195">
        <f>IF('Omega Data'!BG195="AAAA",1,0)</f>
        <v>1</v>
      </c>
      <c r="V195">
        <f>IF('Omega Data'!R195="Yes",1,0)</f>
        <v>0</v>
      </c>
      <c r="W195">
        <f>IF(OR('Omega Data'!X195="Yes", 'Omega Data'!Y195="Yes",'Omega Data'!Z195="Yes"),1,0)</f>
        <v>0</v>
      </c>
      <c r="X195">
        <f>IF(OR('Omega Data'!AA195="Yes",'Omega Data'!AB195="Yes"),1,0)</f>
        <v>0</v>
      </c>
      <c r="Y195">
        <f>IF('Omega Data'!AU195="Yes",1,0)</f>
        <v>0</v>
      </c>
      <c r="Z195">
        <f>IF('Omega Data'!AD195="Yes",1,0)</f>
        <v>0</v>
      </c>
      <c r="AA195">
        <f>IF('Omega Data'!AC195="Yes",1,0)</f>
        <v>0</v>
      </c>
      <c r="AB195">
        <f>IF('Omega Data'!AE195="Yes",1,0)</f>
        <v>0</v>
      </c>
      <c r="AC195">
        <f>IF(OR('Omega Data'!AK195="Yes",'Omega Data'!AN195="Yes"),1,0)</f>
        <v>1</v>
      </c>
      <c r="AD195" s="41">
        <f t="shared" si="13"/>
        <v>0</v>
      </c>
      <c r="AE195" s="41">
        <f t="shared" si="14"/>
        <v>1</v>
      </c>
      <c r="AF195" s="41">
        <f t="shared" si="15"/>
        <v>0</v>
      </c>
      <c r="AG195" s="41">
        <f t="shared" si="16"/>
        <v>0</v>
      </c>
      <c r="AH195" s="41">
        <f t="shared" si="17"/>
        <v>0</v>
      </c>
    </row>
    <row r="196" spans="1:34" x14ac:dyDescent="0.2">
      <c r="A196">
        <v>192</v>
      </c>
      <c r="B196" s="43">
        <f>'Omega Data'!C196</f>
        <v>43597</v>
      </c>
      <c r="C196">
        <f>'Omega Data'!D196</f>
        <v>465</v>
      </c>
      <c r="D196" s="44">
        <f>'Omega Data'!E196</f>
        <v>1450</v>
      </c>
      <c r="E196" s="44">
        <f>'Omega Data'!F196</f>
        <v>1812</v>
      </c>
      <c r="F196" s="45">
        <f t="shared" si="12"/>
        <v>7.2793188354146201</v>
      </c>
      <c r="G196">
        <f>IF('Omega Data'!L196="Stainless Steel",1,0)</f>
        <v>1</v>
      </c>
      <c r="H196">
        <f>IF(OR('Omega Data'!L196="YG 18K",'Omega Data'!L196="YG &lt;18K",'Omega Data'!L196="PG 18K",'Omega Data'!L196="PG &lt;18K",'Omega Data'!L196="WG 18K",'Omega Data'!L196="Mixes of 18K",'Omega Data'!L196="Mixes &lt;18K",'Omega Data'!L196="Platinum"),1,0)</f>
        <v>0</v>
      </c>
      <c r="I196">
        <f>IF(OR('Omega Data'!L196="PVD",'Omega Data'!L196="Gold Plate",'Omega Data'!L196="Other"),1,0)</f>
        <v>0</v>
      </c>
      <c r="J196">
        <f>IF('Omega Data'!P196="Stainless Steel",1,0)</f>
        <v>0</v>
      </c>
      <c r="K196">
        <f>IF(OR('Omega Data'!P196="Leather",'Omega Data'!P196="Two-tone"),1,0)</f>
        <v>1</v>
      </c>
      <c r="L196">
        <f>IF(OR('Omega Data'!P196="YG 18K",'Omega Data'!P196="PG 18K",'Omega Data'!P196="WG 18K",'Omega Data'!P196="Mixes of 18K"),1,0)</f>
        <v>0</v>
      </c>
      <c r="M196">
        <f>IF(OR('Omega Data'!AX196="Yes",'Omega Data'!AY196="Yes",'Omega Data'!AW196="Yes"),1,0)</f>
        <v>0</v>
      </c>
      <c r="N196">
        <f>IF(OR(ISTEXT('Omega Data'!AZ196), ISTEXT('Omega Data'!BA196)),1,0)</f>
        <v>0</v>
      </c>
      <c r="O196">
        <f>IF('Omega Data'!BB196="Yes",1,0)</f>
        <v>0</v>
      </c>
      <c r="P196">
        <f>IF('Omega Data'!BC196="Yes",1,0)</f>
        <v>0</v>
      </c>
      <c r="Q196">
        <f>IF(OR('Omega Data'!BF196="Yes",'Omega Data'!AS436="Yes"),1,0)</f>
        <v>0</v>
      </c>
      <c r="R196">
        <f>IF('Omega Data'!BG196="A",1,0)</f>
        <v>0</v>
      </c>
      <c r="S196">
        <f>IF('Omega Data'!BG196="AA",1,0)</f>
        <v>1</v>
      </c>
      <c r="T196">
        <f>IF('Omega Data'!BG196="AAA",1,0)</f>
        <v>0</v>
      </c>
      <c r="U196">
        <f>IF('Omega Data'!BG196="AAAA",1,0)</f>
        <v>0</v>
      </c>
      <c r="V196">
        <f>IF('Omega Data'!R196="Yes",1,0)</f>
        <v>0</v>
      </c>
      <c r="W196">
        <f>IF(OR('Omega Data'!X196="Yes", 'Omega Data'!Y196="Yes",'Omega Data'!Z196="Yes"),1,0)</f>
        <v>1</v>
      </c>
      <c r="X196">
        <f>IF(OR('Omega Data'!AA196="Yes",'Omega Data'!AB196="Yes"),1,0)</f>
        <v>0</v>
      </c>
      <c r="Y196">
        <f>IF('Omega Data'!AU196="Yes",1,0)</f>
        <v>0</v>
      </c>
      <c r="Z196">
        <f>IF('Omega Data'!AD196="Yes",1,0)</f>
        <v>0</v>
      </c>
      <c r="AA196">
        <f>IF('Omega Data'!AC196="Yes",1,0)</f>
        <v>1</v>
      </c>
      <c r="AB196">
        <f>IF('Omega Data'!AE196="Yes",1,0)</f>
        <v>0</v>
      </c>
      <c r="AC196">
        <f>IF(OR('Omega Data'!AK196="Yes",'Omega Data'!AN196="Yes"),1,0)</f>
        <v>0</v>
      </c>
      <c r="AD196" s="41">
        <f t="shared" si="13"/>
        <v>0</v>
      </c>
      <c r="AE196" s="41">
        <f t="shared" si="14"/>
        <v>1</v>
      </c>
      <c r="AF196" s="41">
        <f t="shared" si="15"/>
        <v>0</v>
      </c>
      <c r="AG196" s="41">
        <f t="shared" si="16"/>
        <v>0</v>
      </c>
      <c r="AH196" s="41">
        <f t="shared" si="17"/>
        <v>0</v>
      </c>
    </row>
    <row r="197" spans="1:34" x14ac:dyDescent="0.2">
      <c r="A197">
        <v>193</v>
      </c>
      <c r="B197" s="43">
        <f>'Omega Data'!C197</f>
        <v>43597</v>
      </c>
      <c r="C197">
        <f>'Omega Data'!D197</f>
        <v>572</v>
      </c>
      <c r="D197" s="44">
        <f>'Omega Data'!E197</f>
        <v>2200</v>
      </c>
      <c r="E197" s="44">
        <f>'Omega Data'!F197</f>
        <v>2750</v>
      </c>
      <c r="F197" s="45">
        <f t="shared" si="12"/>
        <v>7.696212639346407</v>
      </c>
      <c r="G197">
        <f>IF('Omega Data'!L197="Stainless Steel",1,0)</f>
        <v>0</v>
      </c>
      <c r="H197">
        <f>IF(OR('Omega Data'!L197="YG 18K",'Omega Data'!L197="YG &lt;18K",'Omega Data'!L197="PG 18K",'Omega Data'!L197="PG &lt;18K",'Omega Data'!L197="WG 18K",'Omega Data'!L197="Mixes of 18K",'Omega Data'!L197="Mixes &lt;18K",'Omega Data'!L197="Platinum"),1,0)</f>
        <v>1</v>
      </c>
      <c r="I197">
        <f>IF(OR('Omega Data'!L197="PVD",'Omega Data'!L197="Gold Plate",'Omega Data'!L197="Other"),1,0)</f>
        <v>0</v>
      </c>
      <c r="J197">
        <f>IF('Omega Data'!P197="Stainless Steel",1,0)</f>
        <v>0</v>
      </c>
      <c r="K197">
        <f>IF(OR('Omega Data'!P197="Leather",'Omega Data'!P197="Two-tone"),1,0)</f>
        <v>0</v>
      </c>
      <c r="L197">
        <f>IF(OR('Omega Data'!P197="YG 18K",'Omega Data'!P197="PG 18K",'Omega Data'!P197="WG 18K",'Omega Data'!P197="Mixes of 18K"),1,0)</f>
        <v>1</v>
      </c>
      <c r="M197">
        <f>IF(OR('Omega Data'!AX197="Yes",'Omega Data'!AY197="Yes",'Omega Data'!AW197="Yes"),1,0)</f>
        <v>0</v>
      </c>
      <c r="N197">
        <f>IF(OR(ISTEXT('Omega Data'!AZ197), ISTEXT('Omega Data'!BA197)),1,0)</f>
        <v>0</v>
      </c>
      <c r="O197">
        <f>IF('Omega Data'!BB197="Yes",1,0)</f>
        <v>0</v>
      </c>
      <c r="P197">
        <f>IF('Omega Data'!BC197="Yes",1,0)</f>
        <v>0</v>
      </c>
      <c r="Q197">
        <f>IF(OR('Omega Data'!BF197="Yes",'Omega Data'!AS437="Yes"),1,0)</f>
        <v>0</v>
      </c>
      <c r="R197">
        <f>IF('Omega Data'!BG197="A",1,0)</f>
        <v>0</v>
      </c>
      <c r="S197">
        <f>IF('Omega Data'!BG197="AA",1,0)</f>
        <v>1</v>
      </c>
      <c r="T197">
        <f>IF('Omega Data'!BG197="AAA",1,0)</f>
        <v>0</v>
      </c>
      <c r="U197">
        <f>IF('Omega Data'!BG197="AAAA",1,0)</f>
        <v>0</v>
      </c>
      <c r="V197">
        <f>IF('Omega Data'!R197="Yes",1,0)</f>
        <v>0</v>
      </c>
      <c r="W197">
        <f>IF(OR('Omega Data'!X197="Yes", 'Omega Data'!Y197="Yes",'Omega Data'!Z197="Yes"),1,0)</f>
        <v>1</v>
      </c>
      <c r="X197">
        <f>IF(OR('Omega Data'!AA197="Yes",'Omega Data'!AB197="Yes"),1,0)</f>
        <v>0</v>
      </c>
      <c r="Y197">
        <f>IF('Omega Data'!AU197="Yes",1,0)</f>
        <v>0</v>
      </c>
      <c r="Z197">
        <f>IF('Omega Data'!AD197="Yes",1,0)</f>
        <v>0</v>
      </c>
      <c r="AA197">
        <f>IF('Omega Data'!AC197="Yes",1,0)</f>
        <v>0</v>
      </c>
      <c r="AB197">
        <f>IF('Omega Data'!AE197="Yes",1,0)</f>
        <v>0</v>
      </c>
      <c r="AC197">
        <f>IF(OR('Omega Data'!AK197="Yes",'Omega Data'!AN197="Yes"),1,0)</f>
        <v>0</v>
      </c>
      <c r="AD197" s="41">
        <f t="shared" si="13"/>
        <v>0</v>
      </c>
      <c r="AE197" s="41">
        <f t="shared" si="14"/>
        <v>1</v>
      </c>
      <c r="AF197" s="41">
        <f t="shared" si="15"/>
        <v>0</v>
      </c>
      <c r="AG197" s="41">
        <f t="shared" si="16"/>
        <v>0</v>
      </c>
      <c r="AH197" s="41">
        <f t="shared" si="17"/>
        <v>0</v>
      </c>
    </row>
    <row r="198" spans="1:34" x14ac:dyDescent="0.2">
      <c r="A198">
        <v>194</v>
      </c>
      <c r="B198" s="43">
        <f>'Omega Data'!C198</f>
        <v>43597</v>
      </c>
      <c r="C198">
        <f>'Omega Data'!D198</f>
        <v>575</v>
      </c>
      <c r="D198" s="44">
        <f>'Omega Data'!E198</f>
        <v>2200</v>
      </c>
      <c r="E198" s="44">
        <f>'Omega Data'!F198</f>
        <v>2750</v>
      </c>
      <c r="F198" s="45">
        <f t="shared" ref="F198:F246" si="18">LN(D198)</f>
        <v>7.696212639346407</v>
      </c>
      <c r="G198">
        <f>IF('Omega Data'!L198="Stainless Steel",1,0)</f>
        <v>0</v>
      </c>
      <c r="H198">
        <f>IF(OR('Omega Data'!L198="YG 18K",'Omega Data'!L198="YG &lt;18K",'Omega Data'!L198="PG 18K",'Omega Data'!L198="PG &lt;18K",'Omega Data'!L198="WG 18K",'Omega Data'!L198="Mixes of 18K",'Omega Data'!L198="Mixes &lt;18K",'Omega Data'!L198="Platinum"),1,0)</f>
        <v>1</v>
      </c>
      <c r="I198">
        <f>IF(OR('Omega Data'!L198="PVD",'Omega Data'!L198="Gold Plate",'Omega Data'!L198="Other"),1,0)</f>
        <v>0</v>
      </c>
      <c r="J198">
        <f>IF('Omega Data'!P198="Stainless Steel",1,0)</f>
        <v>0</v>
      </c>
      <c r="K198">
        <f>IF(OR('Omega Data'!P198="Leather",'Omega Data'!P198="Two-tone"),1,0)</f>
        <v>0</v>
      </c>
      <c r="L198">
        <f>IF(OR('Omega Data'!P198="YG 18K",'Omega Data'!P198="PG 18K",'Omega Data'!P198="WG 18K",'Omega Data'!P198="Mixes of 18K"),1,0)</f>
        <v>1</v>
      </c>
      <c r="M198">
        <f>IF(OR('Omega Data'!AX198="Yes",'Omega Data'!AY198="Yes",'Omega Data'!AW198="Yes"),1,0)</f>
        <v>0</v>
      </c>
      <c r="N198">
        <f>IF(OR(ISTEXT('Omega Data'!AZ198), ISTEXT('Omega Data'!BA198)),1,0)</f>
        <v>0</v>
      </c>
      <c r="O198">
        <f>IF('Omega Data'!BB198="Yes",1,0)</f>
        <v>0</v>
      </c>
      <c r="P198">
        <f>IF('Omega Data'!BC198="Yes",1,0)</f>
        <v>0</v>
      </c>
      <c r="Q198">
        <f>IF(OR('Omega Data'!BF198="Yes",'Omega Data'!AS438="Yes"),1,0)</f>
        <v>0</v>
      </c>
      <c r="R198">
        <f>IF('Omega Data'!BG198="A",1,0)</f>
        <v>0</v>
      </c>
      <c r="S198">
        <f>IF('Omega Data'!BG198="AA",1,0)</f>
        <v>1</v>
      </c>
      <c r="T198">
        <f>IF('Omega Data'!BG198="AAA",1,0)</f>
        <v>0</v>
      </c>
      <c r="U198">
        <f>IF('Omega Data'!BG198="AAAA",1,0)</f>
        <v>0</v>
      </c>
      <c r="V198">
        <f>IF('Omega Data'!R198="Yes",1,0)</f>
        <v>1</v>
      </c>
      <c r="W198">
        <f>IF(OR('Omega Data'!X198="Yes", 'Omega Data'!Y198="Yes",'Omega Data'!Z198="Yes"),1,0)</f>
        <v>0</v>
      </c>
      <c r="X198">
        <f>IF(OR('Omega Data'!AA198="Yes",'Omega Data'!AB198="Yes"),1,0)</f>
        <v>0</v>
      </c>
      <c r="Y198">
        <f>IF('Omega Data'!AU198="Yes",1,0)</f>
        <v>0</v>
      </c>
      <c r="Z198">
        <f>IF('Omega Data'!AD198="Yes",1,0)</f>
        <v>0</v>
      </c>
      <c r="AA198">
        <f>IF('Omega Data'!AC198="Yes",1,0)</f>
        <v>0</v>
      </c>
      <c r="AB198">
        <f>IF('Omega Data'!AE198="Yes",1,0)</f>
        <v>0</v>
      </c>
      <c r="AC198">
        <f>IF(OR('Omega Data'!AK198="Yes",'Omega Data'!AN198="Yes"),1,0)</f>
        <v>0</v>
      </c>
      <c r="AD198" s="41">
        <f t="shared" ref="AD198:AD246" si="19">IF(AND($B198&gt;=DATEVALUE("1/1/2018"),$B198&lt;=DATEVALUE("12/31/2018")),1,0)</f>
        <v>0</v>
      </c>
      <c r="AE198" s="41">
        <f t="shared" ref="AE198:AE246" si="20">IF(AND($B198&gt;=DATEVALUE("1/1/2019"),$B198&lt;=DATEVALUE("12/31/2019")),1,0)</f>
        <v>1</v>
      </c>
      <c r="AF198" s="41">
        <f t="shared" ref="AF198:AF246" si="21">IF(AND($B198&gt;=DATEVALUE("1/1/2020"),$B198&lt;=DATEVALUE("12/31/2020")),1,0)</f>
        <v>0</v>
      </c>
      <c r="AG198" s="41">
        <f t="shared" ref="AG198:AG246" si="22">IF(AND($B198&gt;=DATEVALUE("1/1/2021"),$B198&lt;=DATEVALUE("12/31/2021")),1,0)</f>
        <v>0</v>
      </c>
      <c r="AH198" s="41">
        <f t="shared" ref="AH198:AH246" si="23">IF(AND($B198&gt;=DATEVALUE("1/1/2022"),$B198&lt;=DATEVALUE("12/31/2022")),1,0)</f>
        <v>0</v>
      </c>
    </row>
    <row r="199" spans="1:34" x14ac:dyDescent="0.2">
      <c r="A199">
        <v>195</v>
      </c>
      <c r="B199" s="43">
        <f>'Omega Data'!C199</f>
        <v>43597</v>
      </c>
      <c r="C199">
        <f>'Omega Data'!D199</f>
        <v>576</v>
      </c>
      <c r="D199" s="44">
        <f>'Omega Data'!E199</f>
        <v>1040</v>
      </c>
      <c r="E199" s="44">
        <f>'Omega Data'!F199</f>
        <v>1300</v>
      </c>
      <c r="F199" s="45">
        <f t="shared" si="18"/>
        <v>6.9469759921354184</v>
      </c>
      <c r="G199">
        <f>IF('Omega Data'!L199="Stainless Steel",1,0)</f>
        <v>0</v>
      </c>
      <c r="H199">
        <f>IF(OR('Omega Data'!L199="YG 18K",'Omega Data'!L199="YG &lt;18K",'Omega Data'!L199="PG 18K",'Omega Data'!L199="PG &lt;18K",'Omega Data'!L199="WG 18K",'Omega Data'!L199="Mixes of 18K",'Omega Data'!L199="Mixes &lt;18K",'Omega Data'!L199="Platinum"),1,0)</f>
        <v>1</v>
      </c>
      <c r="I199">
        <f>IF(OR('Omega Data'!L199="PVD",'Omega Data'!L199="Gold Plate",'Omega Data'!L199="Other"),1,0)</f>
        <v>0</v>
      </c>
      <c r="J199">
        <f>IF('Omega Data'!P199="Stainless Steel",1,0)</f>
        <v>0</v>
      </c>
      <c r="K199">
        <f>IF(OR('Omega Data'!P199="Leather",'Omega Data'!P199="Two-tone"),1,0)</f>
        <v>1</v>
      </c>
      <c r="L199">
        <f>IF(OR('Omega Data'!P199="YG 18K",'Omega Data'!P199="PG 18K",'Omega Data'!P199="WG 18K",'Omega Data'!P199="Mixes of 18K"),1,0)</f>
        <v>0</v>
      </c>
      <c r="M199">
        <f>IF(OR('Omega Data'!AX199="Yes",'Omega Data'!AY199="Yes",'Omega Data'!AW199="Yes"),1,0)</f>
        <v>0</v>
      </c>
      <c r="N199">
        <f>IF(OR(ISTEXT('Omega Data'!AZ199), ISTEXT('Omega Data'!BA199)),1,0)</f>
        <v>0</v>
      </c>
      <c r="O199">
        <f>IF('Omega Data'!BB199="Yes",1,0)</f>
        <v>0</v>
      </c>
      <c r="P199">
        <f>IF('Omega Data'!BC199="Yes",1,0)</f>
        <v>0</v>
      </c>
      <c r="Q199">
        <f>IF(OR('Omega Data'!BF199="Yes",'Omega Data'!AS439="Yes"),1,0)</f>
        <v>0</v>
      </c>
      <c r="R199">
        <f>IF('Omega Data'!BG199="A",1,0)</f>
        <v>0</v>
      </c>
      <c r="S199">
        <f>IF('Omega Data'!BG199="AA",1,0)</f>
        <v>1</v>
      </c>
      <c r="T199">
        <f>IF('Omega Data'!BG199="AAA",1,0)</f>
        <v>0</v>
      </c>
      <c r="U199">
        <f>IF('Omega Data'!BG199="AAAA",1,0)</f>
        <v>0</v>
      </c>
      <c r="V199">
        <f>IF('Omega Data'!R199="Yes",1,0)</f>
        <v>1</v>
      </c>
      <c r="W199">
        <f>IF(OR('Omega Data'!X199="Yes", 'Omega Data'!Y199="Yes",'Omega Data'!Z199="Yes"),1,0)</f>
        <v>0</v>
      </c>
      <c r="X199">
        <f>IF(OR('Omega Data'!AA199="Yes",'Omega Data'!AB199="Yes"),1,0)</f>
        <v>0</v>
      </c>
      <c r="Y199">
        <f>IF('Omega Data'!AU199="Yes",1,0)</f>
        <v>0</v>
      </c>
      <c r="Z199">
        <f>IF('Omega Data'!AD199="Yes",1,0)</f>
        <v>0</v>
      </c>
      <c r="AA199">
        <f>IF('Omega Data'!AC199="Yes",1,0)</f>
        <v>0</v>
      </c>
      <c r="AB199">
        <f>IF('Omega Data'!AE199="Yes",1,0)</f>
        <v>0</v>
      </c>
      <c r="AC199">
        <f>IF(OR('Omega Data'!AK199="Yes",'Omega Data'!AN199="Yes"),1,0)</f>
        <v>0</v>
      </c>
      <c r="AD199" s="41">
        <f t="shared" si="19"/>
        <v>0</v>
      </c>
      <c r="AE199" s="41">
        <f t="shared" si="20"/>
        <v>1</v>
      </c>
      <c r="AF199" s="41">
        <f t="shared" si="21"/>
        <v>0</v>
      </c>
      <c r="AG199" s="41">
        <f t="shared" si="22"/>
        <v>0</v>
      </c>
      <c r="AH199" s="41">
        <f t="shared" si="23"/>
        <v>0</v>
      </c>
    </row>
    <row r="200" spans="1:34" x14ac:dyDescent="0.2">
      <c r="A200">
        <v>196</v>
      </c>
      <c r="B200" s="43">
        <f>'Omega Data'!C200</f>
        <v>43597</v>
      </c>
      <c r="C200">
        <f>'Omega Data'!D200</f>
        <v>581</v>
      </c>
      <c r="D200" s="44">
        <f>'Omega Data'!E200</f>
        <v>4000</v>
      </c>
      <c r="E200" s="44">
        <f>'Omega Data'!F200</f>
        <v>5000</v>
      </c>
      <c r="F200" s="45">
        <f t="shared" si="18"/>
        <v>8.2940496401020276</v>
      </c>
      <c r="G200">
        <f>IF('Omega Data'!L200="Stainless Steel",1,0)</f>
        <v>0</v>
      </c>
      <c r="H200">
        <f>IF(OR('Omega Data'!L200="YG 18K",'Omega Data'!L200="YG &lt;18K",'Omega Data'!L200="PG 18K",'Omega Data'!L200="PG &lt;18K",'Omega Data'!L200="WG 18K",'Omega Data'!L200="Mixes of 18K",'Omega Data'!L200="Mixes &lt;18K",'Omega Data'!L200="Platinum"),1,0)</f>
        <v>1</v>
      </c>
      <c r="I200">
        <f>IF(OR('Omega Data'!L200="PVD",'Omega Data'!L200="Gold Plate",'Omega Data'!L200="Other"),1,0)</f>
        <v>0</v>
      </c>
      <c r="J200">
        <f>IF('Omega Data'!P200="Stainless Steel",1,0)</f>
        <v>0</v>
      </c>
      <c r="K200">
        <f>IF(OR('Omega Data'!P200="Leather",'Omega Data'!P200="Two-tone"),1,0)</f>
        <v>0</v>
      </c>
      <c r="L200">
        <f>IF(OR('Omega Data'!P200="YG 18K",'Omega Data'!P200="PG 18K",'Omega Data'!P200="WG 18K",'Omega Data'!P200="Mixes of 18K"),1,0)</f>
        <v>1</v>
      </c>
      <c r="M200">
        <f>IF(OR('Omega Data'!AX200="Yes",'Omega Data'!AY200="Yes",'Omega Data'!AW200="Yes"),1,0)</f>
        <v>0</v>
      </c>
      <c r="N200">
        <f>IF(OR(ISTEXT('Omega Data'!AZ200), ISTEXT('Omega Data'!BA200)),1,0)</f>
        <v>0</v>
      </c>
      <c r="O200">
        <f>IF('Omega Data'!BB200="Yes",1,0)</f>
        <v>0</v>
      </c>
      <c r="P200">
        <f>IF('Omega Data'!BC200="Yes",1,0)</f>
        <v>0</v>
      </c>
      <c r="Q200">
        <f>IF(OR('Omega Data'!BF200="Yes",'Omega Data'!AS440="Yes"),1,0)</f>
        <v>0</v>
      </c>
      <c r="R200">
        <f>IF('Omega Data'!BG200="A",1,0)</f>
        <v>0</v>
      </c>
      <c r="S200">
        <f>IF('Omega Data'!BG200="AA",1,0)</f>
        <v>0</v>
      </c>
      <c r="T200">
        <f>IF('Omega Data'!BG200="AAA",1,0)</f>
        <v>1</v>
      </c>
      <c r="U200">
        <f>IF('Omega Data'!BG200="AAAA",1,0)</f>
        <v>0</v>
      </c>
      <c r="V200">
        <f>IF('Omega Data'!R200="Yes",1,0)</f>
        <v>0</v>
      </c>
      <c r="W200">
        <f>IF(OR('Omega Data'!X200="Yes", 'Omega Data'!Y200="Yes",'Omega Data'!Z200="Yes"),1,0)</f>
        <v>1</v>
      </c>
      <c r="X200">
        <f>IF(OR('Omega Data'!AA200="Yes",'Omega Data'!AB200="Yes"),1,0)</f>
        <v>0</v>
      </c>
      <c r="Y200">
        <f>IF('Omega Data'!AU200="Yes",1,0)</f>
        <v>0</v>
      </c>
      <c r="Z200">
        <f>IF('Omega Data'!AD200="Yes",1,0)</f>
        <v>0</v>
      </c>
      <c r="AA200">
        <f>IF('Omega Data'!AC200="Yes",1,0)</f>
        <v>0</v>
      </c>
      <c r="AB200">
        <f>IF('Omega Data'!AE200="Yes",1,0)</f>
        <v>0</v>
      </c>
      <c r="AC200">
        <f>IF(OR('Omega Data'!AK200="Yes",'Omega Data'!AN200="Yes"),1,0)</f>
        <v>0</v>
      </c>
      <c r="AD200" s="41">
        <f t="shared" si="19"/>
        <v>0</v>
      </c>
      <c r="AE200" s="41">
        <f t="shared" si="20"/>
        <v>1</v>
      </c>
      <c r="AF200" s="41">
        <f t="shared" si="21"/>
        <v>0</v>
      </c>
      <c r="AG200" s="41">
        <f t="shared" si="22"/>
        <v>0</v>
      </c>
      <c r="AH200" s="41">
        <f t="shared" si="23"/>
        <v>0</v>
      </c>
    </row>
    <row r="201" spans="1:34" x14ac:dyDescent="0.2">
      <c r="A201">
        <v>197</v>
      </c>
      <c r="B201" s="43">
        <f>'Omega Data'!C201</f>
        <v>43597</v>
      </c>
      <c r="C201">
        <f>'Omega Data'!D201</f>
        <v>582</v>
      </c>
      <c r="D201" s="44">
        <f>'Omega Data'!E201</f>
        <v>7500</v>
      </c>
      <c r="E201" s="44">
        <f>'Omega Data'!F201</f>
        <v>9375</v>
      </c>
      <c r="F201" s="45">
        <f t="shared" si="18"/>
        <v>8.9226582995244019</v>
      </c>
      <c r="G201">
        <f>IF('Omega Data'!L201="Stainless Steel",1,0)</f>
        <v>0</v>
      </c>
      <c r="H201">
        <f>IF(OR('Omega Data'!L201="YG 18K",'Omega Data'!L201="YG &lt;18K",'Omega Data'!L201="PG 18K",'Omega Data'!L201="PG &lt;18K",'Omega Data'!L201="WG 18K",'Omega Data'!L201="Mixes of 18K",'Omega Data'!L201="Mixes &lt;18K",'Omega Data'!L201="Platinum"),1,0)</f>
        <v>1</v>
      </c>
      <c r="I201">
        <f>IF(OR('Omega Data'!L201="PVD",'Omega Data'!L201="Gold Plate",'Omega Data'!L201="Other"),1,0)</f>
        <v>0</v>
      </c>
      <c r="J201">
        <f>IF('Omega Data'!P201="Stainless Steel",1,0)</f>
        <v>0</v>
      </c>
      <c r="K201">
        <f>IF(OR('Omega Data'!P201="Leather",'Omega Data'!P201="Two-tone"),1,0)</f>
        <v>0</v>
      </c>
      <c r="L201">
        <f>IF(OR('Omega Data'!P201="YG 18K",'Omega Data'!P201="PG 18K",'Omega Data'!P201="WG 18K",'Omega Data'!P201="Mixes of 18K"),1,0)</f>
        <v>1</v>
      </c>
      <c r="M201">
        <f>IF(OR('Omega Data'!AX201="Yes",'Omega Data'!AY201="Yes",'Omega Data'!AW201="Yes"),1,0)</f>
        <v>0</v>
      </c>
      <c r="N201">
        <f>IF(OR(ISTEXT('Omega Data'!AZ201), ISTEXT('Omega Data'!BA201)),1,0)</f>
        <v>0</v>
      </c>
      <c r="O201">
        <f>IF('Omega Data'!BB201="Yes",1,0)</f>
        <v>0</v>
      </c>
      <c r="P201">
        <f>IF('Omega Data'!BC201="Yes",1,0)</f>
        <v>0</v>
      </c>
      <c r="Q201">
        <f>IF(OR('Omega Data'!BF201="Yes",'Omega Data'!AS441="Yes"),1,0)</f>
        <v>0</v>
      </c>
      <c r="R201">
        <f>IF('Omega Data'!BG201="A",1,0)</f>
        <v>0</v>
      </c>
      <c r="S201">
        <f>IF('Omega Data'!BG201="AA",1,0)</f>
        <v>0</v>
      </c>
      <c r="T201">
        <f>IF('Omega Data'!BG201="AAA",1,0)</f>
        <v>1</v>
      </c>
      <c r="U201">
        <f>IF('Omega Data'!BG201="AAAA",1,0)</f>
        <v>0</v>
      </c>
      <c r="V201">
        <f>IF('Omega Data'!R201="Yes",1,0)</f>
        <v>1</v>
      </c>
      <c r="W201">
        <f>IF(OR('Omega Data'!X201="Yes", 'Omega Data'!Y201="Yes",'Omega Data'!Z201="Yes"),1,0)</f>
        <v>0</v>
      </c>
      <c r="X201">
        <f>IF(OR('Omega Data'!AA201="Yes",'Omega Data'!AB201="Yes"),1,0)</f>
        <v>0</v>
      </c>
      <c r="Y201">
        <f>IF('Omega Data'!AU201="Yes",1,0)</f>
        <v>0</v>
      </c>
      <c r="Z201">
        <f>IF('Omega Data'!AD201="Yes",1,0)</f>
        <v>0</v>
      </c>
      <c r="AA201">
        <f>IF('Omega Data'!AC201="Yes",1,0)</f>
        <v>0</v>
      </c>
      <c r="AB201">
        <f>IF('Omega Data'!AE201="Yes",1,0)</f>
        <v>0</v>
      </c>
      <c r="AC201">
        <f>IF(OR('Omega Data'!AK201="Yes",'Omega Data'!AN201="Yes"),1,0)</f>
        <v>0</v>
      </c>
      <c r="AD201" s="41">
        <f t="shared" si="19"/>
        <v>0</v>
      </c>
      <c r="AE201" s="41">
        <f t="shared" si="20"/>
        <v>1</v>
      </c>
      <c r="AF201" s="41">
        <f t="shared" si="21"/>
        <v>0</v>
      </c>
      <c r="AG201" s="41">
        <f t="shared" si="22"/>
        <v>0</v>
      </c>
      <c r="AH201" s="41">
        <f t="shared" si="23"/>
        <v>0</v>
      </c>
    </row>
    <row r="202" spans="1:34" x14ac:dyDescent="0.2">
      <c r="A202">
        <v>198</v>
      </c>
      <c r="B202" s="43">
        <f>'Omega Data'!C202</f>
        <v>43597</v>
      </c>
      <c r="C202">
        <f>'Omega Data'!D202</f>
        <v>583</v>
      </c>
      <c r="D202" s="44">
        <f>'Omega Data'!E202</f>
        <v>12000</v>
      </c>
      <c r="E202" s="44">
        <f>'Omega Data'!F202</f>
        <v>15000</v>
      </c>
      <c r="F202" s="45">
        <f t="shared" si="18"/>
        <v>9.3926619287701367</v>
      </c>
      <c r="G202">
        <f>IF('Omega Data'!L202="Stainless Steel",1,0)</f>
        <v>0</v>
      </c>
      <c r="H202">
        <f>IF(OR('Omega Data'!L202="YG 18K",'Omega Data'!L202="YG &lt;18K",'Omega Data'!L202="PG 18K",'Omega Data'!L202="PG &lt;18K",'Omega Data'!L202="WG 18K",'Omega Data'!L202="Mixes of 18K",'Omega Data'!L202="Mixes &lt;18K",'Omega Data'!L202="Platinum"),1,0)</f>
        <v>1</v>
      </c>
      <c r="I202">
        <f>IF(OR('Omega Data'!L202="PVD",'Omega Data'!L202="Gold Plate",'Omega Data'!L202="Other"),1,0)</f>
        <v>0</v>
      </c>
      <c r="J202">
        <f>IF('Omega Data'!P202="Stainless Steel",1,0)</f>
        <v>0</v>
      </c>
      <c r="K202">
        <f>IF(OR('Omega Data'!P202="Leather",'Omega Data'!P202="Two-tone"),1,0)</f>
        <v>1</v>
      </c>
      <c r="L202">
        <f>IF(OR('Omega Data'!P202="YG 18K",'Omega Data'!P202="PG 18K",'Omega Data'!P202="WG 18K",'Omega Data'!P202="Mixes of 18K"),1,0)</f>
        <v>0</v>
      </c>
      <c r="M202">
        <f>IF(OR('Omega Data'!AX202="Yes",'Omega Data'!AY202="Yes",'Omega Data'!AW202="Yes"),1,0)</f>
        <v>0</v>
      </c>
      <c r="N202">
        <f>IF(OR(ISTEXT('Omega Data'!AZ202), ISTEXT('Omega Data'!BA202)),1,0)</f>
        <v>0</v>
      </c>
      <c r="O202">
        <f>IF('Omega Data'!BB202="Yes",1,0)</f>
        <v>0</v>
      </c>
      <c r="P202">
        <f>IF('Omega Data'!BC202="Yes",1,0)</f>
        <v>0</v>
      </c>
      <c r="Q202">
        <f>IF(OR('Omega Data'!BF202="Yes",'Omega Data'!AS442="Yes"),1,0)</f>
        <v>0</v>
      </c>
      <c r="R202">
        <f>IF('Omega Data'!BG202="A",1,0)</f>
        <v>0</v>
      </c>
      <c r="S202">
        <f>IF('Omega Data'!BG202="AA",1,0)</f>
        <v>0</v>
      </c>
      <c r="T202">
        <f>IF('Omega Data'!BG202="AAA",1,0)</f>
        <v>1</v>
      </c>
      <c r="U202">
        <f>IF('Omega Data'!BG202="AAAA",1,0)</f>
        <v>0</v>
      </c>
      <c r="V202">
        <f>IF('Omega Data'!R202="Yes",1,0)</f>
        <v>0</v>
      </c>
      <c r="W202">
        <f>IF(OR('Omega Data'!X202="Yes", 'Omega Data'!Y202="Yes",'Omega Data'!Z202="Yes"),1,0)</f>
        <v>0</v>
      </c>
      <c r="X202">
        <f>IF(OR('Omega Data'!AA202="Yes",'Omega Data'!AB202="Yes"),1,0)</f>
        <v>0</v>
      </c>
      <c r="Y202">
        <f>IF('Omega Data'!AU202="Yes",1,0)</f>
        <v>0</v>
      </c>
      <c r="Z202">
        <f>IF('Omega Data'!AD202="Yes",1,0)</f>
        <v>0</v>
      </c>
      <c r="AA202">
        <f>IF('Omega Data'!AC202="Yes",1,0)</f>
        <v>0</v>
      </c>
      <c r="AB202">
        <f>IF('Omega Data'!AE202="Yes",1,0)</f>
        <v>0</v>
      </c>
      <c r="AC202">
        <f>IF(OR('Omega Data'!AK202="Yes",'Omega Data'!AN202="Yes"),1,0)</f>
        <v>1</v>
      </c>
      <c r="AD202" s="41">
        <f t="shared" si="19"/>
        <v>0</v>
      </c>
      <c r="AE202" s="41">
        <f t="shared" si="20"/>
        <v>1</v>
      </c>
      <c r="AF202" s="41">
        <f t="shared" si="21"/>
        <v>0</v>
      </c>
      <c r="AG202" s="41">
        <f t="shared" si="22"/>
        <v>0</v>
      </c>
      <c r="AH202" s="41">
        <f t="shared" si="23"/>
        <v>0</v>
      </c>
    </row>
    <row r="203" spans="1:34" x14ac:dyDescent="0.2">
      <c r="A203">
        <v>199</v>
      </c>
      <c r="B203" s="43">
        <f>'Omega Data'!C203</f>
        <v>43597</v>
      </c>
      <c r="C203">
        <f>'Omega Data'!D203</f>
        <v>586</v>
      </c>
      <c r="D203" s="44">
        <f>'Omega Data'!E203</f>
        <v>4000</v>
      </c>
      <c r="E203" s="44">
        <f>'Omega Data'!F203</f>
        <v>5000</v>
      </c>
      <c r="F203" s="45">
        <f t="shared" si="18"/>
        <v>8.2940496401020276</v>
      </c>
      <c r="G203">
        <f>IF('Omega Data'!L203="Stainless Steel",1,0)</f>
        <v>1</v>
      </c>
      <c r="H203">
        <f>IF(OR('Omega Data'!L203="YG 18K",'Omega Data'!L203="YG &lt;18K",'Omega Data'!L203="PG 18K",'Omega Data'!L203="PG &lt;18K",'Omega Data'!L203="WG 18K",'Omega Data'!L203="Mixes of 18K",'Omega Data'!L203="Mixes &lt;18K",'Omega Data'!L203="Platinum"),1,0)</f>
        <v>0</v>
      </c>
      <c r="I203">
        <f>IF(OR('Omega Data'!L203="PVD",'Omega Data'!L203="Gold Plate",'Omega Data'!L203="Other"),1,0)</f>
        <v>0</v>
      </c>
      <c r="J203">
        <f>IF('Omega Data'!P203="Stainless Steel",1,0)</f>
        <v>1</v>
      </c>
      <c r="K203">
        <f>IF(OR('Omega Data'!P203="Leather",'Omega Data'!P203="Two-tone"),1,0)</f>
        <v>0</v>
      </c>
      <c r="L203">
        <f>IF(OR('Omega Data'!P203="YG 18K",'Omega Data'!P203="PG 18K",'Omega Data'!P203="WG 18K",'Omega Data'!P203="Mixes of 18K"),1,0)</f>
        <v>0</v>
      </c>
      <c r="M203">
        <f>IF(OR('Omega Data'!AX203="Yes",'Omega Data'!AY203="Yes",'Omega Data'!AW203="Yes"),1,0)</f>
        <v>0</v>
      </c>
      <c r="N203">
        <f>IF(OR(ISTEXT('Omega Data'!AZ203), ISTEXT('Omega Data'!BA203)),1,0)</f>
        <v>0</v>
      </c>
      <c r="O203">
        <f>IF('Omega Data'!BB203="Yes",1,0)</f>
        <v>0</v>
      </c>
      <c r="P203">
        <f>IF('Omega Data'!BC203="Yes",1,0)</f>
        <v>0</v>
      </c>
      <c r="Q203">
        <f>IF(OR('Omega Data'!BF203="Yes",'Omega Data'!AS443="Yes"),1,0)</f>
        <v>0</v>
      </c>
      <c r="R203">
        <f>IF('Omega Data'!BG203="A",1,0)</f>
        <v>0</v>
      </c>
      <c r="S203">
        <f>IF('Omega Data'!BG203="AA",1,0)</f>
        <v>1</v>
      </c>
      <c r="T203">
        <f>IF('Omega Data'!BG203="AAA",1,0)</f>
        <v>0</v>
      </c>
      <c r="U203">
        <f>IF('Omega Data'!BG203="AAAA",1,0)</f>
        <v>0</v>
      </c>
      <c r="V203">
        <f>IF('Omega Data'!R203="Yes",1,0)</f>
        <v>0</v>
      </c>
      <c r="W203">
        <f>IF(OR('Omega Data'!X203="Yes", 'Omega Data'!Y203="Yes",'Omega Data'!Z203="Yes"),1,0)</f>
        <v>0</v>
      </c>
      <c r="X203">
        <f>IF(OR('Omega Data'!AA203="Yes",'Omega Data'!AB203="Yes"),1,0)</f>
        <v>0</v>
      </c>
      <c r="Y203">
        <f>IF('Omega Data'!AU203="Yes",1,0)</f>
        <v>0</v>
      </c>
      <c r="Z203">
        <f>IF('Omega Data'!AD203="Yes",1,0)</f>
        <v>0</v>
      </c>
      <c r="AA203">
        <f>IF('Omega Data'!AC203="Yes",1,0)</f>
        <v>0</v>
      </c>
      <c r="AB203">
        <f>IF('Omega Data'!AE203="Yes",1,0)</f>
        <v>0</v>
      </c>
      <c r="AC203">
        <f>IF(OR('Omega Data'!AK203="Yes",'Omega Data'!AN203="Yes"),1,0)</f>
        <v>1</v>
      </c>
      <c r="AD203" s="41">
        <f t="shared" si="19"/>
        <v>0</v>
      </c>
      <c r="AE203" s="41">
        <f t="shared" si="20"/>
        <v>1</v>
      </c>
      <c r="AF203" s="41">
        <f t="shared" si="21"/>
        <v>0</v>
      </c>
      <c r="AG203" s="41">
        <f t="shared" si="22"/>
        <v>0</v>
      </c>
      <c r="AH203" s="41">
        <f t="shared" si="23"/>
        <v>0</v>
      </c>
    </row>
    <row r="204" spans="1:34" x14ac:dyDescent="0.2">
      <c r="A204">
        <v>200</v>
      </c>
      <c r="B204" s="43">
        <f>'Omega Data'!C204</f>
        <v>43597</v>
      </c>
      <c r="C204">
        <f>'Omega Data'!D204</f>
        <v>588</v>
      </c>
      <c r="D204" s="44">
        <f>'Omega Data'!E204</f>
        <v>40000</v>
      </c>
      <c r="E204" s="44">
        <f>'Omega Data'!F204</f>
        <v>50000</v>
      </c>
      <c r="F204" s="45">
        <f t="shared" si="18"/>
        <v>10.596634733096073</v>
      </c>
      <c r="G204">
        <f>IF('Omega Data'!L204="Stainless Steel",1,0)</f>
        <v>0</v>
      </c>
      <c r="H204">
        <f>IF(OR('Omega Data'!L204="YG 18K",'Omega Data'!L204="YG &lt;18K",'Omega Data'!L204="PG 18K",'Omega Data'!L204="PG &lt;18K",'Omega Data'!L204="WG 18K",'Omega Data'!L204="Mixes of 18K",'Omega Data'!L204="Mixes &lt;18K",'Omega Data'!L204="Platinum"),1,0)</f>
        <v>1</v>
      </c>
      <c r="I204">
        <f>IF(OR('Omega Data'!L204="PVD",'Omega Data'!L204="Gold Plate",'Omega Data'!L204="Other"),1,0)</f>
        <v>0</v>
      </c>
      <c r="J204">
        <f>IF('Omega Data'!P204="Stainless Steel",1,0)</f>
        <v>0</v>
      </c>
      <c r="K204">
        <f>IF(OR('Omega Data'!P204="Leather",'Omega Data'!P204="Two-tone"),1,0)</f>
        <v>0</v>
      </c>
      <c r="L204">
        <f>IF(OR('Omega Data'!P204="YG 18K",'Omega Data'!P204="PG 18K",'Omega Data'!P204="WG 18K",'Omega Data'!P204="Mixes of 18K"),1,0)</f>
        <v>1</v>
      </c>
      <c r="M204">
        <f>IF(OR('Omega Data'!AX204="Yes",'Omega Data'!AY204="Yes",'Omega Data'!AW204="Yes"),1,0)</f>
        <v>0</v>
      </c>
      <c r="N204">
        <f>IF(OR(ISTEXT('Omega Data'!AZ204), ISTEXT('Omega Data'!BA204)),1,0)</f>
        <v>0</v>
      </c>
      <c r="O204">
        <f>IF('Omega Data'!BB204="Yes",1,0)</f>
        <v>0</v>
      </c>
      <c r="P204">
        <f>IF('Omega Data'!BC204="Yes",1,0)</f>
        <v>0</v>
      </c>
      <c r="Q204">
        <f>IF(OR('Omega Data'!BF204="Yes",'Omega Data'!AS444="Yes"),1,0)</f>
        <v>0</v>
      </c>
      <c r="R204">
        <f>IF('Omega Data'!BG204="A",1,0)</f>
        <v>0</v>
      </c>
      <c r="S204">
        <f>IF('Omega Data'!BG204="AA",1,0)</f>
        <v>0</v>
      </c>
      <c r="T204">
        <f>IF('Omega Data'!BG204="AAA",1,0)</f>
        <v>1</v>
      </c>
      <c r="U204">
        <f>IF('Omega Data'!BG204="AAAA",1,0)</f>
        <v>0</v>
      </c>
      <c r="V204">
        <f>IF('Omega Data'!R204="Yes",1,0)</f>
        <v>0</v>
      </c>
      <c r="W204">
        <f>IF(OR('Omega Data'!X204="Yes", 'Omega Data'!Y204="Yes",'Omega Data'!Z204="Yes"),1,0)</f>
        <v>0</v>
      </c>
      <c r="X204">
        <f>IF(OR('Omega Data'!AA204="Yes",'Omega Data'!AB204="Yes"),1,0)</f>
        <v>0</v>
      </c>
      <c r="Y204">
        <f>IF('Omega Data'!AU204="Yes",1,0)</f>
        <v>0</v>
      </c>
      <c r="Z204">
        <f>IF('Omega Data'!AD204="Yes",1,0)</f>
        <v>0</v>
      </c>
      <c r="AA204">
        <f>IF('Omega Data'!AC204="Yes",1,0)</f>
        <v>0</v>
      </c>
      <c r="AB204">
        <f>IF('Omega Data'!AE204="Yes",1,0)</f>
        <v>0</v>
      </c>
      <c r="AC204">
        <f>IF(OR('Omega Data'!AK204="Yes",'Omega Data'!AN204="Yes"),1,0)</f>
        <v>1</v>
      </c>
      <c r="AD204" s="41">
        <f t="shared" si="19"/>
        <v>0</v>
      </c>
      <c r="AE204" s="41">
        <f t="shared" si="20"/>
        <v>1</v>
      </c>
      <c r="AF204" s="41">
        <f t="shared" si="21"/>
        <v>0</v>
      </c>
      <c r="AG204" s="41">
        <f t="shared" si="22"/>
        <v>0</v>
      </c>
      <c r="AH204" s="41">
        <f t="shared" si="23"/>
        <v>0</v>
      </c>
    </row>
    <row r="205" spans="1:34" x14ac:dyDescent="0.2">
      <c r="A205">
        <v>201</v>
      </c>
      <c r="B205" s="43">
        <f>'Omega Data'!C205</f>
        <v>43597</v>
      </c>
      <c r="C205">
        <f>'Omega Data'!D205</f>
        <v>589</v>
      </c>
      <c r="D205" s="44">
        <f>'Omega Data'!E205</f>
        <v>6500</v>
      </c>
      <c r="E205" s="44">
        <f>'Omega Data'!F205</f>
        <v>8125</v>
      </c>
      <c r="F205" s="45">
        <f t="shared" si="18"/>
        <v>8.7795574558837277</v>
      </c>
      <c r="G205">
        <f>IF('Omega Data'!L205="Stainless Steel",1,0)</f>
        <v>1</v>
      </c>
      <c r="H205">
        <f>IF(OR('Omega Data'!L205="YG 18K",'Omega Data'!L205="YG &lt;18K",'Omega Data'!L205="PG 18K",'Omega Data'!L205="PG &lt;18K",'Omega Data'!L205="WG 18K",'Omega Data'!L205="Mixes of 18K",'Omega Data'!L205="Mixes &lt;18K",'Omega Data'!L205="Platinum"),1,0)</f>
        <v>0</v>
      </c>
      <c r="I205">
        <f>IF(OR('Omega Data'!L205="PVD",'Omega Data'!L205="Gold Plate",'Omega Data'!L205="Other"),1,0)</f>
        <v>0</v>
      </c>
      <c r="J205">
        <f>IF('Omega Data'!P205="Stainless Steel",1,0)</f>
        <v>0</v>
      </c>
      <c r="K205">
        <f>IF(OR('Omega Data'!P205="Leather",'Omega Data'!P205="Two-tone"),1,0)</f>
        <v>1</v>
      </c>
      <c r="L205">
        <f>IF(OR('Omega Data'!P205="YG 18K",'Omega Data'!P205="PG 18K",'Omega Data'!P205="WG 18K",'Omega Data'!P205="Mixes of 18K"),1,0)</f>
        <v>0</v>
      </c>
      <c r="M205">
        <f>IF(OR('Omega Data'!AX205="Yes",'Omega Data'!AY205="Yes",'Omega Data'!AW205="Yes"),1,0)</f>
        <v>0</v>
      </c>
      <c r="N205">
        <f>IF(OR(ISTEXT('Omega Data'!AZ205), ISTEXT('Omega Data'!BA205)),1,0)</f>
        <v>0</v>
      </c>
      <c r="O205">
        <f>IF('Omega Data'!BB205="Yes",1,0)</f>
        <v>0</v>
      </c>
      <c r="P205">
        <f>IF('Omega Data'!BC205="Yes",1,0)</f>
        <v>0</v>
      </c>
      <c r="Q205">
        <f>IF(OR('Omega Data'!BF205="Yes",'Omega Data'!AS445="Yes"),1,0)</f>
        <v>0</v>
      </c>
      <c r="R205">
        <f>IF('Omega Data'!BG205="A",1,0)</f>
        <v>0</v>
      </c>
      <c r="S205">
        <f>IF('Omega Data'!BG205="AA",1,0)</f>
        <v>1</v>
      </c>
      <c r="T205">
        <f>IF('Omega Data'!BG205="AAA",1,0)</f>
        <v>0</v>
      </c>
      <c r="U205">
        <f>IF('Omega Data'!BG205="AAAA",1,0)</f>
        <v>0</v>
      </c>
      <c r="V205">
        <f>IF('Omega Data'!R205="Yes",1,0)</f>
        <v>0</v>
      </c>
      <c r="W205">
        <f>IF(OR('Omega Data'!X205="Yes", 'Omega Data'!Y205="Yes",'Omega Data'!Z205="Yes"),1,0)</f>
        <v>0</v>
      </c>
      <c r="X205">
        <f>IF(OR('Omega Data'!AA205="Yes",'Omega Data'!AB205="Yes"),1,0)</f>
        <v>0</v>
      </c>
      <c r="Y205">
        <f>IF('Omega Data'!AU205="Yes",1,0)</f>
        <v>0</v>
      </c>
      <c r="Z205">
        <f>IF('Omega Data'!AD205="Yes",1,0)</f>
        <v>0</v>
      </c>
      <c r="AA205">
        <f>IF('Omega Data'!AC205="Yes",1,0)</f>
        <v>0</v>
      </c>
      <c r="AB205">
        <f>IF('Omega Data'!AE205="Yes",1,0)</f>
        <v>0</v>
      </c>
      <c r="AC205">
        <f>IF(OR('Omega Data'!AK205="Yes",'Omega Data'!AN205="Yes"),1,0)</f>
        <v>1</v>
      </c>
      <c r="AD205" s="41">
        <f t="shared" si="19"/>
        <v>0</v>
      </c>
      <c r="AE205" s="41">
        <f t="shared" si="20"/>
        <v>1</v>
      </c>
      <c r="AF205" s="41">
        <f t="shared" si="21"/>
        <v>0</v>
      </c>
      <c r="AG205" s="41">
        <f t="shared" si="22"/>
        <v>0</v>
      </c>
      <c r="AH205" s="41">
        <f t="shared" si="23"/>
        <v>0</v>
      </c>
    </row>
    <row r="206" spans="1:34" x14ac:dyDescent="0.2">
      <c r="A206">
        <v>202</v>
      </c>
      <c r="B206" s="43">
        <f>'Omega Data'!C206</f>
        <v>43597</v>
      </c>
      <c r="C206">
        <f>'Omega Data'!D206</f>
        <v>590</v>
      </c>
      <c r="D206" s="44">
        <f>'Omega Data'!E206</f>
        <v>3700</v>
      </c>
      <c r="E206" s="44">
        <f>'Omega Data'!F206</f>
        <v>4625</v>
      </c>
      <c r="F206" s="45">
        <f t="shared" si="18"/>
        <v>8.2160880986323157</v>
      </c>
      <c r="G206">
        <f>IF('Omega Data'!L206="Stainless Steel",1,0)</f>
        <v>1</v>
      </c>
      <c r="H206">
        <f>IF(OR('Omega Data'!L206="YG 18K",'Omega Data'!L206="YG &lt;18K",'Omega Data'!L206="PG 18K",'Omega Data'!L206="PG &lt;18K",'Omega Data'!L206="WG 18K",'Omega Data'!L206="Mixes of 18K",'Omega Data'!L206="Mixes &lt;18K",'Omega Data'!L206="Platinum"),1,0)</f>
        <v>0</v>
      </c>
      <c r="I206">
        <f>IF(OR('Omega Data'!L206="PVD",'Omega Data'!L206="Gold Plate",'Omega Data'!L206="Other"),1,0)</f>
        <v>0</v>
      </c>
      <c r="J206">
        <f>IF('Omega Data'!P206="Stainless Steel",1,0)</f>
        <v>0</v>
      </c>
      <c r="K206">
        <f>IF(OR('Omega Data'!P206="Leather",'Omega Data'!P206="Two-tone"),1,0)</f>
        <v>1</v>
      </c>
      <c r="L206">
        <f>IF(OR('Omega Data'!P206="YG 18K",'Omega Data'!P206="PG 18K",'Omega Data'!P206="WG 18K",'Omega Data'!P206="Mixes of 18K"),1,0)</f>
        <v>0</v>
      </c>
      <c r="M206">
        <f>IF(OR('Omega Data'!AX206="Yes",'Omega Data'!AY206="Yes",'Omega Data'!AW206="Yes"),1,0)</f>
        <v>0</v>
      </c>
      <c r="N206">
        <f>IF(OR(ISTEXT('Omega Data'!AZ206), ISTEXT('Omega Data'!BA206)),1,0)</f>
        <v>0</v>
      </c>
      <c r="O206">
        <f>IF('Omega Data'!BB206="Yes",1,0)</f>
        <v>0</v>
      </c>
      <c r="P206">
        <f>IF('Omega Data'!BC206="Yes",1,0)</f>
        <v>0</v>
      </c>
      <c r="Q206">
        <f>IF(OR('Omega Data'!BF206="Yes",'Omega Data'!AS446="Yes"),1,0)</f>
        <v>0</v>
      </c>
      <c r="R206">
        <f>IF('Omega Data'!BG206="A",1,0)</f>
        <v>0</v>
      </c>
      <c r="S206">
        <f>IF('Omega Data'!BG206="AA",1,0)</f>
        <v>1</v>
      </c>
      <c r="T206">
        <f>IF('Omega Data'!BG206="AAA",1,0)</f>
        <v>0</v>
      </c>
      <c r="U206">
        <f>IF('Omega Data'!BG206="AAAA",1,0)</f>
        <v>0</v>
      </c>
      <c r="V206">
        <f>IF('Omega Data'!R206="Yes",1,0)</f>
        <v>0</v>
      </c>
      <c r="W206">
        <f>IF(OR('Omega Data'!X206="Yes", 'Omega Data'!Y206="Yes",'Omega Data'!Z206="Yes"),1,0)</f>
        <v>0</v>
      </c>
      <c r="X206">
        <f>IF(OR('Omega Data'!AA206="Yes",'Omega Data'!AB206="Yes"),1,0)</f>
        <v>0</v>
      </c>
      <c r="Y206">
        <f>IF('Omega Data'!AU206="Yes",1,0)</f>
        <v>0</v>
      </c>
      <c r="Z206">
        <f>IF('Omega Data'!AD206="Yes",1,0)</f>
        <v>0</v>
      </c>
      <c r="AA206">
        <f>IF('Omega Data'!AC206="Yes",1,0)</f>
        <v>0</v>
      </c>
      <c r="AB206">
        <f>IF('Omega Data'!AE206="Yes",1,0)</f>
        <v>0</v>
      </c>
      <c r="AC206">
        <f>IF(OR('Omega Data'!AK206="Yes",'Omega Data'!AN206="Yes"),1,0)</f>
        <v>1</v>
      </c>
      <c r="AD206" s="41">
        <f t="shared" si="19"/>
        <v>0</v>
      </c>
      <c r="AE206" s="41">
        <f t="shared" si="20"/>
        <v>1</v>
      </c>
      <c r="AF206" s="41">
        <f t="shared" si="21"/>
        <v>0</v>
      </c>
      <c r="AG206" s="41">
        <f t="shared" si="22"/>
        <v>0</v>
      </c>
      <c r="AH206" s="41">
        <f t="shared" si="23"/>
        <v>0</v>
      </c>
    </row>
    <row r="207" spans="1:34" x14ac:dyDescent="0.2">
      <c r="A207">
        <v>203</v>
      </c>
      <c r="B207" s="43">
        <f>'Omega Data'!C207</f>
        <v>43597</v>
      </c>
      <c r="C207">
        <f>'Omega Data'!D207</f>
        <v>591</v>
      </c>
      <c r="D207" s="44">
        <f>'Omega Data'!E207</f>
        <v>2800</v>
      </c>
      <c r="E207" s="44">
        <f>'Omega Data'!F207</f>
        <v>3500</v>
      </c>
      <c r="F207" s="45">
        <f t="shared" si="18"/>
        <v>7.9373746961632952</v>
      </c>
      <c r="G207">
        <f>IF('Omega Data'!L207="Stainless Steel",1,0)</f>
        <v>1</v>
      </c>
      <c r="H207">
        <f>IF(OR('Omega Data'!L207="YG 18K",'Omega Data'!L207="YG &lt;18K",'Omega Data'!L207="PG 18K",'Omega Data'!L207="PG &lt;18K",'Omega Data'!L207="WG 18K",'Omega Data'!L207="Mixes of 18K",'Omega Data'!L207="Mixes &lt;18K",'Omega Data'!L207="Platinum"),1,0)</f>
        <v>0</v>
      </c>
      <c r="I207">
        <f>IF(OR('Omega Data'!L207="PVD",'Omega Data'!L207="Gold Plate",'Omega Data'!L207="Other"),1,0)</f>
        <v>0</v>
      </c>
      <c r="J207">
        <f>IF('Omega Data'!P207="Stainless Steel",1,0)</f>
        <v>0</v>
      </c>
      <c r="K207">
        <f>IF(OR('Omega Data'!P207="Leather",'Omega Data'!P207="Two-tone"),1,0)</f>
        <v>1</v>
      </c>
      <c r="L207">
        <f>IF(OR('Omega Data'!P207="YG 18K",'Omega Data'!P207="PG 18K",'Omega Data'!P207="WG 18K",'Omega Data'!P207="Mixes of 18K"),1,0)</f>
        <v>0</v>
      </c>
      <c r="M207">
        <f>IF(OR('Omega Data'!AX207="Yes",'Omega Data'!AY207="Yes",'Omega Data'!AW207="Yes"),1,0)</f>
        <v>0</v>
      </c>
      <c r="N207">
        <f>IF(OR(ISTEXT('Omega Data'!AZ207), ISTEXT('Omega Data'!BA207)),1,0)</f>
        <v>0</v>
      </c>
      <c r="O207">
        <f>IF('Omega Data'!BB207="Yes",1,0)</f>
        <v>0</v>
      </c>
      <c r="P207">
        <f>IF('Omega Data'!BC207="Yes",1,0)</f>
        <v>0</v>
      </c>
      <c r="Q207">
        <f>IF(OR('Omega Data'!BF207="Yes",'Omega Data'!AS447="Yes"),1,0)</f>
        <v>0</v>
      </c>
      <c r="R207">
        <f>IF('Omega Data'!BG207="A",1,0)</f>
        <v>0</v>
      </c>
      <c r="S207">
        <f>IF('Omega Data'!BG207="AA",1,0)</f>
        <v>1</v>
      </c>
      <c r="T207">
        <f>IF('Omega Data'!BG207="AAA",1,0)</f>
        <v>0</v>
      </c>
      <c r="U207">
        <f>IF('Omega Data'!BG207="AAAA",1,0)</f>
        <v>0</v>
      </c>
      <c r="V207">
        <f>IF('Omega Data'!R207="Yes",1,0)</f>
        <v>0</v>
      </c>
      <c r="W207">
        <f>IF(OR('Omega Data'!X207="Yes", 'Omega Data'!Y207="Yes",'Omega Data'!Z207="Yes"),1,0)</f>
        <v>0</v>
      </c>
      <c r="X207">
        <f>IF(OR('Omega Data'!AA207="Yes",'Omega Data'!AB207="Yes"),1,0)</f>
        <v>0</v>
      </c>
      <c r="Y207">
        <f>IF('Omega Data'!AU207="Yes",1,0)</f>
        <v>0</v>
      </c>
      <c r="Z207">
        <f>IF('Omega Data'!AD207="Yes",1,0)</f>
        <v>0</v>
      </c>
      <c r="AA207">
        <f>IF('Omega Data'!AC207="Yes",1,0)</f>
        <v>0</v>
      </c>
      <c r="AB207">
        <f>IF('Omega Data'!AE207="Yes",1,0)</f>
        <v>0</v>
      </c>
      <c r="AC207">
        <f>IF(OR('Omega Data'!AK207="Yes",'Omega Data'!AN207="Yes"),1,0)</f>
        <v>1</v>
      </c>
      <c r="AD207" s="41">
        <f t="shared" si="19"/>
        <v>0</v>
      </c>
      <c r="AE207" s="41">
        <f t="shared" si="20"/>
        <v>1</v>
      </c>
      <c r="AF207" s="41">
        <f t="shared" si="21"/>
        <v>0</v>
      </c>
      <c r="AG207" s="41">
        <f t="shared" si="22"/>
        <v>0</v>
      </c>
      <c r="AH207" s="41">
        <f t="shared" si="23"/>
        <v>0</v>
      </c>
    </row>
    <row r="208" spans="1:34" x14ac:dyDescent="0.2">
      <c r="A208">
        <v>204</v>
      </c>
      <c r="B208" s="43">
        <f>'Omega Data'!C208</f>
        <v>43597</v>
      </c>
      <c r="C208">
        <f>'Omega Data'!D208</f>
        <v>592</v>
      </c>
      <c r="D208" s="44">
        <f>'Omega Data'!E208</f>
        <v>2400</v>
      </c>
      <c r="E208" s="44">
        <f>'Omega Data'!F208</f>
        <v>3000</v>
      </c>
      <c r="F208" s="45">
        <f t="shared" si="18"/>
        <v>7.7832240163360371</v>
      </c>
      <c r="G208">
        <f>IF('Omega Data'!L208="Stainless Steel",1,0)</f>
        <v>1</v>
      </c>
      <c r="H208">
        <f>IF(OR('Omega Data'!L208="YG 18K",'Omega Data'!L208="YG &lt;18K",'Omega Data'!L208="PG 18K",'Omega Data'!L208="PG &lt;18K",'Omega Data'!L208="WG 18K",'Omega Data'!L208="Mixes of 18K",'Omega Data'!L208="Mixes &lt;18K",'Omega Data'!L208="Platinum"),1,0)</f>
        <v>0</v>
      </c>
      <c r="I208">
        <f>IF(OR('Omega Data'!L208="PVD",'Omega Data'!L208="Gold Plate",'Omega Data'!L208="Other"),1,0)</f>
        <v>0</v>
      </c>
      <c r="J208">
        <f>IF('Omega Data'!P208="Stainless Steel",1,0)</f>
        <v>1</v>
      </c>
      <c r="K208">
        <f>IF(OR('Omega Data'!P208="Leather",'Omega Data'!P208="Two-tone"),1,0)</f>
        <v>0</v>
      </c>
      <c r="L208">
        <f>IF(OR('Omega Data'!P208="YG 18K",'Omega Data'!P208="PG 18K",'Omega Data'!P208="WG 18K",'Omega Data'!P208="Mixes of 18K"),1,0)</f>
        <v>0</v>
      </c>
      <c r="M208">
        <f>IF(OR('Omega Data'!AX208="Yes",'Omega Data'!AY208="Yes",'Omega Data'!AW208="Yes"),1,0)</f>
        <v>0</v>
      </c>
      <c r="N208">
        <f>IF(OR(ISTEXT('Omega Data'!AZ208), ISTEXT('Omega Data'!BA208)),1,0)</f>
        <v>0</v>
      </c>
      <c r="O208">
        <f>IF('Omega Data'!BB208="Yes",1,0)</f>
        <v>0</v>
      </c>
      <c r="P208">
        <f>IF('Omega Data'!BC208="Yes",1,0)</f>
        <v>0</v>
      </c>
      <c r="Q208">
        <f>IF(OR('Omega Data'!BF208="Yes",'Omega Data'!AS448="Yes"),1,0)</f>
        <v>0</v>
      </c>
      <c r="R208">
        <f>IF('Omega Data'!BG208="A",1,0)</f>
        <v>0</v>
      </c>
      <c r="S208">
        <f>IF('Omega Data'!BG208="AA",1,0)</f>
        <v>1</v>
      </c>
      <c r="T208">
        <f>IF('Omega Data'!BG208="AAA",1,0)</f>
        <v>0</v>
      </c>
      <c r="U208">
        <f>IF('Omega Data'!BG208="AAAA",1,0)</f>
        <v>0</v>
      </c>
      <c r="V208">
        <f>IF('Omega Data'!R208="Yes",1,0)</f>
        <v>0</v>
      </c>
      <c r="W208">
        <f>IF(OR('Omega Data'!X208="Yes", 'Omega Data'!Y208="Yes",'Omega Data'!Z208="Yes"),1,0)</f>
        <v>0</v>
      </c>
      <c r="X208">
        <f>IF(OR('Omega Data'!AA208="Yes",'Omega Data'!AB208="Yes"),1,0)</f>
        <v>0</v>
      </c>
      <c r="Y208">
        <f>IF('Omega Data'!AU208="Yes",1,0)</f>
        <v>0</v>
      </c>
      <c r="Z208">
        <f>IF('Omega Data'!AD208="Yes",1,0)</f>
        <v>0</v>
      </c>
      <c r="AA208">
        <f>IF('Omega Data'!AC208="Yes",1,0)</f>
        <v>0</v>
      </c>
      <c r="AB208">
        <f>IF('Omega Data'!AE208="Yes",1,0)</f>
        <v>1</v>
      </c>
      <c r="AC208">
        <f>IF(OR('Omega Data'!AK208="Yes",'Omega Data'!AN208="Yes"),1,0)</f>
        <v>1</v>
      </c>
      <c r="AD208" s="41">
        <f t="shared" si="19"/>
        <v>0</v>
      </c>
      <c r="AE208" s="41">
        <f t="shared" si="20"/>
        <v>1</v>
      </c>
      <c r="AF208" s="41">
        <f t="shared" si="21"/>
        <v>0</v>
      </c>
      <c r="AG208" s="41">
        <f t="shared" si="22"/>
        <v>0</v>
      </c>
      <c r="AH208" s="41">
        <f t="shared" si="23"/>
        <v>0</v>
      </c>
    </row>
    <row r="209" spans="1:34" x14ac:dyDescent="0.2">
      <c r="A209">
        <v>205</v>
      </c>
      <c r="B209" s="43">
        <f>'Omega Data'!C209</f>
        <v>43597</v>
      </c>
      <c r="C209">
        <f>'Omega Data'!D209</f>
        <v>675</v>
      </c>
      <c r="D209" s="44">
        <f>'Omega Data'!E209</f>
        <v>58000</v>
      </c>
      <c r="E209" s="44">
        <f>'Omega Data'!F209</f>
        <v>72500</v>
      </c>
      <c r="F209" s="45">
        <f t="shared" si="18"/>
        <v>10.968198289528557</v>
      </c>
      <c r="G209">
        <f>IF('Omega Data'!L209="Stainless Steel",1,0)</f>
        <v>0</v>
      </c>
      <c r="H209">
        <f>IF(OR('Omega Data'!L209="YG 18K",'Omega Data'!L209="YG &lt;18K",'Omega Data'!L209="PG 18K",'Omega Data'!L209="PG &lt;18K",'Omega Data'!L209="WG 18K",'Omega Data'!L209="Mixes of 18K",'Omega Data'!L209="Mixes &lt;18K",'Omega Data'!L209="Platinum"),1,0)</f>
        <v>1</v>
      </c>
      <c r="I209">
        <f>IF(OR('Omega Data'!L209="PVD",'Omega Data'!L209="Gold Plate",'Omega Data'!L209="Other"),1,0)</f>
        <v>0</v>
      </c>
      <c r="J209">
        <f>IF('Omega Data'!P209="Stainless Steel",1,0)</f>
        <v>0</v>
      </c>
      <c r="K209">
        <f>IF(OR('Omega Data'!P209="Leather",'Omega Data'!P209="Two-tone"),1,0)</f>
        <v>1</v>
      </c>
      <c r="L209">
        <f>IF(OR('Omega Data'!P209="YG 18K",'Omega Data'!P209="PG 18K",'Omega Data'!P209="WG 18K",'Omega Data'!P209="Mixes of 18K"),1,0)</f>
        <v>0</v>
      </c>
      <c r="M209">
        <f>IF(OR('Omega Data'!AX209="Yes",'Omega Data'!AY209="Yes",'Omega Data'!AW209="Yes"),1,0)</f>
        <v>1</v>
      </c>
      <c r="N209">
        <f>IF(OR(ISTEXT('Omega Data'!AZ209), ISTEXT('Omega Data'!BA209)),1,0)</f>
        <v>0</v>
      </c>
      <c r="O209">
        <f>IF('Omega Data'!BB209="Yes",1,0)</f>
        <v>0</v>
      </c>
      <c r="P209">
        <f>IF('Omega Data'!BC209="Yes",1,0)</f>
        <v>0</v>
      </c>
      <c r="Q209">
        <f>IF(OR('Omega Data'!BF209="Yes",'Omega Data'!AS449="Yes"),1,0)</f>
        <v>0</v>
      </c>
      <c r="R209">
        <f>IF('Omega Data'!BG209="A",1,0)</f>
        <v>0</v>
      </c>
      <c r="S209">
        <f>IF('Omega Data'!BG209="AA",1,0)</f>
        <v>0</v>
      </c>
      <c r="T209">
        <f>IF('Omega Data'!BG209="AAA",1,0)</f>
        <v>0</v>
      </c>
      <c r="U209">
        <f>IF('Omega Data'!BG209="AAAA",1,0)</f>
        <v>1</v>
      </c>
      <c r="V209">
        <f>IF('Omega Data'!R209="Yes",1,0)</f>
        <v>1</v>
      </c>
      <c r="W209">
        <f>IF(OR('Omega Data'!X209="Yes", 'Omega Data'!Y209="Yes",'Omega Data'!Z209="Yes"),1,0)</f>
        <v>0</v>
      </c>
      <c r="X209">
        <f>IF(OR('Omega Data'!AA209="Yes",'Omega Data'!AB209="Yes"),1,0)</f>
        <v>0</v>
      </c>
      <c r="Y209">
        <f>IF('Omega Data'!AU209="Yes",1,0)</f>
        <v>0</v>
      </c>
      <c r="Z209">
        <f>IF('Omega Data'!AD209="Yes",1,0)</f>
        <v>0</v>
      </c>
      <c r="AA209">
        <f>IF('Omega Data'!AC209="Yes",1,0)</f>
        <v>0</v>
      </c>
      <c r="AB209">
        <f>IF('Omega Data'!AE209="Yes",1,0)</f>
        <v>0</v>
      </c>
      <c r="AC209">
        <f>IF(OR('Omega Data'!AK209="Yes",'Omega Data'!AN209="Yes"),1,0)</f>
        <v>0</v>
      </c>
      <c r="AD209" s="41">
        <f t="shared" si="19"/>
        <v>0</v>
      </c>
      <c r="AE209" s="41">
        <f t="shared" si="20"/>
        <v>1</v>
      </c>
      <c r="AF209" s="41">
        <f t="shared" si="21"/>
        <v>0</v>
      </c>
      <c r="AG209" s="41">
        <f t="shared" si="22"/>
        <v>0</v>
      </c>
      <c r="AH209" s="41">
        <f t="shared" si="23"/>
        <v>0</v>
      </c>
    </row>
    <row r="210" spans="1:34" x14ac:dyDescent="0.2">
      <c r="A210">
        <v>206</v>
      </c>
      <c r="B210" s="43">
        <f>'Omega Data'!C210</f>
        <v>43597</v>
      </c>
      <c r="C210">
        <f>'Omega Data'!D210</f>
        <v>676</v>
      </c>
      <c r="D210" s="44">
        <f>'Omega Data'!E210</f>
        <v>26000</v>
      </c>
      <c r="E210" s="44">
        <f>'Omega Data'!F210</f>
        <v>32500</v>
      </c>
      <c r="F210" s="45">
        <f t="shared" si="18"/>
        <v>10.165851817003619</v>
      </c>
      <c r="G210">
        <f>IF('Omega Data'!L210="Stainless Steel",1,0)</f>
        <v>0</v>
      </c>
      <c r="H210">
        <f>IF(OR('Omega Data'!L210="YG 18K",'Omega Data'!L210="YG &lt;18K",'Omega Data'!L210="PG 18K",'Omega Data'!L210="PG &lt;18K",'Omega Data'!L210="WG 18K",'Omega Data'!L210="Mixes of 18K",'Omega Data'!L210="Mixes &lt;18K",'Omega Data'!L210="Platinum"),1,0)</f>
        <v>1</v>
      </c>
      <c r="I210">
        <f>IF(OR('Omega Data'!L210="PVD",'Omega Data'!L210="Gold Plate",'Omega Data'!L210="Other"),1,0)</f>
        <v>0</v>
      </c>
      <c r="J210">
        <f>IF('Omega Data'!P210="Stainless Steel",1,0)</f>
        <v>0</v>
      </c>
      <c r="K210">
        <f>IF(OR('Omega Data'!P210="Leather",'Omega Data'!P210="Two-tone"),1,0)</f>
        <v>1</v>
      </c>
      <c r="L210">
        <f>IF(OR('Omega Data'!P210="YG 18K",'Omega Data'!P210="PG 18K",'Omega Data'!P210="WG 18K",'Omega Data'!P210="Mixes of 18K"),1,0)</f>
        <v>0</v>
      </c>
      <c r="M210">
        <f>IF(OR('Omega Data'!AX210="Yes",'Omega Data'!AY210="Yes",'Omega Data'!AW210="Yes"),1,0)</f>
        <v>0</v>
      </c>
      <c r="N210">
        <f>IF(OR(ISTEXT('Omega Data'!AZ210), ISTEXT('Omega Data'!BA210)),1,0)</f>
        <v>0</v>
      </c>
      <c r="O210">
        <f>IF('Omega Data'!BB210="Yes",1,0)</f>
        <v>0</v>
      </c>
      <c r="P210">
        <f>IF('Omega Data'!BC210="Yes",1,0)</f>
        <v>0</v>
      </c>
      <c r="Q210">
        <f>IF(OR('Omega Data'!BF210="Yes",'Omega Data'!AS450="Yes"),1,0)</f>
        <v>0</v>
      </c>
      <c r="R210">
        <f>IF('Omega Data'!BG210="A",1,0)</f>
        <v>0</v>
      </c>
      <c r="S210">
        <f>IF('Omega Data'!BG210="AA",1,0)</f>
        <v>0</v>
      </c>
      <c r="T210">
        <f>IF('Omega Data'!BG210="AAA",1,0)</f>
        <v>1</v>
      </c>
      <c r="U210">
        <f>IF('Omega Data'!BG210="AAAA",1,0)</f>
        <v>0</v>
      </c>
      <c r="V210">
        <f>IF('Omega Data'!R210="Yes",1,0)</f>
        <v>1</v>
      </c>
      <c r="W210">
        <f>IF(OR('Omega Data'!X210="Yes", 'Omega Data'!Y210="Yes",'Omega Data'!Z210="Yes"),1,0)</f>
        <v>0</v>
      </c>
      <c r="X210">
        <f>IF(OR('Omega Data'!AA210="Yes",'Omega Data'!AB210="Yes"),1,0)</f>
        <v>0</v>
      </c>
      <c r="Y210">
        <f>IF('Omega Data'!AU210="Yes",1,0)</f>
        <v>0</v>
      </c>
      <c r="Z210">
        <f>IF('Omega Data'!AD210="Yes",1,0)</f>
        <v>0</v>
      </c>
      <c r="AA210">
        <f>IF('Omega Data'!AC210="Yes",1,0)</f>
        <v>0</v>
      </c>
      <c r="AB210">
        <f>IF('Omega Data'!AE210="Yes",1,0)</f>
        <v>0</v>
      </c>
      <c r="AC210">
        <f>IF(OR('Omega Data'!AK210="Yes",'Omega Data'!AN210="Yes"),1,0)</f>
        <v>0</v>
      </c>
      <c r="AD210" s="41">
        <f t="shared" si="19"/>
        <v>0</v>
      </c>
      <c r="AE210" s="41">
        <f t="shared" si="20"/>
        <v>1</v>
      </c>
      <c r="AF210" s="41">
        <f t="shared" si="21"/>
        <v>0</v>
      </c>
      <c r="AG210" s="41">
        <f t="shared" si="22"/>
        <v>0</v>
      </c>
      <c r="AH210" s="41">
        <f t="shared" si="23"/>
        <v>0</v>
      </c>
    </row>
    <row r="211" spans="1:34" x14ac:dyDescent="0.2">
      <c r="A211">
        <v>207</v>
      </c>
      <c r="B211" s="43">
        <f>'Omega Data'!C211</f>
        <v>43415</v>
      </c>
      <c r="C211">
        <f>'Omega Data'!D211</f>
        <v>151</v>
      </c>
      <c r="D211" s="44">
        <f>'Omega Data'!E211</f>
        <v>16000</v>
      </c>
      <c r="E211" s="44">
        <f>'Omega Data'!F211</f>
        <v>20000</v>
      </c>
      <c r="F211" s="45">
        <f t="shared" si="18"/>
        <v>9.6803440012219184</v>
      </c>
      <c r="G211">
        <f>IF('Omega Data'!L211="Stainless Steel",1,0)</f>
        <v>1</v>
      </c>
      <c r="H211">
        <f>IF(OR('Omega Data'!L211="YG 18K",'Omega Data'!L211="YG &lt;18K",'Omega Data'!L211="PG 18K",'Omega Data'!L211="PG &lt;18K",'Omega Data'!L211="WG 18K",'Omega Data'!L211="Mixes of 18K",'Omega Data'!L211="Mixes &lt;18K",'Omega Data'!L211="Platinum"),1,0)</f>
        <v>0</v>
      </c>
      <c r="I211">
        <f>IF(OR('Omega Data'!L211="PVD",'Omega Data'!L211="Gold Plate",'Omega Data'!L211="Other"),1,0)</f>
        <v>0</v>
      </c>
      <c r="J211">
        <f>IF('Omega Data'!P211="Stainless Steel",1,0)</f>
        <v>1</v>
      </c>
      <c r="K211">
        <f>IF(OR('Omega Data'!P211="Leather",'Omega Data'!P211="Two-tone"),1,0)</f>
        <v>0</v>
      </c>
      <c r="L211">
        <f>IF(OR('Omega Data'!P211="YG 18K",'Omega Data'!P211="PG 18K",'Omega Data'!P211="WG 18K",'Omega Data'!P211="Mixes of 18K"),1,0)</f>
        <v>0</v>
      </c>
      <c r="M211">
        <f>IF(OR('Omega Data'!AX211="Yes",'Omega Data'!AY211="Yes",'Omega Data'!AW211="Yes"),1,0)</f>
        <v>0</v>
      </c>
      <c r="N211">
        <f>IF(OR(ISTEXT('Omega Data'!AZ211), ISTEXT('Omega Data'!BA211)),1,0)</f>
        <v>0</v>
      </c>
      <c r="O211">
        <f>IF('Omega Data'!BB211="Yes",1,0)</f>
        <v>0</v>
      </c>
      <c r="P211">
        <f>IF('Omega Data'!BC211="Yes",1,0)</f>
        <v>0</v>
      </c>
      <c r="Q211">
        <f>IF(OR('Omega Data'!BF211="Yes",'Omega Data'!AS451="Yes"),1,0)</f>
        <v>0</v>
      </c>
      <c r="R211">
        <f>IF('Omega Data'!BG211="A",1,0)</f>
        <v>0</v>
      </c>
      <c r="S211">
        <f>IF('Omega Data'!BG211="AA",1,0)</f>
        <v>0</v>
      </c>
      <c r="T211">
        <f>IF('Omega Data'!BG211="AAA",1,0)</f>
        <v>1</v>
      </c>
      <c r="U211">
        <f>IF('Omega Data'!BG211="AAAA",1,0)</f>
        <v>0</v>
      </c>
      <c r="V211">
        <f>IF('Omega Data'!R211="Yes",1,0)</f>
        <v>0</v>
      </c>
      <c r="W211">
        <f>IF(OR('Omega Data'!X211="Yes", 'Omega Data'!Y211="Yes",'Omega Data'!Z211="Yes"),1,0)</f>
        <v>0</v>
      </c>
      <c r="X211">
        <f>IF(OR('Omega Data'!AA211="Yes",'Omega Data'!AB211="Yes"),1,0)</f>
        <v>0</v>
      </c>
      <c r="Y211">
        <f>IF('Omega Data'!AU211="Yes",1,0)</f>
        <v>0</v>
      </c>
      <c r="Z211">
        <f>IF('Omega Data'!AD211="Yes",1,0)</f>
        <v>0</v>
      </c>
      <c r="AA211">
        <f>IF('Omega Data'!AC211="Yes",1,0)</f>
        <v>0</v>
      </c>
      <c r="AB211">
        <f>IF('Omega Data'!AE211="Yes",1,0)</f>
        <v>0</v>
      </c>
      <c r="AC211">
        <f>IF(OR('Omega Data'!AK211="Yes",'Omega Data'!AN211="Yes"),1,0)</f>
        <v>1</v>
      </c>
      <c r="AD211" s="41">
        <f t="shared" si="19"/>
        <v>1</v>
      </c>
      <c r="AE211" s="41">
        <f t="shared" si="20"/>
        <v>0</v>
      </c>
      <c r="AF211" s="41">
        <f t="shared" si="21"/>
        <v>0</v>
      </c>
      <c r="AG211" s="41">
        <f t="shared" si="22"/>
        <v>0</v>
      </c>
      <c r="AH211" s="41">
        <f t="shared" si="23"/>
        <v>0</v>
      </c>
    </row>
    <row r="212" spans="1:34" x14ac:dyDescent="0.2">
      <c r="A212">
        <v>208</v>
      </c>
      <c r="B212" s="43">
        <f>'Omega Data'!C212</f>
        <v>43415</v>
      </c>
      <c r="C212">
        <f>'Omega Data'!D212</f>
        <v>152</v>
      </c>
      <c r="D212" s="44">
        <f>'Omega Data'!E212</f>
        <v>5200</v>
      </c>
      <c r="E212" s="44">
        <f>'Omega Data'!F212</f>
        <v>6500</v>
      </c>
      <c r="F212" s="45">
        <f t="shared" si="18"/>
        <v>8.5564139045695189</v>
      </c>
      <c r="G212">
        <f>IF('Omega Data'!L212="Stainless Steel",1,0)</f>
        <v>1</v>
      </c>
      <c r="H212">
        <f>IF(OR('Omega Data'!L212="YG 18K",'Omega Data'!L212="YG &lt;18K",'Omega Data'!L212="PG 18K",'Omega Data'!L212="PG &lt;18K",'Omega Data'!L212="WG 18K",'Omega Data'!L212="Mixes of 18K",'Omega Data'!L212="Mixes &lt;18K",'Omega Data'!L212="Platinum"),1,0)</f>
        <v>0</v>
      </c>
      <c r="I212">
        <f>IF(OR('Omega Data'!L212="PVD",'Omega Data'!L212="Gold Plate",'Omega Data'!L212="Other"),1,0)</f>
        <v>0</v>
      </c>
      <c r="J212">
        <f>IF('Omega Data'!P212="Stainless Steel",1,0)</f>
        <v>1</v>
      </c>
      <c r="K212">
        <f>IF(OR('Omega Data'!P212="Leather",'Omega Data'!P212="Two-tone"),1,0)</f>
        <v>0</v>
      </c>
      <c r="L212">
        <f>IF(OR('Omega Data'!P212="YG 18K",'Omega Data'!P212="PG 18K",'Omega Data'!P212="WG 18K",'Omega Data'!P212="Mixes of 18K"),1,0)</f>
        <v>0</v>
      </c>
      <c r="M212">
        <f>IF(OR('Omega Data'!AX212="Yes",'Omega Data'!AY212="Yes",'Omega Data'!AW212="Yes"),1,0)</f>
        <v>0</v>
      </c>
      <c r="N212">
        <f>IF(OR(ISTEXT('Omega Data'!AZ212), ISTEXT('Omega Data'!BA212)),1,0)</f>
        <v>0</v>
      </c>
      <c r="O212">
        <f>IF('Omega Data'!BB212="Yes",1,0)</f>
        <v>0</v>
      </c>
      <c r="P212">
        <f>IF('Omega Data'!BC212="Yes",1,0)</f>
        <v>0</v>
      </c>
      <c r="Q212">
        <f>IF(OR('Omega Data'!BF212="Yes",'Omega Data'!AS452="Yes"),1,0)</f>
        <v>0</v>
      </c>
      <c r="R212">
        <f>IF('Omega Data'!BG212="A",1,0)</f>
        <v>0</v>
      </c>
      <c r="S212">
        <f>IF('Omega Data'!BG212="AA",1,0)</f>
        <v>1</v>
      </c>
      <c r="T212">
        <f>IF('Omega Data'!BG212="AAA",1,0)</f>
        <v>0</v>
      </c>
      <c r="U212">
        <f>IF('Omega Data'!BG212="AAAA",1,0)</f>
        <v>0</v>
      </c>
      <c r="V212">
        <f>IF('Omega Data'!R212="Yes",1,0)</f>
        <v>0</v>
      </c>
      <c r="W212">
        <f>IF(OR('Omega Data'!X212="Yes", 'Omega Data'!Y212="Yes",'Omega Data'!Z212="Yes"),1,0)</f>
        <v>0</v>
      </c>
      <c r="X212">
        <f>IF(OR('Omega Data'!AA212="Yes",'Omega Data'!AB212="Yes"),1,0)</f>
        <v>0</v>
      </c>
      <c r="Y212">
        <f>IF('Omega Data'!AU212="Yes",1,0)</f>
        <v>0</v>
      </c>
      <c r="Z212">
        <f>IF('Omega Data'!AD212="Yes",1,0)</f>
        <v>0</v>
      </c>
      <c r="AA212">
        <f>IF('Omega Data'!AC212="Yes",1,0)</f>
        <v>0</v>
      </c>
      <c r="AB212">
        <f>IF('Omega Data'!AE212="Yes",1,0)</f>
        <v>0</v>
      </c>
      <c r="AC212">
        <f>IF(OR('Omega Data'!AK212="Yes",'Omega Data'!AN212="Yes"),1,0)</f>
        <v>1</v>
      </c>
      <c r="AD212" s="41">
        <f t="shared" si="19"/>
        <v>1</v>
      </c>
      <c r="AE212" s="41">
        <f t="shared" si="20"/>
        <v>0</v>
      </c>
      <c r="AF212" s="41">
        <f t="shared" si="21"/>
        <v>0</v>
      </c>
      <c r="AG212" s="41">
        <f t="shared" si="22"/>
        <v>0</v>
      </c>
      <c r="AH212" s="41">
        <f t="shared" si="23"/>
        <v>0</v>
      </c>
    </row>
    <row r="213" spans="1:34" x14ac:dyDescent="0.2">
      <c r="A213">
        <v>209</v>
      </c>
      <c r="B213" s="43">
        <f>'Omega Data'!C213</f>
        <v>43415</v>
      </c>
      <c r="C213">
        <f>'Omega Data'!D213</f>
        <v>155</v>
      </c>
      <c r="D213" s="44">
        <f>'Omega Data'!E213</f>
        <v>1200</v>
      </c>
      <c r="E213" s="44">
        <f>'Omega Data'!F213</f>
        <v>1500</v>
      </c>
      <c r="F213" s="45">
        <f t="shared" si="18"/>
        <v>7.0900768357760917</v>
      </c>
      <c r="G213">
        <f>IF('Omega Data'!L213="Stainless Steel",1,0)</f>
        <v>1</v>
      </c>
      <c r="H213">
        <f>IF(OR('Omega Data'!L213="YG 18K",'Omega Data'!L213="YG &lt;18K",'Omega Data'!L213="PG 18K",'Omega Data'!L213="PG &lt;18K",'Omega Data'!L213="WG 18K",'Omega Data'!L213="Mixes of 18K",'Omega Data'!L213="Mixes &lt;18K",'Omega Data'!L213="Platinum"),1,0)</f>
        <v>0</v>
      </c>
      <c r="I213">
        <f>IF(OR('Omega Data'!L213="PVD",'Omega Data'!L213="Gold Plate",'Omega Data'!L213="Other"),1,0)</f>
        <v>0</v>
      </c>
      <c r="J213">
        <f>IF('Omega Data'!P213="Stainless Steel",1,0)</f>
        <v>0</v>
      </c>
      <c r="K213">
        <f>IF(OR('Omega Data'!P213="Leather",'Omega Data'!P213="Two-tone"),1,0)</f>
        <v>1</v>
      </c>
      <c r="L213">
        <f>IF(OR('Omega Data'!P213="YG 18K",'Omega Data'!P213="PG 18K",'Omega Data'!P213="WG 18K",'Omega Data'!P213="Mixes of 18K"),1,0)</f>
        <v>0</v>
      </c>
      <c r="M213">
        <f>IF(OR('Omega Data'!AX213="Yes",'Omega Data'!AY213="Yes",'Omega Data'!AW213="Yes"),1,0)</f>
        <v>0</v>
      </c>
      <c r="N213">
        <f>IF(OR(ISTEXT('Omega Data'!AZ213), ISTEXT('Omega Data'!BA213)),1,0)</f>
        <v>0</v>
      </c>
      <c r="O213">
        <f>IF('Omega Data'!BB213="Yes",1,0)</f>
        <v>0</v>
      </c>
      <c r="P213">
        <f>IF('Omega Data'!BC213="Yes",1,0)</f>
        <v>0</v>
      </c>
      <c r="Q213">
        <f>IF(OR('Omega Data'!BF213="Yes",'Omega Data'!AS453="Yes"),1,0)</f>
        <v>0</v>
      </c>
      <c r="R213">
        <f>IF('Omega Data'!BG213="A",1,0)</f>
        <v>0</v>
      </c>
      <c r="S213">
        <f>IF('Omega Data'!BG213="AA",1,0)</f>
        <v>1</v>
      </c>
      <c r="T213">
        <f>IF('Omega Data'!BG213="AAA",1,0)</f>
        <v>0</v>
      </c>
      <c r="U213">
        <f>IF('Omega Data'!BG213="AAAA",1,0)</f>
        <v>0</v>
      </c>
      <c r="V213">
        <f>IF('Omega Data'!R213="Yes",1,0)</f>
        <v>0</v>
      </c>
      <c r="W213">
        <f>IF(OR('Omega Data'!X213="Yes", 'Omega Data'!Y213="Yes",'Omega Data'!Z213="Yes"),1,0)</f>
        <v>1</v>
      </c>
      <c r="X213">
        <f>IF(OR('Omega Data'!AA213="Yes",'Omega Data'!AB213="Yes"),1,0)</f>
        <v>0</v>
      </c>
      <c r="Y213">
        <f>IF('Omega Data'!AU213="Yes",1,0)</f>
        <v>0</v>
      </c>
      <c r="Z213">
        <f>IF('Omega Data'!AD213="Yes",1,0)</f>
        <v>0</v>
      </c>
      <c r="AA213">
        <f>IF('Omega Data'!AC213="Yes",1,0)</f>
        <v>0</v>
      </c>
      <c r="AB213">
        <f>IF('Omega Data'!AE213="Yes",1,0)</f>
        <v>0</v>
      </c>
      <c r="AC213">
        <f>IF(OR('Omega Data'!AK213="Yes",'Omega Data'!AN213="Yes"),1,0)</f>
        <v>1</v>
      </c>
      <c r="AD213" s="41">
        <f t="shared" si="19"/>
        <v>1</v>
      </c>
      <c r="AE213" s="41">
        <f t="shared" si="20"/>
        <v>0</v>
      </c>
      <c r="AF213" s="41">
        <f t="shared" si="21"/>
        <v>0</v>
      </c>
      <c r="AG213" s="41">
        <f t="shared" si="22"/>
        <v>0</v>
      </c>
      <c r="AH213" s="41">
        <f t="shared" si="23"/>
        <v>0</v>
      </c>
    </row>
    <row r="214" spans="1:34" x14ac:dyDescent="0.2">
      <c r="A214">
        <v>210</v>
      </c>
      <c r="B214" s="43">
        <f>'Omega Data'!C214</f>
        <v>43415</v>
      </c>
      <c r="C214">
        <f>'Omega Data'!D214</f>
        <v>156</v>
      </c>
      <c r="D214" s="44">
        <f>'Omega Data'!E214</f>
        <v>1200</v>
      </c>
      <c r="E214" s="44">
        <f>'Omega Data'!F214</f>
        <v>1500</v>
      </c>
      <c r="F214" s="45">
        <f t="shared" si="18"/>
        <v>7.0900768357760917</v>
      </c>
      <c r="G214">
        <f>IF('Omega Data'!L214="Stainless Steel",1,0)</f>
        <v>1</v>
      </c>
      <c r="H214">
        <f>IF(OR('Omega Data'!L214="YG 18K",'Omega Data'!L214="YG &lt;18K",'Omega Data'!L214="PG 18K",'Omega Data'!L214="PG &lt;18K",'Omega Data'!L214="WG 18K",'Omega Data'!L214="Mixes of 18K",'Omega Data'!L214="Mixes &lt;18K",'Omega Data'!L214="Platinum"),1,0)</f>
        <v>0</v>
      </c>
      <c r="I214">
        <f>IF(OR('Omega Data'!L214="PVD",'Omega Data'!L214="Gold Plate",'Omega Data'!L214="Other"),1,0)</f>
        <v>0</v>
      </c>
      <c r="J214">
        <f>IF('Omega Data'!P214="Stainless Steel",1,0)</f>
        <v>1</v>
      </c>
      <c r="K214">
        <f>IF(OR('Omega Data'!P214="Leather",'Omega Data'!P214="Two-tone"),1,0)</f>
        <v>0</v>
      </c>
      <c r="L214">
        <f>IF(OR('Omega Data'!P214="YG 18K",'Omega Data'!P214="PG 18K",'Omega Data'!P214="WG 18K",'Omega Data'!P214="Mixes of 18K"),1,0)</f>
        <v>0</v>
      </c>
      <c r="M214">
        <f>IF(OR('Omega Data'!AX214="Yes",'Omega Data'!AY214="Yes",'Omega Data'!AW214="Yes"),1,0)</f>
        <v>0</v>
      </c>
      <c r="N214">
        <f>IF(OR(ISTEXT('Omega Data'!AZ214), ISTEXT('Omega Data'!BA214)),1,0)</f>
        <v>0</v>
      </c>
      <c r="O214">
        <f>IF('Omega Data'!BB214="Yes",1,0)</f>
        <v>0</v>
      </c>
      <c r="P214">
        <f>IF('Omega Data'!BC214="Yes",1,0)</f>
        <v>0</v>
      </c>
      <c r="Q214">
        <f>IF(OR('Omega Data'!BF214="Yes",'Omega Data'!AS454="Yes"),1,0)</f>
        <v>0</v>
      </c>
      <c r="R214">
        <f>IF('Omega Data'!BG214="A",1,0)</f>
        <v>0</v>
      </c>
      <c r="S214">
        <f>IF('Omega Data'!BG214="AA",1,0)</f>
        <v>1</v>
      </c>
      <c r="T214">
        <f>IF('Omega Data'!BG214="AAA",1,0)</f>
        <v>0</v>
      </c>
      <c r="U214">
        <f>IF('Omega Data'!BG214="AAAA",1,0)</f>
        <v>0</v>
      </c>
      <c r="V214">
        <f>IF('Omega Data'!R214="Yes",1,0)</f>
        <v>0</v>
      </c>
      <c r="W214">
        <f>IF(OR('Omega Data'!X214="Yes", 'Omega Data'!Y214="Yes",'Omega Data'!Z214="Yes"),1,0)</f>
        <v>1</v>
      </c>
      <c r="X214">
        <f>IF(OR('Omega Data'!AA214="Yes",'Omega Data'!AB214="Yes"),1,0)</f>
        <v>0</v>
      </c>
      <c r="Y214">
        <f>IF('Omega Data'!AU214="Yes",1,0)</f>
        <v>0</v>
      </c>
      <c r="Z214">
        <f>IF('Omega Data'!AD214="Yes",1,0)</f>
        <v>0</v>
      </c>
      <c r="AA214">
        <f>IF('Omega Data'!AC214="Yes",1,0)</f>
        <v>0</v>
      </c>
      <c r="AB214">
        <f>IF('Omega Data'!AE214="Yes",1,0)</f>
        <v>0</v>
      </c>
      <c r="AC214">
        <f>IF(OR('Omega Data'!AK214="Yes",'Omega Data'!AN214="Yes"),1,0)</f>
        <v>1</v>
      </c>
      <c r="AD214" s="41">
        <f t="shared" si="19"/>
        <v>1</v>
      </c>
      <c r="AE214" s="41">
        <f t="shared" si="20"/>
        <v>0</v>
      </c>
      <c r="AF214" s="41">
        <f t="shared" si="21"/>
        <v>0</v>
      </c>
      <c r="AG214" s="41">
        <f t="shared" si="22"/>
        <v>0</v>
      </c>
      <c r="AH214" s="41">
        <f t="shared" si="23"/>
        <v>0</v>
      </c>
    </row>
    <row r="215" spans="1:34" x14ac:dyDescent="0.2">
      <c r="A215">
        <v>211</v>
      </c>
      <c r="B215" s="43">
        <f>'Omega Data'!C215</f>
        <v>43415</v>
      </c>
      <c r="C215">
        <f>'Omega Data'!D215</f>
        <v>157</v>
      </c>
      <c r="D215" s="44">
        <f>'Omega Data'!E215</f>
        <v>1500</v>
      </c>
      <c r="E215" s="44">
        <f>'Omega Data'!F215</f>
        <v>1875</v>
      </c>
      <c r="F215" s="45">
        <f t="shared" si="18"/>
        <v>7.3132203870903014</v>
      </c>
      <c r="G215">
        <f>IF('Omega Data'!L215="Stainless Steel",1,0)</f>
        <v>1</v>
      </c>
      <c r="H215">
        <f>IF(OR('Omega Data'!L215="YG 18K",'Omega Data'!L215="YG &lt;18K",'Omega Data'!L215="PG 18K",'Omega Data'!L215="PG &lt;18K",'Omega Data'!L215="WG 18K",'Omega Data'!L215="Mixes of 18K",'Omega Data'!L215="Mixes &lt;18K",'Omega Data'!L215="Platinum"),1,0)</f>
        <v>0</v>
      </c>
      <c r="I215">
        <f>IF(OR('Omega Data'!L215="PVD",'Omega Data'!L215="Gold Plate",'Omega Data'!L215="Other"),1,0)</f>
        <v>0</v>
      </c>
      <c r="J215">
        <f>IF('Omega Data'!P215="Stainless Steel",1,0)</f>
        <v>1</v>
      </c>
      <c r="K215">
        <f>IF(OR('Omega Data'!P215="Leather",'Omega Data'!P215="Two-tone"),1,0)</f>
        <v>0</v>
      </c>
      <c r="L215">
        <f>IF(OR('Omega Data'!P215="YG 18K",'Omega Data'!P215="PG 18K",'Omega Data'!P215="WG 18K",'Omega Data'!P215="Mixes of 18K"),1,0)</f>
        <v>0</v>
      </c>
      <c r="M215">
        <f>IF(OR('Omega Data'!AX215="Yes",'Omega Data'!AY215="Yes",'Omega Data'!AW215="Yes"),1,0)</f>
        <v>0</v>
      </c>
      <c r="N215">
        <f>IF(OR(ISTEXT('Omega Data'!AZ215), ISTEXT('Omega Data'!BA215)),1,0)</f>
        <v>0</v>
      </c>
      <c r="O215">
        <f>IF('Omega Data'!BB215="Yes",1,0)</f>
        <v>0</v>
      </c>
      <c r="P215">
        <f>IF('Omega Data'!BC215="Yes",1,0)</f>
        <v>0</v>
      </c>
      <c r="Q215">
        <f>IF(OR('Omega Data'!BF215="Yes",'Omega Data'!AS455="Yes"),1,0)</f>
        <v>0</v>
      </c>
      <c r="R215">
        <f>IF('Omega Data'!BG215="A",1,0)</f>
        <v>0</v>
      </c>
      <c r="S215">
        <f>IF('Omega Data'!BG215="AA",1,0)</f>
        <v>1</v>
      </c>
      <c r="T215">
        <f>IF('Omega Data'!BG215="AAA",1,0)</f>
        <v>0</v>
      </c>
      <c r="U215">
        <f>IF('Omega Data'!BG215="AAAA",1,0)</f>
        <v>0</v>
      </c>
      <c r="V215">
        <f>IF('Omega Data'!R215="Yes",1,0)</f>
        <v>0</v>
      </c>
      <c r="W215">
        <f>IF(OR('Omega Data'!X215="Yes", 'Omega Data'!Y215="Yes",'Omega Data'!Z215="Yes"),1,0)</f>
        <v>1</v>
      </c>
      <c r="X215">
        <f>IF(OR('Omega Data'!AA215="Yes",'Omega Data'!AB215="Yes"),1,0)</f>
        <v>0</v>
      </c>
      <c r="Y215">
        <f>IF('Omega Data'!AU215="Yes",1,0)</f>
        <v>0</v>
      </c>
      <c r="Z215">
        <f>IF('Omega Data'!AD215="Yes",1,0)</f>
        <v>0</v>
      </c>
      <c r="AA215">
        <f>IF('Omega Data'!AC215="Yes",1,0)</f>
        <v>0</v>
      </c>
      <c r="AB215">
        <f>IF('Omega Data'!AE215="Yes",1,0)</f>
        <v>0</v>
      </c>
      <c r="AC215">
        <f>IF(OR('Omega Data'!AK215="Yes",'Omega Data'!AN215="Yes"),1,0)</f>
        <v>1</v>
      </c>
      <c r="AD215" s="41">
        <f t="shared" si="19"/>
        <v>1</v>
      </c>
      <c r="AE215" s="41">
        <f t="shared" si="20"/>
        <v>0</v>
      </c>
      <c r="AF215" s="41">
        <f t="shared" si="21"/>
        <v>0</v>
      </c>
      <c r="AG215" s="41">
        <f t="shared" si="22"/>
        <v>0</v>
      </c>
      <c r="AH215" s="41">
        <f t="shared" si="23"/>
        <v>0</v>
      </c>
    </row>
    <row r="216" spans="1:34" x14ac:dyDescent="0.2">
      <c r="A216">
        <v>212</v>
      </c>
      <c r="B216" s="43">
        <f>'Omega Data'!C216</f>
        <v>43415</v>
      </c>
      <c r="C216">
        <f>'Omega Data'!D216</f>
        <v>269</v>
      </c>
      <c r="D216" s="44">
        <f>'Omega Data'!E216</f>
        <v>600</v>
      </c>
      <c r="E216" s="44">
        <f>'Omega Data'!F216</f>
        <v>750</v>
      </c>
      <c r="F216" s="45">
        <f t="shared" si="18"/>
        <v>6.3969296552161463</v>
      </c>
      <c r="G216">
        <f>IF('Omega Data'!L216="Stainless Steel",1,0)</f>
        <v>1</v>
      </c>
      <c r="H216">
        <f>IF(OR('Omega Data'!L216="YG 18K",'Omega Data'!L216="YG &lt;18K",'Omega Data'!L216="PG 18K",'Omega Data'!L216="PG &lt;18K",'Omega Data'!L216="WG 18K",'Omega Data'!L216="Mixes of 18K",'Omega Data'!L216="Mixes &lt;18K",'Omega Data'!L216="Platinum"),1,0)</f>
        <v>0</v>
      </c>
      <c r="I216">
        <f>IF(OR('Omega Data'!L216="PVD",'Omega Data'!L216="Gold Plate",'Omega Data'!L216="Other"),1,0)</f>
        <v>0</v>
      </c>
      <c r="J216">
        <f>IF('Omega Data'!P216="Stainless Steel",1,0)</f>
        <v>0</v>
      </c>
      <c r="K216">
        <f>IF(OR('Omega Data'!P216="Leather",'Omega Data'!P216="Two-tone"),1,0)</f>
        <v>1</v>
      </c>
      <c r="L216">
        <f>IF(OR('Omega Data'!P216="YG 18K",'Omega Data'!P216="PG 18K",'Omega Data'!P216="WG 18K",'Omega Data'!P216="Mixes of 18K"),1,0)</f>
        <v>0</v>
      </c>
      <c r="M216">
        <f>IF(OR('Omega Data'!AX216="Yes",'Omega Data'!AY216="Yes",'Omega Data'!AW216="Yes"),1,0)</f>
        <v>0</v>
      </c>
      <c r="N216">
        <f>IF(OR(ISTEXT('Omega Data'!AZ216), ISTEXT('Omega Data'!BA216)),1,0)</f>
        <v>0</v>
      </c>
      <c r="O216">
        <f>IF('Omega Data'!BB216="Yes",1,0)</f>
        <v>0</v>
      </c>
      <c r="P216">
        <f>IF('Omega Data'!BC216="Yes",1,0)</f>
        <v>0</v>
      </c>
      <c r="Q216">
        <f>IF(OR('Omega Data'!BF216="Yes",'Omega Data'!AS456="Yes"),1,0)</f>
        <v>0</v>
      </c>
      <c r="R216">
        <f>IF('Omega Data'!BG216="A",1,0)</f>
        <v>0</v>
      </c>
      <c r="S216">
        <f>IF('Omega Data'!BG216="AA",1,0)</f>
        <v>1</v>
      </c>
      <c r="T216">
        <f>IF('Omega Data'!BG216="AAA",1,0)</f>
        <v>0</v>
      </c>
      <c r="U216">
        <f>IF('Omega Data'!BG216="AAAA",1,0)</f>
        <v>0</v>
      </c>
      <c r="V216">
        <f>IF('Omega Data'!R216="Yes",1,0)</f>
        <v>1</v>
      </c>
      <c r="W216">
        <f>IF(OR('Omega Data'!X216="Yes", 'Omega Data'!Y216="Yes",'Omega Data'!Z216="Yes"),1,0)</f>
        <v>0</v>
      </c>
      <c r="X216">
        <f>IF(OR('Omega Data'!AA216="Yes",'Omega Data'!AB216="Yes"),1,0)</f>
        <v>0</v>
      </c>
      <c r="Y216">
        <f>IF('Omega Data'!AU216="Yes",1,0)</f>
        <v>0</v>
      </c>
      <c r="Z216">
        <f>IF('Omega Data'!AD216="Yes",1,0)</f>
        <v>0</v>
      </c>
      <c r="AA216">
        <f>IF('Omega Data'!AC216="Yes",1,0)</f>
        <v>0</v>
      </c>
      <c r="AB216">
        <f>IF('Omega Data'!AE216="Yes",1,0)</f>
        <v>0</v>
      </c>
      <c r="AC216">
        <f>IF(OR('Omega Data'!AK216="Yes",'Omega Data'!AN216="Yes"),1,0)</f>
        <v>0</v>
      </c>
      <c r="AD216" s="41">
        <f t="shared" si="19"/>
        <v>1</v>
      </c>
      <c r="AE216" s="41">
        <f t="shared" si="20"/>
        <v>0</v>
      </c>
      <c r="AF216" s="41">
        <f t="shared" si="21"/>
        <v>0</v>
      </c>
      <c r="AG216" s="41">
        <f t="shared" si="22"/>
        <v>0</v>
      </c>
      <c r="AH216" s="41">
        <f t="shared" si="23"/>
        <v>0</v>
      </c>
    </row>
    <row r="217" spans="1:34" x14ac:dyDescent="0.2">
      <c r="A217">
        <v>213</v>
      </c>
      <c r="B217" s="43">
        <f>'Omega Data'!C217</f>
        <v>43415</v>
      </c>
      <c r="C217">
        <f>'Omega Data'!D217</f>
        <v>270</v>
      </c>
      <c r="D217" s="44">
        <f>'Omega Data'!E217</f>
        <v>1600</v>
      </c>
      <c r="E217" s="44">
        <f>'Omega Data'!F217</f>
        <v>2000</v>
      </c>
      <c r="F217" s="45">
        <f t="shared" si="18"/>
        <v>7.3777589082278725</v>
      </c>
      <c r="G217">
        <f>IF('Omega Data'!L217="Stainless Steel",1,0)</f>
        <v>0</v>
      </c>
      <c r="H217">
        <f>IF(OR('Omega Data'!L217="YG 18K",'Omega Data'!L217="YG &lt;18K",'Omega Data'!L217="PG 18K",'Omega Data'!L217="PG &lt;18K",'Omega Data'!L217="WG 18K",'Omega Data'!L217="Mixes of 18K",'Omega Data'!L217="Mixes &lt;18K",'Omega Data'!L217="Platinum"),1,0)</f>
        <v>1</v>
      </c>
      <c r="I217">
        <f>IF(OR('Omega Data'!L217="PVD",'Omega Data'!L217="Gold Plate",'Omega Data'!L217="Other"),1,0)</f>
        <v>0</v>
      </c>
      <c r="J217">
        <f>IF('Omega Data'!P217="Stainless Steel",1,0)</f>
        <v>0</v>
      </c>
      <c r="K217">
        <f>IF(OR('Omega Data'!P217="Leather",'Omega Data'!P217="Two-tone"),1,0)</f>
        <v>1</v>
      </c>
      <c r="L217">
        <f>IF(OR('Omega Data'!P217="YG 18K",'Omega Data'!P217="PG 18K",'Omega Data'!P217="WG 18K",'Omega Data'!P217="Mixes of 18K"),1,0)</f>
        <v>0</v>
      </c>
      <c r="M217">
        <f>IF(OR('Omega Data'!AX217="Yes",'Omega Data'!AY217="Yes",'Omega Data'!AW217="Yes"),1,0)</f>
        <v>0</v>
      </c>
      <c r="N217">
        <f>IF(OR(ISTEXT('Omega Data'!AZ217), ISTEXT('Omega Data'!BA217)),1,0)</f>
        <v>0</v>
      </c>
      <c r="O217">
        <f>IF('Omega Data'!BB217="Yes",1,0)</f>
        <v>0</v>
      </c>
      <c r="P217">
        <f>IF('Omega Data'!BC217="Yes",1,0)</f>
        <v>0</v>
      </c>
      <c r="Q217">
        <f>IF(OR('Omega Data'!BF217="Yes",'Omega Data'!AS457="Yes"),1,0)</f>
        <v>0</v>
      </c>
      <c r="R217">
        <f>IF('Omega Data'!BG217="A",1,0)</f>
        <v>0</v>
      </c>
      <c r="S217">
        <f>IF('Omega Data'!BG217="AA",1,0)</f>
        <v>1</v>
      </c>
      <c r="T217">
        <f>IF('Omega Data'!BG217="AAA",1,0)</f>
        <v>0</v>
      </c>
      <c r="U217">
        <f>IF('Omega Data'!BG217="AAAA",1,0)</f>
        <v>0</v>
      </c>
      <c r="V217">
        <f>IF('Omega Data'!R217="Yes",1,0)</f>
        <v>1</v>
      </c>
      <c r="W217">
        <f>IF(OR('Omega Data'!X217="Yes", 'Omega Data'!Y217="Yes",'Omega Data'!Z217="Yes"),1,0)</f>
        <v>0</v>
      </c>
      <c r="X217">
        <f>IF(OR('Omega Data'!AA217="Yes",'Omega Data'!AB217="Yes"),1,0)</f>
        <v>0</v>
      </c>
      <c r="Y217">
        <f>IF('Omega Data'!AU217="Yes",1,0)</f>
        <v>0</v>
      </c>
      <c r="Z217">
        <f>IF('Omega Data'!AD217="Yes",1,0)</f>
        <v>0</v>
      </c>
      <c r="AA217">
        <f>IF('Omega Data'!AC217="Yes",1,0)</f>
        <v>0</v>
      </c>
      <c r="AB217">
        <f>IF('Omega Data'!AE217="Yes",1,0)</f>
        <v>0</v>
      </c>
      <c r="AC217">
        <f>IF(OR('Omega Data'!AK217="Yes",'Omega Data'!AN217="Yes"),1,0)</f>
        <v>0</v>
      </c>
      <c r="AD217" s="41">
        <f t="shared" si="19"/>
        <v>1</v>
      </c>
      <c r="AE217" s="41">
        <f t="shared" si="20"/>
        <v>0</v>
      </c>
      <c r="AF217" s="41">
        <f t="shared" si="21"/>
        <v>0</v>
      </c>
      <c r="AG217" s="41">
        <f t="shared" si="22"/>
        <v>0</v>
      </c>
      <c r="AH217" s="41">
        <f t="shared" si="23"/>
        <v>0</v>
      </c>
    </row>
    <row r="218" spans="1:34" x14ac:dyDescent="0.2">
      <c r="A218">
        <v>214</v>
      </c>
      <c r="B218" s="43">
        <f>'Omega Data'!C218</f>
        <v>43415</v>
      </c>
      <c r="C218">
        <f>'Omega Data'!D218</f>
        <v>291</v>
      </c>
      <c r="D218" s="44">
        <f>'Omega Data'!E218</f>
        <v>3800</v>
      </c>
      <c r="E218" s="44">
        <f>'Omega Data'!F218</f>
        <v>4750</v>
      </c>
      <c r="F218" s="45">
        <f t="shared" si="18"/>
        <v>8.2427563457144775</v>
      </c>
      <c r="G218">
        <f>IF('Omega Data'!L218="Stainless Steel",1,0)</f>
        <v>0</v>
      </c>
      <c r="H218">
        <f>IF(OR('Omega Data'!L218="YG 18K",'Omega Data'!L218="YG &lt;18K",'Omega Data'!L218="PG 18K",'Omega Data'!L218="PG &lt;18K",'Omega Data'!L218="WG 18K",'Omega Data'!L218="Mixes of 18K",'Omega Data'!L218="Mixes &lt;18K",'Omega Data'!L218="Platinum"),1,0)</f>
        <v>1</v>
      </c>
      <c r="I218">
        <f>IF(OR('Omega Data'!L218="PVD",'Omega Data'!L218="Gold Plate",'Omega Data'!L218="Other"),1,0)</f>
        <v>0</v>
      </c>
      <c r="J218">
        <f>IF('Omega Data'!P218="Stainless Steel",1,0)</f>
        <v>0</v>
      </c>
      <c r="K218">
        <f>IF(OR('Omega Data'!P218="Leather",'Omega Data'!P218="Two-tone"),1,0)</f>
        <v>1</v>
      </c>
      <c r="L218">
        <f>IF(OR('Omega Data'!P218="YG 18K",'Omega Data'!P218="PG 18K",'Omega Data'!P218="WG 18K",'Omega Data'!P218="Mixes of 18K"),1,0)</f>
        <v>0</v>
      </c>
      <c r="M218">
        <f>IF(OR('Omega Data'!AX218="Yes",'Omega Data'!AY218="Yes",'Omega Data'!AW218="Yes"),1,0)</f>
        <v>0</v>
      </c>
      <c r="N218">
        <f>IF(OR(ISTEXT('Omega Data'!AZ218), ISTEXT('Omega Data'!BA218)),1,0)</f>
        <v>0</v>
      </c>
      <c r="O218">
        <f>IF('Omega Data'!BB218="Yes",1,0)</f>
        <v>0</v>
      </c>
      <c r="P218">
        <f>IF('Omega Data'!BC218="Yes",1,0)</f>
        <v>0</v>
      </c>
      <c r="Q218">
        <f>IF(OR('Omega Data'!BF218="Yes",'Omega Data'!AS458="Yes"),1,0)</f>
        <v>0</v>
      </c>
      <c r="R218">
        <f>IF('Omega Data'!BG218="A",1,0)</f>
        <v>0</v>
      </c>
      <c r="S218">
        <f>IF('Omega Data'!BG218="AA",1,0)</f>
        <v>1</v>
      </c>
      <c r="T218">
        <f>IF('Omega Data'!BG218="AAA",1,0)</f>
        <v>0</v>
      </c>
      <c r="U218">
        <f>IF('Omega Data'!BG218="AAAA",1,0)</f>
        <v>0</v>
      </c>
      <c r="V218">
        <f>IF('Omega Data'!R218="Yes",1,0)</f>
        <v>1</v>
      </c>
      <c r="W218">
        <f>IF(OR('Omega Data'!X218="Yes", 'Omega Data'!Y218="Yes",'Omega Data'!Z218="Yes"),1,0)</f>
        <v>0</v>
      </c>
      <c r="X218">
        <f>IF(OR('Omega Data'!AA218="Yes",'Omega Data'!AB218="Yes"),1,0)</f>
        <v>0</v>
      </c>
      <c r="Y218">
        <f>IF('Omega Data'!AU218="Yes",1,0)</f>
        <v>0</v>
      </c>
      <c r="Z218">
        <f>IF('Omega Data'!AD218="Yes",1,0)</f>
        <v>0</v>
      </c>
      <c r="AA218">
        <f>IF('Omega Data'!AC218="Yes",1,0)</f>
        <v>0</v>
      </c>
      <c r="AB218">
        <f>IF('Omega Data'!AE218="Yes",1,0)</f>
        <v>0</v>
      </c>
      <c r="AC218">
        <f>IF(OR('Omega Data'!AK218="Yes",'Omega Data'!AN218="Yes"),1,0)</f>
        <v>0</v>
      </c>
      <c r="AD218" s="41">
        <f t="shared" si="19"/>
        <v>1</v>
      </c>
      <c r="AE218" s="41">
        <f t="shared" si="20"/>
        <v>0</v>
      </c>
      <c r="AF218" s="41">
        <f t="shared" si="21"/>
        <v>0</v>
      </c>
      <c r="AG218" s="41">
        <f t="shared" si="22"/>
        <v>0</v>
      </c>
      <c r="AH218" s="41">
        <f t="shared" si="23"/>
        <v>0</v>
      </c>
    </row>
    <row r="219" spans="1:34" x14ac:dyDescent="0.2">
      <c r="A219">
        <v>215</v>
      </c>
      <c r="B219" s="43">
        <f>'Omega Data'!C219</f>
        <v>43415</v>
      </c>
      <c r="C219">
        <f>'Omega Data'!D219</f>
        <v>303</v>
      </c>
      <c r="D219" s="44">
        <f>'Omega Data'!E219</f>
        <v>7500</v>
      </c>
      <c r="E219" s="44">
        <f>'Omega Data'!F219</f>
        <v>9375</v>
      </c>
      <c r="F219" s="45">
        <f t="shared" si="18"/>
        <v>8.9226582995244019</v>
      </c>
      <c r="G219">
        <f>IF('Omega Data'!L219="Stainless Steel",1,0)</f>
        <v>0</v>
      </c>
      <c r="H219">
        <f>IF(OR('Omega Data'!L219="YG 18K",'Omega Data'!L219="YG &lt;18K",'Omega Data'!L219="PG 18K",'Omega Data'!L219="PG &lt;18K",'Omega Data'!L219="WG 18K",'Omega Data'!L219="Mixes of 18K",'Omega Data'!L219="Mixes &lt;18K",'Omega Data'!L219="Platinum"),1,0)</f>
        <v>1</v>
      </c>
      <c r="I219">
        <f>IF(OR('Omega Data'!L219="PVD",'Omega Data'!L219="Gold Plate",'Omega Data'!L219="Other"),1,0)</f>
        <v>0</v>
      </c>
      <c r="J219">
        <f>IF('Omega Data'!P219="Stainless Steel",1,0)</f>
        <v>0</v>
      </c>
      <c r="K219">
        <f>IF(OR('Omega Data'!P219="Leather",'Omega Data'!P219="Two-tone"),1,0)</f>
        <v>0</v>
      </c>
      <c r="L219">
        <f>IF(OR('Omega Data'!P219="YG 18K",'Omega Data'!P219="PG 18K",'Omega Data'!P219="WG 18K",'Omega Data'!P219="Mixes of 18K"),1,0)</f>
        <v>1</v>
      </c>
      <c r="M219">
        <f>IF(OR('Omega Data'!AX219="Yes",'Omega Data'!AY219="Yes",'Omega Data'!AW219="Yes"),1,0)</f>
        <v>1</v>
      </c>
      <c r="N219">
        <f>IF(OR(ISTEXT('Omega Data'!AZ219), ISTEXT('Omega Data'!BA219)),1,0)</f>
        <v>0</v>
      </c>
      <c r="O219">
        <f>IF('Omega Data'!BB219="Yes",1,0)</f>
        <v>0</v>
      </c>
      <c r="P219">
        <f>IF('Omega Data'!BC219="Yes",1,0)</f>
        <v>0</v>
      </c>
      <c r="Q219">
        <f>IF(OR('Omega Data'!BF219="Yes",'Omega Data'!AS459="Yes"),1,0)</f>
        <v>0</v>
      </c>
      <c r="R219">
        <f>IF('Omega Data'!BG219="A",1,0)</f>
        <v>0</v>
      </c>
      <c r="S219">
        <f>IF('Omega Data'!BG219="AA",1,0)</f>
        <v>1</v>
      </c>
      <c r="T219">
        <f>IF('Omega Data'!BG219="AAA",1,0)</f>
        <v>0</v>
      </c>
      <c r="U219">
        <f>IF('Omega Data'!BG219="AAAA",1,0)</f>
        <v>0</v>
      </c>
      <c r="V219">
        <f>IF('Omega Data'!R219="Yes",1,0)</f>
        <v>0</v>
      </c>
      <c r="W219">
        <f>IF(OR('Omega Data'!X219="Yes", 'Omega Data'!Y219="Yes",'Omega Data'!Z219="Yes"),1,0)</f>
        <v>0</v>
      </c>
      <c r="X219">
        <f>IF(OR('Omega Data'!AA219="Yes",'Omega Data'!AB219="Yes"),1,0)</f>
        <v>0</v>
      </c>
      <c r="Y219">
        <f>IF('Omega Data'!AU219="Yes",1,0)</f>
        <v>0</v>
      </c>
      <c r="Z219">
        <f>IF('Omega Data'!AD219="Yes",1,0)</f>
        <v>0</v>
      </c>
      <c r="AA219">
        <f>IF('Omega Data'!AC219="Yes",1,0)</f>
        <v>0</v>
      </c>
      <c r="AB219">
        <f>IF('Omega Data'!AE219="Yes",1,0)</f>
        <v>0</v>
      </c>
      <c r="AC219">
        <f>IF(OR('Omega Data'!AK219="Yes",'Omega Data'!AN219="Yes"),1,0)</f>
        <v>0</v>
      </c>
      <c r="AD219" s="41">
        <f t="shared" si="19"/>
        <v>1</v>
      </c>
      <c r="AE219" s="41">
        <f t="shared" si="20"/>
        <v>0</v>
      </c>
      <c r="AF219" s="41">
        <f t="shared" si="21"/>
        <v>0</v>
      </c>
      <c r="AG219" s="41">
        <f t="shared" si="22"/>
        <v>0</v>
      </c>
      <c r="AH219" s="41">
        <f t="shared" si="23"/>
        <v>0</v>
      </c>
    </row>
    <row r="220" spans="1:34" x14ac:dyDescent="0.2">
      <c r="A220">
        <v>216</v>
      </c>
      <c r="B220" s="43">
        <f>'Omega Data'!C220</f>
        <v>43415</v>
      </c>
      <c r="C220">
        <f>'Omega Data'!D220</f>
        <v>391</v>
      </c>
      <c r="D220" s="44">
        <f>'Omega Data'!E220</f>
        <v>4000</v>
      </c>
      <c r="E220" s="44">
        <f>'Omega Data'!F220</f>
        <v>5000</v>
      </c>
      <c r="F220" s="45">
        <f t="shared" si="18"/>
        <v>8.2940496401020276</v>
      </c>
      <c r="G220">
        <f>IF('Omega Data'!L220="Stainless Steel",1,0)</f>
        <v>0</v>
      </c>
      <c r="H220">
        <f>IF(OR('Omega Data'!L220="YG 18K",'Omega Data'!L220="YG &lt;18K",'Omega Data'!L220="PG 18K",'Omega Data'!L220="PG &lt;18K",'Omega Data'!L220="WG 18K",'Omega Data'!L220="Mixes of 18K",'Omega Data'!L220="Mixes &lt;18K",'Omega Data'!L220="Platinum"),1,0)</f>
        <v>1</v>
      </c>
      <c r="I220">
        <f>IF(OR('Omega Data'!L220="PVD",'Omega Data'!L220="Gold Plate",'Omega Data'!L220="Other"),1,0)</f>
        <v>0</v>
      </c>
      <c r="J220">
        <f>IF('Omega Data'!P220="Stainless Steel",1,0)</f>
        <v>0</v>
      </c>
      <c r="K220">
        <f>IF(OR('Omega Data'!P220="Leather",'Omega Data'!P220="Two-tone"),1,0)</f>
        <v>1</v>
      </c>
      <c r="L220">
        <f>IF(OR('Omega Data'!P220="YG 18K",'Omega Data'!P220="PG 18K",'Omega Data'!P220="WG 18K",'Omega Data'!P220="Mixes of 18K"),1,0)</f>
        <v>0</v>
      </c>
      <c r="M220">
        <f>IF(OR('Omega Data'!AX220="Yes",'Omega Data'!AY220="Yes",'Omega Data'!AW220="Yes"),1,0)</f>
        <v>0</v>
      </c>
      <c r="N220">
        <f>IF(OR(ISTEXT('Omega Data'!AZ220), ISTEXT('Omega Data'!BA220)),1,0)</f>
        <v>0</v>
      </c>
      <c r="O220">
        <f>IF('Omega Data'!BB220="Yes",1,0)</f>
        <v>0</v>
      </c>
      <c r="P220">
        <f>IF('Omega Data'!BC220="Yes",1,0)</f>
        <v>0</v>
      </c>
      <c r="Q220">
        <f>IF(OR('Omega Data'!BF220="Yes",'Omega Data'!AS460="Yes"),1,0)</f>
        <v>0</v>
      </c>
      <c r="R220">
        <f>IF('Omega Data'!BG220="A",1,0)</f>
        <v>0</v>
      </c>
      <c r="S220">
        <f>IF('Omega Data'!BG220="AA",1,0)</f>
        <v>0</v>
      </c>
      <c r="T220">
        <f>IF('Omega Data'!BG220="AAA",1,0)</f>
        <v>1</v>
      </c>
      <c r="U220">
        <f>IF('Omega Data'!BG220="AAAA",1,0)</f>
        <v>0</v>
      </c>
      <c r="V220">
        <f>IF('Omega Data'!R220="Yes",1,0)</f>
        <v>1</v>
      </c>
      <c r="W220">
        <f>IF(OR('Omega Data'!X220="Yes", 'Omega Data'!Y220="Yes",'Omega Data'!Z220="Yes"),1,0)</f>
        <v>0</v>
      </c>
      <c r="X220">
        <f>IF(OR('Omega Data'!AA220="Yes",'Omega Data'!AB220="Yes"),1,0)</f>
        <v>0</v>
      </c>
      <c r="Y220">
        <f>IF('Omega Data'!AU220="Yes",1,0)</f>
        <v>0</v>
      </c>
      <c r="Z220">
        <f>IF('Omega Data'!AD220="Yes",1,0)</f>
        <v>0</v>
      </c>
      <c r="AA220">
        <f>IF('Omega Data'!AC220="Yes",1,0)</f>
        <v>0</v>
      </c>
      <c r="AB220">
        <f>IF('Omega Data'!AE220="Yes",1,0)</f>
        <v>0</v>
      </c>
      <c r="AC220">
        <f>IF(OR('Omega Data'!AK220="Yes",'Omega Data'!AN220="Yes"),1,0)</f>
        <v>0</v>
      </c>
      <c r="AD220" s="41">
        <f t="shared" si="19"/>
        <v>1</v>
      </c>
      <c r="AE220" s="41">
        <f t="shared" si="20"/>
        <v>0</v>
      </c>
      <c r="AF220" s="41">
        <f t="shared" si="21"/>
        <v>0</v>
      </c>
      <c r="AG220" s="41">
        <f t="shared" si="22"/>
        <v>0</v>
      </c>
      <c r="AH220" s="41">
        <f t="shared" si="23"/>
        <v>0</v>
      </c>
    </row>
    <row r="221" spans="1:34" x14ac:dyDescent="0.2">
      <c r="A221">
        <v>217</v>
      </c>
      <c r="B221" s="43">
        <f>'Omega Data'!C221</f>
        <v>43415</v>
      </c>
      <c r="C221">
        <f>'Omega Data'!D221</f>
        <v>393</v>
      </c>
      <c r="D221" s="44">
        <f>'Omega Data'!E221</f>
        <v>19000</v>
      </c>
      <c r="E221" s="44">
        <f>'Omega Data'!F221</f>
        <v>23750</v>
      </c>
      <c r="F221" s="45">
        <f t="shared" si="18"/>
        <v>9.8521942581485771</v>
      </c>
      <c r="G221">
        <f>IF('Omega Data'!L221="Stainless Steel",1,0)</f>
        <v>1</v>
      </c>
      <c r="H221">
        <f>IF(OR('Omega Data'!L221="YG 18K",'Omega Data'!L221="YG &lt;18K",'Omega Data'!L221="PG 18K",'Omega Data'!L221="PG &lt;18K",'Omega Data'!L221="WG 18K",'Omega Data'!L221="Mixes of 18K",'Omega Data'!L221="Mixes &lt;18K",'Omega Data'!L221="Platinum"),1,0)</f>
        <v>0</v>
      </c>
      <c r="I221">
        <f>IF(OR('Omega Data'!L221="PVD",'Omega Data'!L221="Gold Plate",'Omega Data'!L221="Other"),1,0)</f>
        <v>0</v>
      </c>
      <c r="J221">
        <f>IF('Omega Data'!P221="Stainless Steel",1,0)</f>
        <v>1</v>
      </c>
      <c r="K221">
        <f>IF(OR('Omega Data'!P221="Leather",'Omega Data'!P221="Two-tone"),1,0)</f>
        <v>0</v>
      </c>
      <c r="L221">
        <f>IF(OR('Omega Data'!P221="YG 18K",'Omega Data'!P221="PG 18K",'Omega Data'!P221="WG 18K",'Omega Data'!P221="Mixes of 18K"),1,0)</f>
        <v>0</v>
      </c>
      <c r="M221">
        <f>IF(OR('Omega Data'!AX221="Yes",'Omega Data'!AY221="Yes",'Omega Data'!AW221="Yes"),1,0)</f>
        <v>0</v>
      </c>
      <c r="N221">
        <f>IF(OR(ISTEXT('Omega Data'!AZ221), ISTEXT('Omega Data'!BA221)),1,0)</f>
        <v>0</v>
      </c>
      <c r="O221">
        <f>IF('Omega Data'!BB221="Yes",1,0)</f>
        <v>0</v>
      </c>
      <c r="P221">
        <f>IF('Omega Data'!BC221="Yes",1,0)</f>
        <v>0</v>
      </c>
      <c r="Q221">
        <f>IF(OR('Omega Data'!BF221="Yes",'Omega Data'!AS461="Yes"),1,0)</f>
        <v>0</v>
      </c>
      <c r="R221">
        <f>IF('Omega Data'!BG221="A",1,0)</f>
        <v>0</v>
      </c>
      <c r="S221">
        <f>IF('Omega Data'!BG221="AA",1,0)</f>
        <v>0</v>
      </c>
      <c r="T221">
        <f>IF('Omega Data'!BG221="AAA",1,0)</f>
        <v>0</v>
      </c>
      <c r="U221">
        <f>IF('Omega Data'!BG221="AAAA",1,0)</f>
        <v>1</v>
      </c>
      <c r="V221">
        <f>IF('Omega Data'!R221="Yes",1,0)</f>
        <v>0</v>
      </c>
      <c r="W221">
        <f>IF(OR('Omega Data'!X221="Yes", 'Omega Data'!Y221="Yes",'Omega Data'!Z221="Yes"),1,0)</f>
        <v>0</v>
      </c>
      <c r="X221">
        <f>IF(OR('Omega Data'!AA221="Yes",'Omega Data'!AB221="Yes"),1,0)</f>
        <v>0</v>
      </c>
      <c r="Y221">
        <f>IF('Omega Data'!AU221="Yes",1,0)</f>
        <v>0</v>
      </c>
      <c r="Z221">
        <f>IF('Omega Data'!AD221="Yes",1,0)</f>
        <v>0</v>
      </c>
      <c r="AA221">
        <f>IF('Omega Data'!AC221="Yes",1,0)</f>
        <v>0</v>
      </c>
      <c r="AB221">
        <f>IF('Omega Data'!AE221="Yes",1,0)</f>
        <v>0</v>
      </c>
      <c r="AC221">
        <f>IF(OR('Omega Data'!AK221="Yes",'Omega Data'!AN221="Yes"),1,0)</f>
        <v>1</v>
      </c>
      <c r="AD221" s="41">
        <f t="shared" si="19"/>
        <v>1</v>
      </c>
      <c r="AE221" s="41">
        <f t="shared" si="20"/>
        <v>0</v>
      </c>
      <c r="AF221" s="41">
        <f t="shared" si="21"/>
        <v>0</v>
      </c>
      <c r="AG221" s="41">
        <f t="shared" si="22"/>
        <v>0</v>
      </c>
      <c r="AH221" s="41">
        <f t="shared" si="23"/>
        <v>0</v>
      </c>
    </row>
    <row r="222" spans="1:34" x14ac:dyDescent="0.2">
      <c r="A222">
        <v>218</v>
      </c>
      <c r="B222" s="43">
        <f>'Omega Data'!C222</f>
        <v>43415</v>
      </c>
      <c r="C222">
        <f>'Omega Data'!D222</f>
        <v>394</v>
      </c>
      <c r="D222" s="44">
        <f>'Omega Data'!E222</f>
        <v>10500</v>
      </c>
      <c r="E222" s="44">
        <f>'Omega Data'!F222</f>
        <v>13125</v>
      </c>
      <c r="F222" s="45">
        <f t="shared" si="18"/>
        <v>9.259130536145614</v>
      </c>
      <c r="G222">
        <f>IF('Omega Data'!L222="Stainless Steel",1,0)</f>
        <v>1</v>
      </c>
      <c r="H222">
        <f>IF(OR('Omega Data'!L222="YG 18K",'Omega Data'!L222="YG &lt;18K",'Omega Data'!L222="PG 18K",'Omega Data'!L222="PG &lt;18K",'Omega Data'!L222="WG 18K",'Omega Data'!L222="Mixes of 18K",'Omega Data'!L222="Mixes &lt;18K",'Omega Data'!L222="Platinum"),1,0)</f>
        <v>0</v>
      </c>
      <c r="I222">
        <f>IF(OR('Omega Data'!L222="PVD",'Omega Data'!L222="Gold Plate",'Omega Data'!L222="Other"),1,0)</f>
        <v>0</v>
      </c>
      <c r="J222">
        <f>IF('Omega Data'!P222="Stainless Steel",1,0)</f>
        <v>1</v>
      </c>
      <c r="K222">
        <f>IF(OR('Omega Data'!P222="Leather",'Omega Data'!P222="Two-tone"),1,0)</f>
        <v>0</v>
      </c>
      <c r="L222">
        <f>IF(OR('Omega Data'!P222="YG 18K",'Omega Data'!P222="PG 18K",'Omega Data'!P222="WG 18K",'Omega Data'!P222="Mixes of 18K"),1,0)</f>
        <v>0</v>
      </c>
      <c r="M222">
        <f>IF(OR('Omega Data'!AX222="Yes",'Omega Data'!AY222="Yes",'Omega Data'!AW222="Yes"),1,0)</f>
        <v>0</v>
      </c>
      <c r="N222">
        <f>IF(OR(ISTEXT('Omega Data'!AZ222), ISTEXT('Omega Data'!BA222)),1,0)</f>
        <v>0</v>
      </c>
      <c r="O222">
        <f>IF('Omega Data'!BB222="Yes",1,0)</f>
        <v>1</v>
      </c>
      <c r="P222">
        <f>IF('Omega Data'!BC222="Yes",1,0)</f>
        <v>0</v>
      </c>
      <c r="Q222">
        <f>IF(OR('Omega Data'!BF222="Yes",'Omega Data'!AS462="Yes"),1,0)</f>
        <v>0</v>
      </c>
      <c r="R222">
        <f>IF('Omega Data'!BG222="A",1,0)</f>
        <v>0</v>
      </c>
      <c r="S222">
        <f>IF('Omega Data'!BG222="AA",1,0)</f>
        <v>1</v>
      </c>
      <c r="T222">
        <f>IF('Omega Data'!BG222="AAA",1,0)</f>
        <v>0</v>
      </c>
      <c r="U222">
        <f>IF('Omega Data'!BG222="AAAA",1,0)</f>
        <v>0</v>
      </c>
      <c r="V222">
        <f>IF('Omega Data'!R222="Yes",1,0)</f>
        <v>0</v>
      </c>
      <c r="W222">
        <f>IF(OR('Omega Data'!X222="Yes", 'Omega Data'!Y222="Yes",'Omega Data'!Z222="Yes"),1,0)</f>
        <v>0</v>
      </c>
      <c r="X222">
        <f>IF(OR('Omega Data'!AA222="Yes",'Omega Data'!AB222="Yes"),1,0)</f>
        <v>0</v>
      </c>
      <c r="Y222">
        <f>IF('Omega Data'!AU222="Yes",1,0)</f>
        <v>0</v>
      </c>
      <c r="Z222">
        <f>IF('Omega Data'!AD222="Yes",1,0)</f>
        <v>0</v>
      </c>
      <c r="AA222">
        <f>IF('Omega Data'!AC222="Yes",1,0)</f>
        <v>0</v>
      </c>
      <c r="AB222">
        <f>IF('Omega Data'!AE222="Yes",1,0)</f>
        <v>0</v>
      </c>
      <c r="AC222">
        <f>IF(OR('Omega Data'!AK222="Yes",'Omega Data'!AN222="Yes"),1,0)</f>
        <v>1</v>
      </c>
      <c r="AD222" s="41">
        <f t="shared" si="19"/>
        <v>1</v>
      </c>
      <c r="AE222" s="41">
        <f t="shared" si="20"/>
        <v>0</v>
      </c>
      <c r="AF222" s="41">
        <f t="shared" si="21"/>
        <v>0</v>
      </c>
      <c r="AG222" s="41">
        <f t="shared" si="22"/>
        <v>0</v>
      </c>
      <c r="AH222" s="41">
        <f t="shared" si="23"/>
        <v>0</v>
      </c>
    </row>
    <row r="223" spans="1:34" x14ac:dyDescent="0.2">
      <c r="A223">
        <v>219</v>
      </c>
      <c r="B223" s="43">
        <f>'Omega Data'!C223</f>
        <v>43415</v>
      </c>
      <c r="C223">
        <f>'Omega Data'!D223</f>
        <v>396</v>
      </c>
      <c r="D223" s="44">
        <f>'Omega Data'!E223</f>
        <v>36000</v>
      </c>
      <c r="E223" s="44">
        <f>'Omega Data'!F223</f>
        <v>45000</v>
      </c>
      <c r="F223" s="45">
        <f t="shared" si="18"/>
        <v>10.491274217438248</v>
      </c>
      <c r="G223">
        <f>IF('Omega Data'!L223="Stainless Steel",1,0)</f>
        <v>0</v>
      </c>
      <c r="H223">
        <f>IF(OR('Omega Data'!L223="YG 18K",'Omega Data'!L223="YG &lt;18K",'Omega Data'!L223="PG 18K",'Omega Data'!L223="PG &lt;18K",'Omega Data'!L223="WG 18K",'Omega Data'!L223="Mixes of 18K",'Omega Data'!L223="Mixes &lt;18K",'Omega Data'!L223="Platinum"),1,0)</f>
        <v>1</v>
      </c>
      <c r="I223">
        <f>IF(OR('Omega Data'!L223="PVD",'Omega Data'!L223="Gold Plate",'Omega Data'!L223="Other"),1,0)</f>
        <v>0</v>
      </c>
      <c r="J223">
        <f>IF('Omega Data'!P223="Stainless Steel",1,0)</f>
        <v>0</v>
      </c>
      <c r="K223">
        <f>IF(OR('Omega Data'!P223="Leather",'Omega Data'!P223="Two-tone"),1,0)</f>
        <v>0</v>
      </c>
      <c r="L223">
        <f>IF(OR('Omega Data'!P223="YG 18K",'Omega Data'!P223="PG 18K",'Omega Data'!P223="WG 18K",'Omega Data'!P223="Mixes of 18K"),1,0)</f>
        <v>1</v>
      </c>
      <c r="M223">
        <f>IF(OR('Omega Data'!AX223="Yes",'Omega Data'!AY223="Yes",'Omega Data'!AW223="Yes"),1,0)</f>
        <v>0</v>
      </c>
      <c r="N223">
        <f>IF(OR(ISTEXT('Omega Data'!AZ223), ISTEXT('Omega Data'!BA223)),1,0)</f>
        <v>0</v>
      </c>
      <c r="O223">
        <f>IF('Omega Data'!BB223="Yes",1,0)</f>
        <v>0</v>
      </c>
      <c r="P223">
        <f>IF('Omega Data'!BC223="Yes",1,0)</f>
        <v>0</v>
      </c>
      <c r="Q223">
        <f>IF(OR('Omega Data'!BF223="Yes",'Omega Data'!AS463="Yes"),1,0)</f>
        <v>0</v>
      </c>
      <c r="R223">
        <f>IF('Omega Data'!BG223="A",1,0)</f>
        <v>0</v>
      </c>
      <c r="S223">
        <f>IF('Omega Data'!BG223="AA",1,0)</f>
        <v>0</v>
      </c>
      <c r="T223">
        <f>IF('Omega Data'!BG223="AAA",1,0)</f>
        <v>0</v>
      </c>
      <c r="U223">
        <f>IF('Omega Data'!BG223="AAAA",1,0)</f>
        <v>1</v>
      </c>
      <c r="V223">
        <f>IF('Omega Data'!R223="Yes",1,0)</f>
        <v>1</v>
      </c>
      <c r="W223">
        <f>IF(OR('Omega Data'!X223="Yes", 'Omega Data'!Y223="Yes",'Omega Data'!Z223="Yes"),1,0)</f>
        <v>0</v>
      </c>
      <c r="X223">
        <f>IF(OR('Omega Data'!AA223="Yes",'Omega Data'!AB223="Yes"),1,0)</f>
        <v>0</v>
      </c>
      <c r="Y223">
        <f>IF('Omega Data'!AU223="Yes",1,0)</f>
        <v>0</v>
      </c>
      <c r="Z223">
        <f>IF('Omega Data'!AD223="Yes",1,0)</f>
        <v>0</v>
      </c>
      <c r="AA223">
        <f>IF('Omega Data'!AC223="Yes",1,0)</f>
        <v>0</v>
      </c>
      <c r="AB223">
        <f>IF('Omega Data'!AE223="Yes",1,0)</f>
        <v>0</v>
      </c>
      <c r="AC223">
        <f>IF(OR('Omega Data'!AK223="Yes",'Omega Data'!AN223="Yes"),1,0)</f>
        <v>0</v>
      </c>
      <c r="AD223" s="41">
        <f t="shared" si="19"/>
        <v>1</v>
      </c>
      <c r="AE223" s="41">
        <f t="shared" si="20"/>
        <v>0</v>
      </c>
      <c r="AF223" s="41">
        <f t="shared" si="21"/>
        <v>0</v>
      </c>
      <c r="AG223" s="41">
        <f t="shared" si="22"/>
        <v>0</v>
      </c>
      <c r="AH223" s="41">
        <f t="shared" si="23"/>
        <v>0</v>
      </c>
    </row>
    <row r="224" spans="1:34" x14ac:dyDescent="0.2">
      <c r="A224">
        <v>220</v>
      </c>
      <c r="B224" s="43">
        <f>'Omega Data'!C224</f>
        <v>43415</v>
      </c>
      <c r="C224">
        <f>'Omega Data'!D224</f>
        <v>445</v>
      </c>
      <c r="D224" s="44">
        <f>'Omega Data'!E224</f>
        <v>2200</v>
      </c>
      <c r="E224" s="44">
        <f>'Omega Data'!F224</f>
        <v>2640</v>
      </c>
      <c r="F224" s="45">
        <f t="shared" si="18"/>
        <v>7.696212639346407</v>
      </c>
      <c r="G224">
        <f>IF('Omega Data'!L224="Stainless Steel",1,0)</f>
        <v>1</v>
      </c>
      <c r="H224">
        <f>IF(OR('Omega Data'!L224="YG 18K",'Omega Data'!L224="YG &lt;18K",'Omega Data'!L224="PG 18K",'Omega Data'!L224="PG &lt;18K",'Omega Data'!L224="WG 18K",'Omega Data'!L224="Mixes of 18K",'Omega Data'!L224="Mixes &lt;18K",'Omega Data'!L224="Platinum"),1,0)</f>
        <v>0</v>
      </c>
      <c r="I224">
        <f>IF(OR('Omega Data'!L224="PVD",'Omega Data'!L224="Gold Plate",'Omega Data'!L224="Other"),1,0)</f>
        <v>0</v>
      </c>
      <c r="J224">
        <f>IF('Omega Data'!P224="Stainless Steel",1,0)</f>
        <v>1</v>
      </c>
      <c r="K224">
        <f>IF(OR('Omega Data'!P224="Leather",'Omega Data'!P224="Two-tone"),1,0)</f>
        <v>0</v>
      </c>
      <c r="L224">
        <f>IF(OR('Omega Data'!P224="YG 18K",'Omega Data'!P224="PG 18K",'Omega Data'!P224="WG 18K",'Omega Data'!P224="Mixes of 18K"),1,0)</f>
        <v>0</v>
      </c>
      <c r="M224">
        <f>IF(OR('Omega Data'!AX224="Yes",'Omega Data'!AY224="Yes",'Omega Data'!AW224="Yes"),1,0)</f>
        <v>0</v>
      </c>
      <c r="N224">
        <f>IF(OR(ISTEXT('Omega Data'!AZ224), ISTEXT('Omega Data'!BA224)),1,0)</f>
        <v>0</v>
      </c>
      <c r="O224">
        <f>IF('Omega Data'!BB224="Yes",1,0)</f>
        <v>0</v>
      </c>
      <c r="P224">
        <f>IF('Omega Data'!BC224="Yes",1,0)</f>
        <v>0</v>
      </c>
      <c r="Q224">
        <f>IF(OR('Omega Data'!BF224="Yes",'Omega Data'!AS464="Yes"),1,0)</f>
        <v>0</v>
      </c>
      <c r="R224">
        <f>IF('Omega Data'!BG224="A",1,0)</f>
        <v>0</v>
      </c>
      <c r="S224">
        <f>IF('Omega Data'!BG224="AA",1,0)</f>
        <v>1</v>
      </c>
      <c r="T224">
        <f>IF('Omega Data'!BG224="AAA",1,0)</f>
        <v>0</v>
      </c>
      <c r="U224">
        <f>IF('Omega Data'!BG224="AAAA",1,0)</f>
        <v>0</v>
      </c>
      <c r="V224">
        <f>IF('Omega Data'!R224="Yes",1,0)</f>
        <v>0</v>
      </c>
      <c r="W224">
        <f>IF(OR('Omega Data'!X224="Yes", 'Omega Data'!Y224="Yes",'Omega Data'!Z224="Yes"),1,0)</f>
        <v>0</v>
      </c>
      <c r="X224">
        <f>IF(OR('Omega Data'!AA224="Yes",'Omega Data'!AB224="Yes"),1,0)</f>
        <v>0</v>
      </c>
      <c r="Y224">
        <f>IF('Omega Data'!AU224="Yes",1,0)</f>
        <v>0</v>
      </c>
      <c r="Z224">
        <f>IF('Omega Data'!AD224="Yes",1,0)</f>
        <v>0</v>
      </c>
      <c r="AA224">
        <f>IF('Omega Data'!AC224="Yes",1,0)</f>
        <v>0</v>
      </c>
      <c r="AB224">
        <f>IF('Omega Data'!AE224="Yes",1,0)</f>
        <v>0</v>
      </c>
      <c r="AC224">
        <f>IF(OR('Omega Data'!AK224="Yes",'Omega Data'!AN224="Yes"),1,0)</f>
        <v>1</v>
      </c>
      <c r="AD224" s="41">
        <f t="shared" si="19"/>
        <v>1</v>
      </c>
      <c r="AE224" s="41">
        <f t="shared" si="20"/>
        <v>0</v>
      </c>
      <c r="AF224" s="41">
        <f t="shared" si="21"/>
        <v>0</v>
      </c>
      <c r="AG224" s="41">
        <f t="shared" si="22"/>
        <v>0</v>
      </c>
      <c r="AH224" s="41">
        <f t="shared" si="23"/>
        <v>0</v>
      </c>
    </row>
    <row r="225" spans="1:34" x14ac:dyDescent="0.2">
      <c r="A225">
        <v>221</v>
      </c>
      <c r="B225" s="43">
        <f>'Omega Data'!C225</f>
        <v>43415</v>
      </c>
      <c r="C225">
        <f>'Omega Data'!D225</f>
        <v>471</v>
      </c>
      <c r="D225" s="44">
        <f>'Omega Data'!E225</f>
        <v>12000</v>
      </c>
      <c r="E225" s="44">
        <f>'Omega Data'!F225</f>
        <v>15000</v>
      </c>
      <c r="F225" s="45">
        <f t="shared" si="18"/>
        <v>9.3926619287701367</v>
      </c>
      <c r="G225">
        <f>IF('Omega Data'!L225="Stainless Steel",1,0)</f>
        <v>1</v>
      </c>
      <c r="H225">
        <f>IF(OR('Omega Data'!L225="YG 18K",'Omega Data'!L225="YG &lt;18K",'Omega Data'!L225="PG 18K",'Omega Data'!L225="PG &lt;18K",'Omega Data'!L225="WG 18K",'Omega Data'!L225="Mixes of 18K",'Omega Data'!L225="Mixes &lt;18K",'Omega Data'!L225="Platinum"),1,0)</f>
        <v>0</v>
      </c>
      <c r="I225">
        <f>IF(OR('Omega Data'!L225="PVD",'Omega Data'!L225="Gold Plate",'Omega Data'!L225="Other"),1,0)</f>
        <v>0</v>
      </c>
      <c r="J225">
        <f>IF('Omega Data'!P225="Stainless Steel",1,0)</f>
        <v>1</v>
      </c>
      <c r="K225">
        <f>IF(OR('Omega Data'!P225="Leather",'Omega Data'!P225="Two-tone"),1,0)</f>
        <v>0</v>
      </c>
      <c r="L225">
        <f>IF(OR('Omega Data'!P225="YG 18K",'Omega Data'!P225="PG 18K",'Omega Data'!P225="WG 18K",'Omega Data'!P225="Mixes of 18K"),1,0)</f>
        <v>0</v>
      </c>
      <c r="M225">
        <f>IF(OR('Omega Data'!AX225="Yes",'Omega Data'!AY225="Yes",'Omega Data'!AW225="Yes"),1,0)</f>
        <v>0</v>
      </c>
      <c r="N225">
        <f>IF(OR(ISTEXT('Omega Data'!AZ225), ISTEXT('Omega Data'!BA225)),1,0)</f>
        <v>0</v>
      </c>
      <c r="O225">
        <f>IF('Omega Data'!BB225="Yes",1,0)</f>
        <v>0</v>
      </c>
      <c r="P225">
        <f>IF('Omega Data'!BC225="Yes",1,0)</f>
        <v>0</v>
      </c>
      <c r="Q225">
        <f>IF(OR('Omega Data'!BF225="Yes",'Omega Data'!AS465="Yes"),1,0)</f>
        <v>0</v>
      </c>
      <c r="R225">
        <f>IF('Omega Data'!BG225="A",1,0)</f>
        <v>0</v>
      </c>
      <c r="S225">
        <f>IF('Omega Data'!BG225="AA",1,0)</f>
        <v>0</v>
      </c>
      <c r="T225">
        <f>IF('Omega Data'!BG225="AAA",1,0)</f>
        <v>0</v>
      </c>
      <c r="U225">
        <f>IF('Omega Data'!BG225="AAAA",1,0)</f>
        <v>1</v>
      </c>
      <c r="V225">
        <f>IF('Omega Data'!R225="Yes",1,0)</f>
        <v>1</v>
      </c>
      <c r="W225">
        <f>IF(OR('Omega Data'!X225="Yes", 'Omega Data'!Y225="Yes",'Omega Data'!Z225="Yes"),1,0)</f>
        <v>0</v>
      </c>
      <c r="X225">
        <f>IF(OR('Omega Data'!AA225="Yes",'Omega Data'!AB225="Yes"),1,0)</f>
        <v>0</v>
      </c>
      <c r="Y225">
        <f>IF('Omega Data'!AU225="Yes",1,0)</f>
        <v>0</v>
      </c>
      <c r="Z225">
        <f>IF('Omega Data'!AD225="Yes",1,0)</f>
        <v>1</v>
      </c>
      <c r="AA225">
        <f>IF('Omega Data'!AC225="Yes",1,0)</f>
        <v>0</v>
      </c>
      <c r="AB225">
        <f>IF('Omega Data'!AE225="Yes",1,0)</f>
        <v>0</v>
      </c>
      <c r="AC225">
        <f>IF(OR('Omega Data'!AK225="Yes",'Omega Data'!AN225="Yes"),1,0)</f>
        <v>0</v>
      </c>
      <c r="AD225" s="41">
        <f t="shared" si="19"/>
        <v>1</v>
      </c>
      <c r="AE225" s="41">
        <f t="shared" si="20"/>
        <v>0</v>
      </c>
      <c r="AF225" s="41">
        <f t="shared" si="21"/>
        <v>0</v>
      </c>
      <c r="AG225" s="41">
        <f t="shared" si="22"/>
        <v>0</v>
      </c>
      <c r="AH225" s="41">
        <f t="shared" si="23"/>
        <v>0</v>
      </c>
    </row>
    <row r="226" spans="1:34" x14ac:dyDescent="0.2">
      <c r="A226">
        <v>222</v>
      </c>
      <c r="B226" s="43">
        <f>'Omega Data'!C226</f>
        <v>43415</v>
      </c>
      <c r="C226">
        <f>'Omega Data'!D226</f>
        <v>473</v>
      </c>
      <c r="D226" s="44">
        <f>'Omega Data'!E226</f>
        <v>4500</v>
      </c>
      <c r="E226" s="44">
        <f>'Omega Data'!F226</f>
        <v>5625</v>
      </c>
      <c r="F226" s="45">
        <f t="shared" si="18"/>
        <v>8.4118326757584114</v>
      </c>
      <c r="G226">
        <f>IF('Omega Data'!L226="Stainless Steel",1,0)</f>
        <v>1</v>
      </c>
      <c r="H226">
        <f>IF(OR('Omega Data'!L226="YG 18K",'Omega Data'!L226="YG &lt;18K",'Omega Data'!L226="PG 18K",'Omega Data'!L226="PG &lt;18K",'Omega Data'!L226="WG 18K",'Omega Data'!L226="Mixes of 18K",'Omega Data'!L226="Mixes &lt;18K",'Omega Data'!L226="Platinum"),1,0)</f>
        <v>0</v>
      </c>
      <c r="I226">
        <f>IF(OR('Omega Data'!L226="PVD",'Omega Data'!L226="Gold Plate",'Omega Data'!L226="Other"),1,0)</f>
        <v>0</v>
      </c>
      <c r="J226">
        <f>IF('Omega Data'!P226="Stainless Steel",1,0)</f>
        <v>0</v>
      </c>
      <c r="K226">
        <f>IF(OR('Omega Data'!P226="Leather",'Omega Data'!P226="Two-tone"),1,0)</f>
        <v>1</v>
      </c>
      <c r="L226">
        <f>IF(OR('Omega Data'!P226="YG 18K",'Omega Data'!P226="PG 18K",'Omega Data'!P226="WG 18K",'Omega Data'!P226="Mixes of 18K"),1,0)</f>
        <v>0</v>
      </c>
      <c r="M226">
        <f>IF(OR('Omega Data'!AX226="Yes",'Omega Data'!AY226="Yes",'Omega Data'!AW226="Yes"),1,0)</f>
        <v>0</v>
      </c>
      <c r="N226">
        <f>IF(OR(ISTEXT('Omega Data'!AZ226), ISTEXT('Omega Data'!BA226)),1,0)</f>
        <v>0</v>
      </c>
      <c r="O226">
        <f>IF('Omega Data'!BB226="Yes",1,0)</f>
        <v>0</v>
      </c>
      <c r="P226">
        <f>IF('Omega Data'!BC226="Yes",1,0)</f>
        <v>0</v>
      </c>
      <c r="Q226">
        <f>IF(OR('Omega Data'!BF226="Yes",'Omega Data'!AS466="Yes"),1,0)</f>
        <v>0</v>
      </c>
      <c r="R226">
        <f>IF('Omega Data'!BG226="A",1,0)</f>
        <v>0</v>
      </c>
      <c r="S226">
        <f>IF('Omega Data'!BG226="AA",1,0)</f>
        <v>0</v>
      </c>
      <c r="T226">
        <f>IF('Omega Data'!BG226="AAA",1,0)</f>
        <v>1</v>
      </c>
      <c r="U226">
        <f>IF('Omega Data'!BG226="AAAA",1,0)</f>
        <v>0</v>
      </c>
      <c r="V226">
        <f>IF('Omega Data'!R226="Yes",1,0)</f>
        <v>1</v>
      </c>
      <c r="W226">
        <f>IF(OR('Omega Data'!X226="Yes", 'Omega Data'!Y226="Yes",'Omega Data'!Z226="Yes"),1,0)</f>
        <v>0</v>
      </c>
      <c r="X226">
        <f>IF(OR('Omega Data'!AA226="Yes",'Omega Data'!AB226="Yes"),1,0)</f>
        <v>0</v>
      </c>
      <c r="Y226">
        <f>IF('Omega Data'!AU226="Yes",1,0)</f>
        <v>0</v>
      </c>
      <c r="Z226">
        <f>IF('Omega Data'!AD226="Yes",1,0)</f>
        <v>0</v>
      </c>
      <c r="AA226">
        <f>IF('Omega Data'!AC226="Yes",1,0)</f>
        <v>0</v>
      </c>
      <c r="AB226">
        <f>IF('Omega Data'!AE226="Yes",1,0)</f>
        <v>0</v>
      </c>
      <c r="AC226">
        <f>IF(OR('Omega Data'!AK226="Yes",'Omega Data'!AN226="Yes"),1,0)</f>
        <v>0</v>
      </c>
      <c r="AD226" s="41">
        <f t="shared" si="19"/>
        <v>1</v>
      </c>
      <c r="AE226" s="41">
        <f t="shared" si="20"/>
        <v>0</v>
      </c>
      <c r="AF226" s="41">
        <f t="shared" si="21"/>
        <v>0</v>
      </c>
      <c r="AG226" s="41">
        <f t="shared" si="22"/>
        <v>0</v>
      </c>
      <c r="AH226" s="41">
        <f t="shared" si="23"/>
        <v>0</v>
      </c>
    </row>
    <row r="227" spans="1:34" x14ac:dyDescent="0.2">
      <c r="A227">
        <v>223</v>
      </c>
      <c r="B227" s="43">
        <f>'Omega Data'!C227</f>
        <v>43415</v>
      </c>
      <c r="C227">
        <f>'Omega Data'!D227</f>
        <v>474</v>
      </c>
      <c r="D227" s="44">
        <f>'Omega Data'!E227</f>
        <v>2600</v>
      </c>
      <c r="E227" s="44">
        <f>'Omega Data'!F227</f>
        <v>3250</v>
      </c>
      <c r="F227" s="45">
        <f t="shared" si="18"/>
        <v>7.8632667240095735</v>
      </c>
      <c r="G227">
        <f>IF('Omega Data'!L227="Stainless Steel",1,0)</f>
        <v>1</v>
      </c>
      <c r="H227">
        <f>IF(OR('Omega Data'!L227="YG 18K",'Omega Data'!L227="YG &lt;18K",'Omega Data'!L227="PG 18K",'Omega Data'!L227="PG &lt;18K",'Omega Data'!L227="WG 18K",'Omega Data'!L227="Mixes of 18K",'Omega Data'!L227="Mixes &lt;18K",'Omega Data'!L227="Platinum"),1,0)</f>
        <v>0</v>
      </c>
      <c r="I227">
        <f>IF(OR('Omega Data'!L227="PVD",'Omega Data'!L227="Gold Plate",'Omega Data'!L227="Other"),1,0)</f>
        <v>0</v>
      </c>
      <c r="J227">
        <f>IF('Omega Data'!P227="Stainless Steel",1,0)</f>
        <v>0</v>
      </c>
      <c r="K227">
        <f>IF(OR('Omega Data'!P227="Leather",'Omega Data'!P227="Two-tone"),1,0)</f>
        <v>1</v>
      </c>
      <c r="L227">
        <f>IF(OR('Omega Data'!P227="YG 18K",'Omega Data'!P227="PG 18K",'Omega Data'!P227="WG 18K",'Omega Data'!P227="Mixes of 18K"),1,0)</f>
        <v>0</v>
      </c>
      <c r="M227">
        <f>IF(OR('Omega Data'!AX227="Yes",'Omega Data'!AY227="Yes",'Omega Data'!AW227="Yes"),1,0)</f>
        <v>0</v>
      </c>
      <c r="N227">
        <f>IF(OR(ISTEXT('Omega Data'!AZ227), ISTEXT('Omega Data'!BA227)),1,0)</f>
        <v>0</v>
      </c>
      <c r="O227">
        <f>IF('Omega Data'!BB227="Yes",1,0)</f>
        <v>0</v>
      </c>
      <c r="P227">
        <f>IF('Omega Data'!BC227="Yes",1,0)</f>
        <v>0</v>
      </c>
      <c r="Q227">
        <f>IF(OR('Omega Data'!BF227="Yes",'Omega Data'!AS467="Yes"),1,0)</f>
        <v>0</v>
      </c>
      <c r="R227">
        <f>IF('Omega Data'!BG227="A",1,0)</f>
        <v>0</v>
      </c>
      <c r="S227">
        <f>IF('Omega Data'!BG227="AA",1,0)</f>
        <v>1</v>
      </c>
      <c r="T227">
        <f>IF('Omega Data'!BG227="AAA",1,0)</f>
        <v>0</v>
      </c>
      <c r="U227">
        <f>IF('Omega Data'!BG227="AAAA",1,0)</f>
        <v>0</v>
      </c>
      <c r="V227">
        <f>IF('Omega Data'!R227="Yes",1,0)</f>
        <v>0</v>
      </c>
      <c r="W227">
        <f>IF(OR('Omega Data'!X227="Yes", 'Omega Data'!Y227="Yes",'Omega Data'!Z227="Yes"),1,0)</f>
        <v>0</v>
      </c>
      <c r="X227">
        <f>IF(OR('Omega Data'!AA227="Yes",'Omega Data'!AB227="Yes"),1,0)</f>
        <v>0</v>
      </c>
      <c r="Y227">
        <f>IF('Omega Data'!AU227="Yes",1,0)</f>
        <v>0</v>
      </c>
      <c r="Z227">
        <f>IF('Omega Data'!AD227="Yes",1,0)</f>
        <v>0</v>
      </c>
      <c r="AA227">
        <f>IF('Omega Data'!AC227="Yes",1,0)</f>
        <v>0</v>
      </c>
      <c r="AB227">
        <f>IF('Omega Data'!AE227="Yes",1,0)</f>
        <v>0</v>
      </c>
      <c r="AC227">
        <f>IF(OR('Omega Data'!AK227="Yes",'Omega Data'!AN227="Yes"),1,0)</f>
        <v>1</v>
      </c>
      <c r="AD227" s="41">
        <f t="shared" si="19"/>
        <v>1</v>
      </c>
      <c r="AE227" s="41">
        <f t="shared" si="20"/>
        <v>0</v>
      </c>
      <c r="AF227" s="41">
        <f t="shared" si="21"/>
        <v>0</v>
      </c>
      <c r="AG227" s="41">
        <f t="shared" si="22"/>
        <v>0</v>
      </c>
      <c r="AH227" s="41">
        <f t="shared" si="23"/>
        <v>0</v>
      </c>
    </row>
    <row r="228" spans="1:34" x14ac:dyDescent="0.2">
      <c r="A228">
        <v>224</v>
      </c>
      <c r="B228" s="43">
        <f>'Omega Data'!C228</f>
        <v>43415</v>
      </c>
      <c r="C228">
        <f>'Omega Data'!D228</f>
        <v>475</v>
      </c>
      <c r="D228" s="44">
        <f>'Omega Data'!E228</f>
        <v>3100</v>
      </c>
      <c r="E228" s="44">
        <f>'Omega Data'!F228</f>
        <v>3875</v>
      </c>
      <c r="F228" s="45">
        <f t="shared" si="18"/>
        <v>8.0391573904732372</v>
      </c>
      <c r="G228">
        <f>IF('Omega Data'!L228="Stainless Steel",1,0)</f>
        <v>1</v>
      </c>
      <c r="H228">
        <f>IF(OR('Omega Data'!L228="YG 18K",'Omega Data'!L228="YG &lt;18K",'Omega Data'!L228="PG 18K",'Omega Data'!L228="PG &lt;18K",'Omega Data'!L228="WG 18K",'Omega Data'!L228="Mixes of 18K",'Omega Data'!L228="Mixes &lt;18K",'Omega Data'!L228="Platinum"),1,0)</f>
        <v>0</v>
      </c>
      <c r="I228">
        <f>IF(OR('Omega Data'!L228="PVD",'Omega Data'!L228="Gold Plate",'Omega Data'!L228="Other"),1,0)</f>
        <v>0</v>
      </c>
      <c r="J228">
        <f>IF('Omega Data'!P228="Stainless Steel",1,0)</f>
        <v>0</v>
      </c>
      <c r="K228">
        <f>IF(OR('Omega Data'!P228="Leather",'Omega Data'!P228="Two-tone"),1,0)</f>
        <v>1</v>
      </c>
      <c r="L228">
        <f>IF(OR('Omega Data'!P228="YG 18K",'Omega Data'!P228="PG 18K",'Omega Data'!P228="WG 18K",'Omega Data'!P228="Mixes of 18K"),1,0)</f>
        <v>0</v>
      </c>
      <c r="M228">
        <f>IF(OR('Omega Data'!AX228="Yes",'Omega Data'!AY228="Yes",'Omega Data'!AW228="Yes"),1,0)</f>
        <v>0</v>
      </c>
      <c r="N228">
        <f>IF(OR(ISTEXT('Omega Data'!AZ228), ISTEXT('Omega Data'!BA228)),1,0)</f>
        <v>0</v>
      </c>
      <c r="O228">
        <f>IF('Omega Data'!BB228="Yes",1,0)</f>
        <v>0</v>
      </c>
      <c r="P228">
        <f>IF('Omega Data'!BC228="Yes",1,0)</f>
        <v>0</v>
      </c>
      <c r="Q228">
        <f>IF(OR('Omega Data'!BF228="Yes",'Omega Data'!AS468="Yes"),1,0)</f>
        <v>0</v>
      </c>
      <c r="R228">
        <f>IF('Omega Data'!BG228="A",1,0)</f>
        <v>0</v>
      </c>
      <c r="S228">
        <f>IF('Omega Data'!BG228="AA",1,0)</f>
        <v>1</v>
      </c>
      <c r="T228">
        <f>IF('Omega Data'!BG228="AAA",1,0)</f>
        <v>0</v>
      </c>
      <c r="U228">
        <f>IF('Omega Data'!BG228="AAAA",1,0)</f>
        <v>0</v>
      </c>
      <c r="V228">
        <f>IF('Omega Data'!R228="Yes",1,0)</f>
        <v>0</v>
      </c>
      <c r="W228">
        <f>IF(OR('Omega Data'!X228="Yes", 'Omega Data'!Y228="Yes",'Omega Data'!Z228="Yes"),1,0)</f>
        <v>1</v>
      </c>
      <c r="X228">
        <f>IF(OR('Omega Data'!AA228="Yes",'Omega Data'!AB228="Yes"),1,0)</f>
        <v>0</v>
      </c>
      <c r="Y228">
        <f>IF('Omega Data'!AU228="Yes",1,0)</f>
        <v>0</v>
      </c>
      <c r="Z228">
        <f>IF('Omega Data'!AD228="Yes",1,0)</f>
        <v>0</v>
      </c>
      <c r="AA228">
        <f>IF('Omega Data'!AC228="Yes",1,0)</f>
        <v>1</v>
      </c>
      <c r="AB228">
        <f>IF('Omega Data'!AE228="Yes",1,0)</f>
        <v>0</v>
      </c>
      <c r="AC228">
        <f>IF(OR('Omega Data'!AK228="Yes",'Omega Data'!AN228="Yes"),1,0)</f>
        <v>0</v>
      </c>
      <c r="AD228" s="41">
        <f t="shared" si="19"/>
        <v>1</v>
      </c>
      <c r="AE228" s="41">
        <f t="shared" si="20"/>
        <v>0</v>
      </c>
      <c r="AF228" s="41">
        <f t="shared" si="21"/>
        <v>0</v>
      </c>
      <c r="AG228" s="41">
        <f t="shared" si="22"/>
        <v>0</v>
      </c>
      <c r="AH228" s="41">
        <f t="shared" si="23"/>
        <v>0</v>
      </c>
    </row>
    <row r="229" spans="1:34" x14ac:dyDescent="0.2">
      <c r="A229">
        <v>225</v>
      </c>
      <c r="B229" s="43">
        <f>'Omega Data'!C229</f>
        <v>43415</v>
      </c>
      <c r="C229">
        <f>'Omega Data'!D229</f>
        <v>476</v>
      </c>
      <c r="D229" s="44">
        <f>'Omega Data'!E229</f>
        <v>5500</v>
      </c>
      <c r="E229" s="44">
        <f>'Omega Data'!F229</f>
        <v>6875</v>
      </c>
      <c r="F229" s="45">
        <f t="shared" si="18"/>
        <v>8.6125033712205621</v>
      </c>
      <c r="G229">
        <f>IF('Omega Data'!L229="Stainless Steel",1,0)</f>
        <v>0</v>
      </c>
      <c r="H229">
        <f>IF(OR('Omega Data'!L229="YG 18K",'Omega Data'!L229="YG &lt;18K",'Omega Data'!L229="PG 18K",'Omega Data'!L229="PG &lt;18K",'Omega Data'!L229="WG 18K",'Omega Data'!L229="Mixes of 18K",'Omega Data'!L229="Mixes &lt;18K",'Omega Data'!L229="Platinum"),1,0)</f>
        <v>1</v>
      </c>
      <c r="I229">
        <f>IF(OR('Omega Data'!L229="PVD",'Omega Data'!L229="Gold Plate",'Omega Data'!L229="Other"),1,0)</f>
        <v>0</v>
      </c>
      <c r="J229">
        <f>IF('Omega Data'!P229="Stainless Steel",1,0)</f>
        <v>0</v>
      </c>
      <c r="K229">
        <f>IF(OR('Omega Data'!P229="Leather",'Omega Data'!P229="Two-tone"),1,0)</f>
        <v>1</v>
      </c>
      <c r="L229">
        <f>IF(OR('Omega Data'!P229="YG 18K",'Omega Data'!P229="PG 18K",'Omega Data'!P229="WG 18K",'Omega Data'!P229="Mixes of 18K"),1,0)</f>
        <v>0</v>
      </c>
      <c r="M229">
        <f>IF(OR('Omega Data'!AX229="Yes",'Omega Data'!AY229="Yes",'Omega Data'!AW229="Yes"),1,0)</f>
        <v>0</v>
      </c>
      <c r="N229">
        <f>IF(OR(ISTEXT('Omega Data'!AZ229), ISTEXT('Omega Data'!BA229)),1,0)</f>
        <v>0</v>
      </c>
      <c r="O229">
        <f>IF('Omega Data'!BB229="Yes",1,0)</f>
        <v>0</v>
      </c>
      <c r="P229">
        <f>IF('Omega Data'!BC229="Yes",1,0)</f>
        <v>0</v>
      </c>
      <c r="Q229">
        <f>IF(OR('Omega Data'!BF229="Yes",'Omega Data'!AS469="Yes"),1,0)</f>
        <v>0</v>
      </c>
      <c r="R229">
        <f>IF('Omega Data'!BG229="A",1,0)</f>
        <v>0</v>
      </c>
      <c r="S229">
        <f>IF('Omega Data'!BG229="AA",1,0)</f>
        <v>0</v>
      </c>
      <c r="T229">
        <f>IF('Omega Data'!BG229="AAA",1,0)</f>
        <v>1</v>
      </c>
      <c r="U229">
        <f>IF('Omega Data'!BG229="AAAA",1,0)</f>
        <v>0</v>
      </c>
      <c r="V229">
        <f>IF('Omega Data'!R229="Yes",1,0)</f>
        <v>0</v>
      </c>
      <c r="W229">
        <f>IF(OR('Omega Data'!X229="Yes", 'Omega Data'!Y229="Yes",'Omega Data'!Z229="Yes"),1,0)</f>
        <v>0</v>
      </c>
      <c r="X229">
        <f>IF(OR('Omega Data'!AA229="Yes",'Omega Data'!AB229="Yes"),1,0)</f>
        <v>0</v>
      </c>
      <c r="Y229">
        <f>IF('Omega Data'!AU229="Yes",1,0)</f>
        <v>0</v>
      </c>
      <c r="Z229">
        <f>IF('Omega Data'!AD229="Yes",1,0)</f>
        <v>0</v>
      </c>
      <c r="AA229">
        <f>IF('Omega Data'!AC229="Yes",1,0)</f>
        <v>0</v>
      </c>
      <c r="AB229">
        <f>IF('Omega Data'!AE229="Yes",1,0)</f>
        <v>0</v>
      </c>
      <c r="AC229">
        <f>IF(OR('Omega Data'!AK229="Yes",'Omega Data'!AN229="Yes"),1,0)</f>
        <v>1</v>
      </c>
      <c r="AD229" s="41">
        <f t="shared" si="19"/>
        <v>1</v>
      </c>
      <c r="AE229" s="41">
        <f t="shared" si="20"/>
        <v>0</v>
      </c>
      <c r="AF229" s="41">
        <f t="shared" si="21"/>
        <v>0</v>
      </c>
      <c r="AG229" s="41">
        <f t="shared" si="22"/>
        <v>0</v>
      </c>
      <c r="AH229" s="41">
        <f t="shared" si="23"/>
        <v>0</v>
      </c>
    </row>
    <row r="230" spans="1:34" x14ac:dyDescent="0.2">
      <c r="A230">
        <v>226</v>
      </c>
      <c r="B230" s="43">
        <f>'Omega Data'!C230</f>
        <v>43233</v>
      </c>
      <c r="C230">
        <f>'Omega Data'!D230</f>
        <v>44</v>
      </c>
      <c r="D230" s="44">
        <f>'Omega Data'!E230</f>
        <v>6000</v>
      </c>
      <c r="E230" s="44">
        <f>'Omega Data'!F230</f>
        <v>7500</v>
      </c>
      <c r="F230" s="45">
        <f t="shared" si="18"/>
        <v>8.6995147482101913</v>
      </c>
      <c r="G230">
        <f>IF('Omega Data'!L230="Stainless Steel",1,0)</f>
        <v>1</v>
      </c>
      <c r="H230">
        <f>IF(OR('Omega Data'!L230="YG 18K",'Omega Data'!L230="YG &lt;18K",'Omega Data'!L230="PG 18K",'Omega Data'!L230="PG &lt;18K",'Omega Data'!L230="WG 18K",'Omega Data'!L230="Mixes of 18K",'Omega Data'!L230="Mixes &lt;18K",'Omega Data'!L230="Platinum"),1,0)</f>
        <v>0</v>
      </c>
      <c r="I230">
        <f>IF(OR('Omega Data'!L230="PVD",'Omega Data'!L230="Gold Plate",'Omega Data'!L230="Other"),1,0)</f>
        <v>0</v>
      </c>
      <c r="J230">
        <f>IF('Omega Data'!P230="Stainless Steel",1,0)</f>
        <v>0</v>
      </c>
      <c r="K230">
        <f>IF(OR('Omega Data'!P230="Leather",'Omega Data'!P230="Two-tone"),1,0)</f>
        <v>1</v>
      </c>
      <c r="L230">
        <f>IF(OR('Omega Data'!P230="YG 18K",'Omega Data'!P230="PG 18K",'Omega Data'!P230="WG 18K",'Omega Data'!P230="Mixes of 18K"),1,0)</f>
        <v>0</v>
      </c>
      <c r="M230">
        <f>IF(OR('Omega Data'!AX230="Yes",'Omega Data'!AY230="Yes",'Omega Data'!AW230="Yes"),1,0)</f>
        <v>0</v>
      </c>
      <c r="N230">
        <f>IF(OR(ISTEXT('Omega Data'!AZ230), ISTEXT('Omega Data'!BA230)),1,0)</f>
        <v>0</v>
      </c>
      <c r="O230">
        <f>IF('Omega Data'!BB230="Yes",1,0)</f>
        <v>0</v>
      </c>
      <c r="P230">
        <f>IF('Omega Data'!BC230="Yes",1,0)</f>
        <v>0</v>
      </c>
      <c r="Q230">
        <f>IF(OR('Omega Data'!BF230="Yes",'Omega Data'!AS470="Yes"),1,0)</f>
        <v>0</v>
      </c>
      <c r="R230">
        <f>IF('Omega Data'!BG230="A",1,0)</f>
        <v>0</v>
      </c>
      <c r="S230">
        <f>IF('Omega Data'!BG230="AA",1,0)</f>
        <v>1</v>
      </c>
      <c r="T230">
        <f>IF('Omega Data'!BG230="AAA",1,0)</f>
        <v>0</v>
      </c>
      <c r="U230">
        <f>IF('Omega Data'!BG230="AAAA",1,0)</f>
        <v>0</v>
      </c>
      <c r="V230">
        <f>IF('Omega Data'!R230="Yes",1,0)</f>
        <v>0</v>
      </c>
      <c r="W230">
        <f>IF(OR('Omega Data'!X230="Yes", 'Omega Data'!Y230="Yes",'Omega Data'!Z230="Yes"),1,0)</f>
        <v>0</v>
      </c>
      <c r="X230">
        <f>IF(OR('Omega Data'!AA230="Yes",'Omega Data'!AB230="Yes"),1,0)</f>
        <v>0</v>
      </c>
      <c r="Y230">
        <f>IF('Omega Data'!AU230="Yes",1,0)</f>
        <v>0</v>
      </c>
      <c r="Z230">
        <f>IF('Omega Data'!AD230="Yes",1,0)</f>
        <v>0</v>
      </c>
      <c r="AA230">
        <f>IF('Omega Data'!AC230="Yes",1,0)</f>
        <v>0</v>
      </c>
      <c r="AB230">
        <f>IF('Omega Data'!AE230="Yes",1,0)</f>
        <v>0</v>
      </c>
      <c r="AC230">
        <f>IF(OR('Omega Data'!AK230="Yes",'Omega Data'!AN230="Yes"),1,0)</f>
        <v>1</v>
      </c>
      <c r="AD230" s="41">
        <f t="shared" si="19"/>
        <v>1</v>
      </c>
      <c r="AE230" s="41">
        <f t="shared" si="20"/>
        <v>0</v>
      </c>
      <c r="AF230" s="41">
        <f t="shared" si="21"/>
        <v>0</v>
      </c>
      <c r="AG230" s="41">
        <f t="shared" si="22"/>
        <v>0</v>
      </c>
      <c r="AH230" s="41">
        <f t="shared" si="23"/>
        <v>0</v>
      </c>
    </row>
    <row r="231" spans="1:34" x14ac:dyDescent="0.2">
      <c r="A231">
        <v>227</v>
      </c>
      <c r="B231" s="43">
        <f>'Omega Data'!C231</f>
        <v>43233</v>
      </c>
      <c r="C231">
        <f>'Omega Data'!D231</f>
        <v>45</v>
      </c>
      <c r="D231" s="44">
        <f>'Omega Data'!E231</f>
        <v>9000</v>
      </c>
      <c r="E231" s="44">
        <f>'Omega Data'!F231</f>
        <v>11250</v>
      </c>
      <c r="F231" s="45">
        <f t="shared" si="18"/>
        <v>9.1049798563183568</v>
      </c>
      <c r="G231">
        <f>IF('Omega Data'!L231="Stainless Steel",1,0)</f>
        <v>1</v>
      </c>
      <c r="H231">
        <f>IF(OR('Omega Data'!L231="YG 18K",'Omega Data'!L231="YG &lt;18K",'Omega Data'!L231="PG 18K",'Omega Data'!L231="PG &lt;18K",'Omega Data'!L231="WG 18K",'Omega Data'!L231="Mixes of 18K",'Omega Data'!L231="Mixes &lt;18K",'Omega Data'!L231="Platinum"),1,0)</f>
        <v>0</v>
      </c>
      <c r="I231">
        <f>IF(OR('Omega Data'!L231="PVD",'Omega Data'!L231="Gold Plate",'Omega Data'!L231="Other"),1,0)</f>
        <v>0</v>
      </c>
      <c r="J231">
        <f>IF('Omega Data'!P231="Stainless Steel",1,0)</f>
        <v>0</v>
      </c>
      <c r="K231">
        <f>IF(OR('Omega Data'!P231="Leather",'Omega Data'!P231="Two-tone"),1,0)</f>
        <v>1</v>
      </c>
      <c r="L231">
        <f>IF(OR('Omega Data'!P231="YG 18K",'Omega Data'!P231="PG 18K",'Omega Data'!P231="WG 18K",'Omega Data'!P231="Mixes of 18K"),1,0)</f>
        <v>0</v>
      </c>
      <c r="M231">
        <f>IF(OR('Omega Data'!AX231="Yes",'Omega Data'!AY231="Yes",'Omega Data'!AW231="Yes"),1,0)</f>
        <v>0</v>
      </c>
      <c r="N231">
        <f>IF(OR(ISTEXT('Omega Data'!AZ231), ISTEXT('Omega Data'!BA231)),1,0)</f>
        <v>0</v>
      </c>
      <c r="O231">
        <f>IF('Omega Data'!BB231="Yes",1,0)</f>
        <v>0</v>
      </c>
      <c r="P231">
        <f>IF('Omega Data'!BC231="Yes",1,0)</f>
        <v>0</v>
      </c>
      <c r="Q231">
        <f>IF(OR('Omega Data'!BF231="Yes",'Omega Data'!AS471="Yes"),1,0)</f>
        <v>0</v>
      </c>
      <c r="R231">
        <f>IF('Omega Data'!BG231="A",1,0)</f>
        <v>0</v>
      </c>
      <c r="S231">
        <f>IF('Omega Data'!BG231="AA",1,0)</f>
        <v>1</v>
      </c>
      <c r="T231">
        <f>IF('Omega Data'!BG231="AAA",1,0)</f>
        <v>0</v>
      </c>
      <c r="U231">
        <f>IF('Omega Data'!BG231="AAAA",1,0)</f>
        <v>0</v>
      </c>
      <c r="V231">
        <f>IF('Omega Data'!R231="Yes",1,0)</f>
        <v>0</v>
      </c>
      <c r="W231">
        <f>IF(OR('Omega Data'!X231="Yes", 'Omega Data'!Y231="Yes",'Omega Data'!Z231="Yes"),1,0)</f>
        <v>0</v>
      </c>
      <c r="X231">
        <f>IF(OR('Omega Data'!AA231="Yes",'Omega Data'!AB231="Yes"),1,0)</f>
        <v>0</v>
      </c>
      <c r="Y231">
        <f>IF('Omega Data'!AU231="Yes",1,0)</f>
        <v>0</v>
      </c>
      <c r="Z231">
        <f>IF('Omega Data'!AD231="Yes",1,0)</f>
        <v>0</v>
      </c>
      <c r="AA231">
        <f>IF('Omega Data'!AC231="Yes",1,0)</f>
        <v>0</v>
      </c>
      <c r="AB231">
        <f>IF('Omega Data'!AE231="Yes",1,0)</f>
        <v>0</v>
      </c>
      <c r="AC231">
        <f>IF(OR('Omega Data'!AK231="Yes",'Omega Data'!AN231="Yes"),1,0)</f>
        <v>1</v>
      </c>
      <c r="AD231" s="41">
        <f t="shared" si="19"/>
        <v>1</v>
      </c>
      <c r="AE231" s="41">
        <f t="shared" si="20"/>
        <v>0</v>
      </c>
      <c r="AF231" s="41">
        <f t="shared" si="21"/>
        <v>0</v>
      </c>
      <c r="AG231" s="41">
        <f t="shared" si="22"/>
        <v>0</v>
      </c>
      <c r="AH231" s="41">
        <f t="shared" si="23"/>
        <v>0</v>
      </c>
    </row>
    <row r="232" spans="1:34" x14ac:dyDescent="0.2">
      <c r="A232">
        <v>228</v>
      </c>
      <c r="B232" s="43">
        <f>'Omega Data'!C232</f>
        <v>43233</v>
      </c>
      <c r="C232">
        <f>'Omega Data'!D232</f>
        <v>46</v>
      </c>
      <c r="D232" s="44">
        <f>'Omega Data'!E232</f>
        <v>4000</v>
      </c>
      <c r="E232" s="44">
        <f>'Omega Data'!F232</f>
        <v>5000</v>
      </c>
      <c r="F232" s="45">
        <f t="shared" si="18"/>
        <v>8.2940496401020276</v>
      </c>
      <c r="G232">
        <f>IF('Omega Data'!L232="Stainless Steel",1,0)</f>
        <v>1</v>
      </c>
      <c r="H232">
        <f>IF(OR('Omega Data'!L232="YG 18K",'Omega Data'!L232="YG &lt;18K",'Omega Data'!L232="PG 18K",'Omega Data'!L232="PG &lt;18K",'Omega Data'!L232="WG 18K",'Omega Data'!L232="Mixes of 18K",'Omega Data'!L232="Mixes &lt;18K",'Omega Data'!L232="Platinum"),1,0)</f>
        <v>0</v>
      </c>
      <c r="I232">
        <f>IF(OR('Omega Data'!L232="PVD",'Omega Data'!L232="Gold Plate",'Omega Data'!L232="Other"),1,0)</f>
        <v>0</v>
      </c>
      <c r="J232">
        <f>IF('Omega Data'!P232="Stainless Steel",1,0)</f>
        <v>1</v>
      </c>
      <c r="K232">
        <f>IF(OR('Omega Data'!P232="Leather",'Omega Data'!P232="Two-tone"),1,0)</f>
        <v>0</v>
      </c>
      <c r="L232">
        <f>IF(OR('Omega Data'!P232="YG 18K",'Omega Data'!P232="PG 18K",'Omega Data'!P232="WG 18K",'Omega Data'!P232="Mixes of 18K"),1,0)</f>
        <v>0</v>
      </c>
      <c r="M232">
        <f>IF(OR('Omega Data'!AX232="Yes",'Omega Data'!AY232="Yes",'Omega Data'!AW232="Yes"),1,0)</f>
        <v>0</v>
      </c>
      <c r="N232">
        <f>IF(OR(ISTEXT('Omega Data'!AZ232), ISTEXT('Omega Data'!BA232)),1,0)</f>
        <v>0</v>
      </c>
      <c r="O232">
        <f>IF('Omega Data'!BB232="Yes",1,0)</f>
        <v>0</v>
      </c>
      <c r="P232">
        <f>IF('Omega Data'!BC232="Yes",1,0)</f>
        <v>0</v>
      </c>
      <c r="Q232">
        <f>IF(OR('Omega Data'!BF232="Yes",'Omega Data'!AS472="Yes"),1,0)</f>
        <v>0</v>
      </c>
      <c r="R232">
        <f>IF('Omega Data'!BG232="A",1,0)</f>
        <v>0</v>
      </c>
      <c r="S232">
        <f>IF('Omega Data'!BG232="AA",1,0)</f>
        <v>1</v>
      </c>
      <c r="T232">
        <f>IF('Omega Data'!BG232="AAA",1,0)</f>
        <v>0</v>
      </c>
      <c r="U232">
        <f>IF('Omega Data'!BG232="AAAA",1,0)</f>
        <v>0</v>
      </c>
      <c r="V232">
        <f>IF('Omega Data'!R232="Yes",1,0)</f>
        <v>0</v>
      </c>
      <c r="W232">
        <f>IF(OR('Omega Data'!X232="Yes", 'Omega Data'!Y232="Yes",'Omega Data'!Z232="Yes"),1,0)</f>
        <v>0</v>
      </c>
      <c r="X232">
        <f>IF(OR('Omega Data'!AA232="Yes",'Omega Data'!AB232="Yes"),1,0)</f>
        <v>0</v>
      </c>
      <c r="Y232">
        <f>IF('Omega Data'!AU232="Yes",1,0)</f>
        <v>0</v>
      </c>
      <c r="Z232">
        <f>IF('Omega Data'!AD232="Yes",1,0)</f>
        <v>0</v>
      </c>
      <c r="AA232">
        <f>IF('Omega Data'!AC232="Yes",1,0)</f>
        <v>0</v>
      </c>
      <c r="AB232">
        <f>IF('Omega Data'!AE232="Yes",1,0)</f>
        <v>0</v>
      </c>
      <c r="AC232">
        <f>IF(OR('Omega Data'!AK232="Yes",'Omega Data'!AN232="Yes"),1,0)</f>
        <v>1</v>
      </c>
      <c r="AD232" s="41">
        <f t="shared" si="19"/>
        <v>1</v>
      </c>
      <c r="AE232" s="41">
        <f t="shared" si="20"/>
        <v>0</v>
      </c>
      <c r="AF232" s="41">
        <f t="shared" si="21"/>
        <v>0</v>
      </c>
      <c r="AG232" s="41">
        <f t="shared" si="22"/>
        <v>0</v>
      </c>
      <c r="AH232" s="41">
        <f t="shared" si="23"/>
        <v>0</v>
      </c>
    </row>
    <row r="233" spans="1:34" x14ac:dyDescent="0.2">
      <c r="A233">
        <v>229</v>
      </c>
      <c r="B233" s="43">
        <f>'Omega Data'!C233</f>
        <v>43233</v>
      </c>
      <c r="C233">
        <f>'Omega Data'!D233</f>
        <v>47</v>
      </c>
      <c r="D233" s="44">
        <f>'Omega Data'!E233</f>
        <v>3500</v>
      </c>
      <c r="E233" s="44">
        <f>'Omega Data'!F233</f>
        <v>4375</v>
      </c>
      <c r="F233" s="45">
        <f t="shared" si="18"/>
        <v>8.1605182474775049</v>
      </c>
      <c r="G233">
        <f>IF('Omega Data'!L233="Stainless Steel",1,0)</f>
        <v>1</v>
      </c>
      <c r="H233">
        <f>IF(OR('Omega Data'!L233="YG 18K",'Omega Data'!L233="YG &lt;18K",'Omega Data'!L233="PG 18K",'Omega Data'!L233="PG &lt;18K",'Omega Data'!L233="WG 18K",'Omega Data'!L233="Mixes of 18K",'Omega Data'!L233="Mixes &lt;18K",'Omega Data'!L233="Platinum"),1,0)</f>
        <v>0</v>
      </c>
      <c r="I233">
        <f>IF(OR('Omega Data'!L233="PVD",'Omega Data'!L233="Gold Plate",'Omega Data'!L233="Other"),1,0)</f>
        <v>0</v>
      </c>
      <c r="J233">
        <f>IF('Omega Data'!P233="Stainless Steel",1,0)</f>
        <v>1</v>
      </c>
      <c r="K233">
        <f>IF(OR('Omega Data'!P233="Leather",'Omega Data'!P233="Two-tone"),1,0)</f>
        <v>0</v>
      </c>
      <c r="L233">
        <f>IF(OR('Omega Data'!P233="YG 18K",'Omega Data'!P233="PG 18K",'Omega Data'!P233="WG 18K",'Omega Data'!P233="Mixes of 18K"),1,0)</f>
        <v>0</v>
      </c>
      <c r="M233">
        <f>IF(OR('Omega Data'!AX233="Yes",'Omega Data'!AY233="Yes",'Omega Data'!AW233="Yes"),1,0)</f>
        <v>0</v>
      </c>
      <c r="N233">
        <f>IF(OR(ISTEXT('Omega Data'!AZ233), ISTEXT('Omega Data'!BA233)),1,0)</f>
        <v>0</v>
      </c>
      <c r="O233">
        <f>IF('Omega Data'!BB233="Yes",1,0)</f>
        <v>0</v>
      </c>
      <c r="P233">
        <f>IF('Omega Data'!BC233="Yes",1,0)</f>
        <v>0</v>
      </c>
      <c r="Q233">
        <f>IF(OR('Omega Data'!BF233="Yes",'Omega Data'!AS473="Yes"),1,0)</f>
        <v>0</v>
      </c>
      <c r="R233">
        <f>IF('Omega Data'!BG233="A",1,0)</f>
        <v>0</v>
      </c>
      <c r="S233">
        <f>IF('Omega Data'!BG233="AA",1,0)</f>
        <v>1</v>
      </c>
      <c r="T233">
        <f>IF('Omega Data'!BG233="AAA",1,0)</f>
        <v>0</v>
      </c>
      <c r="U233">
        <f>IF('Omega Data'!BG233="AAAA",1,0)</f>
        <v>0</v>
      </c>
      <c r="V233">
        <f>IF('Omega Data'!R233="Yes",1,0)</f>
        <v>0</v>
      </c>
      <c r="W233">
        <f>IF(OR('Omega Data'!X233="Yes", 'Omega Data'!Y233="Yes",'Omega Data'!Z233="Yes"),1,0)</f>
        <v>0</v>
      </c>
      <c r="X233">
        <f>IF(OR('Omega Data'!AA233="Yes",'Omega Data'!AB233="Yes"),1,0)</f>
        <v>0</v>
      </c>
      <c r="Y233">
        <f>IF('Omega Data'!AU233="Yes",1,0)</f>
        <v>0</v>
      </c>
      <c r="Z233">
        <f>IF('Omega Data'!AD233="Yes",1,0)</f>
        <v>0</v>
      </c>
      <c r="AA233">
        <f>IF('Omega Data'!AC233="Yes",1,0)</f>
        <v>0</v>
      </c>
      <c r="AB233">
        <f>IF('Omega Data'!AE233="Yes",1,0)</f>
        <v>0</v>
      </c>
      <c r="AC233">
        <f>IF(OR('Omega Data'!AK233="Yes",'Omega Data'!AN233="Yes"),1,0)</f>
        <v>1</v>
      </c>
      <c r="AD233" s="41">
        <f t="shared" si="19"/>
        <v>1</v>
      </c>
      <c r="AE233" s="41">
        <f t="shared" si="20"/>
        <v>0</v>
      </c>
      <c r="AF233" s="41">
        <f t="shared" si="21"/>
        <v>0</v>
      </c>
      <c r="AG233" s="41">
        <f t="shared" si="22"/>
        <v>0</v>
      </c>
      <c r="AH233" s="41">
        <f t="shared" si="23"/>
        <v>0</v>
      </c>
    </row>
    <row r="234" spans="1:34" x14ac:dyDescent="0.2">
      <c r="A234">
        <v>230</v>
      </c>
      <c r="B234" s="43">
        <f>'Omega Data'!C234</f>
        <v>43233</v>
      </c>
      <c r="C234">
        <f>'Omega Data'!D234</f>
        <v>49</v>
      </c>
      <c r="D234" s="44">
        <f>'Omega Data'!E234</f>
        <v>2700</v>
      </c>
      <c r="E234" s="44">
        <f>'Omega Data'!F234</f>
        <v>3375</v>
      </c>
      <c r="F234" s="45">
        <f t="shared" si="18"/>
        <v>7.90100705199242</v>
      </c>
      <c r="G234">
        <f>IF('Omega Data'!L234="Stainless Steel",1,0)</f>
        <v>1</v>
      </c>
      <c r="H234">
        <f>IF(OR('Omega Data'!L234="YG 18K",'Omega Data'!L234="YG &lt;18K",'Omega Data'!L234="PG 18K",'Omega Data'!L234="PG &lt;18K",'Omega Data'!L234="WG 18K",'Omega Data'!L234="Mixes of 18K",'Omega Data'!L234="Mixes &lt;18K",'Omega Data'!L234="Platinum"),1,0)</f>
        <v>0</v>
      </c>
      <c r="I234">
        <f>IF(OR('Omega Data'!L234="PVD",'Omega Data'!L234="Gold Plate",'Omega Data'!L234="Other"),1,0)</f>
        <v>0</v>
      </c>
      <c r="J234">
        <f>IF('Omega Data'!P234="Stainless Steel",1,0)</f>
        <v>1</v>
      </c>
      <c r="K234">
        <f>IF(OR('Omega Data'!P234="Leather",'Omega Data'!P234="Two-tone"),1,0)</f>
        <v>0</v>
      </c>
      <c r="L234">
        <f>IF(OR('Omega Data'!P234="YG 18K",'Omega Data'!P234="PG 18K",'Omega Data'!P234="WG 18K",'Omega Data'!P234="Mixes of 18K"),1,0)</f>
        <v>0</v>
      </c>
      <c r="M234">
        <f>IF(OR('Omega Data'!AX234="Yes",'Omega Data'!AY234="Yes",'Omega Data'!AW234="Yes"),1,0)</f>
        <v>0</v>
      </c>
      <c r="N234">
        <f>IF(OR(ISTEXT('Omega Data'!AZ234), ISTEXT('Omega Data'!BA234)),1,0)</f>
        <v>0</v>
      </c>
      <c r="O234">
        <f>IF('Omega Data'!BB234="Yes",1,0)</f>
        <v>0</v>
      </c>
      <c r="P234">
        <f>IF('Omega Data'!BC234="Yes",1,0)</f>
        <v>0</v>
      </c>
      <c r="Q234">
        <f>IF(OR('Omega Data'!BF234="Yes",'Omega Data'!AS474="Yes"),1,0)</f>
        <v>0</v>
      </c>
      <c r="R234">
        <f>IF('Omega Data'!BG234="A",1,0)</f>
        <v>0</v>
      </c>
      <c r="S234">
        <f>IF('Omega Data'!BG234="AA",1,0)</f>
        <v>1</v>
      </c>
      <c r="T234">
        <f>IF('Omega Data'!BG234="AAA",1,0)</f>
        <v>0</v>
      </c>
      <c r="U234">
        <f>IF('Omega Data'!BG234="AAAA",1,0)</f>
        <v>0</v>
      </c>
      <c r="V234">
        <f>IF('Omega Data'!R234="Yes",1,0)</f>
        <v>0</v>
      </c>
      <c r="W234">
        <f>IF(OR('Omega Data'!X234="Yes", 'Omega Data'!Y234="Yes",'Omega Data'!Z234="Yes"),1,0)</f>
        <v>1</v>
      </c>
      <c r="X234">
        <f>IF(OR('Omega Data'!AA234="Yes",'Omega Data'!AB234="Yes"),1,0)</f>
        <v>0</v>
      </c>
      <c r="Y234">
        <f>IF('Omega Data'!AU234="Yes",1,0)</f>
        <v>0</v>
      </c>
      <c r="Z234">
        <f>IF('Omega Data'!AD234="Yes",1,0)</f>
        <v>0</v>
      </c>
      <c r="AA234">
        <f>IF('Omega Data'!AC234="Yes",1,0)</f>
        <v>0</v>
      </c>
      <c r="AB234">
        <f>IF('Omega Data'!AE234="Yes",1,0)</f>
        <v>0</v>
      </c>
      <c r="AC234">
        <f>IF(OR('Omega Data'!AK234="Yes",'Omega Data'!AN234="Yes"),1,0)</f>
        <v>1</v>
      </c>
      <c r="AD234" s="41">
        <f t="shared" si="19"/>
        <v>1</v>
      </c>
      <c r="AE234" s="41">
        <f t="shared" si="20"/>
        <v>0</v>
      </c>
      <c r="AF234" s="41">
        <f t="shared" si="21"/>
        <v>0</v>
      </c>
      <c r="AG234" s="41">
        <f t="shared" si="22"/>
        <v>0</v>
      </c>
      <c r="AH234" s="41">
        <f t="shared" si="23"/>
        <v>0</v>
      </c>
    </row>
    <row r="235" spans="1:34" x14ac:dyDescent="0.2">
      <c r="A235">
        <v>231</v>
      </c>
      <c r="B235" s="43">
        <f>'Omega Data'!C235</f>
        <v>43233</v>
      </c>
      <c r="C235">
        <f>'Omega Data'!D235</f>
        <v>50</v>
      </c>
      <c r="D235" s="44">
        <f>'Omega Data'!E235</f>
        <v>15000</v>
      </c>
      <c r="E235" s="44">
        <f>'Omega Data'!F235</f>
        <v>18750</v>
      </c>
      <c r="F235" s="45">
        <f t="shared" si="18"/>
        <v>9.6158054800843473</v>
      </c>
      <c r="G235">
        <f>IF('Omega Data'!L235="Stainless Steel",1,0)</f>
        <v>1</v>
      </c>
      <c r="H235">
        <f>IF(OR('Omega Data'!L235="YG 18K",'Omega Data'!L235="YG &lt;18K",'Omega Data'!L235="PG 18K",'Omega Data'!L235="PG &lt;18K",'Omega Data'!L235="WG 18K",'Omega Data'!L235="Mixes of 18K",'Omega Data'!L235="Mixes &lt;18K",'Omega Data'!L235="Platinum"),1,0)</f>
        <v>0</v>
      </c>
      <c r="I235">
        <f>IF(OR('Omega Data'!L235="PVD",'Omega Data'!L235="Gold Plate",'Omega Data'!L235="Other"),1,0)</f>
        <v>0</v>
      </c>
      <c r="J235">
        <f>IF('Omega Data'!P235="Stainless Steel",1,0)</f>
        <v>1</v>
      </c>
      <c r="K235">
        <f>IF(OR('Omega Data'!P235="Leather",'Omega Data'!P235="Two-tone"),1,0)</f>
        <v>0</v>
      </c>
      <c r="L235">
        <f>IF(OR('Omega Data'!P235="YG 18K",'Omega Data'!P235="PG 18K",'Omega Data'!P235="WG 18K",'Omega Data'!P235="Mixes of 18K"),1,0)</f>
        <v>0</v>
      </c>
      <c r="M235">
        <f>IF(OR('Omega Data'!AX235="Yes",'Omega Data'!AY235="Yes",'Omega Data'!AW235="Yes"),1,0)</f>
        <v>0</v>
      </c>
      <c r="N235">
        <f>IF(OR(ISTEXT('Omega Data'!AZ235), ISTEXT('Omega Data'!BA235)),1,0)</f>
        <v>0</v>
      </c>
      <c r="O235">
        <f>IF('Omega Data'!BB235="Yes",1,0)</f>
        <v>0</v>
      </c>
      <c r="P235">
        <f>IF('Omega Data'!BC235="Yes",1,0)</f>
        <v>0</v>
      </c>
      <c r="Q235">
        <f>IF(OR('Omega Data'!BF235="Yes",'Omega Data'!AS475="Yes"),1,0)</f>
        <v>0</v>
      </c>
      <c r="R235">
        <f>IF('Omega Data'!BG235="A",1,0)</f>
        <v>0</v>
      </c>
      <c r="S235">
        <f>IF('Omega Data'!BG235="AA",1,0)</f>
        <v>0</v>
      </c>
      <c r="T235">
        <f>IF('Omega Data'!BG235="AAA",1,0)</f>
        <v>1</v>
      </c>
      <c r="U235">
        <f>IF('Omega Data'!BG235="AAAA",1,0)</f>
        <v>0</v>
      </c>
      <c r="V235">
        <f>IF('Omega Data'!R235="Yes",1,0)</f>
        <v>0</v>
      </c>
      <c r="W235">
        <f>IF(OR('Omega Data'!X235="Yes", 'Omega Data'!Y235="Yes",'Omega Data'!Z235="Yes"),1,0)</f>
        <v>0</v>
      </c>
      <c r="X235">
        <f>IF(OR('Omega Data'!AA235="Yes",'Omega Data'!AB235="Yes"),1,0)</f>
        <v>0</v>
      </c>
      <c r="Y235">
        <f>IF('Omega Data'!AU235="Yes",1,0)</f>
        <v>0</v>
      </c>
      <c r="Z235">
        <f>IF('Omega Data'!AD235="Yes",1,0)</f>
        <v>0</v>
      </c>
      <c r="AA235">
        <f>IF('Omega Data'!AC235="Yes",1,0)</f>
        <v>0</v>
      </c>
      <c r="AB235">
        <f>IF('Omega Data'!AE235="Yes",1,0)</f>
        <v>0</v>
      </c>
      <c r="AC235">
        <f>IF(OR('Omega Data'!AK235="Yes",'Omega Data'!AN235="Yes"),1,0)</f>
        <v>1</v>
      </c>
      <c r="AD235" s="41">
        <f t="shared" si="19"/>
        <v>1</v>
      </c>
      <c r="AE235" s="41">
        <f t="shared" si="20"/>
        <v>0</v>
      </c>
      <c r="AF235" s="41">
        <f t="shared" si="21"/>
        <v>0</v>
      </c>
      <c r="AG235" s="41">
        <f t="shared" si="22"/>
        <v>0</v>
      </c>
      <c r="AH235" s="41">
        <f t="shared" si="23"/>
        <v>0</v>
      </c>
    </row>
    <row r="236" spans="1:34" x14ac:dyDescent="0.2">
      <c r="A236">
        <v>232</v>
      </c>
      <c r="B236" s="43">
        <f>'Omega Data'!C236</f>
        <v>43233</v>
      </c>
      <c r="C236">
        <f>'Omega Data'!D236</f>
        <v>52</v>
      </c>
      <c r="D236" s="44">
        <f>'Omega Data'!E236</f>
        <v>9000</v>
      </c>
      <c r="E236" s="44">
        <f>'Omega Data'!F236</f>
        <v>11250</v>
      </c>
      <c r="F236" s="45">
        <f t="shared" si="18"/>
        <v>9.1049798563183568</v>
      </c>
      <c r="G236">
        <f>IF('Omega Data'!L236="Stainless Steel",1,0)</f>
        <v>1</v>
      </c>
      <c r="H236">
        <f>IF(OR('Omega Data'!L236="YG 18K",'Omega Data'!L236="YG &lt;18K",'Omega Data'!L236="PG 18K",'Omega Data'!L236="PG &lt;18K",'Omega Data'!L236="WG 18K",'Omega Data'!L236="Mixes of 18K",'Omega Data'!L236="Mixes &lt;18K",'Omega Data'!L236="Platinum"),1,0)</f>
        <v>0</v>
      </c>
      <c r="I236">
        <f>IF(OR('Omega Data'!L236="PVD",'Omega Data'!L236="Gold Plate",'Omega Data'!L236="Other"),1,0)</f>
        <v>0</v>
      </c>
      <c r="J236">
        <f>IF('Omega Data'!P236="Stainless Steel",1,0)</f>
        <v>1</v>
      </c>
      <c r="K236">
        <f>IF(OR('Omega Data'!P236="Leather",'Omega Data'!P236="Two-tone"),1,0)</f>
        <v>0</v>
      </c>
      <c r="L236">
        <f>IF(OR('Omega Data'!P236="YG 18K",'Omega Data'!P236="PG 18K",'Omega Data'!P236="WG 18K",'Omega Data'!P236="Mixes of 18K"),1,0)</f>
        <v>0</v>
      </c>
      <c r="M236">
        <f>IF(OR('Omega Data'!AX236="Yes",'Omega Data'!AY236="Yes",'Omega Data'!AW236="Yes"),1,0)</f>
        <v>0</v>
      </c>
      <c r="N236">
        <f>IF(OR(ISTEXT('Omega Data'!AZ236), ISTEXT('Omega Data'!BA236)),1,0)</f>
        <v>0</v>
      </c>
      <c r="O236">
        <f>IF('Omega Data'!BB236="Yes",1,0)</f>
        <v>0</v>
      </c>
      <c r="P236">
        <f>IF('Omega Data'!BC236="Yes",1,0)</f>
        <v>0</v>
      </c>
      <c r="Q236">
        <f>IF(OR('Omega Data'!BF236="Yes",'Omega Data'!AS476="Yes"),1,0)</f>
        <v>0</v>
      </c>
      <c r="R236">
        <f>IF('Omega Data'!BG236="A",1,0)</f>
        <v>0</v>
      </c>
      <c r="S236">
        <f>IF('Omega Data'!BG236="AA",1,0)</f>
        <v>0</v>
      </c>
      <c r="T236">
        <f>IF('Omega Data'!BG236="AAA",1,0)</f>
        <v>1</v>
      </c>
      <c r="U236">
        <f>IF('Omega Data'!BG236="AAAA",1,0)</f>
        <v>0</v>
      </c>
      <c r="V236">
        <f>IF('Omega Data'!R236="Yes",1,0)</f>
        <v>1</v>
      </c>
      <c r="W236">
        <f>IF(OR('Omega Data'!X236="Yes", 'Omega Data'!Y236="Yes",'Omega Data'!Z236="Yes"),1,0)</f>
        <v>0</v>
      </c>
      <c r="X236">
        <f>IF(OR('Omega Data'!AA236="Yes",'Omega Data'!AB236="Yes"),1,0)</f>
        <v>0</v>
      </c>
      <c r="Y236">
        <f>IF('Omega Data'!AU236="Yes",1,0)</f>
        <v>0</v>
      </c>
      <c r="Z236">
        <f>IF('Omega Data'!AD236="Yes",1,0)</f>
        <v>1</v>
      </c>
      <c r="AA236">
        <f>IF('Omega Data'!AC236="Yes",1,0)</f>
        <v>0</v>
      </c>
      <c r="AB236">
        <f>IF('Omega Data'!AE236="Yes",1,0)</f>
        <v>0</v>
      </c>
      <c r="AC236">
        <f>IF(OR('Omega Data'!AK236="Yes",'Omega Data'!AN236="Yes"),1,0)</f>
        <v>0</v>
      </c>
      <c r="AD236" s="41">
        <f t="shared" si="19"/>
        <v>1</v>
      </c>
      <c r="AE236" s="41">
        <f t="shared" si="20"/>
        <v>0</v>
      </c>
      <c r="AF236" s="41">
        <f t="shared" si="21"/>
        <v>0</v>
      </c>
      <c r="AG236" s="41">
        <f t="shared" si="22"/>
        <v>0</v>
      </c>
      <c r="AH236" s="41">
        <f t="shared" si="23"/>
        <v>0</v>
      </c>
    </row>
    <row r="237" spans="1:34" x14ac:dyDescent="0.2">
      <c r="A237">
        <v>233</v>
      </c>
      <c r="B237" s="43">
        <f>'Omega Data'!C237</f>
        <v>43233</v>
      </c>
      <c r="C237">
        <f>'Omega Data'!D237</f>
        <v>221</v>
      </c>
      <c r="D237" s="44">
        <f>'Omega Data'!E237</f>
        <v>2500</v>
      </c>
      <c r="E237" s="44">
        <f>'Omega Data'!F237</f>
        <v>3125</v>
      </c>
      <c r="F237" s="45">
        <f t="shared" si="18"/>
        <v>7.8240460108562919</v>
      </c>
      <c r="G237">
        <f>IF('Omega Data'!L237="Stainless Steel",1,0)</f>
        <v>1</v>
      </c>
      <c r="H237">
        <f>IF(OR('Omega Data'!L237="YG 18K",'Omega Data'!L237="YG &lt;18K",'Omega Data'!L237="PG 18K",'Omega Data'!L237="PG &lt;18K",'Omega Data'!L237="WG 18K",'Omega Data'!L237="Mixes of 18K",'Omega Data'!L237="Mixes &lt;18K",'Omega Data'!L237="Platinum"),1,0)</f>
        <v>0</v>
      </c>
      <c r="I237">
        <f>IF(OR('Omega Data'!L237="PVD",'Omega Data'!L237="Gold Plate",'Omega Data'!L237="Other"),1,0)</f>
        <v>0</v>
      </c>
      <c r="J237">
        <f>IF('Omega Data'!P237="Stainless Steel",1,0)</f>
        <v>0</v>
      </c>
      <c r="K237">
        <f>IF(OR('Omega Data'!P237="Leather",'Omega Data'!P237="Two-tone"),1,0)</f>
        <v>1</v>
      </c>
      <c r="L237">
        <f>IF(OR('Omega Data'!P237="YG 18K",'Omega Data'!P237="PG 18K",'Omega Data'!P237="WG 18K",'Omega Data'!P237="Mixes of 18K"),1,0)</f>
        <v>0</v>
      </c>
      <c r="M237">
        <f>IF(OR('Omega Data'!AX237="Yes",'Omega Data'!AY237="Yes",'Omega Data'!AW237="Yes"),1,0)</f>
        <v>0</v>
      </c>
      <c r="N237">
        <f>IF(OR(ISTEXT('Omega Data'!AZ237), ISTEXT('Omega Data'!BA237)),1,0)</f>
        <v>0</v>
      </c>
      <c r="O237">
        <f>IF('Omega Data'!BB237="Yes",1,0)</f>
        <v>0</v>
      </c>
      <c r="P237">
        <f>IF('Omega Data'!BC237="Yes",1,0)</f>
        <v>0</v>
      </c>
      <c r="Q237">
        <f>IF(OR('Omega Data'!BF237="Yes",'Omega Data'!AS477="Yes"),1,0)</f>
        <v>0</v>
      </c>
      <c r="R237">
        <f>IF('Omega Data'!BG237="A",1,0)</f>
        <v>0</v>
      </c>
      <c r="S237">
        <f>IF('Omega Data'!BG237="AA",1,0)</f>
        <v>1</v>
      </c>
      <c r="T237">
        <f>IF('Omega Data'!BG237="AAA",1,0)</f>
        <v>0</v>
      </c>
      <c r="U237">
        <f>IF('Omega Data'!BG237="AAAA",1,0)</f>
        <v>0</v>
      </c>
      <c r="V237">
        <f>IF('Omega Data'!R237="Yes",1,0)</f>
        <v>1</v>
      </c>
      <c r="W237">
        <f>IF(OR('Omega Data'!X237="Yes", 'Omega Data'!Y237="Yes",'Omega Data'!Z237="Yes"),1,0)</f>
        <v>0</v>
      </c>
      <c r="X237">
        <f>IF(OR('Omega Data'!AA237="Yes",'Omega Data'!AB237="Yes"),1,0)</f>
        <v>0</v>
      </c>
      <c r="Y237">
        <f>IF('Omega Data'!AU237="Yes",1,0)</f>
        <v>0</v>
      </c>
      <c r="Z237">
        <f>IF('Omega Data'!AD237="Yes",1,0)</f>
        <v>0</v>
      </c>
      <c r="AA237">
        <f>IF('Omega Data'!AC237="Yes",1,0)</f>
        <v>0</v>
      </c>
      <c r="AB237">
        <f>IF('Omega Data'!AE237="Yes",1,0)</f>
        <v>0</v>
      </c>
      <c r="AC237">
        <f>IF(OR('Omega Data'!AK237="Yes",'Omega Data'!AN237="Yes"),1,0)</f>
        <v>0</v>
      </c>
      <c r="AD237" s="41">
        <f t="shared" si="19"/>
        <v>1</v>
      </c>
      <c r="AE237" s="41">
        <f t="shared" si="20"/>
        <v>0</v>
      </c>
      <c r="AF237" s="41">
        <f t="shared" si="21"/>
        <v>0</v>
      </c>
      <c r="AG237" s="41">
        <f t="shared" si="22"/>
        <v>0</v>
      </c>
      <c r="AH237" s="41">
        <f t="shared" si="23"/>
        <v>0</v>
      </c>
    </row>
    <row r="238" spans="1:34" x14ac:dyDescent="0.2">
      <c r="A238">
        <v>234</v>
      </c>
      <c r="B238" s="43">
        <f>'Omega Data'!C238</f>
        <v>43233</v>
      </c>
      <c r="C238">
        <f>'Omega Data'!D238</f>
        <v>222</v>
      </c>
      <c r="D238" s="44">
        <f>'Omega Data'!E238</f>
        <v>2000</v>
      </c>
      <c r="E238" s="44">
        <f>'Omega Data'!F238</f>
        <v>2500</v>
      </c>
      <c r="F238" s="45">
        <f t="shared" si="18"/>
        <v>7.6009024595420822</v>
      </c>
      <c r="G238">
        <f>IF('Omega Data'!L238="Stainless Steel",1,0)</f>
        <v>1</v>
      </c>
      <c r="H238">
        <f>IF(OR('Omega Data'!L238="YG 18K",'Omega Data'!L238="YG &lt;18K",'Omega Data'!L238="PG 18K",'Omega Data'!L238="PG &lt;18K",'Omega Data'!L238="WG 18K",'Omega Data'!L238="Mixes of 18K",'Omega Data'!L238="Mixes &lt;18K",'Omega Data'!L238="Platinum"),1,0)</f>
        <v>0</v>
      </c>
      <c r="I238">
        <f>IF(OR('Omega Data'!L238="PVD",'Omega Data'!L238="Gold Plate",'Omega Data'!L238="Other"),1,0)</f>
        <v>0</v>
      </c>
      <c r="J238">
        <f>IF('Omega Data'!P238="Stainless Steel",1,0)</f>
        <v>0</v>
      </c>
      <c r="K238">
        <f>IF(OR('Omega Data'!P238="Leather",'Omega Data'!P238="Two-tone"),1,0)</f>
        <v>1</v>
      </c>
      <c r="L238">
        <f>IF(OR('Omega Data'!P238="YG 18K",'Omega Data'!P238="PG 18K",'Omega Data'!P238="WG 18K",'Omega Data'!P238="Mixes of 18K"),1,0)</f>
        <v>0</v>
      </c>
      <c r="M238">
        <f>IF(OR('Omega Data'!AX238="Yes",'Omega Data'!AY238="Yes",'Omega Data'!AW238="Yes"),1,0)</f>
        <v>0</v>
      </c>
      <c r="N238">
        <f>IF(OR(ISTEXT('Omega Data'!AZ238), ISTEXT('Omega Data'!BA238)),1,0)</f>
        <v>0</v>
      </c>
      <c r="O238">
        <f>IF('Omega Data'!BB238="Yes",1,0)</f>
        <v>0</v>
      </c>
      <c r="P238">
        <f>IF('Omega Data'!BC238="Yes",1,0)</f>
        <v>0</v>
      </c>
      <c r="Q238">
        <f>IF(OR('Omega Data'!BF238="Yes",'Omega Data'!AS478="Yes"),1,0)</f>
        <v>0</v>
      </c>
      <c r="R238">
        <f>IF('Omega Data'!BG238="A",1,0)</f>
        <v>0</v>
      </c>
      <c r="S238">
        <f>IF('Omega Data'!BG238="AA",1,0)</f>
        <v>1</v>
      </c>
      <c r="T238">
        <f>IF('Omega Data'!BG238="AAA",1,0)</f>
        <v>0</v>
      </c>
      <c r="U238">
        <f>IF('Omega Data'!BG238="AAAA",1,0)</f>
        <v>0</v>
      </c>
      <c r="V238">
        <f>IF('Omega Data'!R238="Yes",1,0)</f>
        <v>1</v>
      </c>
      <c r="W238">
        <f>IF(OR('Omega Data'!X238="Yes", 'Omega Data'!Y238="Yes",'Omega Data'!Z238="Yes"),1,0)</f>
        <v>0</v>
      </c>
      <c r="X238">
        <f>IF(OR('Omega Data'!AA238="Yes",'Omega Data'!AB238="Yes"),1,0)</f>
        <v>0</v>
      </c>
      <c r="Y238">
        <f>IF('Omega Data'!AU238="Yes",1,0)</f>
        <v>0</v>
      </c>
      <c r="Z238">
        <f>IF('Omega Data'!AD238="Yes",1,0)</f>
        <v>0</v>
      </c>
      <c r="AA238">
        <f>IF('Omega Data'!AC238="Yes",1,0)</f>
        <v>0</v>
      </c>
      <c r="AB238">
        <f>IF('Omega Data'!AE238="Yes",1,0)</f>
        <v>0</v>
      </c>
      <c r="AC238">
        <f>IF(OR('Omega Data'!AK238="Yes",'Omega Data'!AN238="Yes"),1,0)</f>
        <v>0</v>
      </c>
      <c r="AD238" s="41">
        <f t="shared" si="19"/>
        <v>1</v>
      </c>
      <c r="AE238" s="41">
        <f t="shared" si="20"/>
        <v>0</v>
      </c>
      <c r="AF238" s="41">
        <f t="shared" si="21"/>
        <v>0</v>
      </c>
      <c r="AG238" s="41">
        <f t="shared" si="22"/>
        <v>0</v>
      </c>
      <c r="AH238" s="41">
        <f t="shared" si="23"/>
        <v>0</v>
      </c>
    </row>
    <row r="239" spans="1:34" x14ac:dyDescent="0.2">
      <c r="A239">
        <v>235</v>
      </c>
      <c r="B239" s="43">
        <f>'Omega Data'!C239</f>
        <v>43233</v>
      </c>
      <c r="C239">
        <f>'Omega Data'!D239</f>
        <v>223</v>
      </c>
      <c r="D239" s="44">
        <f>'Omega Data'!E239</f>
        <v>9500</v>
      </c>
      <c r="E239" s="44">
        <f>'Omega Data'!F239</f>
        <v>11875</v>
      </c>
      <c r="F239" s="45">
        <f t="shared" si="18"/>
        <v>9.1590470775886317</v>
      </c>
      <c r="G239">
        <f>IF('Omega Data'!L239="Stainless Steel",1,0)</f>
        <v>1</v>
      </c>
      <c r="H239">
        <f>IF(OR('Omega Data'!L239="YG 18K",'Omega Data'!L239="YG &lt;18K",'Omega Data'!L239="PG 18K",'Omega Data'!L239="PG &lt;18K",'Omega Data'!L239="WG 18K",'Omega Data'!L239="Mixes of 18K",'Omega Data'!L239="Mixes &lt;18K",'Omega Data'!L239="Platinum"),1,0)</f>
        <v>0</v>
      </c>
      <c r="I239">
        <f>IF(OR('Omega Data'!L239="PVD",'Omega Data'!L239="Gold Plate",'Omega Data'!L239="Other"),1,0)</f>
        <v>0</v>
      </c>
      <c r="J239">
        <f>IF('Omega Data'!P239="Stainless Steel",1,0)</f>
        <v>0</v>
      </c>
      <c r="K239">
        <f>IF(OR('Omega Data'!P239="Leather",'Omega Data'!P239="Two-tone"),1,0)</f>
        <v>1</v>
      </c>
      <c r="L239">
        <f>IF(OR('Omega Data'!P239="YG 18K",'Omega Data'!P239="PG 18K",'Omega Data'!P239="WG 18K",'Omega Data'!P239="Mixes of 18K"),1,0)</f>
        <v>0</v>
      </c>
      <c r="M239">
        <f>IF(OR('Omega Data'!AX239="Yes",'Omega Data'!AY239="Yes",'Omega Data'!AW239="Yes"),1,0)</f>
        <v>0</v>
      </c>
      <c r="N239">
        <f>IF(OR(ISTEXT('Omega Data'!AZ239), ISTEXT('Omega Data'!BA239)),1,0)</f>
        <v>0</v>
      </c>
      <c r="O239">
        <f>IF('Omega Data'!BB239="Yes",1,0)</f>
        <v>0</v>
      </c>
      <c r="P239">
        <f>IF('Omega Data'!BC239="Yes",1,0)</f>
        <v>0</v>
      </c>
      <c r="Q239">
        <f>IF(OR('Omega Data'!BF239="Yes",'Omega Data'!AS479="Yes"),1,0)</f>
        <v>0</v>
      </c>
      <c r="R239">
        <f>IF('Omega Data'!BG239="A",1,0)</f>
        <v>0</v>
      </c>
      <c r="S239">
        <f>IF('Omega Data'!BG239="AA",1,0)</f>
        <v>0</v>
      </c>
      <c r="T239">
        <f>IF('Omega Data'!BG239="AAA",1,0)</f>
        <v>0</v>
      </c>
      <c r="U239">
        <f>IF('Omega Data'!BG239="AAAA",1,0)</f>
        <v>1</v>
      </c>
      <c r="V239">
        <f>IF('Omega Data'!R239="Yes",1,0)</f>
        <v>1</v>
      </c>
      <c r="W239">
        <f>IF(OR('Omega Data'!X239="Yes", 'Omega Data'!Y239="Yes",'Omega Data'!Z239="Yes"),1,0)</f>
        <v>0</v>
      </c>
      <c r="X239">
        <f>IF(OR('Omega Data'!AA239="Yes",'Omega Data'!AB239="Yes"),1,0)</f>
        <v>0</v>
      </c>
      <c r="Y239">
        <f>IF('Omega Data'!AU239="Yes",1,0)</f>
        <v>0</v>
      </c>
      <c r="Z239">
        <f>IF('Omega Data'!AD239="Yes",1,0)</f>
        <v>0</v>
      </c>
      <c r="AA239">
        <f>IF('Omega Data'!AC239="Yes",1,0)</f>
        <v>0</v>
      </c>
      <c r="AB239">
        <f>IF('Omega Data'!AE239="Yes",1,0)</f>
        <v>0</v>
      </c>
      <c r="AC239">
        <f>IF(OR('Omega Data'!AK239="Yes",'Omega Data'!AN239="Yes"),1,0)</f>
        <v>0</v>
      </c>
      <c r="AD239" s="41">
        <f t="shared" si="19"/>
        <v>1</v>
      </c>
      <c r="AE239" s="41">
        <f t="shared" si="20"/>
        <v>0</v>
      </c>
      <c r="AF239" s="41">
        <f t="shared" si="21"/>
        <v>0</v>
      </c>
      <c r="AG239" s="41">
        <f t="shared" si="22"/>
        <v>0</v>
      </c>
      <c r="AH239" s="41">
        <f t="shared" si="23"/>
        <v>0</v>
      </c>
    </row>
    <row r="240" spans="1:34" x14ac:dyDescent="0.2">
      <c r="A240">
        <v>236</v>
      </c>
      <c r="B240" s="43">
        <f>'Omega Data'!C240</f>
        <v>43233</v>
      </c>
      <c r="C240">
        <f>'Omega Data'!D240</f>
        <v>224</v>
      </c>
      <c r="D240" s="44">
        <f>'Omega Data'!E240</f>
        <v>900</v>
      </c>
      <c r="E240" s="44">
        <f>'Omega Data'!F240</f>
        <v>1125</v>
      </c>
      <c r="F240" s="45">
        <f t="shared" si="18"/>
        <v>6.8023947633243109</v>
      </c>
      <c r="G240">
        <f>IF('Omega Data'!L240="Stainless Steel",1,0)</f>
        <v>1</v>
      </c>
      <c r="H240">
        <f>IF(OR('Omega Data'!L240="YG 18K",'Omega Data'!L240="YG &lt;18K",'Omega Data'!L240="PG 18K",'Omega Data'!L240="PG &lt;18K",'Omega Data'!L240="WG 18K",'Omega Data'!L240="Mixes of 18K",'Omega Data'!L240="Mixes &lt;18K",'Omega Data'!L240="Platinum"),1,0)</f>
        <v>0</v>
      </c>
      <c r="I240">
        <f>IF(OR('Omega Data'!L240="PVD",'Omega Data'!L240="Gold Plate",'Omega Data'!L240="Other"),1,0)</f>
        <v>0</v>
      </c>
      <c r="J240">
        <f>IF('Omega Data'!P240="Stainless Steel",1,0)</f>
        <v>1</v>
      </c>
      <c r="K240">
        <f>IF(OR('Omega Data'!P240="Leather",'Omega Data'!P240="Two-tone"),1,0)</f>
        <v>0</v>
      </c>
      <c r="L240">
        <f>IF(OR('Omega Data'!P240="YG 18K",'Omega Data'!P240="PG 18K",'Omega Data'!P240="WG 18K",'Omega Data'!P240="Mixes of 18K"),1,0)</f>
        <v>0</v>
      </c>
      <c r="M240">
        <f>IF(OR('Omega Data'!AX240="Yes",'Omega Data'!AY240="Yes",'Omega Data'!AW240="Yes"),1,0)</f>
        <v>0</v>
      </c>
      <c r="N240">
        <f>IF(OR(ISTEXT('Omega Data'!AZ240), ISTEXT('Omega Data'!BA240)),1,0)</f>
        <v>0</v>
      </c>
      <c r="O240">
        <f>IF('Omega Data'!BB240="Yes",1,0)</f>
        <v>0</v>
      </c>
      <c r="P240">
        <f>IF('Omega Data'!BC240="Yes",1,0)</f>
        <v>0</v>
      </c>
      <c r="Q240">
        <f>IF(OR('Omega Data'!BF240="Yes",'Omega Data'!AS480="Yes"),1,0)</f>
        <v>0</v>
      </c>
      <c r="R240">
        <f>IF('Omega Data'!BG240="A",1,0)</f>
        <v>0</v>
      </c>
      <c r="S240">
        <f>IF('Omega Data'!BG240="AA",1,0)</f>
        <v>1</v>
      </c>
      <c r="T240">
        <f>IF('Omega Data'!BG240="AAA",1,0)</f>
        <v>0</v>
      </c>
      <c r="U240">
        <f>IF('Omega Data'!BG240="AAAA",1,0)</f>
        <v>0</v>
      </c>
      <c r="V240">
        <f>IF('Omega Data'!R240="Yes",1,0)</f>
        <v>0</v>
      </c>
      <c r="W240">
        <f>IF(OR('Omega Data'!X240="Yes", 'Omega Data'!Y240="Yes",'Omega Data'!Z240="Yes"),1,0)</f>
        <v>1</v>
      </c>
      <c r="X240">
        <f>IF(OR('Omega Data'!AA240="Yes",'Omega Data'!AB240="Yes"),1,0)</f>
        <v>0</v>
      </c>
      <c r="Y240">
        <f>IF('Omega Data'!AU240="Yes",1,0)</f>
        <v>0</v>
      </c>
      <c r="Z240">
        <f>IF('Omega Data'!AD240="Yes",1,0)</f>
        <v>0</v>
      </c>
      <c r="AA240">
        <f>IF('Omega Data'!AC240="Yes",1,0)</f>
        <v>0</v>
      </c>
      <c r="AB240">
        <f>IF('Omega Data'!AE240="Yes",1,0)</f>
        <v>0</v>
      </c>
      <c r="AC240">
        <f>IF(OR('Omega Data'!AK240="Yes",'Omega Data'!AN240="Yes"),1,0)</f>
        <v>0</v>
      </c>
      <c r="AD240" s="41">
        <f t="shared" si="19"/>
        <v>1</v>
      </c>
      <c r="AE240" s="41">
        <f t="shared" si="20"/>
        <v>0</v>
      </c>
      <c r="AF240" s="41">
        <f t="shared" si="21"/>
        <v>0</v>
      </c>
      <c r="AG240" s="41">
        <f t="shared" si="22"/>
        <v>0</v>
      </c>
      <c r="AH240" s="41">
        <f t="shared" si="23"/>
        <v>0</v>
      </c>
    </row>
    <row r="241" spans="1:34" x14ac:dyDescent="0.2">
      <c r="A241">
        <v>237</v>
      </c>
      <c r="B241" s="43">
        <f>'Omega Data'!C241</f>
        <v>43233</v>
      </c>
      <c r="C241">
        <f>'Omega Data'!D241</f>
        <v>227</v>
      </c>
      <c r="D241" s="44">
        <f>'Omega Data'!E241</f>
        <v>2400</v>
      </c>
      <c r="E241" s="44">
        <f>'Omega Data'!F241</f>
        <v>3000</v>
      </c>
      <c r="F241" s="45">
        <f t="shared" si="18"/>
        <v>7.7832240163360371</v>
      </c>
      <c r="G241">
        <f>IF('Omega Data'!L241="Stainless Steel",1,0)</f>
        <v>0</v>
      </c>
      <c r="H241">
        <f>IF(OR('Omega Data'!L241="YG 18K",'Omega Data'!L241="YG &lt;18K",'Omega Data'!L241="PG 18K",'Omega Data'!L241="PG &lt;18K",'Omega Data'!L241="WG 18K",'Omega Data'!L241="Mixes of 18K",'Omega Data'!L241="Mixes &lt;18K",'Omega Data'!L241="Platinum"),1,0)</f>
        <v>1</v>
      </c>
      <c r="I241">
        <f>IF(OR('Omega Data'!L241="PVD",'Omega Data'!L241="Gold Plate",'Omega Data'!L241="Other"),1,0)</f>
        <v>0</v>
      </c>
      <c r="J241">
        <f>IF('Omega Data'!P241="Stainless Steel",1,0)</f>
        <v>0</v>
      </c>
      <c r="K241">
        <f>IF(OR('Omega Data'!P241="Leather",'Omega Data'!P241="Two-tone"),1,0)</f>
        <v>1</v>
      </c>
      <c r="L241">
        <f>IF(OR('Omega Data'!P241="YG 18K",'Omega Data'!P241="PG 18K",'Omega Data'!P241="WG 18K",'Omega Data'!P241="Mixes of 18K"),1,0)</f>
        <v>0</v>
      </c>
      <c r="M241">
        <f>IF(OR('Omega Data'!AX241="Yes",'Omega Data'!AY241="Yes",'Omega Data'!AW241="Yes"),1,0)</f>
        <v>0</v>
      </c>
      <c r="N241">
        <f>IF(OR(ISTEXT('Omega Data'!AZ241), ISTEXT('Omega Data'!BA241)),1,0)</f>
        <v>0</v>
      </c>
      <c r="O241">
        <f>IF('Omega Data'!BB241="Yes",1,0)</f>
        <v>0</v>
      </c>
      <c r="P241">
        <f>IF('Omega Data'!BC241="Yes",1,0)</f>
        <v>0</v>
      </c>
      <c r="Q241">
        <f>IF(OR('Omega Data'!BF241="Yes",'Omega Data'!AS481="Yes"),1,0)</f>
        <v>0</v>
      </c>
      <c r="R241">
        <f>IF('Omega Data'!BG241="A",1,0)</f>
        <v>0</v>
      </c>
      <c r="S241">
        <f>IF('Omega Data'!BG241="AA",1,0)</f>
        <v>1</v>
      </c>
      <c r="T241">
        <f>IF('Omega Data'!BG241="AAA",1,0)</f>
        <v>0</v>
      </c>
      <c r="U241">
        <f>IF('Omega Data'!BG241="AAAA",1,0)</f>
        <v>0</v>
      </c>
      <c r="V241">
        <f>IF('Omega Data'!R241="Yes",1,0)</f>
        <v>0</v>
      </c>
      <c r="W241">
        <f>IF(OR('Omega Data'!X241="Yes", 'Omega Data'!Y241="Yes",'Omega Data'!Z241="Yes"),1,0)</f>
        <v>0</v>
      </c>
      <c r="X241">
        <f>IF(OR('Omega Data'!AA241="Yes",'Omega Data'!AB241="Yes"),1,0)</f>
        <v>0</v>
      </c>
      <c r="Y241">
        <f>IF('Omega Data'!AU241="Yes",1,0)</f>
        <v>0</v>
      </c>
      <c r="Z241">
        <f>IF('Omega Data'!AD241="Yes",1,0)</f>
        <v>0</v>
      </c>
      <c r="AA241">
        <f>IF('Omega Data'!AC241="Yes",1,0)</f>
        <v>0</v>
      </c>
      <c r="AB241">
        <f>IF('Omega Data'!AE241="Yes",1,0)</f>
        <v>0</v>
      </c>
      <c r="AC241">
        <f>IF(OR('Omega Data'!AK241="Yes",'Omega Data'!AN241="Yes"),1,0)</f>
        <v>1</v>
      </c>
      <c r="AD241" s="41">
        <f t="shared" si="19"/>
        <v>1</v>
      </c>
      <c r="AE241" s="41">
        <f t="shared" si="20"/>
        <v>0</v>
      </c>
      <c r="AF241" s="41">
        <f t="shared" si="21"/>
        <v>0</v>
      </c>
      <c r="AG241" s="41">
        <f t="shared" si="22"/>
        <v>0</v>
      </c>
      <c r="AH241" s="41">
        <f t="shared" si="23"/>
        <v>0</v>
      </c>
    </row>
    <row r="242" spans="1:34" x14ac:dyDescent="0.2">
      <c r="A242">
        <v>238</v>
      </c>
      <c r="B242" s="43">
        <f>'Omega Data'!C242</f>
        <v>43233</v>
      </c>
      <c r="C242">
        <f>'Omega Data'!D242</f>
        <v>228</v>
      </c>
      <c r="D242" s="44">
        <f>'Omega Data'!E242</f>
        <v>9000</v>
      </c>
      <c r="E242" s="44">
        <f>'Omega Data'!F242</f>
        <v>11250</v>
      </c>
      <c r="F242" s="45">
        <f t="shared" si="18"/>
        <v>9.1049798563183568</v>
      </c>
      <c r="G242">
        <f>IF('Omega Data'!L242="Stainless Steel",1,0)</f>
        <v>1</v>
      </c>
      <c r="H242">
        <f>IF(OR('Omega Data'!L242="YG 18K",'Omega Data'!L242="YG &lt;18K",'Omega Data'!L242="PG 18K",'Omega Data'!L242="PG &lt;18K",'Omega Data'!L242="WG 18K",'Omega Data'!L242="Mixes of 18K",'Omega Data'!L242="Mixes &lt;18K",'Omega Data'!L242="Platinum"),1,0)</f>
        <v>0</v>
      </c>
      <c r="I242">
        <f>IF(OR('Omega Data'!L242="PVD",'Omega Data'!L242="Gold Plate",'Omega Data'!L242="Other"),1,0)</f>
        <v>0</v>
      </c>
      <c r="J242">
        <f>IF('Omega Data'!P242="Stainless Steel",1,0)</f>
        <v>0</v>
      </c>
      <c r="K242">
        <f>IF(OR('Omega Data'!P242="Leather",'Omega Data'!P242="Two-tone"),1,0)</f>
        <v>1</v>
      </c>
      <c r="L242">
        <f>IF(OR('Omega Data'!P242="YG 18K",'Omega Data'!P242="PG 18K",'Omega Data'!P242="WG 18K",'Omega Data'!P242="Mixes of 18K"),1,0)</f>
        <v>0</v>
      </c>
      <c r="M242">
        <f>IF(OR('Omega Data'!AX242="Yes",'Omega Data'!AY242="Yes",'Omega Data'!AW242="Yes"),1,0)</f>
        <v>0</v>
      </c>
      <c r="N242">
        <f>IF(OR(ISTEXT('Omega Data'!AZ242), ISTEXT('Omega Data'!BA242)),1,0)</f>
        <v>0</v>
      </c>
      <c r="O242">
        <f>IF('Omega Data'!BB242="Yes",1,0)</f>
        <v>0</v>
      </c>
      <c r="P242">
        <f>IF('Omega Data'!BC242="Yes",1,0)</f>
        <v>0</v>
      </c>
      <c r="Q242">
        <f>IF(OR('Omega Data'!BF242="Yes",'Omega Data'!AS482="Yes"),1,0)</f>
        <v>0</v>
      </c>
      <c r="R242">
        <f>IF('Omega Data'!BG242="A",1,0)</f>
        <v>0</v>
      </c>
      <c r="S242">
        <f>IF('Omega Data'!BG242="AA",1,0)</f>
        <v>0</v>
      </c>
      <c r="T242">
        <f>IF('Omega Data'!BG242="AAA",1,0)</f>
        <v>0</v>
      </c>
      <c r="U242">
        <f>IF('Omega Data'!BG242="AAAA",1,0)</f>
        <v>1</v>
      </c>
      <c r="V242">
        <f>IF('Omega Data'!R242="Yes",1,0)</f>
        <v>0</v>
      </c>
      <c r="W242">
        <f>IF(OR('Omega Data'!X242="Yes", 'Omega Data'!Y242="Yes",'Omega Data'!Z242="Yes"),1,0)</f>
        <v>0</v>
      </c>
      <c r="X242">
        <f>IF(OR('Omega Data'!AA242="Yes",'Omega Data'!AB242="Yes"),1,0)</f>
        <v>0</v>
      </c>
      <c r="Y242">
        <f>IF('Omega Data'!AU242="Yes",1,0)</f>
        <v>0</v>
      </c>
      <c r="Z242">
        <f>IF('Omega Data'!AD242="Yes",1,0)</f>
        <v>0</v>
      </c>
      <c r="AA242">
        <f>IF('Omega Data'!AC242="Yes",1,0)</f>
        <v>0</v>
      </c>
      <c r="AB242">
        <f>IF('Omega Data'!AE242="Yes",1,0)</f>
        <v>0</v>
      </c>
      <c r="AC242">
        <f>IF(OR('Omega Data'!AK242="Yes",'Omega Data'!AN242="Yes"),1,0)</f>
        <v>1</v>
      </c>
      <c r="AD242" s="41">
        <f t="shared" si="19"/>
        <v>1</v>
      </c>
      <c r="AE242" s="41">
        <f t="shared" si="20"/>
        <v>0</v>
      </c>
      <c r="AF242" s="41">
        <f t="shared" si="21"/>
        <v>0</v>
      </c>
      <c r="AG242" s="41">
        <f t="shared" si="22"/>
        <v>0</v>
      </c>
      <c r="AH242" s="41">
        <f t="shared" si="23"/>
        <v>0</v>
      </c>
    </row>
    <row r="243" spans="1:34" x14ac:dyDescent="0.2">
      <c r="A243">
        <v>239</v>
      </c>
      <c r="B243" s="43">
        <f>'Omega Data'!C243</f>
        <v>43233</v>
      </c>
      <c r="C243">
        <f>'Omega Data'!D243</f>
        <v>508</v>
      </c>
      <c r="D243" s="44">
        <f>'Omega Data'!E243</f>
        <v>8500</v>
      </c>
      <c r="E243" s="44">
        <f>'Omega Data'!F243</f>
        <v>10625</v>
      </c>
      <c r="F243" s="45">
        <f t="shared" si="18"/>
        <v>9.0478214424784085</v>
      </c>
      <c r="G243">
        <f>IF('Omega Data'!L243="Stainless Steel",1,0)</f>
        <v>0</v>
      </c>
      <c r="H243">
        <f>IF(OR('Omega Data'!L243="YG 18K",'Omega Data'!L243="YG &lt;18K",'Omega Data'!L243="PG 18K",'Omega Data'!L243="PG &lt;18K",'Omega Data'!L243="WG 18K",'Omega Data'!L243="Mixes of 18K",'Omega Data'!L243="Mixes &lt;18K",'Omega Data'!L243="Platinum"),1,0)</f>
        <v>1</v>
      </c>
      <c r="I243">
        <f>IF(OR('Omega Data'!L243="PVD",'Omega Data'!L243="Gold Plate",'Omega Data'!L243="Other"),1,0)</f>
        <v>0</v>
      </c>
      <c r="J243">
        <f>IF('Omega Data'!P243="Stainless Steel",1,0)</f>
        <v>0</v>
      </c>
      <c r="K243">
        <f>IF(OR('Omega Data'!P243="Leather",'Omega Data'!P243="Two-tone"),1,0)</f>
        <v>1</v>
      </c>
      <c r="L243">
        <f>IF(OR('Omega Data'!P243="YG 18K",'Omega Data'!P243="PG 18K",'Omega Data'!P243="WG 18K",'Omega Data'!P243="Mixes of 18K"),1,0)</f>
        <v>0</v>
      </c>
      <c r="M243">
        <f>IF(OR('Omega Data'!AX243="Yes",'Omega Data'!AY243="Yes",'Omega Data'!AW243="Yes"),1,0)</f>
        <v>0</v>
      </c>
      <c r="N243">
        <f>IF(OR(ISTEXT('Omega Data'!AZ243), ISTEXT('Omega Data'!BA243)),1,0)</f>
        <v>0</v>
      </c>
      <c r="O243">
        <f>IF('Omega Data'!BB243="Yes",1,0)</f>
        <v>0</v>
      </c>
      <c r="P243">
        <f>IF('Omega Data'!BC243="Yes",1,0)</f>
        <v>0</v>
      </c>
      <c r="Q243">
        <f>IF(OR('Omega Data'!BF243="Yes",'Omega Data'!AS483="Yes"),1,0)</f>
        <v>0</v>
      </c>
      <c r="R243">
        <f>IF('Omega Data'!BG243="A",1,0)</f>
        <v>0</v>
      </c>
      <c r="S243">
        <f>IF('Omega Data'!BG243="AA",1,0)</f>
        <v>1</v>
      </c>
      <c r="T243">
        <f>IF('Omega Data'!BG243="AAA",1,0)</f>
        <v>0</v>
      </c>
      <c r="U243">
        <f>IF('Omega Data'!BG243="AAAA",1,0)</f>
        <v>0</v>
      </c>
      <c r="V243">
        <f>IF('Omega Data'!R243="Yes",1,0)</f>
        <v>1</v>
      </c>
      <c r="W243">
        <f>IF(OR('Omega Data'!X243="Yes", 'Omega Data'!Y243="Yes",'Omega Data'!Z243="Yes"),1,0)</f>
        <v>0</v>
      </c>
      <c r="X243">
        <f>IF(OR('Omega Data'!AA243="Yes",'Omega Data'!AB243="Yes"),1,0)</f>
        <v>0</v>
      </c>
      <c r="Y243">
        <f>IF('Omega Data'!AU243="Yes",1,0)</f>
        <v>0</v>
      </c>
      <c r="Z243">
        <f>IF('Omega Data'!AD243="Yes",1,0)</f>
        <v>0</v>
      </c>
      <c r="AA243">
        <f>IF('Omega Data'!AC243="Yes",1,0)</f>
        <v>0</v>
      </c>
      <c r="AB243">
        <f>IF('Omega Data'!AE243="Yes",1,0)</f>
        <v>0</v>
      </c>
      <c r="AC243">
        <f>IF(OR('Omega Data'!AK243="Yes",'Omega Data'!AN243="Yes"),1,0)</f>
        <v>0</v>
      </c>
      <c r="AD243" s="41">
        <f t="shared" si="19"/>
        <v>1</v>
      </c>
      <c r="AE243" s="41">
        <f t="shared" si="20"/>
        <v>0</v>
      </c>
      <c r="AF243" s="41">
        <f t="shared" si="21"/>
        <v>0</v>
      </c>
      <c r="AG243" s="41">
        <f t="shared" si="22"/>
        <v>0</v>
      </c>
      <c r="AH243" s="41">
        <f t="shared" si="23"/>
        <v>0</v>
      </c>
    </row>
    <row r="244" spans="1:34" x14ac:dyDescent="0.2">
      <c r="A244">
        <v>240</v>
      </c>
      <c r="B244" s="43">
        <f>'Omega Data'!C244</f>
        <v>43233</v>
      </c>
      <c r="C244">
        <f>'Omega Data'!D244</f>
        <v>510</v>
      </c>
      <c r="D244" s="44">
        <f>'Omega Data'!E244</f>
        <v>5000</v>
      </c>
      <c r="E244" s="44">
        <f>'Omega Data'!F244</f>
        <v>6250</v>
      </c>
      <c r="F244" s="45">
        <f t="shared" si="18"/>
        <v>8.5171931914162382</v>
      </c>
      <c r="G244">
        <f>IF('Omega Data'!L244="Stainless Steel",1,0)</f>
        <v>0</v>
      </c>
      <c r="H244">
        <f>IF(OR('Omega Data'!L244="YG 18K",'Omega Data'!L244="YG &lt;18K",'Omega Data'!L244="PG 18K",'Omega Data'!L244="PG &lt;18K",'Omega Data'!L244="WG 18K",'Omega Data'!L244="Mixes of 18K",'Omega Data'!L244="Mixes &lt;18K",'Omega Data'!L244="Platinum"),1,0)</f>
        <v>1</v>
      </c>
      <c r="I244">
        <f>IF(OR('Omega Data'!L244="PVD",'Omega Data'!L244="Gold Plate",'Omega Data'!L244="Other"),1,0)</f>
        <v>0</v>
      </c>
      <c r="J244">
        <f>IF('Omega Data'!P244="Stainless Steel",1,0)</f>
        <v>0</v>
      </c>
      <c r="K244">
        <f>IF(OR('Omega Data'!P244="Leather",'Omega Data'!P244="Two-tone"),1,0)</f>
        <v>1</v>
      </c>
      <c r="L244">
        <f>IF(OR('Omega Data'!P244="YG 18K",'Omega Data'!P244="PG 18K",'Omega Data'!P244="WG 18K",'Omega Data'!P244="Mixes of 18K"),1,0)</f>
        <v>0</v>
      </c>
      <c r="M244">
        <f>IF(OR('Omega Data'!AX244="Yes",'Omega Data'!AY244="Yes",'Omega Data'!AW244="Yes"),1,0)</f>
        <v>0</v>
      </c>
      <c r="N244">
        <f>IF(OR(ISTEXT('Omega Data'!AZ244), ISTEXT('Omega Data'!BA244)),1,0)</f>
        <v>0</v>
      </c>
      <c r="O244">
        <f>IF('Omega Data'!BB244="Yes",1,0)</f>
        <v>0</v>
      </c>
      <c r="P244">
        <f>IF('Omega Data'!BC244="Yes",1,0)</f>
        <v>0</v>
      </c>
      <c r="Q244">
        <f>IF(OR('Omega Data'!BF244="Yes",'Omega Data'!AS484="Yes"),1,0)</f>
        <v>0</v>
      </c>
      <c r="R244">
        <f>IF('Omega Data'!BG244="A",1,0)</f>
        <v>0</v>
      </c>
      <c r="S244">
        <f>IF('Omega Data'!BG244="AA",1,0)</f>
        <v>1</v>
      </c>
      <c r="T244">
        <f>IF('Omega Data'!BG244="AAA",1,0)</f>
        <v>0</v>
      </c>
      <c r="U244">
        <f>IF('Omega Data'!BG244="AAAA",1,0)</f>
        <v>0</v>
      </c>
      <c r="V244">
        <f>IF('Omega Data'!R244="Yes",1,0)</f>
        <v>1</v>
      </c>
      <c r="W244">
        <f>IF(OR('Omega Data'!X244="Yes", 'Omega Data'!Y244="Yes",'Omega Data'!Z244="Yes"),1,0)</f>
        <v>0</v>
      </c>
      <c r="X244">
        <f>IF(OR('Omega Data'!AA244="Yes",'Omega Data'!AB244="Yes"),1,0)</f>
        <v>0</v>
      </c>
      <c r="Y244">
        <f>IF('Omega Data'!AU244="Yes",1,0)</f>
        <v>0</v>
      </c>
      <c r="Z244">
        <f>IF('Omega Data'!AD244="Yes",1,0)</f>
        <v>0</v>
      </c>
      <c r="AA244">
        <f>IF('Omega Data'!AC244="Yes",1,0)</f>
        <v>0</v>
      </c>
      <c r="AB244">
        <f>IF('Omega Data'!AE244="Yes",1,0)</f>
        <v>0</v>
      </c>
      <c r="AC244">
        <f>IF(OR('Omega Data'!AK244="Yes",'Omega Data'!AN244="Yes"),1,0)</f>
        <v>0</v>
      </c>
      <c r="AD244" s="41">
        <f t="shared" si="19"/>
        <v>1</v>
      </c>
      <c r="AE244" s="41">
        <f t="shared" si="20"/>
        <v>0</v>
      </c>
      <c r="AF244" s="41">
        <f t="shared" si="21"/>
        <v>0</v>
      </c>
      <c r="AG244" s="41">
        <f t="shared" si="22"/>
        <v>0</v>
      </c>
      <c r="AH244" s="41">
        <f t="shared" si="23"/>
        <v>0</v>
      </c>
    </row>
    <row r="245" spans="1:34" x14ac:dyDescent="0.2">
      <c r="A245">
        <v>241</v>
      </c>
      <c r="B245" s="43">
        <f>'Omega Data'!C245</f>
        <v>44143</v>
      </c>
      <c r="C245">
        <f>'Omega Data'!D245</f>
        <v>59</v>
      </c>
      <c r="D245" s="44">
        <f>'Omega Data'!E245</f>
        <v>105000</v>
      </c>
      <c r="E245" s="44">
        <f>'Omega Data'!F245</f>
        <v>131250</v>
      </c>
      <c r="F245" s="45">
        <f t="shared" si="18"/>
        <v>11.561715629139661</v>
      </c>
      <c r="G245">
        <f>IF('Omega Data'!L245="Stainless Steel",1,0)</f>
        <v>1</v>
      </c>
      <c r="H245">
        <f>IF(OR('Omega Data'!L245="YG 18K",'Omega Data'!L245="YG &lt;18K",'Omega Data'!L245="PG 18K",'Omega Data'!L245="PG &lt;18K",'Omega Data'!L245="WG 18K",'Omega Data'!L245="Mixes of 18K",'Omega Data'!L245="Mixes &lt;18K",'Omega Data'!L245="Platinum"),1,0)</f>
        <v>0</v>
      </c>
      <c r="I245">
        <f>IF(OR('Omega Data'!L245="PVD",'Omega Data'!L245="Gold Plate",'Omega Data'!L245="Other"),1,0)</f>
        <v>0</v>
      </c>
      <c r="J245">
        <f>IF('Omega Data'!P245="Stainless Steel",1,0)</f>
        <v>0</v>
      </c>
      <c r="K245">
        <f>IF(OR('Omega Data'!P245="Leather",'Omega Data'!P245="Two-tone"),1,0)</f>
        <v>1</v>
      </c>
      <c r="L245">
        <f>IF(OR('Omega Data'!P245="YG 18K",'Omega Data'!P245="PG 18K",'Omega Data'!P245="WG 18K",'Omega Data'!P245="Mixes of 18K"),1,0)</f>
        <v>0</v>
      </c>
      <c r="M245">
        <f>IF(OR('Omega Data'!AX245="Yes",'Omega Data'!AY245="Yes",'Omega Data'!AW245="Yes"),1,0)</f>
        <v>0</v>
      </c>
      <c r="N245">
        <f>IF(OR(ISTEXT('Omega Data'!AZ245), ISTEXT('Omega Data'!BA245)),1,0)</f>
        <v>0</v>
      </c>
      <c r="O245">
        <f>IF('Omega Data'!BB245="Yes",1,0)</f>
        <v>0</v>
      </c>
      <c r="P245">
        <f>IF('Omega Data'!BC245="Yes",1,0)</f>
        <v>0</v>
      </c>
      <c r="Q245">
        <f>IF(OR('Omega Data'!BF245="Yes",'Omega Data'!AS485="Yes"),1,0)</f>
        <v>1</v>
      </c>
      <c r="R245">
        <f>IF('Omega Data'!BG245="A",1,0)</f>
        <v>0</v>
      </c>
      <c r="S245">
        <f>IF('Omega Data'!BG245="AA",1,0)</f>
        <v>0</v>
      </c>
      <c r="T245">
        <f>IF('Omega Data'!BG245="AAA",1,0)</f>
        <v>0</v>
      </c>
      <c r="U245">
        <f>IF('Omega Data'!BG245="AAAA",1,0)</f>
        <v>1</v>
      </c>
      <c r="V245">
        <f>IF('Omega Data'!R245="Yes",1,0)</f>
        <v>0</v>
      </c>
      <c r="W245">
        <f>IF(OR('Omega Data'!X245="Yes", 'Omega Data'!Y245="Yes",'Omega Data'!Z245="Yes"),1,0)</f>
        <v>1</v>
      </c>
      <c r="X245">
        <f>IF(OR('Omega Data'!AA245="Yes",'Omega Data'!AB245="Yes"),1,0)</f>
        <v>0</v>
      </c>
      <c r="Y245">
        <f>IF('Omega Data'!AU245="Yes",1,0)</f>
        <v>0</v>
      </c>
      <c r="Z245">
        <f>IF('Omega Data'!AD245="Yes",1,0)</f>
        <v>0</v>
      </c>
      <c r="AA245">
        <f>IF('Omega Data'!AC245="Yes",1,0)</f>
        <v>1</v>
      </c>
      <c r="AB245">
        <f>IF('Omega Data'!AE245="Yes",1,0)</f>
        <v>0</v>
      </c>
      <c r="AC245">
        <f>IF(OR('Omega Data'!AK245="Yes",'Omega Data'!AN245="Yes"),1,0)</f>
        <v>0</v>
      </c>
      <c r="AD245" s="41">
        <f t="shared" si="19"/>
        <v>0</v>
      </c>
      <c r="AE245" s="41">
        <f t="shared" si="20"/>
        <v>0</v>
      </c>
      <c r="AF245" s="41">
        <f t="shared" si="21"/>
        <v>1</v>
      </c>
      <c r="AG245" s="41">
        <f t="shared" si="22"/>
        <v>0</v>
      </c>
      <c r="AH245" s="41">
        <f t="shared" si="23"/>
        <v>0</v>
      </c>
    </row>
    <row r="246" spans="1:34" x14ac:dyDescent="0.2">
      <c r="A246">
        <v>242</v>
      </c>
      <c r="B246" s="43">
        <f>'Omega Data'!C246</f>
        <v>44325</v>
      </c>
      <c r="C246">
        <f>'Omega Data'!D246</f>
        <v>444</v>
      </c>
      <c r="D246" s="44">
        <f>'Omega Data'!E246</f>
        <v>410000</v>
      </c>
      <c r="E246" s="44">
        <f>'Omega Data'!F246</f>
        <v>512500</v>
      </c>
      <c r="F246" s="45">
        <f t="shared" si="18"/>
        <v>12.923912438680491</v>
      </c>
      <c r="G246">
        <f>IF('Omega Data'!L246="Stainless Steel",1,0)</f>
        <v>0</v>
      </c>
      <c r="H246">
        <f>IF(OR('Omega Data'!L246="YG 18K",'Omega Data'!L246="YG &lt;18K",'Omega Data'!L246="PG 18K",'Omega Data'!L246="PG &lt;18K",'Omega Data'!L246="WG 18K",'Omega Data'!L246="Mixes of 18K",'Omega Data'!L246="Mixes &lt;18K",'Omega Data'!L246="Platinum"),1,0)</f>
        <v>1</v>
      </c>
      <c r="I246">
        <f>IF(OR('Omega Data'!L246="PVD",'Omega Data'!L246="Gold Plate",'Omega Data'!L246="Other"),1,0)</f>
        <v>0</v>
      </c>
      <c r="J246">
        <f>IF('Omega Data'!P246="Stainless Steel",1,0)</f>
        <v>0</v>
      </c>
      <c r="K246">
        <f>IF(OR('Omega Data'!P246="Leather",'Omega Data'!P246="Two-tone"),1,0)</f>
        <v>1</v>
      </c>
      <c r="L246">
        <f>IF(OR('Omega Data'!P246="YG 18K",'Omega Data'!P246="PG 18K",'Omega Data'!P246="WG 18K",'Omega Data'!P246="Mixes of 18K"),1,0)</f>
        <v>0</v>
      </c>
      <c r="M246">
        <f>IF(OR('Omega Data'!AX246="Yes",'Omega Data'!AY246="Yes",'Omega Data'!AW246="Yes"),1,0)</f>
        <v>0</v>
      </c>
      <c r="N246">
        <f>IF(OR(ISTEXT('Omega Data'!AZ246), ISTEXT('Omega Data'!BA246)),1,0)</f>
        <v>0</v>
      </c>
      <c r="O246">
        <f>IF('Omega Data'!BB246="Yes",1,0)</f>
        <v>0</v>
      </c>
      <c r="P246">
        <f>IF('Omega Data'!BC246="Yes",1,0)</f>
        <v>0</v>
      </c>
      <c r="Q246">
        <f>IF(OR('Omega Data'!BF246="Yes",'Omega Data'!AS486="Yes"),1,0)</f>
        <v>1</v>
      </c>
      <c r="R246">
        <f>IF('Omega Data'!BG246="A",1,0)</f>
        <v>0</v>
      </c>
      <c r="S246">
        <f>IF('Omega Data'!BG246="AA",1,0)</f>
        <v>0</v>
      </c>
      <c r="T246">
        <f>IF('Omega Data'!BG246="AAA",1,0)</f>
        <v>0</v>
      </c>
      <c r="U246">
        <f>IF('Omega Data'!BG246="AAAA",1,0)</f>
        <v>1</v>
      </c>
      <c r="V246">
        <f>IF('Omega Data'!R246="Yes",1,0)</f>
        <v>0</v>
      </c>
      <c r="W246">
        <f>IF(OR('Omega Data'!X246="Yes", 'Omega Data'!Y246="Yes",'Omega Data'!Z246="Yes"),1,0)</f>
        <v>0</v>
      </c>
      <c r="X246">
        <f>IF(OR('Omega Data'!AA246="Yes",'Omega Data'!AB246="Yes"),1,0)</f>
        <v>0</v>
      </c>
      <c r="Y246">
        <f>IF('Omega Data'!AU246="Yes",1,0)</f>
        <v>0</v>
      </c>
      <c r="Z246">
        <f>IF('Omega Data'!AD246="Yes",1,0)</f>
        <v>0</v>
      </c>
      <c r="AA246">
        <f>IF('Omega Data'!AC246="Yes",1,0)</f>
        <v>0</v>
      </c>
      <c r="AB246">
        <f>IF('Omega Data'!AE246="Yes",1,0)</f>
        <v>0</v>
      </c>
      <c r="AC246">
        <f>IF(OR('Omega Data'!AK246="Yes",'Omega Data'!AN246="Yes"),1,0)</f>
        <v>0</v>
      </c>
      <c r="AD246" s="41">
        <f t="shared" si="19"/>
        <v>0</v>
      </c>
      <c r="AE246" s="41">
        <f t="shared" si="20"/>
        <v>0</v>
      </c>
      <c r="AF246" s="41">
        <f t="shared" si="21"/>
        <v>0</v>
      </c>
      <c r="AG246" s="41">
        <f t="shared" si="22"/>
        <v>1</v>
      </c>
      <c r="AH246" s="41">
        <f t="shared" si="23"/>
        <v>0</v>
      </c>
    </row>
  </sheetData>
  <autoFilter ref="B4:AH246" xr:uid="{EB7C67D5-7AAB-D348-BAAD-BE5067376DCC}"/>
  <conditionalFormatting sqref="G5:AH246">
    <cfRule type="colorScale" priority="1">
      <colorScale>
        <cfvo type="num" val="0"/>
        <cfvo type="num" val="1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9180-776B-5F4E-9AB0-FCF79C2BC20F}">
  <dimension ref="A2:AK73"/>
  <sheetViews>
    <sheetView tabSelected="1" workbookViewId="0">
      <selection activeCell="J41" sqref="J41"/>
    </sheetView>
  </sheetViews>
  <sheetFormatPr baseColWidth="10" defaultRowHeight="16" x14ac:dyDescent="0.2"/>
  <cols>
    <col min="1" max="1" width="10.83203125" style="54"/>
    <col min="2" max="2" width="20.83203125" style="64" customWidth="1"/>
    <col min="3" max="3" width="20.83203125" style="54" customWidth="1"/>
    <col min="4" max="6" width="15.83203125" style="54" customWidth="1"/>
    <col min="7" max="7" width="15.83203125" style="63" customWidth="1"/>
    <col min="8" max="8" width="3.83203125" style="54" customWidth="1"/>
    <col min="9" max="10" width="10.83203125" style="54"/>
    <col min="11" max="11" width="10.33203125" style="64" customWidth="1"/>
    <col min="12" max="12" width="24" style="54" customWidth="1"/>
    <col min="13" max="13" width="9.1640625" style="54" bestFit="1" customWidth="1"/>
    <col min="14" max="15" width="12.1640625" style="54" bestFit="1" customWidth="1"/>
    <col min="16" max="16" width="14" style="54" bestFit="1" customWidth="1"/>
    <col min="17" max="17" width="7.83203125" style="54" bestFit="1" customWidth="1"/>
    <col min="18" max="21" width="10.83203125" style="54"/>
    <col min="22" max="22" width="14.83203125" style="54" customWidth="1"/>
    <col min="23" max="37" width="10.83203125" style="54"/>
    <col min="38" max="16384" width="10.83203125" style="53"/>
  </cols>
  <sheetData>
    <row r="2" spans="2:23" x14ac:dyDescent="0.2">
      <c r="B2" s="55"/>
      <c r="C2" s="56" t="s">
        <v>181</v>
      </c>
      <c r="D2" s="57" t="s">
        <v>182</v>
      </c>
      <c r="E2" s="57" t="s">
        <v>183</v>
      </c>
      <c r="F2" s="57" t="s">
        <v>184</v>
      </c>
      <c r="G2" s="57" t="s">
        <v>185</v>
      </c>
      <c r="H2" s="58"/>
      <c r="K2" s="59" t="s">
        <v>186</v>
      </c>
      <c r="L2" s="57" t="s">
        <v>187</v>
      </c>
      <c r="M2" s="57" t="s">
        <v>183</v>
      </c>
      <c r="N2" s="57" t="s">
        <v>188</v>
      </c>
      <c r="O2" s="57" t="s">
        <v>189</v>
      </c>
      <c r="P2" s="57" t="s">
        <v>190</v>
      </c>
      <c r="Q2" s="57" t="s">
        <v>189</v>
      </c>
      <c r="T2" s="60" t="s">
        <v>186</v>
      </c>
      <c r="U2" s="57" t="s">
        <v>187</v>
      </c>
      <c r="V2" s="57" t="s">
        <v>190</v>
      </c>
      <c r="W2" s="57" t="s">
        <v>189</v>
      </c>
    </row>
    <row r="3" spans="2:23" x14ac:dyDescent="0.2">
      <c r="B3" s="61" t="s">
        <v>31</v>
      </c>
      <c r="F3" s="62"/>
      <c r="K3" s="64">
        <v>2018</v>
      </c>
      <c r="L3" s="63">
        <v>0</v>
      </c>
      <c r="M3" s="63">
        <v>0</v>
      </c>
      <c r="N3" s="63">
        <v>1</v>
      </c>
      <c r="O3" s="63">
        <v>100</v>
      </c>
      <c r="P3" s="63">
        <v>100</v>
      </c>
      <c r="T3" s="65">
        <v>2018</v>
      </c>
      <c r="U3" s="66">
        <v>0</v>
      </c>
      <c r="V3" s="67">
        <v>100</v>
      </c>
    </row>
    <row r="4" spans="2:23" x14ac:dyDescent="0.2">
      <c r="C4" s="54" t="s">
        <v>199</v>
      </c>
      <c r="D4" s="63" t="s">
        <v>194</v>
      </c>
      <c r="K4" s="64">
        <v>2019</v>
      </c>
      <c r="L4" s="68">
        <v>-6.676E-2</v>
      </c>
      <c r="M4" s="68">
        <v>0.141509</v>
      </c>
      <c r="N4" s="63">
        <f>EXP(L4)</f>
        <v>0.93541967512087398</v>
      </c>
      <c r="O4" s="63">
        <f>N4*100</f>
        <v>93.541967512087396</v>
      </c>
      <c r="P4" s="63">
        <f>O4*EXP(M4^2/2)</f>
        <v>94.483251362122147</v>
      </c>
      <c r="Q4" s="69">
        <f>(P4-P3)/P3</f>
        <v>-5.5167486378778531E-2</v>
      </c>
      <c r="T4" s="65">
        <v>2019</v>
      </c>
      <c r="U4" s="66">
        <v>-6.676E-2</v>
      </c>
      <c r="V4" s="67">
        <v>94.483251362122147</v>
      </c>
      <c r="W4" s="70">
        <v>-5.5167486378778531E-2</v>
      </c>
    </row>
    <row r="5" spans="2:23" x14ac:dyDescent="0.2">
      <c r="B5" s="61"/>
      <c r="C5" s="54" t="s">
        <v>215</v>
      </c>
      <c r="D5" s="62">
        <v>0.16987099999999999</v>
      </c>
      <c r="E5" s="62">
        <v>0.116672</v>
      </c>
      <c r="F5" s="62">
        <v>1.456</v>
      </c>
      <c r="G5" s="66">
        <v>0.14684</v>
      </c>
      <c r="K5" s="64">
        <v>2020</v>
      </c>
      <c r="L5" s="68">
        <v>0.29061700000000001</v>
      </c>
      <c r="M5" s="68">
        <v>0.14415800000000001</v>
      </c>
      <c r="N5" s="63">
        <f>EXP(L5)</f>
        <v>1.3372523182195317</v>
      </c>
      <c r="O5" s="63">
        <f t="shared" ref="O5:O7" si="0">N5*100</f>
        <v>133.72523182195317</v>
      </c>
      <c r="P5" s="63">
        <f>O5*EXP(M5^2/2)</f>
        <v>135.12198330193567</v>
      </c>
      <c r="Q5" s="69">
        <f>(P5-P4)/P4</f>
        <v>0.43011572266982107</v>
      </c>
      <c r="T5" s="65">
        <v>2020</v>
      </c>
      <c r="U5" s="66">
        <v>0.29061700000000001</v>
      </c>
      <c r="V5" s="67">
        <v>135.12198330193567</v>
      </c>
      <c r="W5" s="70">
        <v>0.43011572266982107</v>
      </c>
    </row>
    <row r="6" spans="2:23" x14ac:dyDescent="0.2">
      <c r="C6" s="54" t="s">
        <v>125</v>
      </c>
      <c r="D6" s="62">
        <v>-0.14568500000000001</v>
      </c>
      <c r="E6" s="62">
        <v>0.25963000000000003</v>
      </c>
      <c r="F6" s="62">
        <v>-0.56110000000000004</v>
      </c>
      <c r="G6" s="63">
        <v>0.57528900000000005</v>
      </c>
      <c r="K6" s="64">
        <v>2021</v>
      </c>
      <c r="L6" s="68">
        <v>0.212584</v>
      </c>
      <c r="M6" s="68">
        <v>0.13568</v>
      </c>
      <c r="N6" s="63">
        <f>EXP(L6)</f>
        <v>1.2368700062822573</v>
      </c>
      <c r="O6" s="63">
        <f t="shared" si="0"/>
        <v>123.68700062822573</v>
      </c>
      <c r="P6" s="63">
        <f>O6*EXP(M6^2/2)</f>
        <v>124.83073718887896</v>
      </c>
      <c r="Q6" s="69">
        <f>(P6-P5)/P5</f>
        <v>-7.6162633655698336E-2</v>
      </c>
      <c r="T6" s="65">
        <v>2021</v>
      </c>
      <c r="U6" s="66">
        <v>0.212584</v>
      </c>
      <c r="V6" s="67">
        <v>124.83073718887896</v>
      </c>
      <c r="W6" s="70">
        <v>-7.6162633655698336E-2</v>
      </c>
    </row>
    <row r="7" spans="2:23" x14ac:dyDescent="0.2">
      <c r="B7" s="61" t="s">
        <v>35</v>
      </c>
      <c r="D7" s="62"/>
      <c r="E7" s="62"/>
      <c r="F7" s="62"/>
      <c r="K7" s="64">
        <v>2022</v>
      </c>
      <c r="L7" s="68">
        <v>-6.7008999999999999E-2</v>
      </c>
      <c r="M7" s="68">
        <v>0.14837600000000001</v>
      </c>
      <c r="N7" s="63">
        <f>EXP(L7)</f>
        <v>0.93518678461783977</v>
      </c>
      <c r="O7" s="63">
        <f t="shared" si="0"/>
        <v>93.518678461783978</v>
      </c>
      <c r="P7" s="63">
        <f>O7*EXP(M7^2/2)</f>
        <v>94.553792436053115</v>
      </c>
      <c r="Q7" s="69">
        <f>(P7-P6)/P6</f>
        <v>-0.24254398743968311</v>
      </c>
      <c r="T7" s="65">
        <v>2022</v>
      </c>
      <c r="U7" s="66">
        <v>-6.7008999999999999E-2</v>
      </c>
      <c r="V7" s="67">
        <v>94.553792436053115</v>
      </c>
      <c r="W7" s="70">
        <v>-0.24254398743968311</v>
      </c>
    </row>
    <row r="8" spans="2:23" x14ac:dyDescent="0.2">
      <c r="C8" s="54" t="s">
        <v>200</v>
      </c>
      <c r="D8" s="66" t="s">
        <v>194</v>
      </c>
      <c r="E8" s="62"/>
      <c r="F8" s="62"/>
    </row>
    <row r="9" spans="2:23" x14ac:dyDescent="0.2">
      <c r="C9" s="54" t="s">
        <v>126</v>
      </c>
      <c r="D9" s="62">
        <v>2.6353000000000001E-2</v>
      </c>
      <c r="E9" s="62">
        <v>0.107074</v>
      </c>
      <c r="F9" s="62">
        <v>0.24610000000000001</v>
      </c>
      <c r="G9" s="63">
        <v>0.80582299999999996</v>
      </c>
    </row>
    <row r="10" spans="2:23" x14ac:dyDescent="0.2">
      <c r="B10" s="61" t="s">
        <v>201</v>
      </c>
      <c r="C10" s="54" t="s">
        <v>127</v>
      </c>
      <c r="D10" s="62">
        <v>0.52597099999999997</v>
      </c>
      <c r="E10" s="62">
        <v>0.16245100000000001</v>
      </c>
      <c r="F10" s="62">
        <v>3.2376999999999998</v>
      </c>
      <c r="G10" s="63">
        <v>1.3929999999999999E-3</v>
      </c>
      <c r="H10" s="54" t="s">
        <v>192</v>
      </c>
    </row>
    <row r="11" spans="2:23" x14ac:dyDescent="0.2">
      <c r="B11" s="61"/>
      <c r="D11" s="62"/>
      <c r="E11" s="62"/>
      <c r="F11" s="62"/>
      <c r="G11" s="71"/>
    </row>
    <row r="12" spans="2:23" x14ac:dyDescent="0.2">
      <c r="C12" s="54" t="s">
        <v>128</v>
      </c>
      <c r="D12" s="62">
        <v>0.61900599999999995</v>
      </c>
      <c r="E12" s="62">
        <v>0.44032300000000002</v>
      </c>
      <c r="F12" s="62">
        <v>1.4057999999999999</v>
      </c>
      <c r="G12" s="63">
        <v>0.16120699999999999</v>
      </c>
      <c r="K12" s="59" t="s">
        <v>186</v>
      </c>
      <c r="L12" s="57" t="s">
        <v>221</v>
      </c>
      <c r="M12" s="57" t="s">
        <v>189</v>
      </c>
      <c r="O12" s="80"/>
      <c r="P12" s="80"/>
    </row>
    <row r="13" spans="2:23" x14ac:dyDescent="0.2">
      <c r="C13" s="54" t="s">
        <v>129</v>
      </c>
      <c r="D13" s="62">
        <v>0.209096</v>
      </c>
      <c r="E13" s="62">
        <v>0.49869999999999998</v>
      </c>
      <c r="F13" s="62">
        <v>0.41930000000000001</v>
      </c>
      <c r="G13" s="63">
        <v>0.67542199999999997</v>
      </c>
      <c r="K13" s="64">
        <v>2018</v>
      </c>
      <c r="L13" s="63">
        <v>100</v>
      </c>
    </row>
    <row r="14" spans="2:23" x14ac:dyDescent="0.2">
      <c r="C14" s="54" t="s">
        <v>130</v>
      </c>
      <c r="D14" s="62">
        <v>0.278833</v>
      </c>
      <c r="E14" s="62">
        <v>0.21265200000000001</v>
      </c>
      <c r="F14" s="62">
        <v>1.3111999999999999</v>
      </c>
      <c r="G14" s="71">
        <v>0.191163</v>
      </c>
      <c r="K14" s="64">
        <v>2019</v>
      </c>
      <c r="L14" s="63">
        <v>94.483251362122147</v>
      </c>
      <c r="M14" s="70">
        <v>-5.5167486378778531E-2</v>
      </c>
    </row>
    <row r="15" spans="2:23" x14ac:dyDescent="0.2">
      <c r="C15" s="54" t="s">
        <v>73</v>
      </c>
      <c r="D15" s="62">
        <v>0.69563200000000003</v>
      </c>
      <c r="E15" s="62">
        <v>0.173792</v>
      </c>
      <c r="F15" s="62">
        <v>4.0026999999999999</v>
      </c>
      <c r="G15" s="71">
        <v>8.5859999999999994E-5</v>
      </c>
      <c r="H15" s="54" t="s">
        <v>191</v>
      </c>
      <c r="K15" s="64">
        <v>2020</v>
      </c>
      <c r="L15" s="63">
        <v>135.12198330193567</v>
      </c>
      <c r="M15" s="70">
        <v>0.43011572266982107</v>
      </c>
    </row>
    <row r="16" spans="2:23" x14ac:dyDescent="0.2">
      <c r="C16" s="54" t="s">
        <v>217</v>
      </c>
      <c r="D16" s="62">
        <v>1.497914</v>
      </c>
      <c r="E16" s="62">
        <v>1.3619520000000001</v>
      </c>
      <c r="F16" s="62">
        <v>1.0998000000000001</v>
      </c>
      <c r="G16" s="63">
        <v>0.27261999999999997</v>
      </c>
      <c r="K16" s="64">
        <v>2021</v>
      </c>
      <c r="L16" s="63">
        <v>124.83073718887896</v>
      </c>
      <c r="M16" s="70">
        <v>-7.6162633655698336E-2</v>
      </c>
    </row>
    <row r="17" spans="2:13" x14ac:dyDescent="0.2">
      <c r="B17" s="61" t="s">
        <v>77</v>
      </c>
      <c r="D17" s="62"/>
      <c r="E17" s="62"/>
      <c r="F17" s="62"/>
      <c r="K17" s="55">
        <v>2022</v>
      </c>
      <c r="L17" s="72">
        <v>94.553792436053115</v>
      </c>
      <c r="M17" s="73">
        <v>-0.24254398743968311</v>
      </c>
    </row>
    <row r="18" spans="2:13" x14ac:dyDescent="0.2">
      <c r="C18" s="54" t="s">
        <v>202</v>
      </c>
      <c r="D18" s="66" t="s">
        <v>194</v>
      </c>
      <c r="E18" s="62"/>
      <c r="F18" s="62"/>
      <c r="K18" s="76" t="s">
        <v>196</v>
      </c>
      <c r="L18" s="77"/>
      <c r="M18" s="81">
        <f>AVERAGE(M14:M17)</f>
        <v>1.4060403798915259E-2</v>
      </c>
    </row>
    <row r="19" spans="2:13" x14ac:dyDescent="0.2">
      <c r="C19" s="54" t="s">
        <v>88</v>
      </c>
      <c r="D19" s="62">
        <v>0.28856799999999999</v>
      </c>
      <c r="E19" s="62">
        <v>0.15695899999999999</v>
      </c>
      <c r="F19" s="62">
        <v>1.8385</v>
      </c>
      <c r="G19" s="74">
        <v>6.7349999999999993E-2</v>
      </c>
      <c r="H19" s="54" t="s">
        <v>195</v>
      </c>
      <c r="K19" s="82" t="s">
        <v>198</v>
      </c>
      <c r="M19" s="83">
        <f>STDEV(M14:M17)</f>
        <v>0.28975883031105615</v>
      </c>
    </row>
    <row r="20" spans="2:13" ht="17" thickBot="1" x14ac:dyDescent="0.25">
      <c r="C20" s="54" t="s">
        <v>84</v>
      </c>
      <c r="D20" s="62">
        <v>1.045655</v>
      </c>
      <c r="E20" s="62">
        <v>0.17887900000000001</v>
      </c>
      <c r="F20" s="62">
        <v>5.8456000000000001</v>
      </c>
      <c r="G20" s="74">
        <v>1.8259999999999999E-8</v>
      </c>
      <c r="H20" s="54" t="s">
        <v>191</v>
      </c>
      <c r="K20" s="78" t="s">
        <v>220</v>
      </c>
      <c r="L20" s="79"/>
      <c r="M20" s="84">
        <f>(L17-L13)/L13</f>
        <v>-5.4462075639468852E-2</v>
      </c>
    </row>
    <row r="21" spans="2:13" ht="17" thickTop="1" x14ac:dyDescent="0.2">
      <c r="C21" s="54" t="s">
        <v>93</v>
      </c>
      <c r="D21" s="62">
        <v>2.0995710000000001</v>
      </c>
      <c r="E21" s="62">
        <v>0.24933900000000001</v>
      </c>
      <c r="F21" s="62">
        <v>8.4206000000000003</v>
      </c>
      <c r="G21" s="74">
        <v>5.0200000000000003E-15</v>
      </c>
      <c r="H21" s="54" t="s">
        <v>191</v>
      </c>
    </row>
    <row r="22" spans="2:13" x14ac:dyDescent="0.2">
      <c r="B22" s="61" t="s">
        <v>203</v>
      </c>
      <c r="D22" s="66"/>
      <c r="E22" s="62"/>
      <c r="F22" s="62"/>
    </row>
    <row r="23" spans="2:13" x14ac:dyDescent="0.2">
      <c r="C23" s="54" t="s">
        <v>204</v>
      </c>
      <c r="D23" s="66" t="s">
        <v>194</v>
      </c>
      <c r="E23" s="62"/>
      <c r="F23" s="62"/>
    </row>
    <row r="24" spans="2:13" x14ac:dyDescent="0.2">
      <c r="C24" s="54" t="s">
        <v>132</v>
      </c>
      <c r="D24" s="62">
        <v>-0.51638700000000004</v>
      </c>
      <c r="E24" s="62">
        <v>0.106006</v>
      </c>
      <c r="F24" s="62">
        <v>-4.8712999999999997</v>
      </c>
      <c r="G24" s="74">
        <v>2.131E-6</v>
      </c>
      <c r="H24" s="54" t="s">
        <v>191</v>
      </c>
    </row>
    <row r="25" spans="2:13" x14ac:dyDescent="0.2">
      <c r="C25" s="54" t="s">
        <v>133</v>
      </c>
      <c r="D25" s="62">
        <v>0.42160999999999998</v>
      </c>
      <c r="E25" s="62">
        <v>0.28214699999999998</v>
      </c>
      <c r="F25" s="62">
        <v>1.4943</v>
      </c>
      <c r="G25" s="74">
        <v>0.136546</v>
      </c>
    </row>
    <row r="26" spans="2:13" x14ac:dyDescent="0.2">
      <c r="C26" s="54" t="s">
        <v>65</v>
      </c>
      <c r="D26" s="62">
        <v>-0.16879</v>
      </c>
      <c r="E26" s="62">
        <v>0.158136</v>
      </c>
      <c r="F26" s="62">
        <v>-1.0673999999999999</v>
      </c>
      <c r="G26" s="74">
        <v>0.28698299999999999</v>
      </c>
    </row>
    <row r="27" spans="2:13" x14ac:dyDescent="0.2">
      <c r="B27" s="61"/>
      <c r="C27" s="54" t="s">
        <v>134</v>
      </c>
      <c r="D27" s="62">
        <v>0.662659</v>
      </c>
      <c r="E27" s="62">
        <v>0.244448</v>
      </c>
      <c r="F27" s="62">
        <v>2.7107999999999999</v>
      </c>
      <c r="G27" s="74">
        <v>7.2459999999999998E-3</v>
      </c>
      <c r="H27" s="54" t="s">
        <v>192</v>
      </c>
    </row>
    <row r="28" spans="2:13" x14ac:dyDescent="0.2">
      <c r="C28" s="54" t="s">
        <v>47</v>
      </c>
      <c r="D28" s="62">
        <v>0.91093800000000003</v>
      </c>
      <c r="E28" s="62">
        <v>0.182643</v>
      </c>
      <c r="F28" s="62">
        <v>4.9874999999999998</v>
      </c>
      <c r="G28" s="74">
        <v>1.248E-6</v>
      </c>
      <c r="H28" s="54" t="s">
        <v>191</v>
      </c>
    </row>
    <row r="29" spans="2:13" x14ac:dyDescent="0.2">
      <c r="C29" s="54" t="s">
        <v>135</v>
      </c>
      <c r="D29" s="66">
        <v>-0.45207000000000003</v>
      </c>
      <c r="E29" s="62">
        <v>0.173206</v>
      </c>
      <c r="F29" s="62">
        <v>-2.61</v>
      </c>
      <c r="G29" s="74">
        <v>9.6819999999999996E-3</v>
      </c>
      <c r="H29" s="54" t="s">
        <v>192</v>
      </c>
    </row>
    <row r="30" spans="2:13" x14ac:dyDescent="0.2">
      <c r="C30" s="54" t="s">
        <v>136</v>
      </c>
      <c r="D30" s="62">
        <v>0.67484900000000003</v>
      </c>
      <c r="E30" s="62">
        <v>0.113231</v>
      </c>
      <c r="F30" s="62">
        <v>5.9599000000000002</v>
      </c>
      <c r="G30" s="74">
        <v>1.0039999999999999E-8</v>
      </c>
      <c r="H30" s="54" t="s">
        <v>191</v>
      </c>
    </row>
    <row r="31" spans="2:13" x14ac:dyDescent="0.2">
      <c r="B31" s="61" t="s">
        <v>205</v>
      </c>
      <c r="D31" s="62"/>
      <c r="E31" s="62"/>
      <c r="F31" s="62"/>
      <c r="G31" s="74"/>
    </row>
    <row r="32" spans="2:13" x14ac:dyDescent="0.2">
      <c r="C32" s="54" t="s">
        <v>206</v>
      </c>
      <c r="D32" s="66" t="s">
        <v>194</v>
      </c>
      <c r="E32" s="62"/>
      <c r="F32" s="62"/>
    </row>
    <row r="33" spans="2:8" x14ac:dyDescent="0.2">
      <c r="C33" s="54" t="s">
        <v>138</v>
      </c>
      <c r="D33" s="62">
        <v>-6.676E-2</v>
      </c>
      <c r="E33" s="62">
        <v>0.141509</v>
      </c>
      <c r="F33" s="62">
        <v>-0.4718</v>
      </c>
      <c r="G33" s="63">
        <v>0.63756000000000002</v>
      </c>
    </row>
    <row r="34" spans="2:8" x14ac:dyDescent="0.2">
      <c r="C34" s="54" t="s">
        <v>139</v>
      </c>
      <c r="D34" s="62">
        <v>0.29061700000000001</v>
      </c>
      <c r="E34" s="62">
        <v>0.14415800000000001</v>
      </c>
      <c r="F34" s="62">
        <v>2.016</v>
      </c>
      <c r="G34" s="63">
        <v>4.5031000000000002E-2</v>
      </c>
      <c r="H34" s="54" t="s">
        <v>193</v>
      </c>
    </row>
    <row r="35" spans="2:8" x14ac:dyDescent="0.2">
      <c r="B35" s="61"/>
      <c r="C35" s="54" t="s">
        <v>140</v>
      </c>
      <c r="D35" s="62">
        <v>0.212584</v>
      </c>
      <c r="E35" s="62">
        <v>0.13568</v>
      </c>
      <c r="F35" s="62">
        <v>1.5668</v>
      </c>
      <c r="G35" s="63">
        <v>0.11860999999999999</v>
      </c>
    </row>
    <row r="36" spans="2:8" x14ac:dyDescent="0.2">
      <c r="B36" s="55"/>
      <c r="C36" s="58" t="s">
        <v>141</v>
      </c>
      <c r="D36" s="75">
        <v>-6.7008999999999999E-2</v>
      </c>
      <c r="E36" s="75">
        <v>0.14837600000000001</v>
      </c>
      <c r="F36" s="75">
        <v>-0.4516</v>
      </c>
      <c r="G36" s="72">
        <v>0.65199700000000005</v>
      </c>
      <c r="H36" s="58"/>
    </row>
    <row r="37" spans="2:8" x14ac:dyDescent="0.2">
      <c r="B37" s="64" t="s">
        <v>207</v>
      </c>
      <c r="D37" s="62">
        <v>7.2576869999999998</v>
      </c>
      <c r="E37" s="62">
        <v>0.21906</v>
      </c>
      <c r="F37" s="62">
        <v>33.131</v>
      </c>
      <c r="G37" s="63" t="s">
        <v>197</v>
      </c>
      <c r="H37" s="54" t="s">
        <v>191</v>
      </c>
    </row>
    <row r="38" spans="2:8" x14ac:dyDescent="0.2">
      <c r="B38" s="64" t="s">
        <v>208</v>
      </c>
      <c r="D38" s="54">
        <v>242</v>
      </c>
    </row>
    <row r="39" spans="2:8" x14ac:dyDescent="0.2">
      <c r="B39" s="64" t="s">
        <v>209</v>
      </c>
      <c r="D39" s="54">
        <v>0.70660000000000001</v>
      </c>
    </row>
    <row r="40" spans="2:8" x14ac:dyDescent="0.2">
      <c r="B40" s="64" t="s">
        <v>210</v>
      </c>
      <c r="D40" s="54">
        <v>0.67559999999999998</v>
      </c>
    </row>
    <row r="41" spans="2:8" x14ac:dyDescent="0.2">
      <c r="B41" s="64" t="s">
        <v>211</v>
      </c>
      <c r="D41" s="54">
        <v>0.5746</v>
      </c>
      <c r="E41" s="54" t="s">
        <v>218</v>
      </c>
    </row>
    <row r="42" spans="2:8" x14ac:dyDescent="0.2">
      <c r="B42" s="64" t="s">
        <v>212</v>
      </c>
      <c r="D42" s="54">
        <v>22.82</v>
      </c>
      <c r="E42" s="54" t="s">
        <v>219</v>
      </c>
    </row>
    <row r="43" spans="2:8" x14ac:dyDescent="0.2">
      <c r="B43" s="64" t="s">
        <v>213</v>
      </c>
      <c r="D43" s="63" t="s">
        <v>214</v>
      </c>
    </row>
    <row r="49" spans="4:6" x14ac:dyDescent="0.2">
      <c r="D49" s="62"/>
      <c r="E49" s="62"/>
      <c r="F49" s="62"/>
    </row>
    <row r="66" spans="2:6" x14ac:dyDescent="0.2">
      <c r="B66" s="61"/>
    </row>
    <row r="67" spans="2:6" x14ac:dyDescent="0.2">
      <c r="B67" s="61"/>
    </row>
    <row r="73" spans="2:6" x14ac:dyDescent="0.2">
      <c r="F73" s="6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Omega Data</vt:lpstr>
      <vt:lpstr>Omega</vt:lpstr>
      <vt:lpstr>Omega RESULTS AND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Bruderer, Oscar</dc:creator>
  <cp:lastModifiedBy>Bruderer, Oscar</cp:lastModifiedBy>
  <dcterms:created xsi:type="dcterms:W3CDTF">2023-11-09T17:41:02Z</dcterms:created>
  <dcterms:modified xsi:type="dcterms:W3CDTF">2023-11-14T16:53:18Z</dcterms:modified>
</cp:coreProperties>
</file>